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Article 9" sheetId="3" state="visible" r:id="rId3"/>
    <sheet xmlns:r="http://schemas.openxmlformats.org/officeDocument/2006/relationships" name="Categories" sheetId="4" state="visible" r:id="rId4"/>
    <sheet xmlns:r="http://schemas.openxmlformats.org/officeDocument/2006/relationships" name="Obligations" sheetId="5" state="visible" r:id="rId5"/>
    <sheet xmlns:r="http://schemas.openxmlformats.org/officeDocument/2006/relationships" name="Readiness" sheetId="6" state="visible" r:id="rId6"/>
    <sheet xmlns:r="http://schemas.openxmlformats.org/officeDocument/2006/relationships" name="Job Evaluation" sheetId="7" state="visible" r:id="rId7"/>
    <sheet xmlns:r="http://schemas.openxmlformats.org/officeDocument/2006/relationships" name="Payroll" sheetId="8" state="visible" r:id="rId8"/>
    <sheet xmlns:r="http://schemas.openxmlformats.org/officeDocument/2006/relationships" name="Settings" sheetId="9" state="visible" r:id="rId9"/>
    <sheet xmlns:r="http://schemas.openxmlformats.org/officeDocument/2006/relationships" name="Reconciliation" sheetId="10" state="visible" r:id="rId10"/>
  </sheets>
  <definedNames>
    <definedName name="_xlnm._FilterDatabase" localSheetId="3" hidden="1">'Categories'!$A$4:$V$32</definedName>
    <definedName name="_xlnm._FilterDatabase" localSheetId="6" hidden="1">'Job Evaluation'!$A$4:$J$40</definedName>
    <definedName name="_xlnm._FilterDatabase" localSheetId="7" hidden="1">'Payroll'!$A$1:$AB$3444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d mmm yyyy"/>
    <numFmt numFmtId="166" formatCode="0.0%"/>
    <numFmt numFmtId="167" formatCode="&quot;€&quot;#,##0;-&quot;€&quot;#,##0;&quot;-&quot;"/>
    <numFmt numFmtId="168" formatCode="&quot;€&quot;0.00"/>
    <numFmt numFmtId="169" formatCode="0.0E+00"/>
    <numFmt numFmtId="170" formatCode="0.000000000"/>
  </numFmts>
  <fonts count="17">
    <font>
      <name val="Calibri"/>
      <family val="2"/>
      <color theme="1"/>
      <sz val="11"/>
      <scheme val="minor"/>
    </font>
    <font>
      <name val="Arial"/>
      <b val="1"/>
      <color rgb="001B2430"/>
      <sz val="14"/>
    </font>
    <font>
      <name val="Arial"/>
      <i val="1"/>
      <color rgb="005F6B7A"/>
      <sz val="10"/>
    </font>
    <font>
      <name val="Arial"/>
      <b val="1"/>
      <color rgb="001B2430"/>
      <sz val="11"/>
    </font>
    <font>
      <name val="Arial"/>
      <color rgb="001B2430"/>
      <sz val="10"/>
    </font>
    <font>
      <name val="Arial"/>
      <color rgb="000000FF"/>
      <sz val="10"/>
    </font>
    <font>
      <name val="Arial"/>
      <b val="1"/>
      <color rgb="001B2430"/>
      <sz val="10"/>
    </font>
    <font>
      <name val="Arial"/>
      <b val="1"/>
      <color rgb="00FFFFFF"/>
      <sz val="10"/>
    </font>
    <font>
      <name val="Arial"/>
      <i val="1"/>
      <color rgb="00008000"/>
      <sz val="10"/>
    </font>
    <font>
      <name val="Arial"/>
      <b val="1"/>
      <color rgb="000000FF"/>
      <sz val="10"/>
    </font>
    <font>
      <name val="Arial"/>
      <color rgb="00008000"/>
      <sz val="10"/>
    </font>
    <font>
      <name val="Arial"/>
      <b val="1"/>
      <color rgb="00008000"/>
      <sz val="10"/>
    </font>
    <font>
      <name val="Arial"/>
      <b val="1"/>
      <color rgb="001B2430"/>
      <sz val="12"/>
    </font>
    <font>
      <name val="Arial"/>
      <b val="1"/>
      <color rgb="001B2430"/>
      <sz val="18"/>
    </font>
    <font>
      <name val="Arial"/>
      <color rgb="005F6B7A"/>
      <sz val="12"/>
    </font>
    <font>
      <name val="Arial"/>
      <color rgb="001F5FA8"/>
      <sz val="10"/>
    </font>
    <font>
      <name val="Arial"/>
      <color rgb="005F6B7A"/>
      <sz val="10"/>
    </font>
  </fonts>
  <fills count="6">
    <fill>
      <patternFill/>
    </fill>
    <fill>
      <patternFill patternType="gray125"/>
    </fill>
    <fill>
      <patternFill patternType="solid">
        <fgColor rgb="00FFFF00"/>
      </patternFill>
    </fill>
    <fill>
      <patternFill patternType="solid">
        <fgColor rgb="001F3A5F"/>
      </patternFill>
    </fill>
    <fill>
      <patternFill patternType="solid">
        <fgColor rgb="003E5C76"/>
      </patternFill>
    </fill>
    <fill>
      <patternFill patternType="solid">
        <fgColor rgb="00EEF2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0" fillId="0" borderId="0" pivotButton="0" quotePrefix="0" xfId="0"/>
    <xf numFmtId="0" fontId="4" fillId="2" borderId="0" pivotButton="0" quotePrefix="0" xfId="0"/>
    <xf numFmtId="0" fontId="15" fillId="0" borderId="0" pivotButton="0" quotePrefix="0" xfId="0"/>
    <xf numFmtId="0" fontId="11" fillId="0" borderId="0" pivotButton="0" quotePrefix="0" xfId="0"/>
    <xf numFmtId="0" fontId="4" fillId="0" borderId="0" applyAlignment="1" pivotButton="0" quotePrefix="0" xfId="0">
      <alignment vertical="top" wrapText="1"/>
    </xf>
    <xf numFmtId="0" fontId="16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7" fillId="3" borderId="0" applyAlignment="1" pivotButton="0" quotePrefix="0" xfId="0">
      <alignment vertical="center" wrapText="1"/>
    </xf>
    <xf numFmtId="0" fontId="8" fillId="0" borderId="0" pivotButton="0" quotePrefix="0" xfId="0"/>
    <xf numFmtId="3" fontId="10" fillId="0" borderId="0" pivotButton="0" quotePrefix="0" xfId="0"/>
    <xf numFmtId="0" fontId="6" fillId="0" borderId="0" pivotButton="0" quotePrefix="0" xfId="0"/>
    <xf numFmtId="166" fontId="11" fillId="0" borderId="0" pivotButton="0" quotePrefix="0" xfId="0"/>
    <xf numFmtId="166" fontId="10" fillId="0" borderId="0" pivotButton="0" quotePrefix="0" xfId="0"/>
    <xf numFmtId="165" fontId="10" fillId="0" borderId="0" pivotButton="0" quotePrefix="0" xfId="0"/>
    <xf numFmtId="165" fontId="4" fillId="0" borderId="0" pivotButton="0" quotePrefix="0" xfId="0"/>
    <xf numFmtId="1" fontId="6" fillId="0" borderId="0" pivotButton="0" quotePrefix="0" xfId="0"/>
    <xf numFmtId="1" fontId="4" fillId="0" borderId="0" pivotButton="0" quotePrefix="0" xfId="0"/>
    <xf numFmtId="167" fontId="6" fillId="0" borderId="0" pivotButton="0" quotePrefix="0" xfId="0"/>
    <xf numFmtId="1" fontId="10" fillId="0" borderId="0" pivotButton="0" quotePrefix="0" xfId="0"/>
    <xf numFmtId="0" fontId="4" fillId="5" borderId="0" pivotButton="0" quotePrefix="0" xfId="0"/>
    <xf numFmtId="3" fontId="4" fillId="5" borderId="0" pivotButton="0" quotePrefix="0" xfId="0"/>
    <xf numFmtId="3" fontId="4" fillId="0" borderId="0" pivotButton="0" quotePrefix="0" xfId="0"/>
    <xf numFmtId="166" fontId="6" fillId="0" borderId="0" pivotButton="0" quotePrefix="0" xfId="0"/>
    <xf numFmtId="166" fontId="6" fillId="5" borderId="0" pivotButton="0" quotePrefix="0" xfId="0"/>
    <xf numFmtId="166" fontId="4" fillId="0" borderId="0" pivotButton="0" quotePrefix="0" xfId="0"/>
    <xf numFmtId="166" fontId="4" fillId="5" borderId="0" pivotButton="0" quotePrefix="0" xfId="0"/>
    <xf numFmtId="168" fontId="4" fillId="0" borderId="0" pivotButton="0" quotePrefix="0" xfId="0"/>
    <xf numFmtId="167" fontId="4" fillId="0" borderId="0" pivotButton="0" quotePrefix="0" xfId="0"/>
    <xf numFmtId="165" fontId="6" fillId="0" borderId="0" pivotButton="0" quotePrefix="0" xfId="0"/>
    <xf numFmtId="0" fontId="9" fillId="0" borderId="0" pivotButton="0" quotePrefix="0" xfId="0"/>
    <xf numFmtId="0" fontId="5" fillId="0" borderId="0" applyAlignment="1" pivotButton="0" quotePrefix="0" xfId="0">
      <alignment vertical="top" wrapText="1"/>
    </xf>
    <xf numFmtId="1" fontId="4" fillId="0" borderId="0" applyAlignment="1" pivotButton="0" quotePrefix="0" xfId="0">
      <alignment horizontal="left" vertical="top"/>
    </xf>
    <xf numFmtId="1" fontId="5" fillId="0" borderId="0" applyAlignment="1" pivotButton="0" quotePrefix="0" xfId="0">
      <alignment horizontal="center" vertical="top"/>
    </xf>
    <xf numFmtId="0" fontId="7" fillId="4" borderId="0" applyAlignment="1" pivotButton="0" quotePrefix="0" xfId="0">
      <alignment vertical="center" wrapText="1"/>
    </xf>
    <xf numFmtId="167" fontId="5" fillId="0" borderId="0" pivotButton="0" quotePrefix="0" xfId="0"/>
    <xf numFmtId="165" fontId="5" fillId="0" borderId="0" pivotButton="0" quotePrefix="0" xfId="0"/>
    <xf numFmtId="0" fontId="2" fillId="0" borderId="0" applyAlignment="1" pivotButton="0" quotePrefix="0" xfId="0">
      <alignment vertical="top" wrapText="1"/>
    </xf>
    <xf numFmtId="1" fontId="5" fillId="2" borderId="0" pivotButton="0" quotePrefix="0" xfId="0"/>
    <xf numFmtId="1" fontId="5" fillId="0" borderId="0" pivotButton="0" quotePrefix="0" xfId="0"/>
    <xf numFmtId="166" fontId="5" fillId="2" borderId="0" pivotButton="0" quotePrefix="0" xfId="0"/>
    <xf numFmtId="1" fontId="5" fillId="0" borderId="0" applyAlignment="1" pivotButton="0" quotePrefix="0" xfId="0">
      <alignment horizontal="left" vertical="top"/>
    </xf>
    <xf numFmtId="0" fontId="12" fillId="0" borderId="0" pivotButton="0" quotePrefix="0" xfId="0"/>
    <xf numFmtId="169" fontId="4" fillId="0" borderId="0" pivotButton="0" quotePrefix="0" xfId="0"/>
    <xf numFmtId="170" fontId="5" fillId="0" borderId="0" pivotButton="0" quotePrefix="0" xfId="0"/>
    <xf numFmtId="170" fontId="10" fillId="0" borderId="0" pivotButton="0" quotePrefix="0" xfId="0"/>
  </cellXfs>
  <cellStyles count="1">
    <cellStyle name="Normal" xfId="0" builtinId="0" hidden="0"/>
  </cellStyles>
  <dxfs count="5">
    <dxf>
      <fill>
        <patternFill patternType="solid">
          <fgColor rgb="00F8D7B0"/>
        </patternFill>
      </fill>
    </dxf>
    <dxf>
      <fill>
        <patternFill patternType="solid">
          <fgColor rgb="00D5ECDC"/>
        </patternFill>
      </fill>
    </dxf>
    <dxf>
      <fill>
        <patternFill patternType="solid">
          <fgColor rgb="00E4E7EC"/>
        </patternFill>
      </fill>
    </dxf>
    <dxf>
      <fill>
        <patternFill patternType="solid">
          <fgColor rgb="00FBE8B5"/>
        </patternFill>
      </fill>
    </dxf>
    <dxf>
      <fill>
        <patternFill patternType="solid">
          <fgColor rgb="00F5C6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Gender pay gap by employer, hourly pay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'Summary'!B7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'Summary'!$C$4:$F$4</f>
            </numRef>
          </cat>
          <val>
            <numRef>
              <f>'Summary'!$C$7:$F$7</f>
            </numRef>
          </val>
        </ser>
        <ser>
          <idx val="1"/>
          <order val="1"/>
          <tx>
            <strRef>
              <f>'Summary'!B8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'Summary'!$C$4:$F$4</f>
            </numRef>
          </cat>
          <val>
            <numRef>
              <f>'Summary'!$C$8:$F$8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0%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Categories to justify or remedy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'Summary'!B13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'Summary'!$C$4:$F$4</f>
            </numRef>
          </cat>
          <val>
            <numRef>
              <f>'Summary'!$C$13:$F$13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8</col>
      <colOff>0</colOff>
      <row>3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19</row>
      <rowOff>0</rowOff>
    </from>
    <ext cx="57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ithub.com/D0M3N1C0X/pay-transparency-readiness-kit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C3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00" customWidth="1" min="3" max="3"/>
  </cols>
  <sheetData>
    <row r="2">
      <c r="B2" s="1" t="inlineStr">
        <is>
          <t>Pay Transparency Readiness Model</t>
        </is>
      </c>
    </row>
    <row r="3">
      <c r="B3" s="2" t="inlineStr">
        <is>
          <t>Directive (EU) 2023/970 - a dry run for an employer in four Member States</t>
        </is>
      </c>
    </row>
    <row r="5">
      <c r="B5" s="3" t="inlineStr">
        <is>
          <t>What it does</t>
        </is>
      </c>
    </row>
    <row r="6">
      <c r="C6" s="4" t="inlineStr">
        <is>
          <t>Computes the seven Article 9(1) reporting items for each employer from a payroll extract.</t>
        </is>
      </c>
    </row>
    <row r="7">
      <c r="C7" s="4" t="inlineStr">
        <is>
          <t>Scores every role on the four Article 4(4) criteria and groups workers into categories of equal value.</t>
        </is>
      </c>
    </row>
    <row r="8">
      <c r="C8" s="4" t="inlineStr">
        <is>
          <t>Screens each category against the 5% threshold of Article 10 and prices the cost of closing the gaps.</t>
        </is>
      </c>
    </row>
    <row r="9">
      <c r="C9" s="4" t="inlineStr">
        <is>
          <t>Sets out each employer's deadlines, the state of national transposition, and a readiness checklist.</t>
        </is>
      </c>
    </row>
    <row r="11">
      <c r="B11" s="3" t="inlineStr">
        <is>
          <t>How to read it</t>
        </is>
      </c>
    </row>
    <row r="12">
      <c r="B12" s="5" t="inlineStr">
        <is>
          <t>Blue text</t>
        </is>
      </c>
      <c r="C12" s="4" t="inlineStr">
        <is>
          <t>an input: data, a score, an assumption</t>
        </is>
      </c>
    </row>
    <row r="13">
      <c r="B13" s="4" t="inlineStr">
        <is>
          <t>Black text</t>
        </is>
      </c>
      <c r="C13" s="4" t="inlineStr">
        <is>
          <t>a formula</t>
        </is>
      </c>
    </row>
    <row r="14">
      <c r="B14" s="6" t="inlineStr">
        <is>
          <t>Green text</t>
        </is>
      </c>
      <c r="C14" s="4" t="inlineStr">
        <is>
          <t>a link to another sheet</t>
        </is>
      </c>
    </row>
    <row r="15">
      <c r="B15" s="7" t="inlineStr">
        <is>
          <t>Yellow fill</t>
        </is>
      </c>
      <c r="C15" s="4" t="inlineStr">
        <is>
          <t>a key assumption that moves the results</t>
        </is>
      </c>
    </row>
    <row r="17">
      <c r="B17" s="3" t="inlineStr">
        <is>
          <t>Sheets</t>
        </is>
      </c>
    </row>
    <row r="18">
      <c r="B18" s="8" t="inlineStr">
        <is>
          <t>Summary</t>
        </is>
      </c>
      <c r="C18" s="4" t="inlineStr">
        <is>
          <t>The page for the board: headline gaps, flagged categories, cost, readiness.</t>
        </is>
      </c>
    </row>
    <row r="19">
      <c r="B19" s="8" t="inlineStr">
        <is>
          <t>Article 9</t>
        </is>
      </c>
      <c r="C19" s="4" t="inlineStr">
        <is>
          <t>The seven reporting items for each employer, with the workings underneath.</t>
        </is>
      </c>
    </row>
    <row r="20">
      <c r="B20" s="8" t="inlineStr">
        <is>
          <t>Categories</t>
        </is>
      </c>
      <c r="C20" s="4" t="inlineStr">
        <is>
          <t>Pay gaps by category of workers and the Article 10 screen, with space for justifications.</t>
        </is>
      </c>
    </row>
    <row r="21">
      <c r="B21" s="8" t="inlineStr">
        <is>
          <t>Obligations</t>
        </is>
      </c>
      <c r="C21" s="4" t="inlineStr">
        <is>
          <t>Size band, deadlines and national transposition status for each employer.</t>
        </is>
      </c>
    </row>
    <row r="22">
      <c r="B22" s="8" t="inlineStr">
        <is>
          <t>Readiness</t>
        </is>
      </c>
      <c r="C22" s="4" t="inlineStr">
        <is>
          <t>Fourteen obligations from Articles 4 to 12, with evidence, owner and status.</t>
        </is>
      </c>
    </row>
    <row r="23">
      <c r="B23" s="8" t="inlineStr">
        <is>
          <t>Job Evaluation</t>
        </is>
      </c>
      <c r="C23" s="4" t="inlineStr">
        <is>
          <t>The scored role grid that defines the categories of workers.</t>
        </is>
      </c>
    </row>
    <row r="24">
      <c r="B24" s="8" t="inlineStr">
        <is>
          <t>Payroll</t>
        </is>
      </c>
      <c r="C24" s="4" t="inlineStr">
        <is>
          <t>One row per worker: the extract (blue) and the derived pay figures (black).</t>
        </is>
      </c>
    </row>
    <row r="25">
      <c r="B25" s="8" t="inlineStr">
        <is>
          <t>Settings</t>
        </is>
      </c>
      <c r="C25" s="4" t="inlineStr">
        <is>
          <t>Every assumption: hours, thresholds, factor weights, point bands, size bands.</t>
        </is>
      </c>
    </row>
    <row r="26">
      <c r="B26" s="8" t="inlineStr">
        <is>
          <t>Reconciliation</t>
        </is>
      </c>
      <c r="C26" s="4" t="inlineStr">
        <is>
          <t>Each workbook figure checked against the Python pipeline.</t>
        </is>
      </c>
    </row>
    <row r="28">
      <c r="B28" s="3" t="inlineStr">
        <is>
          <t>Check</t>
        </is>
      </c>
      <c r="C28" s="9">
        <f>Reconciliation!C3</f>
        <v/>
      </c>
    </row>
    <row r="30" ht="28" customHeight="1">
      <c r="B30" s="3" t="inlineStr">
        <is>
          <t>Data</t>
        </is>
      </c>
      <c r="C30" s="10" t="inlineStr">
        <is>
          <t>Synthetic. The organisation is the one analysed in hr-people-analytics; the pay components were added by this kit with rules stated in data/README.md. No real person's pay is in this file.</t>
        </is>
      </c>
    </row>
    <row r="31" ht="28" customHeight="1">
      <c r="B31" s="3" t="inlineStr">
        <is>
          <t>Your own data</t>
        </is>
      </c>
      <c r="C31" s="10" t="inlineStr">
        <is>
          <t>Paste an extract with the same columns into Payroll A:R, extend the black columns to the last row, and rerun the Python pipeline so the Reconciliation sheet compares against your numbers.</t>
        </is>
      </c>
    </row>
    <row r="32">
      <c r="B32" s="3" t="inlineStr">
        <is>
          <t>Limits</t>
        </is>
      </c>
      <c r="C32" s="10" t="inlineStr">
        <is>
          <t>Not legal advice. National transposition decides the final method and filing; see Obligations and docs/verification.md in the repository.</t>
        </is>
      </c>
    </row>
    <row r="34">
      <c r="B34" s="11" t="inlineStr">
        <is>
          <t>Domenico Perroni</t>
        </is>
      </c>
      <c r="C34" s="8" t="inlineStr">
        <is>
          <t>https://github.com/D0M3N1C0X/pay-transparency-readiness-kit</t>
        </is>
      </c>
    </row>
  </sheetData>
  <hyperlinks>
    <hyperlink ref="B18" location="'Summary'!A1"/>
    <hyperlink ref="B19" location="'Article 9'!A1"/>
    <hyperlink ref="B20" location="'Categories'!A1"/>
    <hyperlink ref="B21" location="'Obligations'!A1"/>
    <hyperlink ref="B22" location="'Readiness'!A1"/>
    <hyperlink ref="B23" location="'Job Evaluation'!A1"/>
    <hyperlink ref="B24" location="'Payroll'!A1"/>
    <hyperlink ref="B25" location="'Settings'!A1"/>
    <hyperlink ref="B26" location="'Reconciliation'!A1"/>
    <hyperlink xmlns:r="http://schemas.openxmlformats.org/officeDocument/2006/relationships" ref="C34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5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2" t="inlineStr">
        <is>
          <t>Pay transparency readiness: summary</t>
        </is>
      </c>
    </row>
    <row r="2">
      <c r="A2" s="13" t="inlineStr">
        <is>
          <t>Dry run on synthetic data for workers active on 30 June 2026. Not a statutory submission.</t>
        </is>
      </c>
    </row>
    <row r="4" ht="30" customHeight="1">
      <c r="A4" s="14" t="inlineStr"/>
      <c r="B4" s="14" t="inlineStr">
        <is>
          <t>Measure</t>
        </is>
      </c>
      <c r="C4" s="14" t="inlineStr">
        <is>
          <t>IT</t>
        </is>
      </c>
      <c r="D4" s="14" t="inlineStr">
        <is>
          <t>PL</t>
        </is>
      </c>
      <c r="E4" s="14" t="inlineStr">
        <is>
          <t>DE</t>
        </is>
      </c>
      <c r="F4" s="14" t="inlineStr">
        <is>
          <t>ES</t>
        </is>
      </c>
      <c r="G4" s="14" t="inlineStr">
        <is>
          <t>Group</t>
        </is>
      </c>
    </row>
    <row r="5">
      <c r="B5" s="13" t="inlineStr">
        <is>
          <t>Employer</t>
        </is>
      </c>
      <c r="C5" s="15">
        <f>'Article 9'!C5</f>
        <v/>
      </c>
      <c r="D5" s="15">
        <f>'Article 9'!D5</f>
        <v/>
      </c>
      <c r="E5" s="15">
        <f>'Article 9'!E5</f>
        <v/>
      </c>
      <c r="F5" s="15">
        <f>'Article 9'!F5</f>
        <v/>
      </c>
    </row>
    <row r="6">
      <c r="B6" s="4" t="inlineStr">
        <is>
          <t>Workers</t>
        </is>
      </c>
      <c r="C6" s="16">
        <f>'Article 9'!C6</f>
        <v/>
      </c>
      <c r="D6" s="16">
        <f>'Article 9'!D6</f>
        <v/>
      </c>
      <c r="E6" s="16">
        <f>'Article 9'!E6</f>
        <v/>
      </c>
      <c r="F6" s="16">
        <f>'Article 9'!F6</f>
        <v/>
      </c>
      <c r="G6" s="16">
        <f>'Article 9'!G6</f>
        <v/>
      </c>
    </row>
    <row r="7">
      <c r="B7" s="17" t="inlineStr">
        <is>
          <t>Gender pay gap, mean hourly pay</t>
        </is>
      </c>
      <c r="C7" s="18">
        <f>'Article 9'!C9</f>
        <v/>
      </c>
      <c r="D7" s="18">
        <f>'Article 9'!D9</f>
        <v/>
      </c>
      <c r="E7" s="18">
        <f>'Article 9'!E9</f>
        <v/>
      </c>
      <c r="F7" s="18">
        <f>'Article 9'!F9</f>
        <v/>
      </c>
      <c r="G7" s="18">
        <f>'Article 9'!G9</f>
        <v/>
      </c>
    </row>
    <row r="8">
      <c r="B8" s="4" t="inlineStr">
        <is>
          <t>Median gender pay gap, hourly pay</t>
        </is>
      </c>
      <c r="C8" s="19">
        <f>'Article 9'!C12</f>
        <v/>
      </c>
      <c r="D8" s="19">
        <f>'Article 9'!D12</f>
        <v/>
      </c>
      <c r="E8" s="19">
        <f>'Article 9'!E12</f>
        <v/>
      </c>
      <c r="F8" s="19">
        <f>'Article 9'!F12</f>
        <v/>
      </c>
      <c r="G8" s="19">
        <f>'Article 9'!G12</f>
        <v/>
      </c>
    </row>
    <row r="9">
      <c r="B9" s="4" t="inlineStr">
        <is>
          <t>Gap in complementary or variable components, mean</t>
        </is>
      </c>
      <c r="C9" s="19">
        <f>'Article 9'!C11</f>
        <v/>
      </c>
      <c r="D9" s="19">
        <f>'Article 9'!D11</f>
        <v/>
      </c>
      <c r="E9" s="19">
        <f>'Article 9'!E11</f>
        <v/>
      </c>
      <c r="F9" s="19">
        <f>'Article 9'!F11</f>
        <v/>
      </c>
      <c r="G9" s="19">
        <f>'Article 9'!G11</f>
        <v/>
      </c>
    </row>
    <row r="10">
      <c r="B10" s="4" t="inlineStr">
        <is>
          <t>Women in the highest quartile pay band</t>
        </is>
      </c>
      <c r="C10" s="19">
        <f>'Article 9'!C20</f>
        <v/>
      </c>
      <c r="D10" s="19">
        <f>'Article 9'!D20</f>
        <v/>
      </c>
      <c r="E10" s="19">
        <f>'Article 9'!E20</f>
        <v/>
      </c>
      <c r="F10" s="19">
        <f>'Article 9'!F20</f>
        <v/>
      </c>
      <c r="G10" s="19">
        <f>'Article 9'!G20</f>
        <v/>
      </c>
    </row>
    <row r="11">
      <c r="B11" s="4" t="inlineStr">
        <is>
          <t>First report due</t>
        </is>
      </c>
      <c r="C11" s="20">
        <f>Obligations!F5</f>
        <v/>
      </c>
      <c r="D11" s="20">
        <f>Obligations!F6</f>
        <v/>
      </c>
      <c r="E11" s="20">
        <f>Obligations!F7</f>
        <v/>
      </c>
      <c r="F11" s="20">
        <f>Obligations!F8</f>
        <v/>
      </c>
      <c r="G11" s="21">
        <f>MIN(C11:F11)</f>
        <v/>
      </c>
    </row>
    <row r="12">
      <c r="B12" s="4" t="inlineStr">
        <is>
          <t>Transposition status</t>
        </is>
      </c>
      <c r="C12" s="6">
        <f>Obligations!H5</f>
        <v/>
      </c>
      <c r="D12" s="6">
        <f>Obligations!H6</f>
        <v/>
      </c>
      <c r="E12" s="6">
        <f>Obligations!H7</f>
        <v/>
      </c>
      <c r="F12" s="6">
        <f>Obligations!H8</f>
        <v/>
      </c>
    </row>
    <row r="13">
      <c r="B13" s="17" t="inlineStr">
        <is>
          <t>Categories to justify or remedy (5% or more)</t>
        </is>
      </c>
      <c r="C13" s="17">
        <f>COUNTIFS(Categories!$A$5:$A$32,C$4,Categories!$R$5:$R$32,"Justify or remedy")</f>
        <v/>
      </c>
      <c r="D13" s="17">
        <f>COUNTIFS(Categories!$A$5:$A$32,D$4,Categories!$R$5:$R$32,"Justify or remedy")</f>
        <v/>
      </c>
      <c r="E13" s="17">
        <f>COUNTIFS(Categories!$A$5:$A$32,E$4,Categories!$R$5:$R$32,"Justify or remedy")</f>
        <v/>
      </c>
      <c r="F13" s="17">
        <f>COUNTIFS(Categories!$A$5:$A$32,F$4,Categories!$R$5:$R$32,"Justify or remedy")</f>
        <v/>
      </c>
      <c r="G13" s="22">
        <f>SUM(C13:F13)</f>
        <v/>
      </c>
    </row>
    <row r="14">
      <c r="B14" s="4" t="inlineStr">
        <is>
          <t>Categories with too few workers of one sex to share widely</t>
        </is>
      </c>
      <c r="C14" s="4">
        <f>COUNTIFS(Categories!$A$5:$A$32,C$4,Categories!$Q$5:$Q$32,"Yes")</f>
        <v/>
      </c>
      <c r="D14" s="4">
        <f>COUNTIFS(Categories!$A$5:$A$32,D$4,Categories!$Q$5:$Q$32,"Yes")</f>
        <v/>
      </c>
      <c r="E14" s="4">
        <f>COUNTIFS(Categories!$A$5:$A$32,E$4,Categories!$Q$5:$Q$32,"Yes")</f>
        <v/>
      </c>
      <c r="F14" s="4">
        <f>COUNTIFS(Categories!$A$5:$A$32,F$4,Categories!$Q$5:$Q$32,"Yes")</f>
        <v/>
      </c>
      <c r="G14" s="23">
        <f>SUM(C14:F14)</f>
        <v/>
      </c>
    </row>
    <row r="15">
      <c r="B15" s="17" t="inlineStr">
        <is>
          <t>Cost to close flagged hourly gaps, upper bound (€ a year)</t>
        </is>
      </c>
      <c r="C15" s="24">
        <f>SUMIFS(Categories!$V$5:$V$32,Categories!$A$5:$A$32,C$4)</f>
        <v/>
      </c>
      <c r="D15" s="24">
        <f>SUMIFS(Categories!$V$5:$V$32,Categories!$A$5:$A$32,D$4)</f>
        <v/>
      </c>
      <c r="E15" s="24">
        <f>SUMIFS(Categories!$V$5:$V$32,Categories!$A$5:$A$32,E$4)</f>
        <v/>
      </c>
      <c r="F15" s="24">
        <f>SUMIFS(Categories!$V$5:$V$32,Categories!$A$5:$A$32,F$4)</f>
        <v/>
      </c>
      <c r="G15" s="24">
        <f>SUM(C15:F15)</f>
        <v/>
      </c>
    </row>
    <row r="17">
      <c r="B17" s="3" t="inlineStr">
        <is>
          <t>Readiness checklist (Articles 4 to 12)</t>
        </is>
      </c>
    </row>
    <row r="18">
      <c r="B18" s="4" t="inlineStr">
        <is>
          <t>Ready</t>
        </is>
      </c>
      <c r="C18" s="25">
        <f>Readiness!$C$4</f>
        <v/>
      </c>
    </row>
    <row r="19">
      <c r="B19" s="4" t="inlineStr">
        <is>
          <t>Partial</t>
        </is>
      </c>
      <c r="C19" s="25">
        <f>Readiness!$C$5</f>
        <v/>
      </c>
    </row>
    <row r="20">
      <c r="B20" s="4" t="inlineStr">
        <is>
          <t>Gap</t>
        </is>
      </c>
      <c r="C20" s="25">
        <f>Readiness!$C$6</f>
        <v/>
      </c>
    </row>
  </sheetData>
  <conditionalFormatting sqref="B18:B20">
    <cfRule type="cellIs" priority="1" operator="equal" dxfId="0">
      <formula>"Justify or remedy"</formula>
    </cfRule>
    <cfRule type="cellIs" priority="2" operator="equal" dxfId="1">
      <formula>"Below 5%"</formula>
    </cfRule>
    <cfRule type="cellIs" priority="3" operator="equal" dxfId="2">
      <formula>"No comparison: one sex only"</formula>
    </cfRule>
    <cfRule type="cellIs" priority="4" operator="equal" dxfId="1">
      <formula>"Ready"</formula>
    </cfRule>
    <cfRule type="cellIs" priority="5" operator="equal" dxfId="3">
      <formula>"Partial"</formula>
    </cfRule>
    <cfRule type="cellIs" priority="6" operator="equal" dxfId="4">
      <formula>"Gap"</formula>
    </cfRule>
    <cfRule type="cellIs" priority="7" operator="equal" dxfId="1">
      <formula>"Yes"</formula>
    </cfRule>
    <cfRule type="cellIs" priority="8" operator="equal" dxfId="4">
      <formula>"No"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6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6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70" customWidth="1" min="8" max="8"/>
  </cols>
  <sheetData>
    <row r="1">
      <c r="A1" s="12" t="inlineStr">
        <is>
          <t>Article 9(1) reporting items, per employer</t>
        </is>
      </c>
    </row>
    <row r="2">
      <c r="A2" s="13" t="inlineStr">
        <is>
          <t>Gaps are men's pay level minus women's, as a share of men's (Article 3(1)(c)). Positive means women are paid less. The group column is a management view, not a statutory item.</t>
        </is>
      </c>
    </row>
    <row r="4" ht="30" customHeight="1">
      <c r="A4" s="14" t="inlineStr"/>
      <c r="B4" s="14" t="inlineStr">
        <is>
          <t>Reporting item</t>
        </is>
      </c>
      <c r="C4" s="14" t="inlineStr">
        <is>
          <t>IT</t>
        </is>
      </c>
      <c r="D4" s="14" t="inlineStr">
        <is>
          <t>PL</t>
        </is>
      </c>
      <c r="E4" s="14" t="inlineStr">
        <is>
          <t>DE</t>
        </is>
      </c>
      <c r="F4" s="14" t="inlineStr">
        <is>
          <t>ES</t>
        </is>
      </c>
      <c r="G4" s="14" t="inlineStr">
        <is>
          <t>Group</t>
        </is>
      </c>
      <c r="H4" s="14" t="inlineStr">
        <is>
          <t>How it is calculated</t>
        </is>
      </c>
    </row>
    <row r="5">
      <c r="B5" s="13" t="inlineStr">
        <is>
          <t>Employer</t>
        </is>
      </c>
      <c r="C5" s="15">
        <f>INDEX(Settings!$C$1:$C$200,MATCH("IT",Settings!$B$1:$B$200,0))</f>
        <v/>
      </c>
      <c r="D5" s="15">
        <f>INDEX(Settings!$C$1:$C$200,MATCH("PL",Settings!$B$1:$B$200,0))</f>
        <v/>
      </c>
      <c r="E5" s="15">
        <f>INDEX(Settings!$C$1:$C$200,MATCH("DE",Settings!$B$1:$B$200,0))</f>
        <v/>
      </c>
      <c r="F5" s="15">
        <f>INDEX(Settings!$C$1:$C$200,MATCH("ES",Settings!$B$1:$B$200,0))</f>
        <v/>
      </c>
    </row>
    <row r="6">
      <c r="B6" s="26" t="inlineStr">
        <is>
          <t>Workers at the snapshot</t>
        </is>
      </c>
      <c r="C6" s="27">
        <f>C32</f>
        <v/>
      </c>
      <c r="D6" s="27">
        <f>D32</f>
        <v/>
      </c>
      <c r="E6" s="27">
        <f>E32</f>
        <v/>
      </c>
      <c r="F6" s="27">
        <f>F32</f>
        <v/>
      </c>
      <c r="G6" s="27">
        <f>G32</f>
        <v/>
      </c>
      <c r="H6" s="13" t="inlineStr">
        <is>
          <t>Head count at the snapshot, used for the size band.</t>
        </is>
      </c>
    </row>
    <row r="7">
      <c r="B7" s="4" t="inlineStr">
        <is>
          <t>Women</t>
        </is>
      </c>
      <c r="C7" s="28">
        <f>C30</f>
        <v/>
      </c>
      <c r="D7" s="28">
        <f>D30</f>
        <v/>
      </c>
      <c r="E7" s="28">
        <f>E30</f>
        <v/>
      </c>
      <c r="F7" s="28">
        <f>F30</f>
        <v/>
      </c>
      <c r="G7" s="28">
        <f>G30</f>
        <v/>
      </c>
      <c r="H7" s="13" t="inlineStr"/>
    </row>
    <row r="8">
      <c r="B8" s="26" t="inlineStr">
        <is>
          <t>Men</t>
        </is>
      </c>
      <c r="C8" s="27">
        <f>C31</f>
        <v/>
      </c>
      <c r="D8" s="27">
        <f>D31</f>
        <v/>
      </c>
      <c r="E8" s="27">
        <f>E31</f>
        <v/>
      </c>
      <c r="F8" s="27">
        <f>F31</f>
        <v/>
      </c>
      <c r="G8" s="27">
        <f>G31</f>
        <v/>
      </c>
      <c r="H8" s="13" t="inlineStr"/>
    </row>
    <row r="9">
      <c r="B9" s="4" t="inlineStr">
        <is>
          <t>(a) Gender pay gap, mean hourly pay</t>
        </is>
      </c>
      <c r="C9" s="29">
        <f>IFERROR((C34-C33)/C34,"")</f>
        <v/>
      </c>
      <c r="D9" s="29">
        <f>IFERROR((D34-D33)/D34,"")</f>
        <v/>
      </c>
      <c r="E9" s="29">
        <f>IFERROR((E34-E33)/E34,"")</f>
        <v/>
      </c>
      <c r="F9" s="29">
        <f>IFERROR((F34-F33)/F34,"")</f>
        <v/>
      </c>
      <c r="G9" s="29">
        <f>IFERROR((G34-G33)/G34,"")</f>
        <v/>
      </c>
      <c r="H9" s="13" t="inlineStr">
        <is>
          <t>Mean gross hourly pay, base plus all components.</t>
        </is>
      </c>
    </row>
    <row r="10">
      <c r="B10" s="26" t="inlineStr">
        <is>
          <t>(a) Gender pay gap, mean annual pay</t>
        </is>
      </c>
      <c r="C10" s="30">
        <f>IFERROR((C36-C35)/C36,"")</f>
        <v/>
      </c>
      <c r="D10" s="30">
        <f>IFERROR((D36-D35)/D36,"")</f>
        <v/>
      </c>
      <c r="E10" s="30">
        <f>IFERROR((E36-E35)/E36,"")</f>
        <v/>
      </c>
      <c r="F10" s="30">
        <f>IFERROR((F36-F35)/F36,"")</f>
        <v/>
      </c>
      <c r="G10" s="30">
        <f>IFERROR((G36-G35)/G36,"")</f>
        <v/>
      </c>
      <c r="H10" s="13" t="inlineStr">
        <is>
          <t>Mean gross annual pay, base plus all components.</t>
        </is>
      </c>
    </row>
    <row r="11">
      <c r="B11" s="4" t="inlineStr">
        <is>
          <t>(b) Gap in complementary or variable components, mean</t>
        </is>
      </c>
      <c r="C11" s="31">
        <f>IFERROR((C44-C43)/C44,"")</f>
        <v/>
      </c>
      <c r="D11" s="31">
        <f>IFERROR((D44-D43)/D44,"")</f>
        <v/>
      </c>
      <c r="E11" s="31">
        <f>IFERROR((E44-E43)/E44,"")</f>
        <v/>
      </c>
      <c r="F11" s="31">
        <f>IFERROR((F44-F43)/F44,"")</f>
        <v/>
      </c>
      <c r="G11" s="31">
        <f>IFERROR((G44-G43)/G44,"")</f>
        <v/>
      </c>
      <c r="H11" s="13" t="inlineStr">
        <is>
          <t>Mean annual bonus, commission and allowances, among workers who receive any.</t>
        </is>
      </c>
    </row>
    <row r="12">
      <c r="B12" s="26" t="inlineStr">
        <is>
          <t>(c) Median gender pay gap, hourly pay</t>
        </is>
      </c>
      <c r="C12" s="30">
        <f>IFERROR((C38-C37)/C38,"")</f>
        <v/>
      </c>
      <c r="D12" s="30">
        <f>IFERROR((D38-D37)/D38,"")</f>
        <v/>
      </c>
      <c r="E12" s="30">
        <f>IFERROR((E38-E37)/E38,"")</f>
        <v/>
      </c>
      <c r="F12" s="30">
        <f>IFERROR((F38-F37)/F38,"")</f>
        <v/>
      </c>
      <c r="G12" s="30">
        <f>IFERROR((G38-G37)/G38,"")</f>
        <v/>
      </c>
      <c r="H12" s="13" t="inlineStr">
        <is>
          <t>Median gross hourly pay.</t>
        </is>
      </c>
    </row>
    <row r="13">
      <c r="B13" s="4" t="inlineStr">
        <is>
          <t>(c) Median gender pay gap, annual pay</t>
        </is>
      </c>
      <c r="C13" s="29">
        <f>IFERROR((C40-C39)/C40,"")</f>
        <v/>
      </c>
      <c r="D13" s="29">
        <f>IFERROR((D40-D39)/D40,"")</f>
        <v/>
      </c>
      <c r="E13" s="29">
        <f>IFERROR((E40-E39)/E40,"")</f>
        <v/>
      </c>
      <c r="F13" s="29">
        <f>IFERROR((F40-F39)/F40,"")</f>
        <v/>
      </c>
      <c r="G13" s="29">
        <f>IFERROR((G40-G39)/G40,"")</f>
        <v/>
      </c>
      <c r="H13" s="13" t="inlineStr">
        <is>
          <t>Median gross annual pay.</t>
        </is>
      </c>
    </row>
    <row r="14">
      <c r="B14" s="26" t="inlineStr">
        <is>
          <t>(d) Median gap in complementary or variable components</t>
        </is>
      </c>
      <c r="C14" s="32">
        <f>IFERROR((C46-C45)/C46,"")</f>
        <v/>
      </c>
      <c r="D14" s="32">
        <f>IFERROR((D46-D45)/D46,"")</f>
        <v/>
      </c>
      <c r="E14" s="32">
        <f>IFERROR((E46-E45)/E46,"")</f>
        <v/>
      </c>
      <c r="F14" s="32">
        <f>IFERROR((F46-F45)/F46,"")</f>
        <v/>
      </c>
      <c r="G14" s="32">
        <f>IFERROR((G46-G45)/G46,"")</f>
        <v/>
      </c>
      <c r="H14" s="13" t="inlineStr">
        <is>
          <t>Median annual components, among workers who receive any.</t>
        </is>
      </c>
    </row>
    <row r="15">
      <c r="B15" s="4" t="inlineStr">
        <is>
          <t>(e) Women receiving complementary or variable components</t>
        </is>
      </c>
      <c r="C15" s="31">
        <f>IFERROR(C41/C30,"")</f>
        <v/>
      </c>
      <c r="D15" s="31">
        <f>IFERROR(D41/D30,"")</f>
        <v/>
      </c>
      <c r="E15" s="31">
        <f>IFERROR(E41/E30,"")</f>
        <v/>
      </c>
      <c r="F15" s="31">
        <f>IFERROR(F41/F30,"")</f>
        <v/>
      </c>
      <c r="G15" s="31">
        <f>IFERROR(G41/G30,"")</f>
        <v/>
      </c>
      <c r="H15" s="13" t="inlineStr">
        <is>
          <t>Share of women with any complementary or variable component.</t>
        </is>
      </c>
    </row>
    <row r="16">
      <c r="B16" s="26" t="inlineStr">
        <is>
          <t>(e) Men receiving complementary or variable components</t>
        </is>
      </c>
      <c r="C16" s="32">
        <f>IFERROR(C42/C31,"")</f>
        <v/>
      </c>
      <c r="D16" s="32">
        <f>IFERROR(D42/D31,"")</f>
        <v/>
      </c>
      <c r="E16" s="32">
        <f>IFERROR(E42/E31,"")</f>
        <v/>
      </c>
      <c r="F16" s="32">
        <f>IFERROR(F42/F31,"")</f>
        <v/>
      </c>
      <c r="G16" s="32">
        <f>IFERROR(G42/G31,"")</f>
        <v/>
      </c>
      <c r="H16" s="13" t="inlineStr"/>
    </row>
    <row r="17">
      <c r="B17" s="4" t="inlineStr">
        <is>
          <t>(f) Women in quartile pay band 1 (lowest)</t>
        </is>
      </c>
      <c r="C17" s="31">
        <f>IFERROR(C50/C49,"")</f>
        <v/>
      </c>
      <c r="D17" s="31">
        <f>IFERROR(D50/D49,"")</f>
        <v/>
      </c>
      <c r="E17" s="31">
        <f>IFERROR(E50/E49,"")</f>
        <v/>
      </c>
      <c r="F17" s="31">
        <f>IFERROR(F50/F49,"")</f>
        <v/>
      </c>
      <c r="G17" s="31">
        <f>IFERROR(G50/G49,"")</f>
        <v/>
      </c>
      <c r="H17" s="13" t="inlineStr">
        <is>
          <t>Four equal groups by hourly pay within the employer (Article 3(1)(f)).</t>
        </is>
      </c>
    </row>
    <row r="18">
      <c r="B18" s="26" t="inlineStr">
        <is>
          <t>(f) Women in quartile pay band 2</t>
        </is>
      </c>
      <c r="C18" s="32">
        <f>IFERROR(C52/C51,"")</f>
        <v/>
      </c>
      <c r="D18" s="32">
        <f>IFERROR(D52/D51,"")</f>
        <v/>
      </c>
      <c r="E18" s="32">
        <f>IFERROR(E52/E51,"")</f>
        <v/>
      </c>
      <c r="F18" s="32">
        <f>IFERROR(F52/F51,"")</f>
        <v/>
      </c>
      <c r="G18" s="32">
        <f>IFERROR(G52/G51,"")</f>
        <v/>
      </c>
      <c r="H18" s="13" t="inlineStr"/>
    </row>
    <row r="19">
      <c r="B19" s="4" t="inlineStr">
        <is>
          <t>(f) Women in quartile pay band 3</t>
        </is>
      </c>
      <c r="C19" s="31">
        <f>IFERROR(C54/C53,"")</f>
        <v/>
      </c>
      <c r="D19" s="31">
        <f>IFERROR(D54/D53,"")</f>
        <v/>
      </c>
      <c r="E19" s="31">
        <f>IFERROR(E54/E53,"")</f>
        <v/>
      </c>
      <c r="F19" s="31">
        <f>IFERROR(F54/F53,"")</f>
        <v/>
      </c>
      <c r="G19" s="31">
        <f>IFERROR(G54/G53,"")</f>
        <v/>
      </c>
      <c r="H19" s="13" t="inlineStr"/>
    </row>
    <row r="20">
      <c r="B20" s="26" t="inlineStr">
        <is>
          <t>(f) Women in quartile pay band 4 (highest)</t>
        </is>
      </c>
      <c r="C20" s="32">
        <f>IFERROR(C56/C55,"")</f>
        <v/>
      </c>
      <c r="D20" s="32">
        <f>IFERROR(D56/D55,"")</f>
        <v/>
      </c>
      <c r="E20" s="32">
        <f>IFERROR(E56/E55,"")</f>
        <v/>
      </c>
      <c r="F20" s="32">
        <f>IFERROR(F56/F55,"")</f>
        <v/>
      </c>
      <c r="G20" s="32">
        <f>IFERROR(G56/G55,"")</f>
        <v/>
      </c>
      <c r="H20" s="13" t="inlineStr"/>
    </row>
    <row r="21">
      <c r="B21" s="4" t="inlineStr">
        <is>
          <t>(f) Men in quartile pay band 1 (lowest)</t>
        </is>
      </c>
      <c r="C21" s="31">
        <f>IFERROR((C49-C50)/C49,"")</f>
        <v/>
      </c>
      <c r="D21" s="31">
        <f>IFERROR((D49-D50)/D49,"")</f>
        <v/>
      </c>
      <c r="E21" s="31">
        <f>IFERROR((E49-E50)/E49,"")</f>
        <v/>
      </c>
      <c r="F21" s="31">
        <f>IFERROR((F49-F50)/F49,"")</f>
        <v/>
      </c>
      <c r="G21" s="31">
        <f>IFERROR((G49-G50)/G49,"")</f>
        <v/>
      </c>
      <c r="H21" s="13" t="inlineStr"/>
    </row>
    <row r="22">
      <c r="B22" s="26" t="inlineStr">
        <is>
          <t>(f) Men in quartile pay band 2</t>
        </is>
      </c>
      <c r="C22" s="32">
        <f>IFERROR((C51-C52)/C51,"")</f>
        <v/>
      </c>
      <c r="D22" s="32">
        <f>IFERROR((D51-D52)/D51,"")</f>
        <v/>
      </c>
      <c r="E22" s="32">
        <f>IFERROR((E51-E52)/E51,"")</f>
        <v/>
      </c>
      <c r="F22" s="32">
        <f>IFERROR((F51-F52)/F51,"")</f>
        <v/>
      </c>
      <c r="G22" s="32">
        <f>IFERROR((G51-G52)/G51,"")</f>
        <v/>
      </c>
      <c r="H22" s="13" t="inlineStr"/>
    </row>
    <row r="23">
      <c r="B23" s="4" t="inlineStr">
        <is>
          <t>(f) Men in quartile pay band 3</t>
        </is>
      </c>
      <c r="C23" s="31">
        <f>IFERROR((C53-C54)/C53,"")</f>
        <v/>
      </c>
      <c r="D23" s="31">
        <f>IFERROR((D53-D54)/D53,"")</f>
        <v/>
      </c>
      <c r="E23" s="31">
        <f>IFERROR((E53-E54)/E53,"")</f>
        <v/>
      </c>
      <c r="F23" s="31">
        <f>IFERROR((F53-F54)/F53,"")</f>
        <v/>
      </c>
      <c r="G23" s="31">
        <f>IFERROR((G53-G54)/G53,"")</f>
        <v/>
      </c>
      <c r="H23" s="13" t="inlineStr"/>
    </row>
    <row r="24">
      <c r="B24" s="26" t="inlineStr">
        <is>
          <t>(f) Men in quartile pay band 4 (highest)</t>
        </is>
      </c>
      <c r="C24" s="32">
        <f>IFERROR((C55-C56)/C55,"")</f>
        <v/>
      </c>
      <c r="D24" s="32">
        <f>IFERROR((D55-D56)/D55,"")</f>
        <v/>
      </c>
      <c r="E24" s="32">
        <f>IFERROR((E55-E56)/E55,"")</f>
        <v/>
      </c>
      <c r="F24" s="32">
        <f>IFERROR((F55-F56)/F55,"")</f>
        <v/>
      </c>
      <c r="G24" s="32">
        <f>IFERROR((G55-G56)/G55,"")</f>
        <v/>
      </c>
      <c r="H24" s="13" t="inlineStr"/>
    </row>
    <row r="25">
      <c r="B25" s="13" t="inlineStr">
        <is>
          <t>Context: gap on base pay alone, mean hourly</t>
        </is>
      </c>
      <c r="C25" s="31">
        <f>IFERROR((C48-C47)/C48,"")</f>
        <v/>
      </c>
      <c r="D25" s="31">
        <f>IFERROR((D48-D47)/D48,"")</f>
        <v/>
      </c>
      <c r="E25" s="31">
        <f>IFERROR((E48-E47)/E48,"")</f>
        <v/>
      </c>
      <c r="F25" s="31">
        <f>IFERROR((F48-F47)/F48,"")</f>
        <v/>
      </c>
      <c r="G25" s="31">
        <f>IFERROR((G48-G47)/G48,"")</f>
        <v/>
      </c>
      <c r="H25" s="13" t="inlineStr">
        <is>
          <t>Not a reporting item: reconciles with the 15.4% base-pay gap in hr-people-analytics.</t>
        </is>
      </c>
    </row>
    <row r="29" ht="18" customHeight="1">
      <c r="A29" s="14" t="inlineStr"/>
      <c r="B29" s="14" t="inlineStr">
        <is>
          <t>Workings</t>
        </is>
      </c>
      <c r="C29" s="14" t="inlineStr">
        <is>
          <t>IT</t>
        </is>
      </c>
      <c r="D29" s="14" t="inlineStr">
        <is>
          <t>PL</t>
        </is>
      </c>
      <c r="E29" s="14" t="inlineStr">
        <is>
          <t>DE</t>
        </is>
      </c>
      <c r="F29" s="14" t="inlineStr">
        <is>
          <t>ES</t>
        </is>
      </c>
      <c r="G29" s="14" t="inlineStr">
        <is>
          <t>Group</t>
        </is>
      </c>
      <c r="H29" s="14" t="inlineStr"/>
    </row>
    <row r="30">
      <c r="B30" s="4" t="inlineStr">
        <is>
          <t>Women</t>
        </is>
      </c>
      <c r="C30" s="28">
        <f>COUNTIFS(Payroll!$C$2:$C$3444,C$4,Payroll!$H$2:$H$3444,"F")</f>
        <v/>
      </c>
      <c r="D30" s="28">
        <f>COUNTIFS(Payroll!$C$2:$C$3444,D$4,Payroll!$H$2:$H$3444,"F")</f>
        <v/>
      </c>
      <c r="E30" s="28">
        <f>COUNTIFS(Payroll!$C$2:$C$3444,E$4,Payroll!$H$2:$H$3444,"F")</f>
        <v/>
      </c>
      <c r="F30" s="28">
        <f>COUNTIFS(Payroll!$C$2:$C$3444,F$4,Payroll!$H$2:$H$3444,"F")</f>
        <v/>
      </c>
      <c r="G30" s="28">
        <f>COUNTIFS(Payroll!$H$2:$H$3444,"F")</f>
        <v/>
      </c>
    </row>
    <row r="31">
      <c r="B31" s="4" t="inlineStr">
        <is>
          <t>Men</t>
        </is>
      </c>
      <c r="C31" s="28">
        <f>COUNTIFS(Payroll!$C$2:$C$3444,C$4,Payroll!$H$2:$H$3444,"M")</f>
        <v/>
      </c>
      <c r="D31" s="28">
        <f>COUNTIFS(Payroll!$C$2:$C$3444,D$4,Payroll!$H$2:$H$3444,"M")</f>
        <v/>
      </c>
      <c r="E31" s="28">
        <f>COUNTIFS(Payroll!$C$2:$C$3444,E$4,Payroll!$H$2:$H$3444,"M")</f>
        <v/>
      </c>
      <c r="F31" s="28">
        <f>COUNTIFS(Payroll!$C$2:$C$3444,F$4,Payroll!$H$2:$H$3444,"M")</f>
        <v/>
      </c>
      <c r="G31" s="28">
        <f>COUNTIFS(Payroll!$H$2:$H$3444,"M")</f>
        <v/>
      </c>
    </row>
    <row r="32">
      <c r="B32" s="4" t="inlineStr">
        <is>
          <t>Workers</t>
        </is>
      </c>
      <c r="C32" s="28">
        <f>COUNTIF(Payroll!$C$2:$C$3444,C$4)</f>
        <v/>
      </c>
      <c r="D32" s="28">
        <f>COUNTIF(Payroll!$C$2:$C$3444,D$4)</f>
        <v/>
      </c>
      <c r="E32" s="28">
        <f>COUNTIF(Payroll!$C$2:$C$3444,E$4)</f>
        <v/>
      </c>
      <c r="F32" s="28">
        <f>COUNTIF(Payroll!$C$2:$C$3444,F$4)</f>
        <v/>
      </c>
      <c r="G32" s="28">
        <f>COUNTA(Payroll!$A$2:$A$3444)</f>
        <v/>
      </c>
    </row>
    <row r="33">
      <c r="B33" s="4" t="inlineStr">
        <is>
          <t>Mean hourly pay, women</t>
        </is>
      </c>
      <c r="C33" s="33">
        <f>IFERROR(AVERAGEIFS(Payroll!$X$2:$X$3444,Payroll!$C$2:$C$3444,C$4,Payroll!$H$2:$H$3444,"F"),"")</f>
        <v/>
      </c>
      <c r="D33" s="33">
        <f>IFERROR(AVERAGEIFS(Payroll!$X$2:$X$3444,Payroll!$C$2:$C$3444,D$4,Payroll!$H$2:$H$3444,"F"),"")</f>
        <v/>
      </c>
      <c r="E33" s="33">
        <f>IFERROR(AVERAGEIFS(Payroll!$X$2:$X$3444,Payroll!$C$2:$C$3444,E$4,Payroll!$H$2:$H$3444,"F"),"")</f>
        <v/>
      </c>
      <c r="F33" s="33">
        <f>IFERROR(AVERAGEIFS(Payroll!$X$2:$X$3444,Payroll!$C$2:$C$3444,F$4,Payroll!$H$2:$H$3444,"F"),"")</f>
        <v/>
      </c>
      <c r="G33" s="33">
        <f>IFERROR(AVERAGEIFS(Payroll!$X$2:$X$3444,Payroll!$H$2:$H$3444,"F"),"")</f>
        <v/>
      </c>
    </row>
    <row r="34">
      <c r="B34" s="4" t="inlineStr">
        <is>
          <t>Mean hourly pay, men</t>
        </is>
      </c>
      <c r="C34" s="33">
        <f>IFERROR(AVERAGEIFS(Payroll!$X$2:$X$3444,Payroll!$C$2:$C$3444,C$4,Payroll!$H$2:$H$3444,"M"),"")</f>
        <v/>
      </c>
      <c r="D34" s="33">
        <f>IFERROR(AVERAGEIFS(Payroll!$X$2:$X$3444,Payroll!$C$2:$C$3444,D$4,Payroll!$H$2:$H$3444,"M"),"")</f>
        <v/>
      </c>
      <c r="E34" s="33">
        <f>IFERROR(AVERAGEIFS(Payroll!$X$2:$X$3444,Payroll!$C$2:$C$3444,E$4,Payroll!$H$2:$H$3444,"M"),"")</f>
        <v/>
      </c>
      <c r="F34" s="33">
        <f>IFERROR(AVERAGEIFS(Payroll!$X$2:$X$3444,Payroll!$C$2:$C$3444,F$4,Payroll!$H$2:$H$3444,"M"),"")</f>
        <v/>
      </c>
      <c r="G34" s="33">
        <f>IFERROR(AVERAGEIFS(Payroll!$X$2:$X$3444,Payroll!$H$2:$H$3444,"M"),"")</f>
        <v/>
      </c>
    </row>
    <row r="35">
      <c r="B35" s="4" t="inlineStr">
        <is>
          <t>Mean annual pay, women</t>
        </is>
      </c>
      <c r="C35" s="34">
        <f>IFERROR(AVERAGEIFS(Payroll!$U$2:$U$3444,Payroll!$C$2:$C$3444,C$4,Payroll!$H$2:$H$3444,"F"),"")</f>
        <v/>
      </c>
      <c r="D35" s="34">
        <f>IFERROR(AVERAGEIFS(Payroll!$U$2:$U$3444,Payroll!$C$2:$C$3444,D$4,Payroll!$H$2:$H$3444,"F"),"")</f>
        <v/>
      </c>
      <c r="E35" s="34">
        <f>IFERROR(AVERAGEIFS(Payroll!$U$2:$U$3444,Payroll!$C$2:$C$3444,E$4,Payroll!$H$2:$H$3444,"F"),"")</f>
        <v/>
      </c>
      <c r="F35" s="34">
        <f>IFERROR(AVERAGEIFS(Payroll!$U$2:$U$3444,Payroll!$C$2:$C$3444,F$4,Payroll!$H$2:$H$3444,"F"),"")</f>
        <v/>
      </c>
      <c r="G35" s="34">
        <f>IFERROR(AVERAGEIFS(Payroll!$U$2:$U$3444,Payroll!$H$2:$H$3444,"F"),"")</f>
        <v/>
      </c>
    </row>
    <row r="36">
      <c r="B36" s="4" t="inlineStr">
        <is>
          <t>Mean annual pay, men</t>
        </is>
      </c>
      <c r="C36" s="34">
        <f>IFERROR(AVERAGEIFS(Payroll!$U$2:$U$3444,Payroll!$C$2:$C$3444,C$4,Payroll!$H$2:$H$3444,"M"),"")</f>
        <v/>
      </c>
      <c r="D36" s="34">
        <f>IFERROR(AVERAGEIFS(Payroll!$U$2:$U$3444,Payroll!$C$2:$C$3444,D$4,Payroll!$H$2:$H$3444,"M"),"")</f>
        <v/>
      </c>
      <c r="E36" s="34">
        <f>IFERROR(AVERAGEIFS(Payroll!$U$2:$U$3444,Payroll!$C$2:$C$3444,E$4,Payroll!$H$2:$H$3444,"M"),"")</f>
        <v/>
      </c>
      <c r="F36" s="34">
        <f>IFERROR(AVERAGEIFS(Payroll!$U$2:$U$3444,Payroll!$C$2:$C$3444,F$4,Payroll!$H$2:$H$3444,"M"),"")</f>
        <v/>
      </c>
      <c r="G36" s="34">
        <f>IFERROR(AVERAGEIFS(Payroll!$U$2:$U$3444,Payroll!$H$2:$H$3444,"M"),"")</f>
        <v/>
      </c>
    </row>
    <row r="37">
      <c r="B37" s="4" t="inlineStr">
        <is>
          <t>Median hourly pay, women</t>
        </is>
      </c>
      <c r="C37" s="33">
        <f t="array" ref="C37">IFERROR(MEDIAN(IF((Payroll!$C$2:$C$3444=C$4)*(Payroll!$H$2:$H$3444="F"),Payroll!$X$2:$X$3444)),"")</f>
        <v/>
      </c>
      <c r="D37" s="33">
        <f t="array" ref="D37">IFERROR(MEDIAN(IF((Payroll!$C$2:$C$3444=D$4)*(Payroll!$H$2:$H$3444="F"),Payroll!$X$2:$X$3444)),"")</f>
        <v/>
      </c>
      <c r="E37" s="33">
        <f t="array" ref="E37">IFERROR(MEDIAN(IF((Payroll!$C$2:$C$3444=E$4)*(Payroll!$H$2:$H$3444="F"),Payroll!$X$2:$X$3444)),"")</f>
        <v/>
      </c>
      <c r="F37" s="33">
        <f t="array" ref="F37">IFERROR(MEDIAN(IF((Payroll!$C$2:$C$3444=F$4)*(Payroll!$H$2:$H$3444="F"),Payroll!$X$2:$X$3444)),"")</f>
        <v/>
      </c>
      <c r="G37" s="33">
        <f t="array" ref="G37">IFERROR(MEDIAN(IF((Payroll!$H$2:$H$3444="F"),Payroll!$X$2:$X$3444)),"")</f>
        <v/>
      </c>
    </row>
    <row r="38">
      <c r="B38" s="4" t="inlineStr">
        <is>
          <t>Median hourly pay, men</t>
        </is>
      </c>
      <c r="C38" s="33">
        <f t="array" ref="C38">IFERROR(MEDIAN(IF((Payroll!$C$2:$C$3444=C$4)*(Payroll!$H$2:$H$3444="M"),Payroll!$X$2:$X$3444)),"")</f>
        <v/>
      </c>
      <c r="D38" s="33">
        <f t="array" ref="D38">IFERROR(MEDIAN(IF((Payroll!$C$2:$C$3444=D$4)*(Payroll!$H$2:$H$3444="M"),Payroll!$X$2:$X$3444)),"")</f>
        <v/>
      </c>
      <c r="E38" s="33">
        <f t="array" ref="E38">IFERROR(MEDIAN(IF((Payroll!$C$2:$C$3444=E$4)*(Payroll!$H$2:$H$3444="M"),Payroll!$X$2:$X$3444)),"")</f>
        <v/>
      </c>
      <c r="F38" s="33">
        <f t="array" ref="F38">IFERROR(MEDIAN(IF((Payroll!$C$2:$C$3444=F$4)*(Payroll!$H$2:$H$3444="M"),Payroll!$X$2:$X$3444)),"")</f>
        <v/>
      </c>
      <c r="G38" s="33">
        <f t="array" ref="G38">IFERROR(MEDIAN(IF((Payroll!$H$2:$H$3444="M"),Payroll!$X$2:$X$3444)),"")</f>
        <v/>
      </c>
    </row>
    <row r="39">
      <c r="B39" s="4" t="inlineStr">
        <is>
          <t>Median annual pay, women</t>
        </is>
      </c>
      <c r="C39" s="34">
        <f t="array" ref="C39">IFERROR(MEDIAN(IF((Payroll!$C$2:$C$3444=C$4)*(Payroll!$H$2:$H$3444="F"),Payroll!$U$2:$U$3444)),"")</f>
        <v/>
      </c>
      <c r="D39" s="34">
        <f t="array" ref="D39">IFERROR(MEDIAN(IF((Payroll!$C$2:$C$3444=D$4)*(Payroll!$H$2:$H$3444="F"),Payroll!$U$2:$U$3444)),"")</f>
        <v/>
      </c>
      <c r="E39" s="34">
        <f t="array" ref="E39">IFERROR(MEDIAN(IF((Payroll!$C$2:$C$3444=E$4)*(Payroll!$H$2:$H$3444="F"),Payroll!$U$2:$U$3444)),"")</f>
        <v/>
      </c>
      <c r="F39" s="34">
        <f t="array" ref="F39">IFERROR(MEDIAN(IF((Payroll!$C$2:$C$3444=F$4)*(Payroll!$H$2:$H$3444="F"),Payroll!$U$2:$U$3444)),"")</f>
        <v/>
      </c>
      <c r="G39" s="34">
        <f t="array" ref="G39">IFERROR(MEDIAN(IF((Payroll!$H$2:$H$3444="F"),Payroll!$U$2:$U$3444)),"")</f>
        <v/>
      </c>
    </row>
    <row r="40">
      <c r="B40" s="4" t="inlineStr">
        <is>
          <t>Median annual pay, men</t>
        </is>
      </c>
      <c r="C40" s="34">
        <f t="array" ref="C40">IFERROR(MEDIAN(IF((Payroll!$C$2:$C$3444=C$4)*(Payroll!$H$2:$H$3444="M"),Payroll!$U$2:$U$3444)),"")</f>
        <v/>
      </c>
      <c r="D40" s="34">
        <f t="array" ref="D40">IFERROR(MEDIAN(IF((Payroll!$C$2:$C$3444=D$4)*(Payroll!$H$2:$H$3444="M"),Payroll!$U$2:$U$3444)),"")</f>
        <v/>
      </c>
      <c r="E40" s="34">
        <f t="array" ref="E40">IFERROR(MEDIAN(IF((Payroll!$C$2:$C$3444=E$4)*(Payroll!$H$2:$H$3444="M"),Payroll!$U$2:$U$3444)),"")</f>
        <v/>
      </c>
      <c r="F40" s="34">
        <f t="array" ref="F40">IFERROR(MEDIAN(IF((Payroll!$C$2:$C$3444=F$4)*(Payroll!$H$2:$H$3444="M"),Payroll!$U$2:$U$3444)),"")</f>
        <v/>
      </c>
      <c r="G40" s="34">
        <f t="array" ref="G40">IFERROR(MEDIAN(IF((Payroll!$H$2:$H$3444="M"),Payroll!$U$2:$U$3444)),"")</f>
        <v/>
      </c>
    </row>
    <row r="41">
      <c r="B41" s="4" t="inlineStr">
        <is>
          <t>Women receiving complementary or variable components</t>
        </is>
      </c>
      <c r="C41" s="28">
        <f>COUNTIFS(Payroll!$C$2:$C$3444,C$4,Payroll!$H$2:$H$3444,"F",Payroll!$Y$2:$Y$3444,1)</f>
        <v/>
      </c>
      <c r="D41" s="28">
        <f>COUNTIFS(Payroll!$C$2:$C$3444,D$4,Payroll!$H$2:$H$3444,"F",Payroll!$Y$2:$Y$3444,1)</f>
        <v/>
      </c>
      <c r="E41" s="28">
        <f>COUNTIFS(Payroll!$C$2:$C$3444,E$4,Payroll!$H$2:$H$3444,"F",Payroll!$Y$2:$Y$3444,1)</f>
        <v/>
      </c>
      <c r="F41" s="28">
        <f>COUNTIFS(Payroll!$C$2:$C$3444,F$4,Payroll!$H$2:$H$3444,"F",Payroll!$Y$2:$Y$3444,1)</f>
        <v/>
      </c>
      <c r="G41" s="28">
        <f>COUNTIFS(Payroll!$H$2:$H$3444,"F",Payroll!$Y$2:$Y$3444,1)</f>
        <v/>
      </c>
    </row>
    <row r="42">
      <c r="B42" s="4" t="inlineStr">
        <is>
          <t>Men receiving complementary or variable components</t>
        </is>
      </c>
      <c r="C42" s="28">
        <f>COUNTIFS(Payroll!$C$2:$C$3444,C$4,Payroll!$H$2:$H$3444,"M",Payroll!$Y$2:$Y$3444,1)</f>
        <v/>
      </c>
      <c r="D42" s="28">
        <f>COUNTIFS(Payroll!$C$2:$C$3444,D$4,Payroll!$H$2:$H$3444,"M",Payroll!$Y$2:$Y$3444,1)</f>
        <v/>
      </c>
      <c r="E42" s="28">
        <f>COUNTIFS(Payroll!$C$2:$C$3444,E$4,Payroll!$H$2:$H$3444,"M",Payroll!$Y$2:$Y$3444,1)</f>
        <v/>
      </c>
      <c r="F42" s="28">
        <f>COUNTIFS(Payroll!$C$2:$C$3444,F$4,Payroll!$H$2:$H$3444,"M",Payroll!$Y$2:$Y$3444,1)</f>
        <v/>
      </c>
      <c r="G42" s="28">
        <f>COUNTIFS(Payroll!$H$2:$H$3444,"M",Payroll!$Y$2:$Y$3444,1)</f>
        <v/>
      </c>
    </row>
    <row r="43">
      <c r="B43" s="4" t="inlineStr">
        <is>
          <t>Mean components among recipients, women</t>
        </is>
      </c>
      <c r="C43" s="34">
        <f>IFERROR(AVERAGEIFS(Payroll!$T$2:$T$3444,Payroll!$C$2:$C$3444,C$4,Payroll!$H$2:$H$3444,"F",Payroll!$Y$2:$Y$3444,1),"")</f>
        <v/>
      </c>
      <c r="D43" s="34">
        <f>IFERROR(AVERAGEIFS(Payroll!$T$2:$T$3444,Payroll!$C$2:$C$3444,D$4,Payroll!$H$2:$H$3444,"F",Payroll!$Y$2:$Y$3444,1),"")</f>
        <v/>
      </c>
      <c r="E43" s="34">
        <f>IFERROR(AVERAGEIFS(Payroll!$T$2:$T$3444,Payroll!$C$2:$C$3444,E$4,Payroll!$H$2:$H$3444,"F",Payroll!$Y$2:$Y$3444,1),"")</f>
        <v/>
      </c>
      <c r="F43" s="34">
        <f>IFERROR(AVERAGEIFS(Payroll!$T$2:$T$3444,Payroll!$C$2:$C$3444,F$4,Payroll!$H$2:$H$3444,"F",Payroll!$Y$2:$Y$3444,1),"")</f>
        <v/>
      </c>
      <c r="G43" s="34">
        <f>IFERROR(AVERAGEIFS(Payroll!$T$2:$T$3444,Payroll!$H$2:$H$3444,"F",Payroll!$Y$2:$Y$3444,1),"")</f>
        <v/>
      </c>
    </row>
    <row r="44">
      <c r="B44" s="4" t="inlineStr">
        <is>
          <t>Mean components among recipients, men</t>
        </is>
      </c>
      <c r="C44" s="34">
        <f>IFERROR(AVERAGEIFS(Payroll!$T$2:$T$3444,Payroll!$C$2:$C$3444,C$4,Payroll!$H$2:$H$3444,"M",Payroll!$Y$2:$Y$3444,1),"")</f>
        <v/>
      </c>
      <c r="D44" s="34">
        <f>IFERROR(AVERAGEIFS(Payroll!$T$2:$T$3444,Payroll!$C$2:$C$3444,D$4,Payroll!$H$2:$H$3444,"M",Payroll!$Y$2:$Y$3444,1),"")</f>
        <v/>
      </c>
      <c r="E44" s="34">
        <f>IFERROR(AVERAGEIFS(Payroll!$T$2:$T$3444,Payroll!$C$2:$C$3444,E$4,Payroll!$H$2:$H$3444,"M",Payroll!$Y$2:$Y$3444,1),"")</f>
        <v/>
      </c>
      <c r="F44" s="34">
        <f>IFERROR(AVERAGEIFS(Payroll!$T$2:$T$3444,Payroll!$C$2:$C$3444,F$4,Payroll!$H$2:$H$3444,"M",Payroll!$Y$2:$Y$3444,1),"")</f>
        <v/>
      </c>
      <c r="G44" s="34">
        <f>IFERROR(AVERAGEIFS(Payroll!$T$2:$T$3444,Payroll!$H$2:$H$3444,"M",Payroll!$Y$2:$Y$3444,1),"")</f>
        <v/>
      </c>
    </row>
    <row r="45">
      <c r="B45" s="4" t="inlineStr">
        <is>
          <t>Median components among recipients, women</t>
        </is>
      </c>
      <c r="C45" s="34">
        <f t="array" ref="C45">IFERROR(MEDIAN(IF((Payroll!$C$2:$C$3444=C$4)*(Payroll!$H$2:$H$3444="F")*(Payroll!$Y$2:$Y$3444=1),Payroll!$T$2:$T$3444)),"")</f>
        <v/>
      </c>
      <c r="D45" s="34">
        <f t="array" ref="D45">IFERROR(MEDIAN(IF((Payroll!$C$2:$C$3444=D$4)*(Payroll!$H$2:$H$3444="F")*(Payroll!$Y$2:$Y$3444=1),Payroll!$T$2:$T$3444)),"")</f>
        <v/>
      </c>
      <c r="E45" s="34">
        <f t="array" ref="E45">IFERROR(MEDIAN(IF((Payroll!$C$2:$C$3444=E$4)*(Payroll!$H$2:$H$3444="F")*(Payroll!$Y$2:$Y$3444=1),Payroll!$T$2:$T$3444)),"")</f>
        <v/>
      </c>
      <c r="F45" s="34">
        <f t="array" ref="F45">IFERROR(MEDIAN(IF((Payroll!$C$2:$C$3444=F$4)*(Payroll!$H$2:$H$3444="F")*(Payroll!$Y$2:$Y$3444=1),Payroll!$T$2:$T$3444)),"")</f>
        <v/>
      </c>
      <c r="G45" s="34">
        <f t="array" ref="G45">IFERROR(MEDIAN(IF((Payroll!$H$2:$H$3444="F")*(Payroll!$Y$2:$Y$3444=1),Payroll!$T$2:$T$3444)),"")</f>
        <v/>
      </c>
    </row>
    <row r="46">
      <c r="B46" s="4" t="inlineStr">
        <is>
          <t>Median components among recipients, men</t>
        </is>
      </c>
      <c r="C46" s="34">
        <f t="array" ref="C46">IFERROR(MEDIAN(IF((Payroll!$C$2:$C$3444=C$4)*(Payroll!$H$2:$H$3444="M")*(Payroll!$Y$2:$Y$3444=1),Payroll!$T$2:$T$3444)),"")</f>
        <v/>
      </c>
      <c r="D46" s="34">
        <f t="array" ref="D46">IFERROR(MEDIAN(IF((Payroll!$C$2:$C$3444=D$4)*(Payroll!$H$2:$H$3444="M")*(Payroll!$Y$2:$Y$3444=1),Payroll!$T$2:$T$3444)),"")</f>
        <v/>
      </c>
      <c r="E46" s="34">
        <f t="array" ref="E46">IFERROR(MEDIAN(IF((Payroll!$C$2:$C$3444=E$4)*(Payroll!$H$2:$H$3444="M")*(Payroll!$Y$2:$Y$3444=1),Payroll!$T$2:$T$3444)),"")</f>
        <v/>
      </c>
      <c r="F46" s="34">
        <f t="array" ref="F46">IFERROR(MEDIAN(IF((Payroll!$C$2:$C$3444=F$4)*(Payroll!$H$2:$H$3444="M")*(Payroll!$Y$2:$Y$3444=1),Payroll!$T$2:$T$3444)),"")</f>
        <v/>
      </c>
      <c r="G46" s="34">
        <f t="array" ref="G46">IFERROR(MEDIAN(IF((Payroll!$H$2:$H$3444="M")*(Payroll!$Y$2:$Y$3444=1),Payroll!$T$2:$T$3444)),"")</f>
        <v/>
      </c>
    </row>
    <row r="47">
      <c r="B47" s="4" t="inlineStr">
        <is>
          <t>Mean hourly base pay, women</t>
        </is>
      </c>
      <c r="C47" s="33">
        <f>IFERROR(AVERAGEIFS(Payroll!$V$2:$V$3444,Payroll!$C$2:$C$3444,C$4,Payroll!$H$2:$H$3444,"F"),"")</f>
        <v/>
      </c>
      <c r="D47" s="33">
        <f>IFERROR(AVERAGEIFS(Payroll!$V$2:$V$3444,Payroll!$C$2:$C$3444,D$4,Payroll!$H$2:$H$3444,"F"),"")</f>
        <v/>
      </c>
      <c r="E47" s="33">
        <f>IFERROR(AVERAGEIFS(Payroll!$V$2:$V$3444,Payroll!$C$2:$C$3444,E$4,Payroll!$H$2:$H$3444,"F"),"")</f>
        <v/>
      </c>
      <c r="F47" s="33">
        <f>IFERROR(AVERAGEIFS(Payroll!$V$2:$V$3444,Payroll!$C$2:$C$3444,F$4,Payroll!$H$2:$H$3444,"F"),"")</f>
        <v/>
      </c>
      <c r="G47" s="33">
        <f>IFERROR(AVERAGEIFS(Payroll!$V$2:$V$3444,Payroll!$H$2:$H$3444,"F"),"")</f>
        <v/>
      </c>
    </row>
    <row r="48">
      <c r="B48" s="4" t="inlineStr">
        <is>
          <t>Mean hourly base pay, men</t>
        </is>
      </c>
      <c r="C48" s="33">
        <f>IFERROR(AVERAGEIFS(Payroll!$V$2:$V$3444,Payroll!$C$2:$C$3444,C$4,Payroll!$H$2:$H$3444,"M"),"")</f>
        <v/>
      </c>
      <c r="D48" s="33">
        <f>IFERROR(AVERAGEIFS(Payroll!$V$2:$V$3444,Payroll!$C$2:$C$3444,D$4,Payroll!$H$2:$H$3444,"M"),"")</f>
        <v/>
      </c>
      <c r="E48" s="33">
        <f>IFERROR(AVERAGEIFS(Payroll!$V$2:$V$3444,Payroll!$C$2:$C$3444,E$4,Payroll!$H$2:$H$3444,"M"),"")</f>
        <v/>
      </c>
      <c r="F48" s="33">
        <f>IFERROR(AVERAGEIFS(Payroll!$V$2:$V$3444,Payroll!$C$2:$C$3444,F$4,Payroll!$H$2:$H$3444,"M"),"")</f>
        <v/>
      </c>
      <c r="G48" s="33">
        <f>IFERROR(AVERAGEIFS(Payroll!$V$2:$V$3444,Payroll!$H$2:$H$3444,"M"),"")</f>
        <v/>
      </c>
    </row>
    <row r="49">
      <c r="B49" s="4" t="inlineStr">
        <is>
          <t>Workers in quartile pay band 1</t>
        </is>
      </c>
      <c r="C49" s="28">
        <f>COUNTIFS(Payroll!$C$2:$C$3444,C$4,Payroll!$AB$2:$AB$3444,1)</f>
        <v/>
      </c>
      <c r="D49" s="28">
        <f>COUNTIFS(Payroll!$C$2:$C$3444,D$4,Payroll!$AB$2:$AB$3444,1)</f>
        <v/>
      </c>
      <c r="E49" s="28">
        <f>COUNTIFS(Payroll!$C$2:$C$3444,E$4,Payroll!$AB$2:$AB$3444,1)</f>
        <v/>
      </c>
      <c r="F49" s="28">
        <f>COUNTIFS(Payroll!$C$2:$C$3444,F$4,Payroll!$AB$2:$AB$3444,1)</f>
        <v/>
      </c>
      <c r="G49" s="28">
        <f>COUNTIFS(Payroll!$AB$2:$AB$3444,1)</f>
        <v/>
      </c>
    </row>
    <row r="50">
      <c r="B50" s="4" t="inlineStr">
        <is>
          <t>Women in quartile pay band 1</t>
        </is>
      </c>
      <c r="C50" s="28">
        <f>COUNTIFS(Payroll!$C$2:$C$3444,C$4,Payroll!$AB$2:$AB$3444,1,Payroll!$H$2:$H$3444,"F")</f>
        <v/>
      </c>
      <c r="D50" s="28">
        <f>COUNTIFS(Payroll!$C$2:$C$3444,D$4,Payroll!$AB$2:$AB$3444,1,Payroll!$H$2:$H$3444,"F")</f>
        <v/>
      </c>
      <c r="E50" s="28">
        <f>COUNTIFS(Payroll!$C$2:$C$3444,E$4,Payroll!$AB$2:$AB$3444,1,Payroll!$H$2:$H$3444,"F")</f>
        <v/>
      </c>
      <c r="F50" s="28">
        <f>COUNTIFS(Payroll!$C$2:$C$3444,F$4,Payroll!$AB$2:$AB$3444,1,Payroll!$H$2:$H$3444,"F")</f>
        <v/>
      </c>
      <c r="G50" s="28">
        <f>COUNTIFS(Payroll!$AB$2:$AB$3444,1,Payroll!$H$2:$H$3444,"F")</f>
        <v/>
      </c>
    </row>
    <row r="51">
      <c r="B51" s="4" t="inlineStr">
        <is>
          <t>Workers in quartile pay band 2</t>
        </is>
      </c>
      <c r="C51" s="28">
        <f>COUNTIFS(Payroll!$C$2:$C$3444,C$4,Payroll!$AB$2:$AB$3444,2)</f>
        <v/>
      </c>
      <c r="D51" s="28">
        <f>COUNTIFS(Payroll!$C$2:$C$3444,D$4,Payroll!$AB$2:$AB$3444,2)</f>
        <v/>
      </c>
      <c r="E51" s="28">
        <f>COUNTIFS(Payroll!$C$2:$C$3444,E$4,Payroll!$AB$2:$AB$3444,2)</f>
        <v/>
      </c>
      <c r="F51" s="28">
        <f>COUNTIFS(Payroll!$C$2:$C$3444,F$4,Payroll!$AB$2:$AB$3444,2)</f>
        <v/>
      </c>
      <c r="G51" s="28">
        <f>COUNTIFS(Payroll!$AB$2:$AB$3444,2)</f>
        <v/>
      </c>
    </row>
    <row r="52">
      <c r="B52" s="4" t="inlineStr">
        <is>
          <t>Women in quartile pay band 2</t>
        </is>
      </c>
      <c r="C52" s="28">
        <f>COUNTIFS(Payroll!$C$2:$C$3444,C$4,Payroll!$AB$2:$AB$3444,2,Payroll!$H$2:$H$3444,"F")</f>
        <v/>
      </c>
      <c r="D52" s="28">
        <f>COUNTIFS(Payroll!$C$2:$C$3444,D$4,Payroll!$AB$2:$AB$3444,2,Payroll!$H$2:$H$3444,"F")</f>
        <v/>
      </c>
      <c r="E52" s="28">
        <f>COUNTIFS(Payroll!$C$2:$C$3444,E$4,Payroll!$AB$2:$AB$3444,2,Payroll!$H$2:$H$3444,"F")</f>
        <v/>
      </c>
      <c r="F52" s="28">
        <f>COUNTIFS(Payroll!$C$2:$C$3444,F$4,Payroll!$AB$2:$AB$3444,2,Payroll!$H$2:$H$3444,"F")</f>
        <v/>
      </c>
      <c r="G52" s="28">
        <f>COUNTIFS(Payroll!$AB$2:$AB$3444,2,Payroll!$H$2:$H$3444,"F")</f>
        <v/>
      </c>
    </row>
    <row r="53">
      <c r="B53" s="4" t="inlineStr">
        <is>
          <t>Workers in quartile pay band 3</t>
        </is>
      </c>
      <c r="C53" s="28">
        <f>COUNTIFS(Payroll!$C$2:$C$3444,C$4,Payroll!$AB$2:$AB$3444,3)</f>
        <v/>
      </c>
      <c r="D53" s="28">
        <f>COUNTIFS(Payroll!$C$2:$C$3444,D$4,Payroll!$AB$2:$AB$3444,3)</f>
        <v/>
      </c>
      <c r="E53" s="28">
        <f>COUNTIFS(Payroll!$C$2:$C$3444,E$4,Payroll!$AB$2:$AB$3444,3)</f>
        <v/>
      </c>
      <c r="F53" s="28">
        <f>COUNTIFS(Payroll!$C$2:$C$3444,F$4,Payroll!$AB$2:$AB$3444,3)</f>
        <v/>
      </c>
      <c r="G53" s="28">
        <f>COUNTIFS(Payroll!$AB$2:$AB$3444,3)</f>
        <v/>
      </c>
    </row>
    <row r="54">
      <c r="B54" s="4" t="inlineStr">
        <is>
          <t>Women in quartile pay band 3</t>
        </is>
      </c>
      <c r="C54" s="28">
        <f>COUNTIFS(Payroll!$C$2:$C$3444,C$4,Payroll!$AB$2:$AB$3444,3,Payroll!$H$2:$H$3444,"F")</f>
        <v/>
      </c>
      <c r="D54" s="28">
        <f>COUNTIFS(Payroll!$C$2:$C$3444,D$4,Payroll!$AB$2:$AB$3444,3,Payroll!$H$2:$H$3444,"F")</f>
        <v/>
      </c>
      <c r="E54" s="28">
        <f>COUNTIFS(Payroll!$C$2:$C$3444,E$4,Payroll!$AB$2:$AB$3444,3,Payroll!$H$2:$H$3444,"F")</f>
        <v/>
      </c>
      <c r="F54" s="28">
        <f>COUNTIFS(Payroll!$C$2:$C$3444,F$4,Payroll!$AB$2:$AB$3444,3,Payroll!$H$2:$H$3444,"F")</f>
        <v/>
      </c>
      <c r="G54" s="28">
        <f>COUNTIFS(Payroll!$AB$2:$AB$3444,3,Payroll!$H$2:$H$3444,"F")</f>
        <v/>
      </c>
    </row>
    <row r="55">
      <c r="B55" s="4" t="inlineStr">
        <is>
          <t>Workers in quartile pay band 4</t>
        </is>
      </c>
      <c r="C55" s="28">
        <f>COUNTIFS(Payroll!$C$2:$C$3444,C$4,Payroll!$AB$2:$AB$3444,4)</f>
        <v/>
      </c>
      <c r="D55" s="28">
        <f>COUNTIFS(Payroll!$C$2:$C$3444,D$4,Payroll!$AB$2:$AB$3444,4)</f>
        <v/>
      </c>
      <c r="E55" s="28">
        <f>COUNTIFS(Payroll!$C$2:$C$3444,E$4,Payroll!$AB$2:$AB$3444,4)</f>
        <v/>
      </c>
      <c r="F55" s="28">
        <f>COUNTIFS(Payroll!$C$2:$C$3444,F$4,Payroll!$AB$2:$AB$3444,4)</f>
        <v/>
      </c>
      <c r="G55" s="28">
        <f>COUNTIFS(Payroll!$AB$2:$AB$3444,4)</f>
        <v/>
      </c>
    </row>
    <row r="56">
      <c r="B56" s="4" t="inlineStr">
        <is>
          <t>Women in quartile pay band 4</t>
        </is>
      </c>
      <c r="C56" s="28">
        <f>COUNTIFS(Payroll!$C$2:$C$3444,C$4,Payroll!$AB$2:$AB$3444,4,Payroll!$H$2:$H$3444,"F")</f>
        <v/>
      </c>
      <c r="D56" s="28">
        <f>COUNTIFS(Payroll!$C$2:$C$3444,D$4,Payroll!$AB$2:$AB$3444,4,Payroll!$H$2:$H$3444,"F")</f>
        <v/>
      </c>
      <c r="E56" s="28">
        <f>COUNTIFS(Payroll!$C$2:$C$3444,E$4,Payroll!$AB$2:$AB$3444,4,Payroll!$H$2:$H$3444,"F")</f>
        <v/>
      </c>
      <c r="F56" s="28">
        <f>COUNTIFS(Payroll!$C$2:$C$3444,F$4,Payroll!$AB$2:$AB$3444,4,Payroll!$H$2:$H$3444,"F")</f>
        <v/>
      </c>
      <c r="G56" s="28">
        <f>COUNTIFS(Payroll!$AB$2:$AB$3444,4,Payroll!$H$2:$H$3444,"F")</f>
        <v/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V38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8" customWidth="1" min="3" max="3"/>
    <col width="8" customWidth="1" min="4" max="4"/>
    <col width="10" customWidth="1" min="5" max="5"/>
    <col width="10" customWidth="1" min="6" max="6"/>
    <col width="9" customWidth="1" min="7" max="7"/>
    <col width="11" customWidth="1" min="8" max="8"/>
    <col width="11" customWidth="1" min="9" max="9"/>
    <col width="11" customWidth="1" min="10" max="10"/>
    <col width="10" customWidth="1" min="11" max="11"/>
    <col width="10" customWidth="1" min="12" max="12"/>
    <col width="10" customWidth="1" min="13" max="13"/>
    <col width="11" customWidth="1" min="14" max="14"/>
    <col width="11" customWidth="1" min="15" max="15"/>
    <col width="10" customWidth="1" min="16" max="16"/>
    <col width="12" customWidth="1" min="17" max="17"/>
    <col width="20" customWidth="1" min="18" max="18"/>
    <col width="34" customWidth="1" min="19" max="19"/>
    <col width="13" customWidth="1" min="20" max="20"/>
    <col width="30" customWidth="1" min="21" max="21"/>
    <col width="16" customWidth="1" min="22" max="22"/>
  </cols>
  <sheetData>
    <row r="1">
      <c r="A1" s="12" t="inlineStr">
        <is>
          <t>Article 9(1)(g) by category of workers, and the Article 10 screen</t>
        </is>
      </c>
    </row>
    <row r="2">
      <c r="A2" s="13" t="inlineStr">
        <is>
          <t>A category at or above the threshold on hourly or annual pay needs an objective, gender-neutral justification, or a remedy within six months of the report. Otherwise a joint pay assessment follows.</t>
        </is>
      </c>
    </row>
    <row r="4" ht="58" customHeight="1">
      <c r="A4" s="14" t="inlineStr">
        <is>
          <t>Employer</t>
        </is>
      </c>
      <c r="B4" s="14" t="inlineStr">
        <is>
          <t>Category</t>
        </is>
      </c>
      <c r="C4" s="14" t="inlineStr">
        <is>
          <t>Women</t>
        </is>
      </c>
      <c r="D4" s="14" t="inlineStr">
        <is>
          <t>Men</t>
        </is>
      </c>
      <c r="E4" s="14" t="inlineStr">
        <is>
          <t>Hourly base, women</t>
        </is>
      </c>
      <c r="F4" s="14" t="inlineStr">
        <is>
          <t>Hourly base, men</t>
        </is>
      </c>
      <c r="G4" s="14" t="inlineStr">
        <is>
          <t>Gap: base</t>
        </is>
      </c>
      <c r="H4" s="14" t="inlineStr">
        <is>
          <t>Hourly components, women</t>
        </is>
      </c>
      <c r="I4" s="14" t="inlineStr">
        <is>
          <t>Hourly components, men</t>
        </is>
      </c>
      <c r="J4" s="14" t="inlineStr">
        <is>
          <t>Gap: components</t>
        </is>
      </c>
      <c r="K4" s="14" t="inlineStr">
        <is>
          <t>Hourly pay, women</t>
        </is>
      </c>
      <c r="L4" s="14" t="inlineStr">
        <is>
          <t>Hourly pay, men</t>
        </is>
      </c>
      <c r="M4" s="14" t="inlineStr">
        <is>
          <t>Gap: hourly pay</t>
        </is>
      </c>
      <c r="N4" s="14" t="inlineStr">
        <is>
          <t>Annual pay, women</t>
        </is>
      </c>
      <c r="O4" s="14" t="inlineStr">
        <is>
          <t>Annual pay, men</t>
        </is>
      </c>
      <c r="P4" s="14" t="inlineStr">
        <is>
          <t>Gap: annual pay</t>
        </is>
      </c>
      <c r="Q4" s="14" t="inlineStr">
        <is>
          <t>Fewer than the minimum of one sex</t>
        </is>
      </c>
      <c r="R4" s="14" t="inlineStr">
        <is>
          <t>Screen result</t>
        </is>
      </c>
      <c r="S4" s="14" t="inlineStr">
        <is>
          <t>Justification (objective, gender-neutral)</t>
        </is>
      </c>
      <c r="T4" s="14" t="inlineStr">
        <is>
          <t>Remedied within six months?</t>
        </is>
      </c>
      <c r="U4" s="14" t="inlineStr">
        <is>
          <t>Article 10 outcome</t>
        </is>
      </c>
      <c r="V4" s="14" t="inlineStr">
        <is>
          <t>Cost to close the hourly gap, upper bound (€ a year)</t>
        </is>
      </c>
    </row>
    <row r="5">
      <c r="A5" s="5" t="inlineStr">
        <is>
          <t>IT</t>
        </is>
      </c>
      <c r="B5" s="5" t="inlineStr">
        <is>
          <t>Cat A</t>
        </is>
      </c>
      <c r="C5" s="28">
        <f>COUNTIFS(Payroll!$C$2:$C$3444,$A5,Payroll!$Z$2:$Z$3444,$B5,Payroll!$H$2:$H$3444,"F")</f>
        <v/>
      </c>
      <c r="D5" s="28">
        <f>COUNTIFS(Payroll!$C$2:$C$3444,$A5,Payroll!$Z$2:$Z$3444,$B5,Payroll!$H$2:$H$3444,"M")</f>
        <v/>
      </c>
      <c r="E5" s="33">
        <f>IFERROR(AVERAGEIFS(Payroll!$V$2:$V$3444,Payroll!$C$2:$C$3444,$A5,Payroll!$Z$2:$Z$3444,$B5,Payroll!$H$2:$H$3444,"F"),"")</f>
        <v/>
      </c>
      <c r="F5" s="33">
        <f>IFERROR(AVERAGEIFS(Payroll!$V$2:$V$3444,Payroll!$C$2:$C$3444,$A5,Payroll!$Z$2:$Z$3444,$B5,Payroll!$H$2:$H$3444,"M"),"")</f>
        <v/>
      </c>
      <c r="G5" s="31">
        <f>IFERROR((F5-E5)/F5,"")</f>
        <v/>
      </c>
      <c r="H5" s="33">
        <f>IFERROR(AVERAGEIFS(Payroll!$W$2:$W$3444,Payroll!$C$2:$C$3444,$A5,Payroll!$Z$2:$Z$3444,$B5,Payroll!$H$2:$H$3444,"F"),"")</f>
        <v/>
      </c>
      <c r="I5" s="33">
        <f>IFERROR(AVERAGEIFS(Payroll!$W$2:$W$3444,Payroll!$C$2:$C$3444,$A5,Payroll!$Z$2:$Z$3444,$B5,Payroll!$H$2:$H$3444,"M"),"")</f>
        <v/>
      </c>
      <c r="J5" s="31">
        <f>IFERROR((I5-H5)/I5,"")</f>
        <v/>
      </c>
      <c r="K5" s="33">
        <f>IFERROR(AVERAGEIFS(Payroll!$X$2:$X$3444,Payroll!$C$2:$C$3444,$A5,Payroll!$Z$2:$Z$3444,$B5,Payroll!$H$2:$H$3444,"F"),"")</f>
        <v/>
      </c>
      <c r="L5" s="33">
        <f>IFERROR(AVERAGEIFS(Payroll!$X$2:$X$3444,Payroll!$C$2:$C$3444,$A5,Payroll!$Z$2:$Z$3444,$B5,Payroll!$H$2:$H$3444,"M"),"")</f>
        <v/>
      </c>
      <c r="M5" s="29">
        <f>IFERROR((L5-K5)/L5,"")</f>
        <v/>
      </c>
      <c r="N5" s="34">
        <f>IFERROR(AVERAGEIFS(Payroll!$U$2:$U$3444,Payroll!$C$2:$C$3444,$A5,Payroll!$Z$2:$Z$3444,$B5,Payroll!$H$2:$H$3444,"F"),"")</f>
        <v/>
      </c>
      <c r="O5" s="34">
        <f>IFERROR(AVERAGEIFS(Payroll!$U$2:$U$3444,Payroll!$C$2:$C$3444,$A5,Payroll!$Z$2:$Z$3444,$B5,Payroll!$H$2:$H$3444,"M"),"")</f>
        <v/>
      </c>
      <c r="P5" s="31">
        <f>IFERROR((O5-N5)/O5,"")</f>
        <v/>
      </c>
      <c r="Q5" s="4">
        <f>IF(MIN(C5,D5)&lt;Settings!$C$11,"Yes","No")</f>
        <v/>
      </c>
      <c r="R5" s="4">
        <f>IF(C5+D5=0,"No workers",IF(OR(C5=0,D5=0),"No comparison: one sex only",IF(OR(ABS(M5)&gt;=Settings!$C$9,ABS(P5)&gt;=Settings!$C$9),"Justify or remedy","Below 5%")))</f>
        <v/>
      </c>
      <c r="S5" s="5" t="n"/>
      <c r="T5" s="5" t="n"/>
      <c r="U5" s="10">
        <f>IF(R5&lt;&gt;"Justify or remedy","Not required",IF(LEN(S5)&gt;0,"Record the justification and share it",IF(T5="Yes","Remedied","Joint pay assessment unless remedied in time")))</f>
        <v/>
      </c>
      <c r="V5" s="34">
        <f>IF(R5="Justify or remedy",IF(M5&gt;0,(L5-K5)*SUMIFS(Payroll!$S$2:$S$3444,Payroll!$C$2:$C$3444,$A5,Payroll!$Z$2:$Z$3444,$B5,Payroll!$H$2:$H$3444,"F"),(K5-L5)*SUMIFS(Payroll!$S$2:$S$3444,Payroll!$C$2:$C$3444,$A5,Payroll!$Z$2:$Z$3444,$B5,Payroll!$H$2:$H$3444,"M")),0)</f>
        <v/>
      </c>
    </row>
    <row r="6">
      <c r="A6" s="5" t="inlineStr">
        <is>
          <t>IT</t>
        </is>
      </c>
      <c r="B6" s="5" t="inlineStr">
        <is>
          <t>Cat B</t>
        </is>
      </c>
      <c r="C6" s="28">
        <f>COUNTIFS(Payroll!$C$2:$C$3444,$A6,Payroll!$Z$2:$Z$3444,$B6,Payroll!$H$2:$H$3444,"F")</f>
        <v/>
      </c>
      <c r="D6" s="28">
        <f>COUNTIFS(Payroll!$C$2:$C$3444,$A6,Payroll!$Z$2:$Z$3444,$B6,Payroll!$H$2:$H$3444,"M")</f>
        <v/>
      </c>
      <c r="E6" s="33">
        <f>IFERROR(AVERAGEIFS(Payroll!$V$2:$V$3444,Payroll!$C$2:$C$3444,$A6,Payroll!$Z$2:$Z$3444,$B6,Payroll!$H$2:$H$3444,"F"),"")</f>
        <v/>
      </c>
      <c r="F6" s="33">
        <f>IFERROR(AVERAGEIFS(Payroll!$V$2:$V$3444,Payroll!$C$2:$C$3444,$A6,Payroll!$Z$2:$Z$3444,$B6,Payroll!$H$2:$H$3444,"M"),"")</f>
        <v/>
      </c>
      <c r="G6" s="31">
        <f>IFERROR((F6-E6)/F6,"")</f>
        <v/>
      </c>
      <c r="H6" s="33">
        <f>IFERROR(AVERAGEIFS(Payroll!$W$2:$W$3444,Payroll!$C$2:$C$3444,$A6,Payroll!$Z$2:$Z$3444,$B6,Payroll!$H$2:$H$3444,"F"),"")</f>
        <v/>
      </c>
      <c r="I6" s="33">
        <f>IFERROR(AVERAGEIFS(Payroll!$W$2:$W$3444,Payroll!$C$2:$C$3444,$A6,Payroll!$Z$2:$Z$3444,$B6,Payroll!$H$2:$H$3444,"M"),"")</f>
        <v/>
      </c>
      <c r="J6" s="31">
        <f>IFERROR((I6-H6)/I6,"")</f>
        <v/>
      </c>
      <c r="K6" s="33">
        <f>IFERROR(AVERAGEIFS(Payroll!$X$2:$X$3444,Payroll!$C$2:$C$3444,$A6,Payroll!$Z$2:$Z$3444,$B6,Payroll!$H$2:$H$3444,"F"),"")</f>
        <v/>
      </c>
      <c r="L6" s="33">
        <f>IFERROR(AVERAGEIFS(Payroll!$X$2:$X$3444,Payroll!$C$2:$C$3444,$A6,Payroll!$Z$2:$Z$3444,$B6,Payroll!$H$2:$H$3444,"M"),"")</f>
        <v/>
      </c>
      <c r="M6" s="29">
        <f>IFERROR((L6-K6)/L6,"")</f>
        <v/>
      </c>
      <c r="N6" s="34">
        <f>IFERROR(AVERAGEIFS(Payroll!$U$2:$U$3444,Payroll!$C$2:$C$3444,$A6,Payroll!$Z$2:$Z$3444,$B6,Payroll!$H$2:$H$3444,"F"),"")</f>
        <v/>
      </c>
      <c r="O6" s="34">
        <f>IFERROR(AVERAGEIFS(Payroll!$U$2:$U$3444,Payroll!$C$2:$C$3444,$A6,Payroll!$Z$2:$Z$3444,$B6,Payroll!$H$2:$H$3444,"M"),"")</f>
        <v/>
      </c>
      <c r="P6" s="31">
        <f>IFERROR((O6-N6)/O6,"")</f>
        <v/>
      </c>
      <c r="Q6" s="4">
        <f>IF(MIN(C6,D6)&lt;Settings!$C$11,"Yes","No")</f>
        <v/>
      </c>
      <c r="R6" s="4">
        <f>IF(C6+D6=0,"No workers",IF(OR(C6=0,D6=0),"No comparison: one sex only",IF(OR(ABS(M6)&gt;=Settings!$C$9,ABS(P6)&gt;=Settings!$C$9),"Justify or remedy","Below 5%")))</f>
        <v/>
      </c>
      <c r="S6" s="5" t="n"/>
      <c r="T6" s="5" t="n"/>
      <c r="U6" s="10">
        <f>IF(R6&lt;&gt;"Justify or remedy","Not required",IF(LEN(S6)&gt;0,"Record the justification and share it",IF(T6="Yes","Remedied","Joint pay assessment unless remedied in time")))</f>
        <v/>
      </c>
      <c r="V6" s="34">
        <f>IF(R6="Justify or remedy",IF(M6&gt;0,(L6-K6)*SUMIFS(Payroll!$S$2:$S$3444,Payroll!$C$2:$C$3444,$A6,Payroll!$Z$2:$Z$3444,$B6,Payroll!$H$2:$H$3444,"F"),(K6-L6)*SUMIFS(Payroll!$S$2:$S$3444,Payroll!$C$2:$C$3444,$A6,Payroll!$Z$2:$Z$3444,$B6,Payroll!$H$2:$H$3444,"M")),0)</f>
        <v/>
      </c>
    </row>
    <row r="7">
      <c r="A7" s="5" t="inlineStr">
        <is>
          <t>IT</t>
        </is>
      </c>
      <c r="B7" s="5" t="inlineStr">
        <is>
          <t>Cat C</t>
        </is>
      </c>
      <c r="C7" s="28">
        <f>COUNTIFS(Payroll!$C$2:$C$3444,$A7,Payroll!$Z$2:$Z$3444,$B7,Payroll!$H$2:$H$3444,"F")</f>
        <v/>
      </c>
      <c r="D7" s="28">
        <f>COUNTIFS(Payroll!$C$2:$C$3444,$A7,Payroll!$Z$2:$Z$3444,$B7,Payroll!$H$2:$H$3444,"M")</f>
        <v/>
      </c>
      <c r="E7" s="33">
        <f>IFERROR(AVERAGEIFS(Payroll!$V$2:$V$3444,Payroll!$C$2:$C$3444,$A7,Payroll!$Z$2:$Z$3444,$B7,Payroll!$H$2:$H$3444,"F"),"")</f>
        <v/>
      </c>
      <c r="F7" s="33">
        <f>IFERROR(AVERAGEIFS(Payroll!$V$2:$V$3444,Payroll!$C$2:$C$3444,$A7,Payroll!$Z$2:$Z$3444,$B7,Payroll!$H$2:$H$3444,"M"),"")</f>
        <v/>
      </c>
      <c r="G7" s="31">
        <f>IFERROR((F7-E7)/F7,"")</f>
        <v/>
      </c>
      <c r="H7" s="33">
        <f>IFERROR(AVERAGEIFS(Payroll!$W$2:$W$3444,Payroll!$C$2:$C$3444,$A7,Payroll!$Z$2:$Z$3444,$B7,Payroll!$H$2:$H$3444,"F"),"")</f>
        <v/>
      </c>
      <c r="I7" s="33">
        <f>IFERROR(AVERAGEIFS(Payroll!$W$2:$W$3444,Payroll!$C$2:$C$3444,$A7,Payroll!$Z$2:$Z$3444,$B7,Payroll!$H$2:$H$3444,"M"),"")</f>
        <v/>
      </c>
      <c r="J7" s="31">
        <f>IFERROR((I7-H7)/I7,"")</f>
        <v/>
      </c>
      <c r="K7" s="33">
        <f>IFERROR(AVERAGEIFS(Payroll!$X$2:$X$3444,Payroll!$C$2:$C$3444,$A7,Payroll!$Z$2:$Z$3444,$B7,Payroll!$H$2:$H$3444,"F"),"")</f>
        <v/>
      </c>
      <c r="L7" s="33">
        <f>IFERROR(AVERAGEIFS(Payroll!$X$2:$X$3444,Payroll!$C$2:$C$3444,$A7,Payroll!$Z$2:$Z$3444,$B7,Payroll!$H$2:$H$3444,"M"),"")</f>
        <v/>
      </c>
      <c r="M7" s="29">
        <f>IFERROR((L7-K7)/L7,"")</f>
        <v/>
      </c>
      <c r="N7" s="34">
        <f>IFERROR(AVERAGEIFS(Payroll!$U$2:$U$3444,Payroll!$C$2:$C$3444,$A7,Payroll!$Z$2:$Z$3444,$B7,Payroll!$H$2:$H$3444,"F"),"")</f>
        <v/>
      </c>
      <c r="O7" s="34">
        <f>IFERROR(AVERAGEIFS(Payroll!$U$2:$U$3444,Payroll!$C$2:$C$3444,$A7,Payroll!$Z$2:$Z$3444,$B7,Payroll!$H$2:$H$3444,"M"),"")</f>
        <v/>
      </c>
      <c r="P7" s="31">
        <f>IFERROR((O7-N7)/O7,"")</f>
        <v/>
      </c>
      <c r="Q7" s="4">
        <f>IF(MIN(C7,D7)&lt;Settings!$C$11,"Yes","No")</f>
        <v/>
      </c>
      <c r="R7" s="4">
        <f>IF(C7+D7=0,"No workers",IF(OR(C7=0,D7=0),"No comparison: one sex only",IF(OR(ABS(M7)&gt;=Settings!$C$9,ABS(P7)&gt;=Settings!$C$9),"Justify or remedy","Below 5%")))</f>
        <v/>
      </c>
      <c r="S7" s="5" t="n"/>
      <c r="T7" s="5" t="n"/>
      <c r="U7" s="10">
        <f>IF(R7&lt;&gt;"Justify or remedy","Not required",IF(LEN(S7)&gt;0,"Record the justification and share it",IF(T7="Yes","Remedied","Joint pay assessment unless remedied in time")))</f>
        <v/>
      </c>
      <c r="V7" s="34">
        <f>IF(R7="Justify or remedy",IF(M7&gt;0,(L7-K7)*SUMIFS(Payroll!$S$2:$S$3444,Payroll!$C$2:$C$3444,$A7,Payroll!$Z$2:$Z$3444,$B7,Payroll!$H$2:$H$3444,"F"),(K7-L7)*SUMIFS(Payroll!$S$2:$S$3444,Payroll!$C$2:$C$3444,$A7,Payroll!$Z$2:$Z$3444,$B7,Payroll!$H$2:$H$3444,"M")),0)</f>
        <v/>
      </c>
    </row>
    <row r="8">
      <c r="A8" s="5" t="inlineStr">
        <is>
          <t>IT</t>
        </is>
      </c>
      <c r="B8" s="5" t="inlineStr">
        <is>
          <t>Cat D</t>
        </is>
      </c>
      <c r="C8" s="28">
        <f>COUNTIFS(Payroll!$C$2:$C$3444,$A8,Payroll!$Z$2:$Z$3444,$B8,Payroll!$H$2:$H$3444,"F")</f>
        <v/>
      </c>
      <c r="D8" s="28">
        <f>COUNTIFS(Payroll!$C$2:$C$3444,$A8,Payroll!$Z$2:$Z$3444,$B8,Payroll!$H$2:$H$3444,"M")</f>
        <v/>
      </c>
      <c r="E8" s="33">
        <f>IFERROR(AVERAGEIFS(Payroll!$V$2:$V$3444,Payroll!$C$2:$C$3444,$A8,Payroll!$Z$2:$Z$3444,$B8,Payroll!$H$2:$H$3444,"F"),"")</f>
        <v/>
      </c>
      <c r="F8" s="33">
        <f>IFERROR(AVERAGEIFS(Payroll!$V$2:$V$3444,Payroll!$C$2:$C$3444,$A8,Payroll!$Z$2:$Z$3444,$B8,Payroll!$H$2:$H$3444,"M"),"")</f>
        <v/>
      </c>
      <c r="G8" s="31">
        <f>IFERROR((F8-E8)/F8,"")</f>
        <v/>
      </c>
      <c r="H8" s="33">
        <f>IFERROR(AVERAGEIFS(Payroll!$W$2:$W$3444,Payroll!$C$2:$C$3444,$A8,Payroll!$Z$2:$Z$3444,$B8,Payroll!$H$2:$H$3444,"F"),"")</f>
        <v/>
      </c>
      <c r="I8" s="33">
        <f>IFERROR(AVERAGEIFS(Payroll!$W$2:$W$3444,Payroll!$C$2:$C$3444,$A8,Payroll!$Z$2:$Z$3444,$B8,Payroll!$H$2:$H$3444,"M"),"")</f>
        <v/>
      </c>
      <c r="J8" s="31">
        <f>IFERROR((I8-H8)/I8,"")</f>
        <v/>
      </c>
      <c r="K8" s="33">
        <f>IFERROR(AVERAGEIFS(Payroll!$X$2:$X$3444,Payroll!$C$2:$C$3444,$A8,Payroll!$Z$2:$Z$3444,$B8,Payroll!$H$2:$H$3444,"F"),"")</f>
        <v/>
      </c>
      <c r="L8" s="33">
        <f>IFERROR(AVERAGEIFS(Payroll!$X$2:$X$3444,Payroll!$C$2:$C$3444,$A8,Payroll!$Z$2:$Z$3444,$B8,Payroll!$H$2:$H$3444,"M"),"")</f>
        <v/>
      </c>
      <c r="M8" s="29">
        <f>IFERROR((L8-K8)/L8,"")</f>
        <v/>
      </c>
      <c r="N8" s="34">
        <f>IFERROR(AVERAGEIFS(Payroll!$U$2:$U$3444,Payroll!$C$2:$C$3444,$A8,Payroll!$Z$2:$Z$3444,$B8,Payroll!$H$2:$H$3444,"F"),"")</f>
        <v/>
      </c>
      <c r="O8" s="34">
        <f>IFERROR(AVERAGEIFS(Payroll!$U$2:$U$3444,Payroll!$C$2:$C$3444,$A8,Payroll!$Z$2:$Z$3444,$B8,Payroll!$H$2:$H$3444,"M"),"")</f>
        <v/>
      </c>
      <c r="P8" s="31">
        <f>IFERROR((O8-N8)/O8,"")</f>
        <v/>
      </c>
      <c r="Q8" s="4">
        <f>IF(MIN(C8,D8)&lt;Settings!$C$11,"Yes","No")</f>
        <v/>
      </c>
      <c r="R8" s="4">
        <f>IF(C8+D8=0,"No workers",IF(OR(C8=0,D8=0),"No comparison: one sex only",IF(OR(ABS(M8)&gt;=Settings!$C$9,ABS(P8)&gt;=Settings!$C$9),"Justify or remedy","Below 5%")))</f>
        <v/>
      </c>
      <c r="S8" s="5" t="n"/>
      <c r="T8" s="5" t="n"/>
      <c r="U8" s="10">
        <f>IF(R8&lt;&gt;"Justify or remedy","Not required",IF(LEN(S8)&gt;0,"Record the justification and share it",IF(T8="Yes","Remedied","Joint pay assessment unless remedied in time")))</f>
        <v/>
      </c>
      <c r="V8" s="34">
        <f>IF(R8="Justify or remedy",IF(M8&gt;0,(L8-K8)*SUMIFS(Payroll!$S$2:$S$3444,Payroll!$C$2:$C$3444,$A8,Payroll!$Z$2:$Z$3444,$B8,Payroll!$H$2:$H$3444,"F"),(K8-L8)*SUMIFS(Payroll!$S$2:$S$3444,Payroll!$C$2:$C$3444,$A8,Payroll!$Z$2:$Z$3444,$B8,Payroll!$H$2:$H$3444,"M")),0)</f>
        <v/>
      </c>
    </row>
    <row r="9">
      <c r="A9" s="5" t="inlineStr">
        <is>
          <t>IT</t>
        </is>
      </c>
      <c r="B9" s="5" t="inlineStr">
        <is>
          <t>Cat E</t>
        </is>
      </c>
      <c r="C9" s="28">
        <f>COUNTIFS(Payroll!$C$2:$C$3444,$A9,Payroll!$Z$2:$Z$3444,$B9,Payroll!$H$2:$H$3444,"F")</f>
        <v/>
      </c>
      <c r="D9" s="28">
        <f>COUNTIFS(Payroll!$C$2:$C$3444,$A9,Payroll!$Z$2:$Z$3444,$B9,Payroll!$H$2:$H$3444,"M")</f>
        <v/>
      </c>
      <c r="E9" s="33">
        <f>IFERROR(AVERAGEIFS(Payroll!$V$2:$V$3444,Payroll!$C$2:$C$3444,$A9,Payroll!$Z$2:$Z$3444,$B9,Payroll!$H$2:$H$3444,"F"),"")</f>
        <v/>
      </c>
      <c r="F9" s="33">
        <f>IFERROR(AVERAGEIFS(Payroll!$V$2:$V$3444,Payroll!$C$2:$C$3444,$A9,Payroll!$Z$2:$Z$3444,$B9,Payroll!$H$2:$H$3444,"M"),"")</f>
        <v/>
      </c>
      <c r="G9" s="31">
        <f>IFERROR((F9-E9)/F9,"")</f>
        <v/>
      </c>
      <c r="H9" s="33">
        <f>IFERROR(AVERAGEIFS(Payroll!$W$2:$W$3444,Payroll!$C$2:$C$3444,$A9,Payroll!$Z$2:$Z$3444,$B9,Payroll!$H$2:$H$3444,"F"),"")</f>
        <v/>
      </c>
      <c r="I9" s="33">
        <f>IFERROR(AVERAGEIFS(Payroll!$W$2:$W$3444,Payroll!$C$2:$C$3444,$A9,Payroll!$Z$2:$Z$3444,$B9,Payroll!$H$2:$H$3444,"M"),"")</f>
        <v/>
      </c>
      <c r="J9" s="31">
        <f>IFERROR((I9-H9)/I9,"")</f>
        <v/>
      </c>
      <c r="K9" s="33">
        <f>IFERROR(AVERAGEIFS(Payroll!$X$2:$X$3444,Payroll!$C$2:$C$3444,$A9,Payroll!$Z$2:$Z$3444,$B9,Payroll!$H$2:$H$3444,"F"),"")</f>
        <v/>
      </c>
      <c r="L9" s="33">
        <f>IFERROR(AVERAGEIFS(Payroll!$X$2:$X$3444,Payroll!$C$2:$C$3444,$A9,Payroll!$Z$2:$Z$3444,$B9,Payroll!$H$2:$H$3444,"M"),"")</f>
        <v/>
      </c>
      <c r="M9" s="29">
        <f>IFERROR((L9-K9)/L9,"")</f>
        <v/>
      </c>
      <c r="N9" s="34">
        <f>IFERROR(AVERAGEIFS(Payroll!$U$2:$U$3444,Payroll!$C$2:$C$3444,$A9,Payroll!$Z$2:$Z$3444,$B9,Payroll!$H$2:$H$3444,"F"),"")</f>
        <v/>
      </c>
      <c r="O9" s="34">
        <f>IFERROR(AVERAGEIFS(Payroll!$U$2:$U$3444,Payroll!$C$2:$C$3444,$A9,Payroll!$Z$2:$Z$3444,$B9,Payroll!$H$2:$H$3444,"M"),"")</f>
        <v/>
      </c>
      <c r="P9" s="31">
        <f>IFERROR((O9-N9)/O9,"")</f>
        <v/>
      </c>
      <c r="Q9" s="4">
        <f>IF(MIN(C9,D9)&lt;Settings!$C$11,"Yes","No")</f>
        <v/>
      </c>
      <c r="R9" s="4">
        <f>IF(C9+D9=0,"No workers",IF(OR(C9=0,D9=0),"No comparison: one sex only",IF(OR(ABS(M9)&gt;=Settings!$C$9,ABS(P9)&gt;=Settings!$C$9),"Justify or remedy","Below 5%")))</f>
        <v/>
      </c>
      <c r="S9" s="5" t="n"/>
      <c r="T9" s="5" t="n"/>
      <c r="U9" s="10">
        <f>IF(R9&lt;&gt;"Justify or remedy","Not required",IF(LEN(S9)&gt;0,"Record the justification and share it",IF(T9="Yes","Remedied","Joint pay assessment unless remedied in time")))</f>
        <v/>
      </c>
      <c r="V9" s="34">
        <f>IF(R9="Justify or remedy",IF(M9&gt;0,(L9-K9)*SUMIFS(Payroll!$S$2:$S$3444,Payroll!$C$2:$C$3444,$A9,Payroll!$Z$2:$Z$3444,$B9,Payroll!$H$2:$H$3444,"F"),(K9-L9)*SUMIFS(Payroll!$S$2:$S$3444,Payroll!$C$2:$C$3444,$A9,Payroll!$Z$2:$Z$3444,$B9,Payroll!$H$2:$H$3444,"M")),0)</f>
        <v/>
      </c>
    </row>
    <row r="10">
      <c r="A10" s="5" t="inlineStr">
        <is>
          <t>IT</t>
        </is>
      </c>
      <c r="B10" s="5" t="inlineStr">
        <is>
          <t>Cat F</t>
        </is>
      </c>
      <c r="C10" s="28">
        <f>COUNTIFS(Payroll!$C$2:$C$3444,$A10,Payroll!$Z$2:$Z$3444,$B10,Payroll!$H$2:$H$3444,"F")</f>
        <v/>
      </c>
      <c r="D10" s="28">
        <f>COUNTIFS(Payroll!$C$2:$C$3444,$A10,Payroll!$Z$2:$Z$3444,$B10,Payroll!$H$2:$H$3444,"M")</f>
        <v/>
      </c>
      <c r="E10" s="33">
        <f>IFERROR(AVERAGEIFS(Payroll!$V$2:$V$3444,Payroll!$C$2:$C$3444,$A10,Payroll!$Z$2:$Z$3444,$B10,Payroll!$H$2:$H$3444,"F"),"")</f>
        <v/>
      </c>
      <c r="F10" s="33">
        <f>IFERROR(AVERAGEIFS(Payroll!$V$2:$V$3444,Payroll!$C$2:$C$3444,$A10,Payroll!$Z$2:$Z$3444,$B10,Payroll!$H$2:$H$3444,"M"),"")</f>
        <v/>
      </c>
      <c r="G10" s="31">
        <f>IFERROR((F10-E10)/F10,"")</f>
        <v/>
      </c>
      <c r="H10" s="33">
        <f>IFERROR(AVERAGEIFS(Payroll!$W$2:$W$3444,Payroll!$C$2:$C$3444,$A10,Payroll!$Z$2:$Z$3444,$B10,Payroll!$H$2:$H$3444,"F"),"")</f>
        <v/>
      </c>
      <c r="I10" s="33">
        <f>IFERROR(AVERAGEIFS(Payroll!$W$2:$W$3444,Payroll!$C$2:$C$3444,$A10,Payroll!$Z$2:$Z$3444,$B10,Payroll!$H$2:$H$3444,"M"),"")</f>
        <v/>
      </c>
      <c r="J10" s="31">
        <f>IFERROR((I10-H10)/I10,"")</f>
        <v/>
      </c>
      <c r="K10" s="33">
        <f>IFERROR(AVERAGEIFS(Payroll!$X$2:$X$3444,Payroll!$C$2:$C$3444,$A10,Payroll!$Z$2:$Z$3444,$B10,Payroll!$H$2:$H$3444,"F"),"")</f>
        <v/>
      </c>
      <c r="L10" s="33">
        <f>IFERROR(AVERAGEIFS(Payroll!$X$2:$X$3444,Payroll!$C$2:$C$3444,$A10,Payroll!$Z$2:$Z$3444,$B10,Payroll!$H$2:$H$3444,"M"),"")</f>
        <v/>
      </c>
      <c r="M10" s="29">
        <f>IFERROR((L10-K10)/L10,"")</f>
        <v/>
      </c>
      <c r="N10" s="34">
        <f>IFERROR(AVERAGEIFS(Payroll!$U$2:$U$3444,Payroll!$C$2:$C$3444,$A10,Payroll!$Z$2:$Z$3444,$B10,Payroll!$H$2:$H$3444,"F"),"")</f>
        <v/>
      </c>
      <c r="O10" s="34">
        <f>IFERROR(AVERAGEIFS(Payroll!$U$2:$U$3444,Payroll!$C$2:$C$3444,$A10,Payroll!$Z$2:$Z$3444,$B10,Payroll!$H$2:$H$3444,"M"),"")</f>
        <v/>
      </c>
      <c r="P10" s="31">
        <f>IFERROR((O10-N10)/O10,"")</f>
        <v/>
      </c>
      <c r="Q10" s="4">
        <f>IF(MIN(C10,D10)&lt;Settings!$C$11,"Yes","No")</f>
        <v/>
      </c>
      <c r="R10" s="4">
        <f>IF(C10+D10=0,"No workers",IF(OR(C10=0,D10=0),"No comparison: one sex only",IF(OR(ABS(M10)&gt;=Settings!$C$9,ABS(P10)&gt;=Settings!$C$9),"Justify or remedy","Below 5%")))</f>
        <v/>
      </c>
      <c r="S10" s="5" t="n"/>
      <c r="T10" s="5" t="n"/>
      <c r="U10" s="10">
        <f>IF(R10&lt;&gt;"Justify or remedy","Not required",IF(LEN(S10)&gt;0,"Record the justification and share it",IF(T10="Yes","Remedied","Joint pay assessment unless remedied in time")))</f>
        <v/>
      </c>
      <c r="V10" s="34">
        <f>IF(R10="Justify or remedy",IF(M10&gt;0,(L10-K10)*SUMIFS(Payroll!$S$2:$S$3444,Payroll!$C$2:$C$3444,$A10,Payroll!$Z$2:$Z$3444,$B10,Payroll!$H$2:$H$3444,"F"),(K10-L10)*SUMIFS(Payroll!$S$2:$S$3444,Payroll!$C$2:$C$3444,$A10,Payroll!$Z$2:$Z$3444,$B10,Payroll!$H$2:$H$3444,"M")),0)</f>
        <v/>
      </c>
    </row>
    <row r="11">
      <c r="A11" s="5" t="inlineStr">
        <is>
          <t>IT</t>
        </is>
      </c>
      <c r="B11" s="5" t="inlineStr">
        <is>
          <t>Cat G</t>
        </is>
      </c>
      <c r="C11" s="28">
        <f>COUNTIFS(Payroll!$C$2:$C$3444,$A11,Payroll!$Z$2:$Z$3444,$B11,Payroll!$H$2:$H$3444,"F")</f>
        <v/>
      </c>
      <c r="D11" s="28">
        <f>COUNTIFS(Payroll!$C$2:$C$3444,$A11,Payroll!$Z$2:$Z$3444,$B11,Payroll!$H$2:$H$3444,"M")</f>
        <v/>
      </c>
      <c r="E11" s="33">
        <f>IFERROR(AVERAGEIFS(Payroll!$V$2:$V$3444,Payroll!$C$2:$C$3444,$A11,Payroll!$Z$2:$Z$3444,$B11,Payroll!$H$2:$H$3444,"F"),"")</f>
        <v/>
      </c>
      <c r="F11" s="33">
        <f>IFERROR(AVERAGEIFS(Payroll!$V$2:$V$3444,Payroll!$C$2:$C$3444,$A11,Payroll!$Z$2:$Z$3444,$B11,Payroll!$H$2:$H$3444,"M"),"")</f>
        <v/>
      </c>
      <c r="G11" s="31">
        <f>IFERROR((F11-E11)/F11,"")</f>
        <v/>
      </c>
      <c r="H11" s="33">
        <f>IFERROR(AVERAGEIFS(Payroll!$W$2:$W$3444,Payroll!$C$2:$C$3444,$A11,Payroll!$Z$2:$Z$3444,$B11,Payroll!$H$2:$H$3444,"F"),"")</f>
        <v/>
      </c>
      <c r="I11" s="33">
        <f>IFERROR(AVERAGEIFS(Payroll!$W$2:$W$3444,Payroll!$C$2:$C$3444,$A11,Payroll!$Z$2:$Z$3444,$B11,Payroll!$H$2:$H$3444,"M"),"")</f>
        <v/>
      </c>
      <c r="J11" s="31">
        <f>IFERROR((I11-H11)/I11,"")</f>
        <v/>
      </c>
      <c r="K11" s="33">
        <f>IFERROR(AVERAGEIFS(Payroll!$X$2:$X$3444,Payroll!$C$2:$C$3444,$A11,Payroll!$Z$2:$Z$3444,$B11,Payroll!$H$2:$H$3444,"F"),"")</f>
        <v/>
      </c>
      <c r="L11" s="33">
        <f>IFERROR(AVERAGEIFS(Payroll!$X$2:$X$3444,Payroll!$C$2:$C$3444,$A11,Payroll!$Z$2:$Z$3444,$B11,Payroll!$H$2:$H$3444,"M"),"")</f>
        <v/>
      </c>
      <c r="M11" s="29">
        <f>IFERROR((L11-K11)/L11,"")</f>
        <v/>
      </c>
      <c r="N11" s="34">
        <f>IFERROR(AVERAGEIFS(Payroll!$U$2:$U$3444,Payroll!$C$2:$C$3444,$A11,Payroll!$Z$2:$Z$3444,$B11,Payroll!$H$2:$H$3444,"F"),"")</f>
        <v/>
      </c>
      <c r="O11" s="34">
        <f>IFERROR(AVERAGEIFS(Payroll!$U$2:$U$3444,Payroll!$C$2:$C$3444,$A11,Payroll!$Z$2:$Z$3444,$B11,Payroll!$H$2:$H$3444,"M"),"")</f>
        <v/>
      </c>
      <c r="P11" s="31">
        <f>IFERROR((O11-N11)/O11,"")</f>
        <v/>
      </c>
      <c r="Q11" s="4">
        <f>IF(MIN(C11,D11)&lt;Settings!$C$11,"Yes","No")</f>
        <v/>
      </c>
      <c r="R11" s="4">
        <f>IF(C11+D11=0,"No workers",IF(OR(C11=0,D11=0),"No comparison: one sex only",IF(OR(ABS(M11)&gt;=Settings!$C$9,ABS(P11)&gt;=Settings!$C$9),"Justify or remedy","Below 5%")))</f>
        <v/>
      </c>
      <c r="S11" s="5" t="n"/>
      <c r="T11" s="5" t="n"/>
      <c r="U11" s="10">
        <f>IF(R11&lt;&gt;"Justify or remedy","Not required",IF(LEN(S11)&gt;0,"Record the justification and share it",IF(T11="Yes","Remedied","Joint pay assessment unless remedied in time")))</f>
        <v/>
      </c>
      <c r="V11" s="34">
        <f>IF(R11="Justify or remedy",IF(M11&gt;0,(L11-K11)*SUMIFS(Payroll!$S$2:$S$3444,Payroll!$C$2:$C$3444,$A11,Payroll!$Z$2:$Z$3444,$B11,Payroll!$H$2:$H$3444,"F"),(K11-L11)*SUMIFS(Payroll!$S$2:$S$3444,Payroll!$C$2:$C$3444,$A11,Payroll!$Z$2:$Z$3444,$B11,Payroll!$H$2:$H$3444,"M")),0)</f>
        <v/>
      </c>
    </row>
    <row r="12">
      <c r="A12" s="5" t="inlineStr">
        <is>
          <t>PL</t>
        </is>
      </c>
      <c r="B12" s="5" t="inlineStr">
        <is>
          <t>Cat A</t>
        </is>
      </c>
      <c r="C12" s="28">
        <f>COUNTIFS(Payroll!$C$2:$C$3444,$A12,Payroll!$Z$2:$Z$3444,$B12,Payroll!$H$2:$H$3444,"F")</f>
        <v/>
      </c>
      <c r="D12" s="28">
        <f>COUNTIFS(Payroll!$C$2:$C$3444,$A12,Payroll!$Z$2:$Z$3444,$B12,Payroll!$H$2:$H$3444,"M")</f>
        <v/>
      </c>
      <c r="E12" s="33">
        <f>IFERROR(AVERAGEIFS(Payroll!$V$2:$V$3444,Payroll!$C$2:$C$3444,$A12,Payroll!$Z$2:$Z$3444,$B12,Payroll!$H$2:$H$3444,"F"),"")</f>
        <v/>
      </c>
      <c r="F12" s="33">
        <f>IFERROR(AVERAGEIFS(Payroll!$V$2:$V$3444,Payroll!$C$2:$C$3444,$A12,Payroll!$Z$2:$Z$3444,$B12,Payroll!$H$2:$H$3444,"M"),"")</f>
        <v/>
      </c>
      <c r="G12" s="31">
        <f>IFERROR((F12-E12)/F12,"")</f>
        <v/>
      </c>
      <c r="H12" s="33">
        <f>IFERROR(AVERAGEIFS(Payroll!$W$2:$W$3444,Payroll!$C$2:$C$3444,$A12,Payroll!$Z$2:$Z$3444,$B12,Payroll!$H$2:$H$3444,"F"),"")</f>
        <v/>
      </c>
      <c r="I12" s="33">
        <f>IFERROR(AVERAGEIFS(Payroll!$W$2:$W$3444,Payroll!$C$2:$C$3444,$A12,Payroll!$Z$2:$Z$3444,$B12,Payroll!$H$2:$H$3444,"M"),"")</f>
        <v/>
      </c>
      <c r="J12" s="31">
        <f>IFERROR((I12-H12)/I12,"")</f>
        <v/>
      </c>
      <c r="K12" s="33">
        <f>IFERROR(AVERAGEIFS(Payroll!$X$2:$X$3444,Payroll!$C$2:$C$3444,$A12,Payroll!$Z$2:$Z$3444,$B12,Payroll!$H$2:$H$3444,"F"),"")</f>
        <v/>
      </c>
      <c r="L12" s="33">
        <f>IFERROR(AVERAGEIFS(Payroll!$X$2:$X$3444,Payroll!$C$2:$C$3444,$A12,Payroll!$Z$2:$Z$3444,$B12,Payroll!$H$2:$H$3444,"M"),"")</f>
        <v/>
      </c>
      <c r="M12" s="29">
        <f>IFERROR((L12-K12)/L12,"")</f>
        <v/>
      </c>
      <c r="N12" s="34">
        <f>IFERROR(AVERAGEIFS(Payroll!$U$2:$U$3444,Payroll!$C$2:$C$3444,$A12,Payroll!$Z$2:$Z$3444,$B12,Payroll!$H$2:$H$3444,"F"),"")</f>
        <v/>
      </c>
      <c r="O12" s="34">
        <f>IFERROR(AVERAGEIFS(Payroll!$U$2:$U$3444,Payroll!$C$2:$C$3444,$A12,Payroll!$Z$2:$Z$3444,$B12,Payroll!$H$2:$H$3444,"M"),"")</f>
        <v/>
      </c>
      <c r="P12" s="31">
        <f>IFERROR((O12-N12)/O12,"")</f>
        <v/>
      </c>
      <c r="Q12" s="4">
        <f>IF(MIN(C12,D12)&lt;Settings!$C$11,"Yes","No")</f>
        <v/>
      </c>
      <c r="R12" s="4">
        <f>IF(C12+D12=0,"No workers",IF(OR(C12=0,D12=0),"No comparison: one sex only",IF(OR(ABS(M12)&gt;=Settings!$C$9,ABS(P12)&gt;=Settings!$C$9),"Justify or remedy","Below 5%")))</f>
        <v/>
      </c>
      <c r="S12" s="5" t="n"/>
      <c r="T12" s="5" t="n"/>
      <c r="U12" s="10">
        <f>IF(R12&lt;&gt;"Justify or remedy","Not required",IF(LEN(S12)&gt;0,"Record the justification and share it",IF(T12="Yes","Remedied","Joint pay assessment unless remedied in time")))</f>
        <v/>
      </c>
      <c r="V12" s="34">
        <f>IF(R12="Justify or remedy",IF(M12&gt;0,(L12-K12)*SUMIFS(Payroll!$S$2:$S$3444,Payroll!$C$2:$C$3444,$A12,Payroll!$Z$2:$Z$3444,$B12,Payroll!$H$2:$H$3444,"F"),(K12-L12)*SUMIFS(Payroll!$S$2:$S$3444,Payroll!$C$2:$C$3444,$A12,Payroll!$Z$2:$Z$3444,$B12,Payroll!$H$2:$H$3444,"M")),0)</f>
        <v/>
      </c>
    </row>
    <row r="13">
      <c r="A13" s="5" t="inlineStr">
        <is>
          <t>PL</t>
        </is>
      </c>
      <c r="B13" s="5" t="inlineStr">
        <is>
          <t>Cat B</t>
        </is>
      </c>
      <c r="C13" s="28">
        <f>COUNTIFS(Payroll!$C$2:$C$3444,$A13,Payroll!$Z$2:$Z$3444,$B13,Payroll!$H$2:$H$3444,"F")</f>
        <v/>
      </c>
      <c r="D13" s="28">
        <f>COUNTIFS(Payroll!$C$2:$C$3444,$A13,Payroll!$Z$2:$Z$3444,$B13,Payroll!$H$2:$H$3444,"M")</f>
        <v/>
      </c>
      <c r="E13" s="33">
        <f>IFERROR(AVERAGEIFS(Payroll!$V$2:$V$3444,Payroll!$C$2:$C$3444,$A13,Payroll!$Z$2:$Z$3444,$B13,Payroll!$H$2:$H$3444,"F"),"")</f>
        <v/>
      </c>
      <c r="F13" s="33">
        <f>IFERROR(AVERAGEIFS(Payroll!$V$2:$V$3444,Payroll!$C$2:$C$3444,$A13,Payroll!$Z$2:$Z$3444,$B13,Payroll!$H$2:$H$3444,"M"),"")</f>
        <v/>
      </c>
      <c r="G13" s="31">
        <f>IFERROR((F13-E13)/F13,"")</f>
        <v/>
      </c>
      <c r="H13" s="33">
        <f>IFERROR(AVERAGEIFS(Payroll!$W$2:$W$3444,Payroll!$C$2:$C$3444,$A13,Payroll!$Z$2:$Z$3444,$B13,Payroll!$H$2:$H$3444,"F"),"")</f>
        <v/>
      </c>
      <c r="I13" s="33">
        <f>IFERROR(AVERAGEIFS(Payroll!$W$2:$W$3444,Payroll!$C$2:$C$3444,$A13,Payroll!$Z$2:$Z$3444,$B13,Payroll!$H$2:$H$3444,"M"),"")</f>
        <v/>
      </c>
      <c r="J13" s="31">
        <f>IFERROR((I13-H13)/I13,"")</f>
        <v/>
      </c>
      <c r="K13" s="33">
        <f>IFERROR(AVERAGEIFS(Payroll!$X$2:$X$3444,Payroll!$C$2:$C$3444,$A13,Payroll!$Z$2:$Z$3444,$B13,Payroll!$H$2:$H$3444,"F"),"")</f>
        <v/>
      </c>
      <c r="L13" s="33">
        <f>IFERROR(AVERAGEIFS(Payroll!$X$2:$X$3444,Payroll!$C$2:$C$3444,$A13,Payroll!$Z$2:$Z$3444,$B13,Payroll!$H$2:$H$3444,"M"),"")</f>
        <v/>
      </c>
      <c r="M13" s="29">
        <f>IFERROR((L13-K13)/L13,"")</f>
        <v/>
      </c>
      <c r="N13" s="34">
        <f>IFERROR(AVERAGEIFS(Payroll!$U$2:$U$3444,Payroll!$C$2:$C$3444,$A13,Payroll!$Z$2:$Z$3444,$B13,Payroll!$H$2:$H$3444,"F"),"")</f>
        <v/>
      </c>
      <c r="O13" s="34">
        <f>IFERROR(AVERAGEIFS(Payroll!$U$2:$U$3444,Payroll!$C$2:$C$3444,$A13,Payroll!$Z$2:$Z$3444,$B13,Payroll!$H$2:$H$3444,"M"),"")</f>
        <v/>
      </c>
      <c r="P13" s="31">
        <f>IFERROR((O13-N13)/O13,"")</f>
        <v/>
      </c>
      <c r="Q13" s="4">
        <f>IF(MIN(C13,D13)&lt;Settings!$C$11,"Yes","No")</f>
        <v/>
      </c>
      <c r="R13" s="4">
        <f>IF(C13+D13=0,"No workers",IF(OR(C13=0,D13=0),"No comparison: one sex only",IF(OR(ABS(M13)&gt;=Settings!$C$9,ABS(P13)&gt;=Settings!$C$9),"Justify or remedy","Below 5%")))</f>
        <v/>
      </c>
      <c r="S13" s="5" t="n"/>
      <c r="T13" s="5" t="n"/>
      <c r="U13" s="10">
        <f>IF(R13&lt;&gt;"Justify or remedy","Not required",IF(LEN(S13)&gt;0,"Record the justification and share it",IF(T13="Yes","Remedied","Joint pay assessment unless remedied in time")))</f>
        <v/>
      </c>
      <c r="V13" s="34">
        <f>IF(R13="Justify or remedy",IF(M13&gt;0,(L13-K13)*SUMIFS(Payroll!$S$2:$S$3444,Payroll!$C$2:$C$3444,$A13,Payroll!$Z$2:$Z$3444,$B13,Payroll!$H$2:$H$3444,"F"),(K13-L13)*SUMIFS(Payroll!$S$2:$S$3444,Payroll!$C$2:$C$3444,$A13,Payroll!$Z$2:$Z$3444,$B13,Payroll!$H$2:$H$3444,"M")),0)</f>
        <v/>
      </c>
    </row>
    <row r="14">
      <c r="A14" s="5" t="inlineStr">
        <is>
          <t>PL</t>
        </is>
      </c>
      <c r="B14" s="5" t="inlineStr">
        <is>
          <t>Cat C</t>
        </is>
      </c>
      <c r="C14" s="28">
        <f>COUNTIFS(Payroll!$C$2:$C$3444,$A14,Payroll!$Z$2:$Z$3444,$B14,Payroll!$H$2:$H$3444,"F")</f>
        <v/>
      </c>
      <c r="D14" s="28">
        <f>COUNTIFS(Payroll!$C$2:$C$3444,$A14,Payroll!$Z$2:$Z$3444,$B14,Payroll!$H$2:$H$3444,"M")</f>
        <v/>
      </c>
      <c r="E14" s="33">
        <f>IFERROR(AVERAGEIFS(Payroll!$V$2:$V$3444,Payroll!$C$2:$C$3444,$A14,Payroll!$Z$2:$Z$3444,$B14,Payroll!$H$2:$H$3444,"F"),"")</f>
        <v/>
      </c>
      <c r="F14" s="33">
        <f>IFERROR(AVERAGEIFS(Payroll!$V$2:$V$3444,Payroll!$C$2:$C$3444,$A14,Payroll!$Z$2:$Z$3444,$B14,Payroll!$H$2:$H$3444,"M"),"")</f>
        <v/>
      </c>
      <c r="G14" s="31">
        <f>IFERROR((F14-E14)/F14,"")</f>
        <v/>
      </c>
      <c r="H14" s="33">
        <f>IFERROR(AVERAGEIFS(Payroll!$W$2:$W$3444,Payroll!$C$2:$C$3444,$A14,Payroll!$Z$2:$Z$3444,$B14,Payroll!$H$2:$H$3444,"F"),"")</f>
        <v/>
      </c>
      <c r="I14" s="33">
        <f>IFERROR(AVERAGEIFS(Payroll!$W$2:$W$3444,Payroll!$C$2:$C$3444,$A14,Payroll!$Z$2:$Z$3444,$B14,Payroll!$H$2:$H$3444,"M"),"")</f>
        <v/>
      </c>
      <c r="J14" s="31">
        <f>IFERROR((I14-H14)/I14,"")</f>
        <v/>
      </c>
      <c r="K14" s="33">
        <f>IFERROR(AVERAGEIFS(Payroll!$X$2:$X$3444,Payroll!$C$2:$C$3444,$A14,Payroll!$Z$2:$Z$3444,$B14,Payroll!$H$2:$H$3444,"F"),"")</f>
        <v/>
      </c>
      <c r="L14" s="33">
        <f>IFERROR(AVERAGEIFS(Payroll!$X$2:$X$3444,Payroll!$C$2:$C$3444,$A14,Payroll!$Z$2:$Z$3444,$B14,Payroll!$H$2:$H$3444,"M"),"")</f>
        <v/>
      </c>
      <c r="M14" s="29">
        <f>IFERROR((L14-K14)/L14,"")</f>
        <v/>
      </c>
      <c r="N14" s="34">
        <f>IFERROR(AVERAGEIFS(Payroll!$U$2:$U$3444,Payroll!$C$2:$C$3444,$A14,Payroll!$Z$2:$Z$3444,$B14,Payroll!$H$2:$H$3444,"F"),"")</f>
        <v/>
      </c>
      <c r="O14" s="34">
        <f>IFERROR(AVERAGEIFS(Payroll!$U$2:$U$3444,Payroll!$C$2:$C$3444,$A14,Payroll!$Z$2:$Z$3444,$B14,Payroll!$H$2:$H$3444,"M"),"")</f>
        <v/>
      </c>
      <c r="P14" s="31">
        <f>IFERROR((O14-N14)/O14,"")</f>
        <v/>
      </c>
      <c r="Q14" s="4">
        <f>IF(MIN(C14,D14)&lt;Settings!$C$11,"Yes","No")</f>
        <v/>
      </c>
      <c r="R14" s="4">
        <f>IF(C14+D14=0,"No workers",IF(OR(C14=0,D14=0),"No comparison: one sex only",IF(OR(ABS(M14)&gt;=Settings!$C$9,ABS(P14)&gt;=Settings!$C$9),"Justify or remedy","Below 5%")))</f>
        <v/>
      </c>
      <c r="S14" s="5" t="n"/>
      <c r="T14" s="5" t="n"/>
      <c r="U14" s="10">
        <f>IF(R14&lt;&gt;"Justify or remedy","Not required",IF(LEN(S14)&gt;0,"Record the justification and share it",IF(T14="Yes","Remedied","Joint pay assessment unless remedied in time")))</f>
        <v/>
      </c>
      <c r="V14" s="34">
        <f>IF(R14="Justify or remedy",IF(M14&gt;0,(L14-K14)*SUMIFS(Payroll!$S$2:$S$3444,Payroll!$C$2:$C$3444,$A14,Payroll!$Z$2:$Z$3444,$B14,Payroll!$H$2:$H$3444,"F"),(K14-L14)*SUMIFS(Payroll!$S$2:$S$3444,Payroll!$C$2:$C$3444,$A14,Payroll!$Z$2:$Z$3444,$B14,Payroll!$H$2:$H$3444,"M")),0)</f>
        <v/>
      </c>
    </row>
    <row r="15">
      <c r="A15" s="5" t="inlineStr">
        <is>
          <t>PL</t>
        </is>
      </c>
      <c r="B15" s="5" t="inlineStr">
        <is>
          <t>Cat D</t>
        </is>
      </c>
      <c r="C15" s="28">
        <f>COUNTIFS(Payroll!$C$2:$C$3444,$A15,Payroll!$Z$2:$Z$3444,$B15,Payroll!$H$2:$H$3444,"F")</f>
        <v/>
      </c>
      <c r="D15" s="28">
        <f>COUNTIFS(Payroll!$C$2:$C$3444,$A15,Payroll!$Z$2:$Z$3444,$B15,Payroll!$H$2:$H$3444,"M")</f>
        <v/>
      </c>
      <c r="E15" s="33">
        <f>IFERROR(AVERAGEIFS(Payroll!$V$2:$V$3444,Payroll!$C$2:$C$3444,$A15,Payroll!$Z$2:$Z$3444,$B15,Payroll!$H$2:$H$3444,"F"),"")</f>
        <v/>
      </c>
      <c r="F15" s="33">
        <f>IFERROR(AVERAGEIFS(Payroll!$V$2:$V$3444,Payroll!$C$2:$C$3444,$A15,Payroll!$Z$2:$Z$3444,$B15,Payroll!$H$2:$H$3444,"M"),"")</f>
        <v/>
      </c>
      <c r="G15" s="31">
        <f>IFERROR((F15-E15)/F15,"")</f>
        <v/>
      </c>
      <c r="H15" s="33">
        <f>IFERROR(AVERAGEIFS(Payroll!$W$2:$W$3444,Payroll!$C$2:$C$3444,$A15,Payroll!$Z$2:$Z$3444,$B15,Payroll!$H$2:$H$3444,"F"),"")</f>
        <v/>
      </c>
      <c r="I15" s="33">
        <f>IFERROR(AVERAGEIFS(Payroll!$W$2:$W$3444,Payroll!$C$2:$C$3444,$A15,Payroll!$Z$2:$Z$3444,$B15,Payroll!$H$2:$H$3444,"M"),"")</f>
        <v/>
      </c>
      <c r="J15" s="31">
        <f>IFERROR((I15-H15)/I15,"")</f>
        <v/>
      </c>
      <c r="K15" s="33">
        <f>IFERROR(AVERAGEIFS(Payroll!$X$2:$X$3444,Payroll!$C$2:$C$3444,$A15,Payroll!$Z$2:$Z$3444,$B15,Payroll!$H$2:$H$3444,"F"),"")</f>
        <v/>
      </c>
      <c r="L15" s="33">
        <f>IFERROR(AVERAGEIFS(Payroll!$X$2:$X$3444,Payroll!$C$2:$C$3444,$A15,Payroll!$Z$2:$Z$3444,$B15,Payroll!$H$2:$H$3444,"M"),"")</f>
        <v/>
      </c>
      <c r="M15" s="29">
        <f>IFERROR((L15-K15)/L15,"")</f>
        <v/>
      </c>
      <c r="N15" s="34">
        <f>IFERROR(AVERAGEIFS(Payroll!$U$2:$U$3444,Payroll!$C$2:$C$3444,$A15,Payroll!$Z$2:$Z$3444,$B15,Payroll!$H$2:$H$3444,"F"),"")</f>
        <v/>
      </c>
      <c r="O15" s="34">
        <f>IFERROR(AVERAGEIFS(Payroll!$U$2:$U$3444,Payroll!$C$2:$C$3444,$A15,Payroll!$Z$2:$Z$3444,$B15,Payroll!$H$2:$H$3444,"M"),"")</f>
        <v/>
      </c>
      <c r="P15" s="31">
        <f>IFERROR((O15-N15)/O15,"")</f>
        <v/>
      </c>
      <c r="Q15" s="4">
        <f>IF(MIN(C15,D15)&lt;Settings!$C$11,"Yes","No")</f>
        <v/>
      </c>
      <c r="R15" s="4">
        <f>IF(C15+D15=0,"No workers",IF(OR(C15=0,D15=0),"No comparison: one sex only",IF(OR(ABS(M15)&gt;=Settings!$C$9,ABS(P15)&gt;=Settings!$C$9),"Justify or remedy","Below 5%")))</f>
        <v/>
      </c>
      <c r="S15" s="5" t="n"/>
      <c r="T15" s="5" t="n"/>
      <c r="U15" s="10">
        <f>IF(R15&lt;&gt;"Justify or remedy","Not required",IF(LEN(S15)&gt;0,"Record the justification and share it",IF(T15="Yes","Remedied","Joint pay assessment unless remedied in time")))</f>
        <v/>
      </c>
      <c r="V15" s="34">
        <f>IF(R15="Justify or remedy",IF(M15&gt;0,(L15-K15)*SUMIFS(Payroll!$S$2:$S$3444,Payroll!$C$2:$C$3444,$A15,Payroll!$Z$2:$Z$3444,$B15,Payroll!$H$2:$H$3444,"F"),(K15-L15)*SUMIFS(Payroll!$S$2:$S$3444,Payroll!$C$2:$C$3444,$A15,Payroll!$Z$2:$Z$3444,$B15,Payroll!$H$2:$H$3444,"M")),0)</f>
        <v/>
      </c>
    </row>
    <row r="16">
      <c r="A16" s="5" t="inlineStr">
        <is>
          <t>PL</t>
        </is>
      </c>
      <c r="B16" s="5" t="inlineStr">
        <is>
          <t>Cat E</t>
        </is>
      </c>
      <c r="C16" s="28">
        <f>COUNTIFS(Payroll!$C$2:$C$3444,$A16,Payroll!$Z$2:$Z$3444,$B16,Payroll!$H$2:$H$3444,"F")</f>
        <v/>
      </c>
      <c r="D16" s="28">
        <f>COUNTIFS(Payroll!$C$2:$C$3444,$A16,Payroll!$Z$2:$Z$3444,$B16,Payroll!$H$2:$H$3444,"M")</f>
        <v/>
      </c>
      <c r="E16" s="33">
        <f>IFERROR(AVERAGEIFS(Payroll!$V$2:$V$3444,Payroll!$C$2:$C$3444,$A16,Payroll!$Z$2:$Z$3444,$B16,Payroll!$H$2:$H$3444,"F"),"")</f>
        <v/>
      </c>
      <c r="F16" s="33">
        <f>IFERROR(AVERAGEIFS(Payroll!$V$2:$V$3444,Payroll!$C$2:$C$3444,$A16,Payroll!$Z$2:$Z$3444,$B16,Payroll!$H$2:$H$3444,"M"),"")</f>
        <v/>
      </c>
      <c r="G16" s="31">
        <f>IFERROR((F16-E16)/F16,"")</f>
        <v/>
      </c>
      <c r="H16" s="33">
        <f>IFERROR(AVERAGEIFS(Payroll!$W$2:$W$3444,Payroll!$C$2:$C$3444,$A16,Payroll!$Z$2:$Z$3444,$B16,Payroll!$H$2:$H$3444,"F"),"")</f>
        <v/>
      </c>
      <c r="I16" s="33">
        <f>IFERROR(AVERAGEIFS(Payroll!$W$2:$W$3444,Payroll!$C$2:$C$3444,$A16,Payroll!$Z$2:$Z$3444,$B16,Payroll!$H$2:$H$3444,"M"),"")</f>
        <v/>
      </c>
      <c r="J16" s="31">
        <f>IFERROR((I16-H16)/I16,"")</f>
        <v/>
      </c>
      <c r="K16" s="33">
        <f>IFERROR(AVERAGEIFS(Payroll!$X$2:$X$3444,Payroll!$C$2:$C$3444,$A16,Payroll!$Z$2:$Z$3444,$B16,Payroll!$H$2:$H$3444,"F"),"")</f>
        <v/>
      </c>
      <c r="L16" s="33">
        <f>IFERROR(AVERAGEIFS(Payroll!$X$2:$X$3444,Payroll!$C$2:$C$3444,$A16,Payroll!$Z$2:$Z$3444,$B16,Payroll!$H$2:$H$3444,"M"),"")</f>
        <v/>
      </c>
      <c r="M16" s="29">
        <f>IFERROR((L16-K16)/L16,"")</f>
        <v/>
      </c>
      <c r="N16" s="34">
        <f>IFERROR(AVERAGEIFS(Payroll!$U$2:$U$3444,Payroll!$C$2:$C$3444,$A16,Payroll!$Z$2:$Z$3444,$B16,Payroll!$H$2:$H$3444,"F"),"")</f>
        <v/>
      </c>
      <c r="O16" s="34">
        <f>IFERROR(AVERAGEIFS(Payroll!$U$2:$U$3444,Payroll!$C$2:$C$3444,$A16,Payroll!$Z$2:$Z$3444,$B16,Payroll!$H$2:$H$3444,"M"),"")</f>
        <v/>
      </c>
      <c r="P16" s="31">
        <f>IFERROR((O16-N16)/O16,"")</f>
        <v/>
      </c>
      <c r="Q16" s="4">
        <f>IF(MIN(C16,D16)&lt;Settings!$C$11,"Yes","No")</f>
        <v/>
      </c>
      <c r="R16" s="4">
        <f>IF(C16+D16=0,"No workers",IF(OR(C16=0,D16=0),"No comparison: one sex only",IF(OR(ABS(M16)&gt;=Settings!$C$9,ABS(P16)&gt;=Settings!$C$9),"Justify or remedy","Below 5%")))</f>
        <v/>
      </c>
      <c r="S16" s="5" t="n"/>
      <c r="T16" s="5" t="n"/>
      <c r="U16" s="10">
        <f>IF(R16&lt;&gt;"Justify or remedy","Not required",IF(LEN(S16)&gt;0,"Record the justification and share it",IF(T16="Yes","Remedied","Joint pay assessment unless remedied in time")))</f>
        <v/>
      </c>
      <c r="V16" s="34">
        <f>IF(R16="Justify or remedy",IF(M16&gt;0,(L16-K16)*SUMIFS(Payroll!$S$2:$S$3444,Payroll!$C$2:$C$3444,$A16,Payroll!$Z$2:$Z$3444,$B16,Payroll!$H$2:$H$3444,"F"),(K16-L16)*SUMIFS(Payroll!$S$2:$S$3444,Payroll!$C$2:$C$3444,$A16,Payroll!$Z$2:$Z$3444,$B16,Payroll!$H$2:$H$3444,"M")),0)</f>
        <v/>
      </c>
    </row>
    <row r="17">
      <c r="A17" s="5" t="inlineStr">
        <is>
          <t>PL</t>
        </is>
      </c>
      <c r="B17" s="5" t="inlineStr">
        <is>
          <t>Cat F</t>
        </is>
      </c>
      <c r="C17" s="28">
        <f>COUNTIFS(Payroll!$C$2:$C$3444,$A17,Payroll!$Z$2:$Z$3444,$B17,Payroll!$H$2:$H$3444,"F")</f>
        <v/>
      </c>
      <c r="D17" s="28">
        <f>COUNTIFS(Payroll!$C$2:$C$3444,$A17,Payroll!$Z$2:$Z$3444,$B17,Payroll!$H$2:$H$3444,"M")</f>
        <v/>
      </c>
      <c r="E17" s="33">
        <f>IFERROR(AVERAGEIFS(Payroll!$V$2:$V$3444,Payroll!$C$2:$C$3444,$A17,Payroll!$Z$2:$Z$3444,$B17,Payroll!$H$2:$H$3444,"F"),"")</f>
        <v/>
      </c>
      <c r="F17" s="33">
        <f>IFERROR(AVERAGEIFS(Payroll!$V$2:$V$3444,Payroll!$C$2:$C$3444,$A17,Payroll!$Z$2:$Z$3444,$B17,Payroll!$H$2:$H$3444,"M"),"")</f>
        <v/>
      </c>
      <c r="G17" s="31">
        <f>IFERROR((F17-E17)/F17,"")</f>
        <v/>
      </c>
      <c r="H17" s="33">
        <f>IFERROR(AVERAGEIFS(Payroll!$W$2:$W$3444,Payroll!$C$2:$C$3444,$A17,Payroll!$Z$2:$Z$3444,$B17,Payroll!$H$2:$H$3444,"F"),"")</f>
        <v/>
      </c>
      <c r="I17" s="33">
        <f>IFERROR(AVERAGEIFS(Payroll!$W$2:$W$3444,Payroll!$C$2:$C$3444,$A17,Payroll!$Z$2:$Z$3444,$B17,Payroll!$H$2:$H$3444,"M"),"")</f>
        <v/>
      </c>
      <c r="J17" s="31">
        <f>IFERROR((I17-H17)/I17,"")</f>
        <v/>
      </c>
      <c r="K17" s="33">
        <f>IFERROR(AVERAGEIFS(Payroll!$X$2:$X$3444,Payroll!$C$2:$C$3444,$A17,Payroll!$Z$2:$Z$3444,$B17,Payroll!$H$2:$H$3444,"F"),"")</f>
        <v/>
      </c>
      <c r="L17" s="33">
        <f>IFERROR(AVERAGEIFS(Payroll!$X$2:$X$3444,Payroll!$C$2:$C$3444,$A17,Payroll!$Z$2:$Z$3444,$B17,Payroll!$H$2:$H$3444,"M"),"")</f>
        <v/>
      </c>
      <c r="M17" s="29">
        <f>IFERROR((L17-K17)/L17,"")</f>
        <v/>
      </c>
      <c r="N17" s="34">
        <f>IFERROR(AVERAGEIFS(Payroll!$U$2:$U$3444,Payroll!$C$2:$C$3444,$A17,Payroll!$Z$2:$Z$3444,$B17,Payroll!$H$2:$H$3444,"F"),"")</f>
        <v/>
      </c>
      <c r="O17" s="34">
        <f>IFERROR(AVERAGEIFS(Payroll!$U$2:$U$3444,Payroll!$C$2:$C$3444,$A17,Payroll!$Z$2:$Z$3444,$B17,Payroll!$H$2:$H$3444,"M"),"")</f>
        <v/>
      </c>
      <c r="P17" s="31">
        <f>IFERROR((O17-N17)/O17,"")</f>
        <v/>
      </c>
      <c r="Q17" s="4">
        <f>IF(MIN(C17,D17)&lt;Settings!$C$11,"Yes","No")</f>
        <v/>
      </c>
      <c r="R17" s="4">
        <f>IF(C17+D17=0,"No workers",IF(OR(C17=0,D17=0),"No comparison: one sex only",IF(OR(ABS(M17)&gt;=Settings!$C$9,ABS(P17)&gt;=Settings!$C$9),"Justify or remedy","Below 5%")))</f>
        <v/>
      </c>
      <c r="S17" s="5" t="n"/>
      <c r="T17" s="5" t="n"/>
      <c r="U17" s="10">
        <f>IF(R17&lt;&gt;"Justify or remedy","Not required",IF(LEN(S17)&gt;0,"Record the justification and share it",IF(T17="Yes","Remedied","Joint pay assessment unless remedied in time")))</f>
        <v/>
      </c>
      <c r="V17" s="34">
        <f>IF(R17="Justify or remedy",IF(M17&gt;0,(L17-K17)*SUMIFS(Payroll!$S$2:$S$3444,Payroll!$C$2:$C$3444,$A17,Payroll!$Z$2:$Z$3444,$B17,Payroll!$H$2:$H$3444,"F"),(K17-L17)*SUMIFS(Payroll!$S$2:$S$3444,Payroll!$C$2:$C$3444,$A17,Payroll!$Z$2:$Z$3444,$B17,Payroll!$H$2:$H$3444,"M")),0)</f>
        <v/>
      </c>
    </row>
    <row r="18">
      <c r="A18" s="5" t="inlineStr">
        <is>
          <t>PL</t>
        </is>
      </c>
      <c r="B18" s="5" t="inlineStr">
        <is>
          <t>Cat G</t>
        </is>
      </c>
      <c r="C18" s="28">
        <f>COUNTIFS(Payroll!$C$2:$C$3444,$A18,Payroll!$Z$2:$Z$3444,$B18,Payroll!$H$2:$H$3444,"F")</f>
        <v/>
      </c>
      <c r="D18" s="28">
        <f>COUNTIFS(Payroll!$C$2:$C$3444,$A18,Payroll!$Z$2:$Z$3444,$B18,Payroll!$H$2:$H$3444,"M")</f>
        <v/>
      </c>
      <c r="E18" s="33">
        <f>IFERROR(AVERAGEIFS(Payroll!$V$2:$V$3444,Payroll!$C$2:$C$3444,$A18,Payroll!$Z$2:$Z$3444,$B18,Payroll!$H$2:$H$3444,"F"),"")</f>
        <v/>
      </c>
      <c r="F18" s="33">
        <f>IFERROR(AVERAGEIFS(Payroll!$V$2:$V$3444,Payroll!$C$2:$C$3444,$A18,Payroll!$Z$2:$Z$3444,$B18,Payroll!$H$2:$H$3444,"M"),"")</f>
        <v/>
      </c>
      <c r="G18" s="31">
        <f>IFERROR((F18-E18)/F18,"")</f>
        <v/>
      </c>
      <c r="H18" s="33">
        <f>IFERROR(AVERAGEIFS(Payroll!$W$2:$W$3444,Payroll!$C$2:$C$3444,$A18,Payroll!$Z$2:$Z$3444,$B18,Payroll!$H$2:$H$3444,"F"),"")</f>
        <v/>
      </c>
      <c r="I18" s="33">
        <f>IFERROR(AVERAGEIFS(Payroll!$W$2:$W$3444,Payroll!$C$2:$C$3444,$A18,Payroll!$Z$2:$Z$3444,$B18,Payroll!$H$2:$H$3444,"M"),"")</f>
        <v/>
      </c>
      <c r="J18" s="31">
        <f>IFERROR((I18-H18)/I18,"")</f>
        <v/>
      </c>
      <c r="K18" s="33">
        <f>IFERROR(AVERAGEIFS(Payroll!$X$2:$X$3444,Payroll!$C$2:$C$3444,$A18,Payroll!$Z$2:$Z$3444,$B18,Payroll!$H$2:$H$3444,"F"),"")</f>
        <v/>
      </c>
      <c r="L18" s="33">
        <f>IFERROR(AVERAGEIFS(Payroll!$X$2:$X$3444,Payroll!$C$2:$C$3444,$A18,Payroll!$Z$2:$Z$3444,$B18,Payroll!$H$2:$H$3444,"M"),"")</f>
        <v/>
      </c>
      <c r="M18" s="29">
        <f>IFERROR((L18-K18)/L18,"")</f>
        <v/>
      </c>
      <c r="N18" s="34">
        <f>IFERROR(AVERAGEIFS(Payroll!$U$2:$U$3444,Payroll!$C$2:$C$3444,$A18,Payroll!$Z$2:$Z$3444,$B18,Payroll!$H$2:$H$3444,"F"),"")</f>
        <v/>
      </c>
      <c r="O18" s="34">
        <f>IFERROR(AVERAGEIFS(Payroll!$U$2:$U$3444,Payroll!$C$2:$C$3444,$A18,Payroll!$Z$2:$Z$3444,$B18,Payroll!$H$2:$H$3444,"M"),"")</f>
        <v/>
      </c>
      <c r="P18" s="31">
        <f>IFERROR((O18-N18)/O18,"")</f>
        <v/>
      </c>
      <c r="Q18" s="4">
        <f>IF(MIN(C18,D18)&lt;Settings!$C$11,"Yes","No")</f>
        <v/>
      </c>
      <c r="R18" s="4">
        <f>IF(C18+D18=0,"No workers",IF(OR(C18=0,D18=0),"No comparison: one sex only",IF(OR(ABS(M18)&gt;=Settings!$C$9,ABS(P18)&gt;=Settings!$C$9),"Justify or remedy","Below 5%")))</f>
        <v/>
      </c>
      <c r="S18" s="5" t="n"/>
      <c r="T18" s="5" t="n"/>
      <c r="U18" s="10">
        <f>IF(R18&lt;&gt;"Justify or remedy","Not required",IF(LEN(S18)&gt;0,"Record the justification and share it",IF(T18="Yes","Remedied","Joint pay assessment unless remedied in time")))</f>
        <v/>
      </c>
      <c r="V18" s="34">
        <f>IF(R18="Justify or remedy",IF(M18&gt;0,(L18-K18)*SUMIFS(Payroll!$S$2:$S$3444,Payroll!$C$2:$C$3444,$A18,Payroll!$Z$2:$Z$3444,$B18,Payroll!$H$2:$H$3444,"F"),(K18-L18)*SUMIFS(Payroll!$S$2:$S$3444,Payroll!$C$2:$C$3444,$A18,Payroll!$Z$2:$Z$3444,$B18,Payroll!$H$2:$H$3444,"M")),0)</f>
        <v/>
      </c>
    </row>
    <row r="19">
      <c r="A19" s="5" t="inlineStr">
        <is>
          <t>DE</t>
        </is>
      </c>
      <c r="B19" s="5" t="inlineStr">
        <is>
          <t>Cat A</t>
        </is>
      </c>
      <c r="C19" s="28">
        <f>COUNTIFS(Payroll!$C$2:$C$3444,$A19,Payroll!$Z$2:$Z$3444,$B19,Payroll!$H$2:$H$3444,"F")</f>
        <v/>
      </c>
      <c r="D19" s="28">
        <f>COUNTIFS(Payroll!$C$2:$C$3444,$A19,Payroll!$Z$2:$Z$3444,$B19,Payroll!$H$2:$H$3444,"M")</f>
        <v/>
      </c>
      <c r="E19" s="33">
        <f>IFERROR(AVERAGEIFS(Payroll!$V$2:$V$3444,Payroll!$C$2:$C$3444,$A19,Payroll!$Z$2:$Z$3444,$B19,Payroll!$H$2:$H$3444,"F"),"")</f>
        <v/>
      </c>
      <c r="F19" s="33">
        <f>IFERROR(AVERAGEIFS(Payroll!$V$2:$V$3444,Payroll!$C$2:$C$3444,$A19,Payroll!$Z$2:$Z$3444,$B19,Payroll!$H$2:$H$3444,"M"),"")</f>
        <v/>
      </c>
      <c r="G19" s="31">
        <f>IFERROR((F19-E19)/F19,"")</f>
        <v/>
      </c>
      <c r="H19" s="33">
        <f>IFERROR(AVERAGEIFS(Payroll!$W$2:$W$3444,Payroll!$C$2:$C$3444,$A19,Payroll!$Z$2:$Z$3444,$B19,Payroll!$H$2:$H$3444,"F"),"")</f>
        <v/>
      </c>
      <c r="I19" s="33">
        <f>IFERROR(AVERAGEIFS(Payroll!$W$2:$W$3444,Payroll!$C$2:$C$3444,$A19,Payroll!$Z$2:$Z$3444,$B19,Payroll!$H$2:$H$3444,"M"),"")</f>
        <v/>
      </c>
      <c r="J19" s="31">
        <f>IFERROR((I19-H19)/I19,"")</f>
        <v/>
      </c>
      <c r="K19" s="33">
        <f>IFERROR(AVERAGEIFS(Payroll!$X$2:$X$3444,Payroll!$C$2:$C$3444,$A19,Payroll!$Z$2:$Z$3444,$B19,Payroll!$H$2:$H$3444,"F"),"")</f>
        <v/>
      </c>
      <c r="L19" s="33">
        <f>IFERROR(AVERAGEIFS(Payroll!$X$2:$X$3444,Payroll!$C$2:$C$3444,$A19,Payroll!$Z$2:$Z$3444,$B19,Payroll!$H$2:$H$3444,"M"),"")</f>
        <v/>
      </c>
      <c r="M19" s="29">
        <f>IFERROR((L19-K19)/L19,"")</f>
        <v/>
      </c>
      <c r="N19" s="34">
        <f>IFERROR(AVERAGEIFS(Payroll!$U$2:$U$3444,Payroll!$C$2:$C$3444,$A19,Payroll!$Z$2:$Z$3444,$B19,Payroll!$H$2:$H$3444,"F"),"")</f>
        <v/>
      </c>
      <c r="O19" s="34">
        <f>IFERROR(AVERAGEIFS(Payroll!$U$2:$U$3444,Payroll!$C$2:$C$3444,$A19,Payroll!$Z$2:$Z$3444,$B19,Payroll!$H$2:$H$3444,"M"),"")</f>
        <v/>
      </c>
      <c r="P19" s="31">
        <f>IFERROR((O19-N19)/O19,"")</f>
        <v/>
      </c>
      <c r="Q19" s="4">
        <f>IF(MIN(C19,D19)&lt;Settings!$C$11,"Yes","No")</f>
        <v/>
      </c>
      <c r="R19" s="4">
        <f>IF(C19+D19=0,"No workers",IF(OR(C19=0,D19=0),"No comparison: one sex only",IF(OR(ABS(M19)&gt;=Settings!$C$9,ABS(P19)&gt;=Settings!$C$9),"Justify or remedy","Below 5%")))</f>
        <v/>
      </c>
      <c r="S19" s="5" t="n"/>
      <c r="T19" s="5" t="n"/>
      <c r="U19" s="10">
        <f>IF(R19&lt;&gt;"Justify or remedy","Not required",IF(LEN(S19)&gt;0,"Record the justification and share it",IF(T19="Yes","Remedied","Joint pay assessment unless remedied in time")))</f>
        <v/>
      </c>
      <c r="V19" s="34">
        <f>IF(R19="Justify or remedy",IF(M19&gt;0,(L19-K19)*SUMIFS(Payroll!$S$2:$S$3444,Payroll!$C$2:$C$3444,$A19,Payroll!$Z$2:$Z$3444,$B19,Payroll!$H$2:$H$3444,"F"),(K19-L19)*SUMIFS(Payroll!$S$2:$S$3444,Payroll!$C$2:$C$3444,$A19,Payroll!$Z$2:$Z$3444,$B19,Payroll!$H$2:$H$3444,"M")),0)</f>
        <v/>
      </c>
    </row>
    <row r="20">
      <c r="A20" s="5" t="inlineStr">
        <is>
          <t>DE</t>
        </is>
      </c>
      <c r="B20" s="5" t="inlineStr">
        <is>
          <t>Cat B</t>
        </is>
      </c>
      <c r="C20" s="28">
        <f>COUNTIFS(Payroll!$C$2:$C$3444,$A20,Payroll!$Z$2:$Z$3444,$B20,Payroll!$H$2:$H$3444,"F")</f>
        <v/>
      </c>
      <c r="D20" s="28">
        <f>COUNTIFS(Payroll!$C$2:$C$3444,$A20,Payroll!$Z$2:$Z$3444,$B20,Payroll!$H$2:$H$3444,"M")</f>
        <v/>
      </c>
      <c r="E20" s="33">
        <f>IFERROR(AVERAGEIFS(Payroll!$V$2:$V$3444,Payroll!$C$2:$C$3444,$A20,Payroll!$Z$2:$Z$3444,$B20,Payroll!$H$2:$H$3444,"F"),"")</f>
        <v/>
      </c>
      <c r="F20" s="33">
        <f>IFERROR(AVERAGEIFS(Payroll!$V$2:$V$3444,Payroll!$C$2:$C$3444,$A20,Payroll!$Z$2:$Z$3444,$B20,Payroll!$H$2:$H$3444,"M"),"")</f>
        <v/>
      </c>
      <c r="G20" s="31">
        <f>IFERROR((F20-E20)/F20,"")</f>
        <v/>
      </c>
      <c r="H20" s="33">
        <f>IFERROR(AVERAGEIFS(Payroll!$W$2:$W$3444,Payroll!$C$2:$C$3444,$A20,Payroll!$Z$2:$Z$3444,$B20,Payroll!$H$2:$H$3444,"F"),"")</f>
        <v/>
      </c>
      <c r="I20" s="33">
        <f>IFERROR(AVERAGEIFS(Payroll!$W$2:$W$3444,Payroll!$C$2:$C$3444,$A20,Payroll!$Z$2:$Z$3444,$B20,Payroll!$H$2:$H$3444,"M"),"")</f>
        <v/>
      </c>
      <c r="J20" s="31">
        <f>IFERROR((I20-H20)/I20,"")</f>
        <v/>
      </c>
      <c r="K20" s="33">
        <f>IFERROR(AVERAGEIFS(Payroll!$X$2:$X$3444,Payroll!$C$2:$C$3444,$A20,Payroll!$Z$2:$Z$3444,$B20,Payroll!$H$2:$H$3444,"F"),"")</f>
        <v/>
      </c>
      <c r="L20" s="33">
        <f>IFERROR(AVERAGEIFS(Payroll!$X$2:$X$3444,Payroll!$C$2:$C$3444,$A20,Payroll!$Z$2:$Z$3444,$B20,Payroll!$H$2:$H$3444,"M"),"")</f>
        <v/>
      </c>
      <c r="M20" s="29">
        <f>IFERROR((L20-K20)/L20,"")</f>
        <v/>
      </c>
      <c r="N20" s="34">
        <f>IFERROR(AVERAGEIFS(Payroll!$U$2:$U$3444,Payroll!$C$2:$C$3444,$A20,Payroll!$Z$2:$Z$3444,$B20,Payroll!$H$2:$H$3444,"F"),"")</f>
        <v/>
      </c>
      <c r="O20" s="34">
        <f>IFERROR(AVERAGEIFS(Payroll!$U$2:$U$3444,Payroll!$C$2:$C$3444,$A20,Payroll!$Z$2:$Z$3444,$B20,Payroll!$H$2:$H$3444,"M"),"")</f>
        <v/>
      </c>
      <c r="P20" s="31">
        <f>IFERROR((O20-N20)/O20,"")</f>
        <v/>
      </c>
      <c r="Q20" s="4">
        <f>IF(MIN(C20,D20)&lt;Settings!$C$11,"Yes","No")</f>
        <v/>
      </c>
      <c r="R20" s="4">
        <f>IF(C20+D20=0,"No workers",IF(OR(C20=0,D20=0),"No comparison: one sex only",IF(OR(ABS(M20)&gt;=Settings!$C$9,ABS(P20)&gt;=Settings!$C$9),"Justify or remedy","Below 5%")))</f>
        <v/>
      </c>
      <c r="S20" s="5" t="n"/>
      <c r="T20" s="5" t="n"/>
      <c r="U20" s="10">
        <f>IF(R20&lt;&gt;"Justify or remedy","Not required",IF(LEN(S20)&gt;0,"Record the justification and share it",IF(T20="Yes","Remedied","Joint pay assessment unless remedied in time")))</f>
        <v/>
      </c>
      <c r="V20" s="34">
        <f>IF(R20="Justify or remedy",IF(M20&gt;0,(L20-K20)*SUMIFS(Payroll!$S$2:$S$3444,Payroll!$C$2:$C$3444,$A20,Payroll!$Z$2:$Z$3444,$B20,Payroll!$H$2:$H$3444,"F"),(K20-L20)*SUMIFS(Payroll!$S$2:$S$3444,Payroll!$C$2:$C$3444,$A20,Payroll!$Z$2:$Z$3444,$B20,Payroll!$H$2:$H$3444,"M")),0)</f>
        <v/>
      </c>
    </row>
    <row r="21">
      <c r="A21" s="5" t="inlineStr">
        <is>
          <t>DE</t>
        </is>
      </c>
      <c r="B21" s="5" t="inlineStr">
        <is>
          <t>Cat C</t>
        </is>
      </c>
      <c r="C21" s="28">
        <f>COUNTIFS(Payroll!$C$2:$C$3444,$A21,Payroll!$Z$2:$Z$3444,$B21,Payroll!$H$2:$H$3444,"F")</f>
        <v/>
      </c>
      <c r="D21" s="28">
        <f>COUNTIFS(Payroll!$C$2:$C$3444,$A21,Payroll!$Z$2:$Z$3444,$B21,Payroll!$H$2:$H$3444,"M")</f>
        <v/>
      </c>
      <c r="E21" s="33">
        <f>IFERROR(AVERAGEIFS(Payroll!$V$2:$V$3444,Payroll!$C$2:$C$3444,$A21,Payroll!$Z$2:$Z$3444,$B21,Payroll!$H$2:$H$3444,"F"),"")</f>
        <v/>
      </c>
      <c r="F21" s="33">
        <f>IFERROR(AVERAGEIFS(Payroll!$V$2:$V$3444,Payroll!$C$2:$C$3444,$A21,Payroll!$Z$2:$Z$3444,$B21,Payroll!$H$2:$H$3444,"M"),"")</f>
        <v/>
      </c>
      <c r="G21" s="31">
        <f>IFERROR((F21-E21)/F21,"")</f>
        <v/>
      </c>
      <c r="H21" s="33">
        <f>IFERROR(AVERAGEIFS(Payroll!$W$2:$W$3444,Payroll!$C$2:$C$3444,$A21,Payroll!$Z$2:$Z$3444,$B21,Payroll!$H$2:$H$3444,"F"),"")</f>
        <v/>
      </c>
      <c r="I21" s="33">
        <f>IFERROR(AVERAGEIFS(Payroll!$W$2:$W$3444,Payroll!$C$2:$C$3444,$A21,Payroll!$Z$2:$Z$3444,$B21,Payroll!$H$2:$H$3444,"M"),"")</f>
        <v/>
      </c>
      <c r="J21" s="31">
        <f>IFERROR((I21-H21)/I21,"")</f>
        <v/>
      </c>
      <c r="K21" s="33">
        <f>IFERROR(AVERAGEIFS(Payroll!$X$2:$X$3444,Payroll!$C$2:$C$3444,$A21,Payroll!$Z$2:$Z$3444,$B21,Payroll!$H$2:$H$3444,"F"),"")</f>
        <v/>
      </c>
      <c r="L21" s="33">
        <f>IFERROR(AVERAGEIFS(Payroll!$X$2:$X$3444,Payroll!$C$2:$C$3444,$A21,Payroll!$Z$2:$Z$3444,$B21,Payroll!$H$2:$H$3444,"M"),"")</f>
        <v/>
      </c>
      <c r="M21" s="29">
        <f>IFERROR((L21-K21)/L21,"")</f>
        <v/>
      </c>
      <c r="N21" s="34">
        <f>IFERROR(AVERAGEIFS(Payroll!$U$2:$U$3444,Payroll!$C$2:$C$3444,$A21,Payroll!$Z$2:$Z$3444,$B21,Payroll!$H$2:$H$3444,"F"),"")</f>
        <v/>
      </c>
      <c r="O21" s="34">
        <f>IFERROR(AVERAGEIFS(Payroll!$U$2:$U$3444,Payroll!$C$2:$C$3444,$A21,Payroll!$Z$2:$Z$3444,$B21,Payroll!$H$2:$H$3444,"M"),"")</f>
        <v/>
      </c>
      <c r="P21" s="31">
        <f>IFERROR((O21-N21)/O21,"")</f>
        <v/>
      </c>
      <c r="Q21" s="4">
        <f>IF(MIN(C21,D21)&lt;Settings!$C$11,"Yes","No")</f>
        <v/>
      </c>
      <c r="R21" s="4">
        <f>IF(C21+D21=0,"No workers",IF(OR(C21=0,D21=0),"No comparison: one sex only",IF(OR(ABS(M21)&gt;=Settings!$C$9,ABS(P21)&gt;=Settings!$C$9),"Justify or remedy","Below 5%")))</f>
        <v/>
      </c>
      <c r="S21" s="5" t="n"/>
      <c r="T21" s="5" t="n"/>
      <c r="U21" s="10">
        <f>IF(R21&lt;&gt;"Justify or remedy","Not required",IF(LEN(S21)&gt;0,"Record the justification and share it",IF(T21="Yes","Remedied","Joint pay assessment unless remedied in time")))</f>
        <v/>
      </c>
      <c r="V21" s="34">
        <f>IF(R21="Justify or remedy",IF(M21&gt;0,(L21-K21)*SUMIFS(Payroll!$S$2:$S$3444,Payroll!$C$2:$C$3444,$A21,Payroll!$Z$2:$Z$3444,$B21,Payroll!$H$2:$H$3444,"F"),(K21-L21)*SUMIFS(Payroll!$S$2:$S$3444,Payroll!$C$2:$C$3444,$A21,Payroll!$Z$2:$Z$3444,$B21,Payroll!$H$2:$H$3444,"M")),0)</f>
        <v/>
      </c>
    </row>
    <row r="22">
      <c r="A22" s="5" t="inlineStr">
        <is>
          <t>DE</t>
        </is>
      </c>
      <c r="B22" s="5" t="inlineStr">
        <is>
          <t>Cat D</t>
        </is>
      </c>
      <c r="C22" s="28">
        <f>COUNTIFS(Payroll!$C$2:$C$3444,$A22,Payroll!$Z$2:$Z$3444,$B22,Payroll!$H$2:$H$3444,"F")</f>
        <v/>
      </c>
      <c r="D22" s="28">
        <f>COUNTIFS(Payroll!$C$2:$C$3444,$A22,Payroll!$Z$2:$Z$3444,$B22,Payroll!$H$2:$H$3444,"M")</f>
        <v/>
      </c>
      <c r="E22" s="33">
        <f>IFERROR(AVERAGEIFS(Payroll!$V$2:$V$3444,Payroll!$C$2:$C$3444,$A22,Payroll!$Z$2:$Z$3444,$B22,Payroll!$H$2:$H$3444,"F"),"")</f>
        <v/>
      </c>
      <c r="F22" s="33">
        <f>IFERROR(AVERAGEIFS(Payroll!$V$2:$V$3444,Payroll!$C$2:$C$3444,$A22,Payroll!$Z$2:$Z$3444,$B22,Payroll!$H$2:$H$3444,"M"),"")</f>
        <v/>
      </c>
      <c r="G22" s="31">
        <f>IFERROR((F22-E22)/F22,"")</f>
        <v/>
      </c>
      <c r="H22" s="33">
        <f>IFERROR(AVERAGEIFS(Payroll!$W$2:$W$3444,Payroll!$C$2:$C$3444,$A22,Payroll!$Z$2:$Z$3444,$B22,Payroll!$H$2:$H$3444,"F"),"")</f>
        <v/>
      </c>
      <c r="I22" s="33">
        <f>IFERROR(AVERAGEIFS(Payroll!$W$2:$W$3444,Payroll!$C$2:$C$3444,$A22,Payroll!$Z$2:$Z$3444,$B22,Payroll!$H$2:$H$3444,"M"),"")</f>
        <v/>
      </c>
      <c r="J22" s="31">
        <f>IFERROR((I22-H22)/I22,"")</f>
        <v/>
      </c>
      <c r="K22" s="33">
        <f>IFERROR(AVERAGEIFS(Payroll!$X$2:$X$3444,Payroll!$C$2:$C$3444,$A22,Payroll!$Z$2:$Z$3444,$B22,Payroll!$H$2:$H$3444,"F"),"")</f>
        <v/>
      </c>
      <c r="L22" s="33">
        <f>IFERROR(AVERAGEIFS(Payroll!$X$2:$X$3444,Payroll!$C$2:$C$3444,$A22,Payroll!$Z$2:$Z$3444,$B22,Payroll!$H$2:$H$3444,"M"),"")</f>
        <v/>
      </c>
      <c r="M22" s="29">
        <f>IFERROR((L22-K22)/L22,"")</f>
        <v/>
      </c>
      <c r="N22" s="34">
        <f>IFERROR(AVERAGEIFS(Payroll!$U$2:$U$3444,Payroll!$C$2:$C$3444,$A22,Payroll!$Z$2:$Z$3444,$B22,Payroll!$H$2:$H$3444,"F"),"")</f>
        <v/>
      </c>
      <c r="O22" s="34">
        <f>IFERROR(AVERAGEIFS(Payroll!$U$2:$U$3444,Payroll!$C$2:$C$3444,$A22,Payroll!$Z$2:$Z$3444,$B22,Payroll!$H$2:$H$3444,"M"),"")</f>
        <v/>
      </c>
      <c r="P22" s="31">
        <f>IFERROR((O22-N22)/O22,"")</f>
        <v/>
      </c>
      <c r="Q22" s="4">
        <f>IF(MIN(C22,D22)&lt;Settings!$C$11,"Yes","No")</f>
        <v/>
      </c>
      <c r="R22" s="4">
        <f>IF(C22+D22=0,"No workers",IF(OR(C22=0,D22=0),"No comparison: one sex only",IF(OR(ABS(M22)&gt;=Settings!$C$9,ABS(P22)&gt;=Settings!$C$9),"Justify or remedy","Below 5%")))</f>
        <v/>
      </c>
      <c r="S22" s="5" t="n"/>
      <c r="T22" s="5" t="n"/>
      <c r="U22" s="10">
        <f>IF(R22&lt;&gt;"Justify or remedy","Not required",IF(LEN(S22)&gt;0,"Record the justification and share it",IF(T22="Yes","Remedied","Joint pay assessment unless remedied in time")))</f>
        <v/>
      </c>
      <c r="V22" s="34">
        <f>IF(R22="Justify or remedy",IF(M22&gt;0,(L22-K22)*SUMIFS(Payroll!$S$2:$S$3444,Payroll!$C$2:$C$3444,$A22,Payroll!$Z$2:$Z$3444,$B22,Payroll!$H$2:$H$3444,"F"),(K22-L22)*SUMIFS(Payroll!$S$2:$S$3444,Payroll!$C$2:$C$3444,$A22,Payroll!$Z$2:$Z$3444,$B22,Payroll!$H$2:$H$3444,"M")),0)</f>
        <v/>
      </c>
    </row>
    <row r="23">
      <c r="A23" s="5" t="inlineStr">
        <is>
          <t>DE</t>
        </is>
      </c>
      <c r="B23" s="5" t="inlineStr">
        <is>
          <t>Cat E</t>
        </is>
      </c>
      <c r="C23" s="28">
        <f>COUNTIFS(Payroll!$C$2:$C$3444,$A23,Payroll!$Z$2:$Z$3444,$B23,Payroll!$H$2:$H$3444,"F")</f>
        <v/>
      </c>
      <c r="D23" s="28">
        <f>COUNTIFS(Payroll!$C$2:$C$3444,$A23,Payroll!$Z$2:$Z$3444,$B23,Payroll!$H$2:$H$3444,"M")</f>
        <v/>
      </c>
      <c r="E23" s="33">
        <f>IFERROR(AVERAGEIFS(Payroll!$V$2:$V$3444,Payroll!$C$2:$C$3444,$A23,Payroll!$Z$2:$Z$3444,$B23,Payroll!$H$2:$H$3444,"F"),"")</f>
        <v/>
      </c>
      <c r="F23" s="33">
        <f>IFERROR(AVERAGEIFS(Payroll!$V$2:$V$3444,Payroll!$C$2:$C$3444,$A23,Payroll!$Z$2:$Z$3444,$B23,Payroll!$H$2:$H$3444,"M"),"")</f>
        <v/>
      </c>
      <c r="G23" s="31">
        <f>IFERROR((F23-E23)/F23,"")</f>
        <v/>
      </c>
      <c r="H23" s="33">
        <f>IFERROR(AVERAGEIFS(Payroll!$W$2:$W$3444,Payroll!$C$2:$C$3444,$A23,Payroll!$Z$2:$Z$3444,$B23,Payroll!$H$2:$H$3444,"F"),"")</f>
        <v/>
      </c>
      <c r="I23" s="33">
        <f>IFERROR(AVERAGEIFS(Payroll!$W$2:$W$3444,Payroll!$C$2:$C$3444,$A23,Payroll!$Z$2:$Z$3444,$B23,Payroll!$H$2:$H$3444,"M"),"")</f>
        <v/>
      </c>
      <c r="J23" s="31">
        <f>IFERROR((I23-H23)/I23,"")</f>
        <v/>
      </c>
      <c r="K23" s="33">
        <f>IFERROR(AVERAGEIFS(Payroll!$X$2:$X$3444,Payroll!$C$2:$C$3444,$A23,Payroll!$Z$2:$Z$3444,$B23,Payroll!$H$2:$H$3444,"F"),"")</f>
        <v/>
      </c>
      <c r="L23" s="33">
        <f>IFERROR(AVERAGEIFS(Payroll!$X$2:$X$3444,Payroll!$C$2:$C$3444,$A23,Payroll!$Z$2:$Z$3444,$B23,Payroll!$H$2:$H$3444,"M"),"")</f>
        <v/>
      </c>
      <c r="M23" s="29">
        <f>IFERROR((L23-K23)/L23,"")</f>
        <v/>
      </c>
      <c r="N23" s="34">
        <f>IFERROR(AVERAGEIFS(Payroll!$U$2:$U$3444,Payroll!$C$2:$C$3444,$A23,Payroll!$Z$2:$Z$3444,$B23,Payroll!$H$2:$H$3444,"F"),"")</f>
        <v/>
      </c>
      <c r="O23" s="34">
        <f>IFERROR(AVERAGEIFS(Payroll!$U$2:$U$3444,Payroll!$C$2:$C$3444,$A23,Payroll!$Z$2:$Z$3444,$B23,Payroll!$H$2:$H$3444,"M"),"")</f>
        <v/>
      </c>
      <c r="P23" s="31">
        <f>IFERROR((O23-N23)/O23,"")</f>
        <v/>
      </c>
      <c r="Q23" s="4">
        <f>IF(MIN(C23,D23)&lt;Settings!$C$11,"Yes","No")</f>
        <v/>
      </c>
      <c r="R23" s="4">
        <f>IF(C23+D23=0,"No workers",IF(OR(C23=0,D23=0),"No comparison: one sex only",IF(OR(ABS(M23)&gt;=Settings!$C$9,ABS(P23)&gt;=Settings!$C$9),"Justify or remedy","Below 5%")))</f>
        <v/>
      </c>
      <c r="S23" s="5" t="n"/>
      <c r="T23" s="5" t="n"/>
      <c r="U23" s="10">
        <f>IF(R23&lt;&gt;"Justify or remedy","Not required",IF(LEN(S23)&gt;0,"Record the justification and share it",IF(T23="Yes","Remedied","Joint pay assessment unless remedied in time")))</f>
        <v/>
      </c>
      <c r="V23" s="34">
        <f>IF(R23="Justify or remedy",IF(M23&gt;0,(L23-K23)*SUMIFS(Payroll!$S$2:$S$3444,Payroll!$C$2:$C$3444,$A23,Payroll!$Z$2:$Z$3444,$B23,Payroll!$H$2:$H$3444,"F"),(K23-L23)*SUMIFS(Payroll!$S$2:$S$3444,Payroll!$C$2:$C$3444,$A23,Payroll!$Z$2:$Z$3444,$B23,Payroll!$H$2:$H$3444,"M")),0)</f>
        <v/>
      </c>
    </row>
    <row r="24">
      <c r="A24" s="5" t="inlineStr">
        <is>
          <t>DE</t>
        </is>
      </c>
      <c r="B24" s="5" t="inlineStr">
        <is>
          <t>Cat F</t>
        </is>
      </c>
      <c r="C24" s="28">
        <f>COUNTIFS(Payroll!$C$2:$C$3444,$A24,Payroll!$Z$2:$Z$3444,$B24,Payroll!$H$2:$H$3444,"F")</f>
        <v/>
      </c>
      <c r="D24" s="28">
        <f>COUNTIFS(Payroll!$C$2:$C$3444,$A24,Payroll!$Z$2:$Z$3444,$B24,Payroll!$H$2:$H$3444,"M")</f>
        <v/>
      </c>
      <c r="E24" s="33">
        <f>IFERROR(AVERAGEIFS(Payroll!$V$2:$V$3444,Payroll!$C$2:$C$3444,$A24,Payroll!$Z$2:$Z$3444,$B24,Payroll!$H$2:$H$3444,"F"),"")</f>
        <v/>
      </c>
      <c r="F24" s="33">
        <f>IFERROR(AVERAGEIFS(Payroll!$V$2:$V$3444,Payroll!$C$2:$C$3444,$A24,Payroll!$Z$2:$Z$3444,$B24,Payroll!$H$2:$H$3444,"M"),"")</f>
        <v/>
      </c>
      <c r="G24" s="31">
        <f>IFERROR((F24-E24)/F24,"")</f>
        <v/>
      </c>
      <c r="H24" s="33">
        <f>IFERROR(AVERAGEIFS(Payroll!$W$2:$W$3444,Payroll!$C$2:$C$3444,$A24,Payroll!$Z$2:$Z$3444,$B24,Payroll!$H$2:$H$3444,"F"),"")</f>
        <v/>
      </c>
      <c r="I24" s="33">
        <f>IFERROR(AVERAGEIFS(Payroll!$W$2:$W$3444,Payroll!$C$2:$C$3444,$A24,Payroll!$Z$2:$Z$3444,$B24,Payroll!$H$2:$H$3444,"M"),"")</f>
        <v/>
      </c>
      <c r="J24" s="31">
        <f>IFERROR((I24-H24)/I24,"")</f>
        <v/>
      </c>
      <c r="K24" s="33">
        <f>IFERROR(AVERAGEIFS(Payroll!$X$2:$X$3444,Payroll!$C$2:$C$3444,$A24,Payroll!$Z$2:$Z$3444,$B24,Payroll!$H$2:$H$3444,"F"),"")</f>
        <v/>
      </c>
      <c r="L24" s="33">
        <f>IFERROR(AVERAGEIFS(Payroll!$X$2:$X$3444,Payroll!$C$2:$C$3444,$A24,Payroll!$Z$2:$Z$3444,$B24,Payroll!$H$2:$H$3444,"M"),"")</f>
        <v/>
      </c>
      <c r="M24" s="29">
        <f>IFERROR((L24-K24)/L24,"")</f>
        <v/>
      </c>
      <c r="N24" s="34">
        <f>IFERROR(AVERAGEIFS(Payroll!$U$2:$U$3444,Payroll!$C$2:$C$3444,$A24,Payroll!$Z$2:$Z$3444,$B24,Payroll!$H$2:$H$3444,"F"),"")</f>
        <v/>
      </c>
      <c r="O24" s="34">
        <f>IFERROR(AVERAGEIFS(Payroll!$U$2:$U$3444,Payroll!$C$2:$C$3444,$A24,Payroll!$Z$2:$Z$3444,$B24,Payroll!$H$2:$H$3444,"M"),"")</f>
        <v/>
      </c>
      <c r="P24" s="31">
        <f>IFERROR((O24-N24)/O24,"")</f>
        <v/>
      </c>
      <c r="Q24" s="4">
        <f>IF(MIN(C24,D24)&lt;Settings!$C$11,"Yes","No")</f>
        <v/>
      </c>
      <c r="R24" s="4">
        <f>IF(C24+D24=0,"No workers",IF(OR(C24=0,D24=0),"No comparison: one sex only",IF(OR(ABS(M24)&gt;=Settings!$C$9,ABS(P24)&gt;=Settings!$C$9),"Justify or remedy","Below 5%")))</f>
        <v/>
      </c>
      <c r="S24" s="5" t="n"/>
      <c r="T24" s="5" t="n"/>
      <c r="U24" s="10">
        <f>IF(R24&lt;&gt;"Justify or remedy","Not required",IF(LEN(S24)&gt;0,"Record the justification and share it",IF(T24="Yes","Remedied","Joint pay assessment unless remedied in time")))</f>
        <v/>
      </c>
      <c r="V24" s="34">
        <f>IF(R24="Justify or remedy",IF(M24&gt;0,(L24-K24)*SUMIFS(Payroll!$S$2:$S$3444,Payroll!$C$2:$C$3444,$A24,Payroll!$Z$2:$Z$3444,$B24,Payroll!$H$2:$H$3444,"F"),(K24-L24)*SUMIFS(Payroll!$S$2:$S$3444,Payroll!$C$2:$C$3444,$A24,Payroll!$Z$2:$Z$3444,$B24,Payroll!$H$2:$H$3444,"M")),0)</f>
        <v/>
      </c>
    </row>
    <row r="25">
      <c r="A25" s="5" t="inlineStr">
        <is>
          <t>DE</t>
        </is>
      </c>
      <c r="B25" s="5" t="inlineStr">
        <is>
          <t>Cat G</t>
        </is>
      </c>
      <c r="C25" s="28">
        <f>COUNTIFS(Payroll!$C$2:$C$3444,$A25,Payroll!$Z$2:$Z$3444,$B25,Payroll!$H$2:$H$3444,"F")</f>
        <v/>
      </c>
      <c r="D25" s="28">
        <f>COUNTIFS(Payroll!$C$2:$C$3444,$A25,Payroll!$Z$2:$Z$3444,$B25,Payroll!$H$2:$H$3444,"M")</f>
        <v/>
      </c>
      <c r="E25" s="33">
        <f>IFERROR(AVERAGEIFS(Payroll!$V$2:$V$3444,Payroll!$C$2:$C$3444,$A25,Payroll!$Z$2:$Z$3444,$B25,Payroll!$H$2:$H$3444,"F"),"")</f>
        <v/>
      </c>
      <c r="F25" s="33">
        <f>IFERROR(AVERAGEIFS(Payroll!$V$2:$V$3444,Payroll!$C$2:$C$3444,$A25,Payroll!$Z$2:$Z$3444,$B25,Payroll!$H$2:$H$3444,"M"),"")</f>
        <v/>
      </c>
      <c r="G25" s="31">
        <f>IFERROR((F25-E25)/F25,"")</f>
        <v/>
      </c>
      <c r="H25" s="33">
        <f>IFERROR(AVERAGEIFS(Payroll!$W$2:$W$3444,Payroll!$C$2:$C$3444,$A25,Payroll!$Z$2:$Z$3444,$B25,Payroll!$H$2:$H$3444,"F"),"")</f>
        <v/>
      </c>
      <c r="I25" s="33">
        <f>IFERROR(AVERAGEIFS(Payroll!$W$2:$W$3444,Payroll!$C$2:$C$3444,$A25,Payroll!$Z$2:$Z$3444,$B25,Payroll!$H$2:$H$3444,"M"),"")</f>
        <v/>
      </c>
      <c r="J25" s="31">
        <f>IFERROR((I25-H25)/I25,"")</f>
        <v/>
      </c>
      <c r="K25" s="33">
        <f>IFERROR(AVERAGEIFS(Payroll!$X$2:$X$3444,Payroll!$C$2:$C$3444,$A25,Payroll!$Z$2:$Z$3444,$B25,Payroll!$H$2:$H$3444,"F"),"")</f>
        <v/>
      </c>
      <c r="L25" s="33">
        <f>IFERROR(AVERAGEIFS(Payroll!$X$2:$X$3444,Payroll!$C$2:$C$3444,$A25,Payroll!$Z$2:$Z$3444,$B25,Payroll!$H$2:$H$3444,"M"),"")</f>
        <v/>
      </c>
      <c r="M25" s="29">
        <f>IFERROR((L25-K25)/L25,"")</f>
        <v/>
      </c>
      <c r="N25" s="34">
        <f>IFERROR(AVERAGEIFS(Payroll!$U$2:$U$3444,Payroll!$C$2:$C$3444,$A25,Payroll!$Z$2:$Z$3444,$B25,Payroll!$H$2:$H$3444,"F"),"")</f>
        <v/>
      </c>
      <c r="O25" s="34">
        <f>IFERROR(AVERAGEIFS(Payroll!$U$2:$U$3444,Payroll!$C$2:$C$3444,$A25,Payroll!$Z$2:$Z$3444,$B25,Payroll!$H$2:$H$3444,"M"),"")</f>
        <v/>
      </c>
      <c r="P25" s="31">
        <f>IFERROR((O25-N25)/O25,"")</f>
        <v/>
      </c>
      <c r="Q25" s="4">
        <f>IF(MIN(C25,D25)&lt;Settings!$C$11,"Yes","No")</f>
        <v/>
      </c>
      <c r="R25" s="4">
        <f>IF(C25+D25=0,"No workers",IF(OR(C25=0,D25=0),"No comparison: one sex only",IF(OR(ABS(M25)&gt;=Settings!$C$9,ABS(P25)&gt;=Settings!$C$9),"Justify or remedy","Below 5%")))</f>
        <v/>
      </c>
      <c r="S25" s="5" t="n"/>
      <c r="T25" s="5" t="n"/>
      <c r="U25" s="10">
        <f>IF(R25&lt;&gt;"Justify or remedy","Not required",IF(LEN(S25)&gt;0,"Record the justification and share it",IF(T25="Yes","Remedied","Joint pay assessment unless remedied in time")))</f>
        <v/>
      </c>
      <c r="V25" s="34">
        <f>IF(R25="Justify or remedy",IF(M25&gt;0,(L25-K25)*SUMIFS(Payroll!$S$2:$S$3444,Payroll!$C$2:$C$3444,$A25,Payroll!$Z$2:$Z$3444,$B25,Payroll!$H$2:$H$3444,"F"),(K25-L25)*SUMIFS(Payroll!$S$2:$S$3444,Payroll!$C$2:$C$3444,$A25,Payroll!$Z$2:$Z$3444,$B25,Payroll!$H$2:$H$3444,"M")),0)</f>
        <v/>
      </c>
    </row>
    <row r="26">
      <c r="A26" s="5" t="inlineStr">
        <is>
          <t>ES</t>
        </is>
      </c>
      <c r="B26" s="5" t="inlineStr">
        <is>
          <t>Cat A</t>
        </is>
      </c>
      <c r="C26" s="28">
        <f>COUNTIFS(Payroll!$C$2:$C$3444,$A26,Payroll!$Z$2:$Z$3444,$B26,Payroll!$H$2:$H$3444,"F")</f>
        <v/>
      </c>
      <c r="D26" s="28">
        <f>COUNTIFS(Payroll!$C$2:$C$3444,$A26,Payroll!$Z$2:$Z$3444,$B26,Payroll!$H$2:$H$3444,"M")</f>
        <v/>
      </c>
      <c r="E26" s="33">
        <f>IFERROR(AVERAGEIFS(Payroll!$V$2:$V$3444,Payroll!$C$2:$C$3444,$A26,Payroll!$Z$2:$Z$3444,$B26,Payroll!$H$2:$H$3444,"F"),"")</f>
        <v/>
      </c>
      <c r="F26" s="33">
        <f>IFERROR(AVERAGEIFS(Payroll!$V$2:$V$3444,Payroll!$C$2:$C$3444,$A26,Payroll!$Z$2:$Z$3444,$B26,Payroll!$H$2:$H$3444,"M"),"")</f>
        <v/>
      </c>
      <c r="G26" s="31">
        <f>IFERROR((F26-E26)/F26,"")</f>
        <v/>
      </c>
      <c r="H26" s="33">
        <f>IFERROR(AVERAGEIFS(Payroll!$W$2:$W$3444,Payroll!$C$2:$C$3444,$A26,Payroll!$Z$2:$Z$3444,$B26,Payroll!$H$2:$H$3444,"F"),"")</f>
        <v/>
      </c>
      <c r="I26" s="33">
        <f>IFERROR(AVERAGEIFS(Payroll!$W$2:$W$3444,Payroll!$C$2:$C$3444,$A26,Payroll!$Z$2:$Z$3444,$B26,Payroll!$H$2:$H$3444,"M"),"")</f>
        <v/>
      </c>
      <c r="J26" s="31">
        <f>IFERROR((I26-H26)/I26,"")</f>
        <v/>
      </c>
      <c r="K26" s="33">
        <f>IFERROR(AVERAGEIFS(Payroll!$X$2:$X$3444,Payroll!$C$2:$C$3444,$A26,Payroll!$Z$2:$Z$3444,$B26,Payroll!$H$2:$H$3444,"F"),"")</f>
        <v/>
      </c>
      <c r="L26" s="33">
        <f>IFERROR(AVERAGEIFS(Payroll!$X$2:$X$3444,Payroll!$C$2:$C$3444,$A26,Payroll!$Z$2:$Z$3444,$B26,Payroll!$H$2:$H$3444,"M"),"")</f>
        <v/>
      </c>
      <c r="M26" s="29">
        <f>IFERROR((L26-K26)/L26,"")</f>
        <v/>
      </c>
      <c r="N26" s="34">
        <f>IFERROR(AVERAGEIFS(Payroll!$U$2:$U$3444,Payroll!$C$2:$C$3444,$A26,Payroll!$Z$2:$Z$3444,$B26,Payroll!$H$2:$H$3444,"F"),"")</f>
        <v/>
      </c>
      <c r="O26" s="34">
        <f>IFERROR(AVERAGEIFS(Payroll!$U$2:$U$3444,Payroll!$C$2:$C$3444,$A26,Payroll!$Z$2:$Z$3444,$B26,Payroll!$H$2:$H$3444,"M"),"")</f>
        <v/>
      </c>
      <c r="P26" s="31">
        <f>IFERROR((O26-N26)/O26,"")</f>
        <v/>
      </c>
      <c r="Q26" s="4">
        <f>IF(MIN(C26,D26)&lt;Settings!$C$11,"Yes","No")</f>
        <v/>
      </c>
      <c r="R26" s="4">
        <f>IF(C26+D26=0,"No workers",IF(OR(C26=0,D26=0),"No comparison: one sex only",IF(OR(ABS(M26)&gt;=Settings!$C$9,ABS(P26)&gt;=Settings!$C$9),"Justify or remedy","Below 5%")))</f>
        <v/>
      </c>
      <c r="S26" s="5" t="n"/>
      <c r="T26" s="5" t="n"/>
      <c r="U26" s="10">
        <f>IF(R26&lt;&gt;"Justify or remedy","Not required",IF(LEN(S26)&gt;0,"Record the justification and share it",IF(T26="Yes","Remedied","Joint pay assessment unless remedied in time")))</f>
        <v/>
      </c>
      <c r="V26" s="34">
        <f>IF(R26="Justify or remedy",IF(M26&gt;0,(L26-K26)*SUMIFS(Payroll!$S$2:$S$3444,Payroll!$C$2:$C$3444,$A26,Payroll!$Z$2:$Z$3444,$B26,Payroll!$H$2:$H$3444,"F"),(K26-L26)*SUMIFS(Payroll!$S$2:$S$3444,Payroll!$C$2:$C$3444,$A26,Payroll!$Z$2:$Z$3444,$B26,Payroll!$H$2:$H$3444,"M")),0)</f>
        <v/>
      </c>
    </row>
    <row r="27">
      <c r="A27" s="5" t="inlineStr">
        <is>
          <t>ES</t>
        </is>
      </c>
      <c r="B27" s="5" t="inlineStr">
        <is>
          <t>Cat B</t>
        </is>
      </c>
      <c r="C27" s="28">
        <f>COUNTIFS(Payroll!$C$2:$C$3444,$A27,Payroll!$Z$2:$Z$3444,$B27,Payroll!$H$2:$H$3444,"F")</f>
        <v/>
      </c>
      <c r="D27" s="28">
        <f>COUNTIFS(Payroll!$C$2:$C$3444,$A27,Payroll!$Z$2:$Z$3444,$B27,Payroll!$H$2:$H$3444,"M")</f>
        <v/>
      </c>
      <c r="E27" s="33">
        <f>IFERROR(AVERAGEIFS(Payroll!$V$2:$V$3444,Payroll!$C$2:$C$3444,$A27,Payroll!$Z$2:$Z$3444,$B27,Payroll!$H$2:$H$3444,"F"),"")</f>
        <v/>
      </c>
      <c r="F27" s="33">
        <f>IFERROR(AVERAGEIFS(Payroll!$V$2:$V$3444,Payroll!$C$2:$C$3444,$A27,Payroll!$Z$2:$Z$3444,$B27,Payroll!$H$2:$H$3444,"M"),"")</f>
        <v/>
      </c>
      <c r="G27" s="31">
        <f>IFERROR((F27-E27)/F27,"")</f>
        <v/>
      </c>
      <c r="H27" s="33">
        <f>IFERROR(AVERAGEIFS(Payroll!$W$2:$W$3444,Payroll!$C$2:$C$3444,$A27,Payroll!$Z$2:$Z$3444,$B27,Payroll!$H$2:$H$3444,"F"),"")</f>
        <v/>
      </c>
      <c r="I27" s="33">
        <f>IFERROR(AVERAGEIFS(Payroll!$W$2:$W$3444,Payroll!$C$2:$C$3444,$A27,Payroll!$Z$2:$Z$3444,$B27,Payroll!$H$2:$H$3444,"M"),"")</f>
        <v/>
      </c>
      <c r="J27" s="31">
        <f>IFERROR((I27-H27)/I27,"")</f>
        <v/>
      </c>
      <c r="K27" s="33">
        <f>IFERROR(AVERAGEIFS(Payroll!$X$2:$X$3444,Payroll!$C$2:$C$3444,$A27,Payroll!$Z$2:$Z$3444,$B27,Payroll!$H$2:$H$3444,"F"),"")</f>
        <v/>
      </c>
      <c r="L27" s="33">
        <f>IFERROR(AVERAGEIFS(Payroll!$X$2:$X$3444,Payroll!$C$2:$C$3444,$A27,Payroll!$Z$2:$Z$3444,$B27,Payroll!$H$2:$H$3444,"M"),"")</f>
        <v/>
      </c>
      <c r="M27" s="29">
        <f>IFERROR((L27-K27)/L27,"")</f>
        <v/>
      </c>
      <c r="N27" s="34">
        <f>IFERROR(AVERAGEIFS(Payroll!$U$2:$U$3444,Payroll!$C$2:$C$3444,$A27,Payroll!$Z$2:$Z$3444,$B27,Payroll!$H$2:$H$3444,"F"),"")</f>
        <v/>
      </c>
      <c r="O27" s="34">
        <f>IFERROR(AVERAGEIFS(Payroll!$U$2:$U$3444,Payroll!$C$2:$C$3444,$A27,Payroll!$Z$2:$Z$3444,$B27,Payroll!$H$2:$H$3444,"M"),"")</f>
        <v/>
      </c>
      <c r="P27" s="31">
        <f>IFERROR((O27-N27)/O27,"")</f>
        <v/>
      </c>
      <c r="Q27" s="4">
        <f>IF(MIN(C27,D27)&lt;Settings!$C$11,"Yes","No")</f>
        <v/>
      </c>
      <c r="R27" s="4">
        <f>IF(C27+D27=0,"No workers",IF(OR(C27=0,D27=0),"No comparison: one sex only",IF(OR(ABS(M27)&gt;=Settings!$C$9,ABS(P27)&gt;=Settings!$C$9),"Justify or remedy","Below 5%")))</f>
        <v/>
      </c>
      <c r="S27" s="5" t="n"/>
      <c r="T27" s="5" t="n"/>
      <c r="U27" s="10">
        <f>IF(R27&lt;&gt;"Justify or remedy","Not required",IF(LEN(S27)&gt;0,"Record the justification and share it",IF(T27="Yes","Remedied","Joint pay assessment unless remedied in time")))</f>
        <v/>
      </c>
      <c r="V27" s="34">
        <f>IF(R27="Justify or remedy",IF(M27&gt;0,(L27-K27)*SUMIFS(Payroll!$S$2:$S$3444,Payroll!$C$2:$C$3444,$A27,Payroll!$Z$2:$Z$3444,$B27,Payroll!$H$2:$H$3444,"F"),(K27-L27)*SUMIFS(Payroll!$S$2:$S$3444,Payroll!$C$2:$C$3444,$A27,Payroll!$Z$2:$Z$3444,$B27,Payroll!$H$2:$H$3444,"M")),0)</f>
        <v/>
      </c>
    </row>
    <row r="28">
      <c r="A28" s="5" t="inlineStr">
        <is>
          <t>ES</t>
        </is>
      </c>
      <c r="B28" s="5" t="inlineStr">
        <is>
          <t>Cat C</t>
        </is>
      </c>
      <c r="C28" s="28">
        <f>COUNTIFS(Payroll!$C$2:$C$3444,$A28,Payroll!$Z$2:$Z$3444,$B28,Payroll!$H$2:$H$3444,"F")</f>
        <v/>
      </c>
      <c r="D28" s="28">
        <f>COUNTIFS(Payroll!$C$2:$C$3444,$A28,Payroll!$Z$2:$Z$3444,$B28,Payroll!$H$2:$H$3444,"M")</f>
        <v/>
      </c>
      <c r="E28" s="33">
        <f>IFERROR(AVERAGEIFS(Payroll!$V$2:$V$3444,Payroll!$C$2:$C$3444,$A28,Payroll!$Z$2:$Z$3444,$B28,Payroll!$H$2:$H$3444,"F"),"")</f>
        <v/>
      </c>
      <c r="F28" s="33">
        <f>IFERROR(AVERAGEIFS(Payroll!$V$2:$V$3444,Payroll!$C$2:$C$3444,$A28,Payroll!$Z$2:$Z$3444,$B28,Payroll!$H$2:$H$3444,"M"),"")</f>
        <v/>
      </c>
      <c r="G28" s="31">
        <f>IFERROR((F28-E28)/F28,"")</f>
        <v/>
      </c>
      <c r="H28" s="33">
        <f>IFERROR(AVERAGEIFS(Payroll!$W$2:$W$3444,Payroll!$C$2:$C$3444,$A28,Payroll!$Z$2:$Z$3444,$B28,Payroll!$H$2:$H$3444,"F"),"")</f>
        <v/>
      </c>
      <c r="I28" s="33">
        <f>IFERROR(AVERAGEIFS(Payroll!$W$2:$W$3444,Payroll!$C$2:$C$3444,$A28,Payroll!$Z$2:$Z$3444,$B28,Payroll!$H$2:$H$3444,"M"),"")</f>
        <v/>
      </c>
      <c r="J28" s="31">
        <f>IFERROR((I28-H28)/I28,"")</f>
        <v/>
      </c>
      <c r="K28" s="33">
        <f>IFERROR(AVERAGEIFS(Payroll!$X$2:$X$3444,Payroll!$C$2:$C$3444,$A28,Payroll!$Z$2:$Z$3444,$B28,Payroll!$H$2:$H$3444,"F"),"")</f>
        <v/>
      </c>
      <c r="L28" s="33">
        <f>IFERROR(AVERAGEIFS(Payroll!$X$2:$X$3444,Payroll!$C$2:$C$3444,$A28,Payroll!$Z$2:$Z$3444,$B28,Payroll!$H$2:$H$3444,"M"),"")</f>
        <v/>
      </c>
      <c r="M28" s="29">
        <f>IFERROR((L28-K28)/L28,"")</f>
        <v/>
      </c>
      <c r="N28" s="34">
        <f>IFERROR(AVERAGEIFS(Payroll!$U$2:$U$3444,Payroll!$C$2:$C$3444,$A28,Payroll!$Z$2:$Z$3444,$B28,Payroll!$H$2:$H$3444,"F"),"")</f>
        <v/>
      </c>
      <c r="O28" s="34">
        <f>IFERROR(AVERAGEIFS(Payroll!$U$2:$U$3444,Payroll!$C$2:$C$3444,$A28,Payroll!$Z$2:$Z$3444,$B28,Payroll!$H$2:$H$3444,"M"),"")</f>
        <v/>
      </c>
      <c r="P28" s="31">
        <f>IFERROR((O28-N28)/O28,"")</f>
        <v/>
      </c>
      <c r="Q28" s="4">
        <f>IF(MIN(C28,D28)&lt;Settings!$C$11,"Yes","No")</f>
        <v/>
      </c>
      <c r="R28" s="4">
        <f>IF(C28+D28=0,"No workers",IF(OR(C28=0,D28=0),"No comparison: one sex only",IF(OR(ABS(M28)&gt;=Settings!$C$9,ABS(P28)&gt;=Settings!$C$9),"Justify or remedy","Below 5%")))</f>
        <v/>
      </c>
      <c r="S28" s="5" t="n"/>
      <c r="T28" s="5" t="n"/>
      <c r="U28" s="10">
        <f>IF(R28&lt;&gt;"Justify or remedy","Not required",IF(LEN(S28)&gt;0,"Record the justification and share it",IF(T28="Yes","Remedied","Joint pay assessment unless remedied in time")))</f>
        <v/>
      </c>
      <c r="V28" s="34">
        <f>IF(R28="Justify or remedy",IF(M28&gt;0,(L28-K28)*SUMIFS(Payroll!$S$2:$S$3444,Payroll!$C$2:$C$3444,$A28,Payroll!$Z$2:$Z$3444,$B28,Payroll!$H$2:$H$3444,"F"),(K28-L28)*SUMIFS(Payroll!$S$2:$S$3444,Payroll!$C$2:$C$3444,$A28,Payroll!$Z$2:$Z$3444,$B28,Payroll!$H$2:$H$3444,"M")),0)</f>
        <v/>
      </c>
    </row>
    <row r="29">
      <c r="A29" s="5" t="inlineStr">
        <is>
          <t>ES</t>
        </is>
      </c>
      <c r="B29" s="5" t="inlineStr">
        <is>
          <t>Cat D</t>
        </is>
      </c>
      <c r="C29" s="28">
        <f>COUNTIFS(Payroll!$C$2:$C$3444,$A29,Payroll!$Z$2:$Z$3444,$B29,Payroll!$H$2:$H$3444,"F")</f>
        <v/>
      </c>
      <c r="D29" s="28">
        <f>COUNTIFS(Payroll!$C$2:$C$3444,$A29,Payroll!$Z$2:$Z$3444,$B29,Payroll!$H$2:$H$3444,"M")</f>
        <v/>
      </c>
      <c r="E29" s="33">
        <f>IFERROR(AVERAGEIFS(Payroll!$V$2:$V$3444,Payroll!$C$2:$C$3444,$A29,Payroll!$Z$2:$Z$3444,$B29,Payroll!$H$2:$H$3444,"F"),"")</f>
        <v/>
      </c>
      <c r="F29" s="33">
        <f>IFERROR(AVERAGEIFS(Payroll!$V$2:$V$3444,Payroll!$C$2:$C$3444,$A29,Payroll!$Z$2:$Z$3444,$B29,Payroll!$H$2:$H$3444,"M"),"")</f>
        <v/>
      </c>
      <c r="G29" s="31">
        <f>IFERROR((F29-E29)/F29,"")</f>
        <v/>
      </c>
      <c r="H29" s="33">
        <f>IFERROR(AVERAGEIFS(Payroll!$W$2:$W$3444,Payroll!$C$2:$C$3444,$A29,Payroll!$Z$2:$Z$3444,$B29,Payroll!$H$2:$H$3444,"F"),"")</f>
        <v/>
      </c>
      <c r="I29" s="33">
        <f>IFERROR(AVERAGEIFS(Payroll!$W$2:$W$3444,Payroll!$C$2:$C$3444,$A29,Payroll!$Z$2:$Z$3444,$B29,Payroll!$H$2:$H$3444,"M"),"")</f>
        <v/>
      </c>
      <c r="J29" s="31">
        <f>IFERROR((I29-H29)/I29,"")</f>
        <v/>
      </c>
      <c r="K29" s="33">
        <f>IFERROR(AVERAGEIFS(Payroll!$X$2:$X$3444,Payroll!$C$2:$C$3444,$A29,Payroll!$Z$2:$Z$3444,$B29,Payroll!$H$2:$H$3444,"F"),"")</f>
        <v/>
      </c>
      <c r="L29" s="33">
        <f>IFERROR(AVERAGEIFS(Payroll!$X$2:$X$3444,Payroll!$C$2:$C$3444,$A29,Payroll!$Z$2:$Z$3444,$B29,Payroll!$H$2:$H$3444,"M"),"")</f>
        <v/>
      </c>
      <c r="M29" s="29">
        <f>IFERROR((L29-K29)/L29,"")</f>
        <v/>
      </c>
      <c r="N29" s="34">
        <f>IFERROR(AVERAGEIFS(Payroll!$U$2:$U$3444,Payroll!$C$2:$C$3444,$A29,Payroll!$Z$2:$Z$3444,$B29,Payroll!$H$2:$H$3444,"F"),"")</f>
        <v/>
      </c>
      <c r="O29" s="34">
        <f>IFERROR(AVERAGEIFS(Payroll!$U$2:$U$3444,Payroll!$C$2:$C$3444,$A29,Payroll!$Z$2:$Z$3444,$B29,Payroll!$H$2:$H$3444,"M"),"")</f>
        <v/>
      </c>
      <c r="P29" s="31">
        <f>IFERROR((O29-N29)/O29,"")</f>
        <v/>
      </c>
      <c r="Q29" s="4">
        <f>IF(MIN(C29,D29)&lt;Settings!$C$11,"Yes","No")</f>
        <v/>
      </c>
      <c r="R29" s="4">
        <f>IF(C29+D29=0,"No workers",IF(OR(C29=0,D29=0),"No comparison: one sex only",IF(OR(ABS(M29)&gt;=Settings!$C$9,ABS(P29)&gt;=Settings!$C$9),"Justify or remedy","Below 5%")))</f>
        <v/>
      </c>
      <c r="S29" s="5" t="n"/>
      <c r="T29" s="5" t="n"/>
      <c r="U29" s="10">
        <f>IF(R29&lt;&gt;"Justify or remedy","Not required",IF(LEN(S29)&gt;0,"Record the justification and share it",IF(T29="Yes","Remedied","Joint pay assessment unless remedied in time")))</f>
        <v/>
      </c>
      <c r="V29" s="34">
        <f>IF(R29="Justify or remedy",IF(M29&gt;0,(L29-K29)*SUMIFS(Payroll!$S$2:$S$3444,Payroll!$C$2:$C$3444,$A29,Payroll!$Z$2:$Z$3444,$B29,Payroll!$H$2:$H$3444,"F"),(K29-L29)*SUMIFS(Payroll!$S$2:$S$3444,Payroll!$C$2:$C$3444,$A29,Payroll!$Z$2:$Z$3444,$B29,Payroll!$H$2:$H$3444,"M")),0)</f>
        <v/>
      </c>
    </row>
    <row r="30">
      <c r="A30" s="5" t="inlineStr">
        <is>
          <t>ES</t>
        </is>
      </c>
      <c r="B30" s="5" t="inlineStr">
        <is>
          <t>Cat E</t>
        </is>
      </c>
      <c r="C30" s="28">
        <f>COUNTIFS(Payroll!$C$2:$C$3444,$A30,Payroll!$Z$2:$Z$3444,$B30,Payroll!$H$2:$H$3444,"F")</f>
        <v/>
      </c>
      <c r="D30" s="28">
        <f>COUNTIFS(Payroll!$C$2:$C$3444,$A30,Payroll!$Z$2:$Z$3444,$B30,Payroll!$H$2:$H$3444,"M")</f>
        <v/>
      </c>
      <c r="E30" s="33">
        <f>IFERROR(AVERAGEIFS(Payroll!$V$2:$V$3444,Payroll!$C$2:$C$3444,$A30,Payroll!$Z$2:$Z$3444,$B30,Payroll!$H$2:$H$3444,"F"),"")</f>
        <v/>
      </c>
      <c r="F30" s="33">
        <f>IFERROR(AVERAGEIFS(Payroll!$V$2:$V$3444,Payroll!$C$2:$C$3444,$A30,Payroll!$Z$2:$Z$3444,$B30,Payroll!$H$2:$H$3444,"M"),"")</f>
        <v/>
      </c>
      <c r="G30" s="31">
        <f>IFERROR((F30-E30)/F30,"")</f>
        <v/>
      </c>
      <c r="H30" s="33">
        <f>IFERROR(AVERAGEIFS(Payroll!$W$2:$W$3444,Payroll!$C$2:$C$3444,$A30,Payroll!$Z$2:$Z$3444,$B30,Payroll!$H$2:$H$3444,"F"),"")</f>
        <v/>
      </c>
      <c r="I30" s="33">
        <f>IFERROR(AVERAGEIFS(Payroll!$W$2:$W$3444,Payroll!$C$2:$C$3444,$A30,Payroll!$Z$2:$Z$3444,$B30,Payroll!$H$2:$H$3444,"M"),"")</f>
        <v/>
      </c>
      <c r="J30" s="31">
        <f>IFERROR((I30-H30)/I30,"")</f>
        <v/>
      </c>
      <c r="K30" s="33">
        <f>IFERROR(AVERAGEIFS(Payroll!$X$2:$X$3444,Payroll!$C$2:$C$3444,$A30,Payroll!$Z$2:$Z$3444,$B30,Payroll!$H$2:$H$3444,"F"),"")</f>
        <v/>
      </c>
      <c r="L30" s="33">
        <f>IFERROR(AVERAGEIFS(Payroll!$X$2:$X$3444,Payroll!$C$2:$C$3444,$A30,Payroll!$Z$2:$Z$3444,$B30,Payroll!$H$2:$H$3444,"M"),"")</f>
        <v/>
      </c>
      <c r="M30" s="29">
        <f>IFERROR((L30-K30)/L30,"")</f>
        <v/>
      </c>
      <c r="N30" s="34">
        <f>IFERROR(AVERAGEIFS(Payroll!$U$2:$U$3444,Payroll!$C$2:$C$3444,$A30,Payroll!$Z$2:$Z$3444,$B30,Payroll!$H$2:$H$3444,"F"),"")</f>
        <v/>
      </c>
      <c r="O30" s="34">
        <f>IFERROR(AVERAGEIFS(Payroll!$U$2:$U$3444,Payroll!$C$2:$C$3444,$A30,Payroll!$Z$2:$Z$3444,$B30,Payroll!$H$2:$H$3444,"M"),"")</f>
        <v/>
      </c>
      <c r="P30" s="31">
        <f>IFERROR((O30-N30)/O30,"")</f>
        <v/>
      </c>
      <c r="Q30" s="4">
        <f>IF(MIN(C30,D30)&lt;Settings!$C$11,"Yes","No")</f>
        <v/>
      </c>
      <c r="R30" s="4">
        <f>IF(C30+D30=0,"No workers",IF(OR(C30=0,D30=0),"No comparison: one sex only",IF(OR(ABS(M30)&gt;=Settings!$C$9,ABS(P30)&gt;=Settings!$C$9),"Justify or remedy","Below 5%")))</f>
        <v/>
      </c>
      <c r="S30" s="5" t="n"/>
      <c r="T30" s="5" t="n"/>
      <c r="U30" s="10">
        <f>IF(R30&lt;&gt;"Justify or remedy","Not required",IF(LEN(S30)&gt;0,"Record the justification and share it",IF(T30="Yes","Remedied","Joint pay assessment unless remedied in time")))</f>
        <v/>
      </c>
      <c r="V30" s="34">
        <f>IF(R30="Justify or remedy",IF(M30&gt;0,(L30-K30)*SUMIFS(Payroll!$S$2:$S$3444,Payroll!$C$2:$C$3444,$A30,Payroll!$Z$2:$Z$3444,$B30,Payroll!$H$2:$H$3444,"F"),(K30-L30)*SUMIFS(Payroll!$S$2:$S$3444,Payroll!$C$2:$C$3444,$A30,Payroll!$Z$2:$Z$3444,$B30,Payroll!$H$2:$H$3444,"M")),0)</f>
        <v/>
      </c>
    </row>
    <row r="31">
      <c r="A31" s="5" t="inlineStr">
        <is>
          <t>ES</t>
        </is>
      </c>
      <c r="B31" s="5" t="inlineStr">
        <is>
          <t>Cat F</t>
        </is>
      </c>
      <c r="C31" s="28">
        <f>COUNTIFS(Payroll!$C$2:$C$3444,$A31,Payroll!$Z$2:$Z$3444,$B31,Payroll!$H$2:$H$3444,"F")</f>
        <v/>
      </c>
      <c r="D31" s="28">
        <f>COUNTIFS(Payroll!$C$2:$C$3444,$A31,Payroll!$Z$2:$Z$3444,$B31,Payroll!$H$2:$H$3444,"M")</f>
        <v/>
      </c>
      <c r="E31" s="33">
        <f>IFERROR(AVERAGEIFS(Payroll!$V$2:$V$3444,Payroll!$C$2:$C$3444,$A31,Payroll!$Z$2:$Z$3444,$B31,Payroll!$H$2:$H$3444,"F"),"")</f>
        <v/>
      </c>
      <c r="F31" s="33">
        <f>IFERROR(AVERAGEIFS(Payroll!$V$2:$V$3444,Payroll!$C$2:$C$3444,$A31,Payroll!$Z$2:$Z$3444,$B31,Payroll!$H$2:$H$3444,"M"),"")</f>
        <v/>
      </c>
      <c r="G31" s="31">
        <f>IFERROR((F31-E31)/F31,"")</f>
        <v/>
      </c>
      <c r="H31" s="33">
        <f>IFERROR(AVERAGEIFS(Payroll!$W$2:$W$3444,Payroll!$C$2:$C$3444,$A31,Payroll!$Z$2:$Z$3444,$B31,Payroll!$H$2:$H$3444,"F"),"")</f>
        <v/>
      </c>
      <c r="I31" s="33">
        <f>IFERROR(AVERAGEIFS(Payroll!$W$2:$W$3444,Payroll!$C$2:$C$3444,$A31,Payroll!$Z$2:$Z$3444,$B31,Payroll!$H$2:$H$3444,"M"),"")</f>
        <v/>
      </c>
      <c r="J31" s="31">
        <f>IFERROR((I31-H31)/I31,"")</f>
        <v/>
      </c>
      <c r="K31" s="33">
        <f>IFERROR(AVERAGEIFS(Payroll!$X$2:$X$3444,Payroll!$C$2:$C$3444,$A31,Payroll!$Z$2:$Z$3444,$B31,Payroll!$H$2:$H$3444,"F"),"")</f>
        <v/>
      </c>
      <c r="L31" s="33">
        <f>IFERROR(AVERAGEIFS(Payroll!$X$2:$X$3444,Payroll!$C$2:$C$3444,$A31,Payroll!$Z$2:$Z$3444,$B31,Payroll!$H$2:$H$3444,"M"),"")</f>
        <v/>
      </c>
      <c r="M31" s="29">
        <f>IFERROR((L31-K31)/L31,"")</f>
        <v/>
      </c>
      <c r="N31" s="34">
        <f>IFERROR(AVERAGEIFS(Payroll!$U$2:$U$3444,Payroll!$C$2:$C$3444,$A31,Payroll!$Z$2:$Z$3444,$B31,Payroll!$H$2:$H$3444,"F"),"")</f>
        <v/>
      </c>
      <c r="O31" s="34">
        <f>IFERROR(AVERAGEIFS(Payroll!$U$2:$U$3444,Payroll!$C$2:$C$3444,$A31,Payroll!$Z$2:$Z$3444,$B31,Payroll!$H$2:$H$3444,"M"),"")</f>
        <v/>
      </c>
      <c r="P31" s="31">
        <f>IFERROR((O31-N31)/O31,"")</f>
        <v/>
      </c>
      <c r="Q31" s="4">
        <f>IF(MIN(C31,D31)&lt;Settings!$C$11,"Yes","No")</f>
        <v/>
      </c>
      <c r="R31" s="4">
        <f>IF(C31+D31=0,"No workers",IF(OR(C31=0,D31=0),"No comparison: one sex only",IF(OR(ABS(M31)&gt;=Settings!$C$9,ABS(P31)&gt;=Settings!$C$9),"Justify or remedy","Below 5%")))</f>
        <v/>
      </c>
      <c r="S31" s="5" t="n"/>
      <c r="T31" s="5" t="n"/>
      <c r="U31" s="10">
        <f>IF(R31&lt;&gt;"Justify or remedy","Not required",IF(LEN(S31)&gt;0,"Record the justification and share it",IF(T31="Yes","Remedied","Joint pay assessment unless remedied in time")))</f>
        <v/>
      </c>
      <c r="V31" s="34">
        <f>IF(R31="Justify or remedy",IF(M31&gt;0,(L31-K31)*SUMIFS(Payroll!$S$2:$S$3444,Payroll!$C$2:$C$3444,$A31,Payroll!$Z$2:$Z$3444,$B31,Payroll!$H$2:$H$3444,"F"),(K31-L31)*SUMIFS(Payroll!$S$2:$S$3444,Payroll!$C$2:$C$3444,$A31,Payroll!$Z$2:$Z$3444,$B31,Payroll!$H$2:$H$3444,"M")),0)</f>
        <v/>
      </c>
    </row>
    <row r="32">
      <c r="A32" s="5" t="inlineStr">
        <is>
          <t>ES</t>
        </is>
      </c>
      <c r="B32" s="5" t="inlineStr">
        <is>
          <t>Cat G</t>
        </is>
      </c>
      <c r="C32" s="28">
        <f>COUNTIFS(Payroll!$C$2:$C$3444,$A32,Payroll!$Z$2:$Z$3444,$B32,Payroll!$H$2:$H$3444,"F")</f>
        <v/>
      </c>
      <c r="D32" s="28">
        <f>COUNTIFS(Payroll!$C$2:$C$3444,$A32,Payroll!$Z$2:$Z$3444,$B32,Payroll!$H$2:$H$3444,"M")</f>
        <v/>
      </c>
      <c r="E32" s="33">
        <f>IFERROR(AVERAGEIFS(Payroll!$V$2:$V$3444,Payroll!$C$2:$C$3444,$A32,Payroll!$Z$2:$Z$3444,$B32,Payroll!$H$2:$H$3444,"F"),"")</f>
        <v/>
      </c>
      <c r="F32" s="33">
        <f>IFERROR(AVERAGEIFS(Payroll!$V$2:$V$3444,Payroll!$C$2:$C$3444,$A32,Payroll!$Z$2:$Z$3444,$B32,Payroll!$H$2:$H$3444,"M"),"")</f>
        <v/>
      </c>
      <c r="G32" s="31">
        <f>IFERROR((F32-E32)/F32,"")</f>
        <v/>
      </c>
      <c r="H32" s="33">
        <f>IFERROR(AVERAGEIFS(Payroll!$W$2:$W$3444,Payroll!$C$2:$C$3444,$A32,Payroll!$Z$2:$Z$3444,$B32,Payroll!$H$2:$H$3444,"F"),"")</f>
        <v/>
      </c>
      <c r="I32" s="33">
        <f>IFERROR(AVERAGEIFS(Payroll!$W$2:$W$3444,Payroll!$C$2:$C$3444,$A32,Payroll!$Z$2:$Z$3444,$B32,Payroll!$H$2:$H$3444,"M"),"")</f>
        <v/>
      </c>
      <c r="J32" s="31">
        <f>IFERROR((I32-H32)/I32,"")</f>
        <v/>
      </c>
      <c r="K32" s="33">
        <f>IFERROR(AVERAGEIFS(Payroll!$X$2:$X$3444,Payroll!$C$2:$C$3444,$A32,Payroll!$Z$2:$Z$3444,$B32,Payroll!$H$2:$H$3444,"F"),"")</f>
        <v/>
      </c>
      <c r="L32" s="33">
        <f>IFERROR(AVERAGEIFS(Payroll!$X$2:$X$3444,Payroll!$C$2:$C$3444,$A32,Payroll!$Z$2:$Z$3444,$B32,Payroll!$H$2:$H$3444,"M"),"")</f>
        <v/>
      </c>
      <c r="M32" s="29">
        <f>IFERROR((L32-K32)/L32,"")</f>
        <v/>
      </c>
      <c r="N32" s="34">
        <f>IFERROR(AVERAGEIFS(Payroll!$U$2:$U$3444,Payroll!$C$2:$C$3444,$A32,Payroll!$Z$2:$Z$3444,$B32,Payroll!$H$2:$H$3444,"F"),"")</f>
        <v/>
      </c>
      <c r="O32" s="34">
        <f>IFERROR(AVERAGEIFS(Payroll!$U$2:$U$3444,Payroll!$C$2:$C$3444,$A32,Payroll!$Z$2:$Z$3444,$B32,Payroll!$H$2:$H$3444,"M"),"")</f>
        <v/>
      </c>
      <c r="P32" s="31">
        <f>IFERROR((O32-N32)/O32,"")</f>
        <v/>
      </c>
      <c r="Q32" s="4">
        <f>IF(MIN(C32,D32)&lt;Settings!$C$11,"Yes","No")</f>
        <v/>
      </c>
      <c r="R32" s="4">
        <f>IF(C32+D32=0,"No workers",IF(OR(C32=0,D32=0),"No comparison: one sex only",IF(OR(ABS(M32)&gt;=Settings!$C$9,ABS(P32)&gt;=Settings!$C$9),"Justify or remedy","Below 5%")))</f>
        <v/>
      </c>
      <c r="S32" s="5" t="n"/>
      <c r="T32" s="5" t="n"/>
      <c r="U32" s="10">
        <f>IF(R32&lt;&gt;"Justify or remedy","Not required",IF(LEN(S32)&gt;0,"Record the justification and share it",IF(T32="Yes","Remedied","Joint pay assessment unless remedied in time")))</f>
        <v/>
      </c>
      <c r="V32" s="34">
        <f>IF(R32="Justify or remedy",IF(M32&gt;0,(L32-K32)*SUMIFS(Payroll!$S$2:$S$3444,Payroll!$C$2:$C$3444,$A32,Payroll!$Z$2:$Z$3444,$B32,Payroll!$H$2:$H$3444,"F"),(K32-L32)*SUMIFS(Payroll!$S$2:$S$3444,Payroll!$C$2:$C$3444,$A32,Payroll!$Z$2:$Z$3444,$B32,Payroll!$H$2:$H$3444,"M")),0)</f>
        <v/>
      </c>
    </row>
    <row r="34">
      <c r="B34" s="17" t="inlineStr">
        <is>
          <t>Total</t>
        </is>
      </c>
      <c r="R34" s="17">
        <f>COUNTIF(R5:R32,"Justify or remedy")&amp;" to justify or remedy"</f>
        <v/>
      </c>
      <c r="V34" s="24">
        <f>SUM(V5:V32)</f>
        <v/>
      </c>
    </row>
    <row r="36">
      <c r="A36" s="13" t="inlineStr">
        <is>
          <t>Components per hour = bonus, commission and allowances divided by annual contractual hours, averaged over all workers in the category.</t>
        </is>
      </c>
    </row>
    <row r="37">
      <c r="A37" s="13" t="inlineStr">
        <is>
          <t>The cost column lifts the lower-paid sex's average hourly pay to the other's, for all their hours. It is a ceiling: any justified part of a gap reduces it.</t>
        </is>
      </c>
    </row>
    <row r="38">
      <c r="A38" s="13" t="inlineStr">
        <is>
          <t>Where one sex has fewer workers than the minimum in Settings, share the figures only with workers' representatives, the labour inspectorate or the equality body (Article 12(3)).</t>
        </is>
      </c>
    </row>
  </sheetData>
  <autoFilter ref="A4:V32"/>
  <conditionalFormatting sqref="R5:R32">
    <cfRule type="cellIs" priority="1" operator="equal" dxfId="0">
      <formula>"Justify or remedy"</formula>
    </cfRule>
    <cfRule type="cellIs" priority="2" operator="equal" dxfId="1">
      <formula>"Below 5%"</formula>
    </cfRule>
    <cfRule type="cellIs" priority="3" operator="equal" dxfId="2">
      <formula>"No comparison: one sex only"</formula>
    </cfRule>
    <cfRule type="cellIs" priority="4" operator="equal" dxfId="1">
      <formula>"Ready"</formula>
    </cfRule>
    <cfRule type="cellIs" priority="5" operator="equal" dxfId="3">
      <formula>"Partial"</formula>
    </cfRule>
    <cfRule type="cellIs" priority="6" operator="equal" dxfId="4">
      <formula>"Gap"</formula>
    </cfRule>
    <cfRule type="cellIs" priority="7" operator="equal" dxfId="1">
      <formula>"Yes"</formula>
    </cfRule>
    <cfRule type="cellIs" priority="8" operator="equal" dxfId="4">
      <formula>"No"</formula>
    </cfRule>
  </conditionalFormatting>
  <conditionalFormatting sqref="Q5:Q32">
    <cfRule type="cellIs" priority="9" operator="equal" dxfId="3">
      <formula>"Yes"</formula>
    </cfRule>
  </conditionalFormatting>
  <dataValidations count="1">
    <dataValidation sqref="T5 T6 T7 T8 T9 T10 T11 T12 T13 T14 T15 T16 T17 T18 T19 T20 T21 T22 T23 T24 T25 T26 T27 T28 T29 T30 T31 T32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M11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6" customWidth="1" min="2" max="2"/>
    <col width="9" customWidth="1" min="3" max="3"/>
    <col width="14" customWidth="1" min="4" max="4"/>
    <col width="18" customWidth="1" min="5" max="5"/>
    <col width="13" customWidth="1" min="6" max="6"/>
    <col width="16" customWidth="1" min="7" max="7"/>
    <col width="16" customWidth="1" min="8" max="8"/>
    <col width="42" customWidth="1" min="9" max="9"/>
    <col width="42" customWidth="1" min="10" max="10"/>
    <col width="60" customWidth="1" min="11" max="11"/>
    <col width="44" customWidth="1" min="12" max="12"/>
    <col width="12" customWidth="1" min="13" max="13"/>
  </cols>
  <sheetData>
    <row r="1">
      <c r="A1" s="12" t="inlineStr">
        <is>
          <t>What each employer owes, and when</t>
        </is>
      </c>
    </row>
    <row r="2">
      <c r="A2" s="13" t="inlineStr">
        <is>
          <t>Legal status as checked on 16 September 2026. Items marked [to verify] need the final national text.</t>
        </is>
      </c>
    </row>
    <row r="4" ht="44" customHeight="1">
      <c r="A4" s="14" t="inlineStr">
        <is>
          <t>Code</t>
        </is>
      </c>
      <c r="B4" s="14" t="inlineStr">
        <is>
          <t>Employer</t>
        </is>
      </c>
      <c r="C4" s="14" t="inlineStr">
        <is>
          <t>Workers</t>
        </is>
      </c>
      <c r="D4" s="14" t="inlineStr">
        <is>
          <t>Size band</t>
        </is>
      </c>
      <c r="E4" s="14" t="inlineStr">
        <is>
          <t>Reporting frequency</t>
        </is>
      </c>
      <c r="F4" s="14" t="inlineStr">
        <is>
          <t>First report due</t>
        </is>
      </c>
      <c r="G4" s="14" t="inlineStr">
        <is>
          <t>Remedy deadline if a category is flagged</t>
        </is>
      </c>
      <c r="H4" s="14" t="inlineStr">
        <is>
          <t>Transposition</t>
        </is>
      </c>
      <c r="I4" s="14" t="inlineStr">
        <is>
          <t>National instrument</t>
        </is>
      </c>
      <c r="J4" s="14" t="inlineStr">
        <is>
          <t>National reporting rules</t>
        </is>
      </c>
      <c r="K4" s="14" t="inlineStr">
        <is>
          <t>Notes</t>
        </is>
      </c>
      <c r="L4" s="14" t="inlineStr">
        <is>
          <t>Sources</t>
        </is>
      </c>
      <c r="M4" s="14" t="inlineStr">
        <is>
          <t>Checked on</t>
        </is>
      </c>
    </row>
    <row r="5" ht="92" customHeight="1">
      <c r="A5" s="5" t="inlineStr">
        <is>
          <t>IT</t>
        </is>
      </c>
      <c r="B5" s="5" t="inlineStr">
        <is>
          <t>IT · Milan</t>
        </is>
      </c>
      <c r="C5" s="28">
        <f>COUNTIF(Payroll!$C$2:$C$3444,A5)</f>
        <v/>
      </c>
      <c r="D5" s="4">
        <f>INDEX(Settings!$C$32:$C$35,MATCH(C5,Settings!$B$32:$B$35,1))</f>
        <v/>
      </c>
      <c r="E5" s="4">
        <f>INDEX(Settings!$D$32:$D$35,MATCH(C5,Settings!$B$32:$B$35,1))</f>
        <v/>
      </c>
      <c r="F5" s="35">
        <f>INDEX(Settings!$E$32:$E$35,MATCH(C5,Settings!$B$32:$B$35,1))</f>
        <v/>
      </c>
      <c r="G5" s="21">
        <f>IFERROR(EDATE(F5,Settings!$C$10),"n/a")</f>
        <v/>
      </c>
      <c r="H5" s="36" t="inlineStr">
        <is>
          <t>Transposed</t>
        </is>
      </c>
      <c r="I5" s="37" t="inlineStr">
        <is>
          <t>Legislative Decree No. 96 of 7 May 2026 (Gazzetta Ufficiale No. 125, 1 June 2026), in force 7 June 2026</t>
        </is>
      </c>
      <c r="J5" s="37" t="inlineStr">
        <is>
          <t>Thresholds, frequencies and first deadlines as in Article 9(2)-(4) of the Directive</t>
        </is>
      </c>
      <c r="K5" s="37" t="inlineStr">
        <is>
          <t>Applying a national collective agreement signed by representative unions is presumed to comply, classification systems included; internal job evaluation can complement the agreement, not replace it. Monitoring body at the Ministry of Labour. [to verify on the Gazzetta Ufficiale text]</t>
        </is>
      </c>
      <c r="L5" s="37" t="inlineStr">
        <is>
          <t>Littler (final decree guide); Cocuzza &amp; Associati, 6 July 2026; PwC Italia blog on D.Lgs. 96/2026; INAPP normative record</t>
        </is>
      </c>
      <c r="M5" s="5" t="inlineStr">
        <is>
          <t>2026-09-16</t>
        </is>
      </c>
    </row>
    <row r="6" ht="92" customHeight="1">
      <c r="A6" s="5" t="inlineStr">
        <is>
          <t>PL</t>
        </is>
      </c>
      <c r="B6" s="5" t="inlineStr">
        <is>
          <t>PL · Kraków</t>
        </is>
      </c>
      <c r="C6" s="28">
        <f>COUNTIF(Payroll!$C$2:$C$3444,A6)</f>
        <v/>
      </c>
      <c r="D6" s="4">
        <f>INDEX(Settings!$C$32:$C$35,MATCH(C6,Settings!$B$32:$B$35,1))</f>
        <v/>
      </c>
      <c r="E6" s="4">
        <f>INDEX(Settings!$D$32:$D$35,MATCH(C6,Settings!$B$32:$B$35,1))</f>
        <v/>
      </c>
      <c r="F6" s="35">
        <f>INDEX(Settings!$E$32:$E$35,MATCH(C6,Settings!$B$32:$B$35,1))</f>
        <v/>
      </c>
      <c r="G6" s="21">
        <f>IFERROR(EDATE(F6,Settings!$C$10),"n/a")</f>
        <v/>
      </c>
      <c r="H6" s="36" t="inlineStr">
        <is>
          <t>Partly transposed</t>
        </is>
      </c>
      <c r="I6" s="37" t="inlineStr">
        <is>
          <t>Labour Code amendment on transparency in recruitment, in force since December 2025; draft act on pay reporting and the right to information published 29 April 2026</t>
        </is>
      </c>
      <c r="J6" s="37" t="inlineStr">
        <is>
          <t>Draft: 250+ every year, 100-249 every three years; first reports 7 June 2027 (150+) and 7 June 2031 (100-149); later reports due by 31 March</t>
        </is>
      </c>
      <c r="K6" s="37" t="inlineStr">
        <is>
          <t>Sources give 23 or 24 December 2025 for the recruitment rules. The draft enters into force six months after publication, so Poland missed 7 June 2026. Adoption after May 2026 [to verify]</t>
        </is>
      </c>
      <c r="L6" s="37" t="inlineStr">
        <is>
          <t>DLA Piper GENIE, 18 May 2026; Garrigues; IBA note on Polish recruitment transparency</t>
        </is>
      </c>
      <c r="M6" s="5" t="inlineStr">
        <is>
          <t>2026-09-16</t>
        </is>
      </c>
    </row>
    <row r="7" ht="92" customHeight="1">
      <c r="A7" s="5" t="inlineStr">
        <is>
          <t>DE</t>
        </is>
      </c>
      <c r="B7" s="5" t="inlineStr">
        <is>
          <t>DE · Munich</t>
        </is>
      </c>
      <c r="C7" s="28">
        <f>COUNTIF(Payroll!$C$2:$C$3444,A7)</f>
        <v/>
      </c>
      <c r="D7" s="4">
        <f>INDEX(Settings!$C$32:$C$35,MATCH(C7,Settings!$B$32:$B$35,1))</f>
        <v/>
      </c>
      <c r="E7" s="4">
        <f>INDEX(Settings!$D$32:$D$35,MATCH(C7,Settings!$B$32:$B$35,1))</f>
        <v/>
      </c>
      <c r="F7" s="35">
        <f>INDEX(Settings!$E$32:$E$35,MATCH(C7,Settings!$B$32:$B$35,1))</f>
        <v/>
      </c>
      <c r="G7" s="21">
        <f>IFERROR(EDATE(F7,Settings!$C$10),"n/a")</f>
        <v/>
      </c>
      <c r="H7" s="36" t="inlineStr">
        <is>
          <t>Not transposed</t>
        </is>
      </c>
      <c r="I7" s="37" t="inlineStr">
        <is>
          <t>No act adopted; Bundestag press notice on transposition, 16 July 2026</t>
        </is>
      </c>
      <c r="J7" s="37" t="inlineStr">
        <is>
          <t>Directive deadlines apply to the timetable once transposed; national rules not yet known</t>
        </is>
      </c>
      <c r="K7" s="37" t="inlineStr">
        <is>
          <t>Germany missed 7 June 2026. The existing Entgelttransparenzgesetz (2017) stays in force until replaced [to verify on the final act]</t>
        </is>
      </c>
      <c r="L7" s="37" t="inlineStr">
        <is>
          <t>Ius Laboris transposition tracker, updated 26 August 2026</t>
        </is>
      </c>
      <c r="M7" s="5" t="inlineStr">
        <is>
          <t>2026-09-16</t>
        </is>
      </c>
    </row>
    <row r="8" ht="92" customHeight="1">
      <c r="A8" s="5" t="inlineStr">
        <is>
          <t>ES</t>
        </is>
      </c>
      <c r="B8" s="5" t="inlineStr">
        <is>
          <t>ES · Barcelona</t>
        </is>
      </c>
      <c r="C8" s="28">
        <f>COUNTIF(Payroll!$C$2:$C$3444,A8)</f>
        <v/>
      </c>
      <c r="D8" s="4">
        <f>INDEX(Settings!$C$32:$C$35,MATCH(C8,Settings!$B$32:$B$35,1))</f>
        <v/>
      </c>
      <c r="E8" s="4">
        <f>INDEX(Settings!$D$32:$D$35,MATCH(C8,Settings!$B$32:$B$35,1))</f>
        <v/>
      </c>
      <c r="F8" s="35">
        <f>INDEX(Settings!$E$32:$E$35,MATCH(C8,Settings!$B$32:$B$35,1))</f>
        <v/>
      </c>
      <c r="G8" s="21">
        <f>IFERROR(EDATE(F8,Settings!$C$10),"n/a")</f>
        <v/>
      </c>
      <c r="H8" s="36" t="inlineStr">
        <is>
          <t>Draft</t>
        </is>
      </c>
      <c r="I8" s="37" t="inlineStr">
        <is>
          <t>Draft Royal Decree published 3 August 2026, consultation until 24 August 2026</t>
        </is>
      </c>
      <c r="J8" s="37" t="inlineStr">
        <is>
          <t>Not final; the draft text sets the national timetable</t>
        </is>
      </c>
      <c r="K8" s="37" t="inlineStr">
        <is>
          <t>Spain missed 7 June 2026. Existing pay register and pay audit duties (Royal Decree 902/2020) continue [to verify how the draft aligns them]</t>
        </is>
      </c>
      <c r="L8" s="37" t="inlineStr">
        <is>
          <t>Ius Laboris transposition tracker, updated 26 August 2026</t>
        </is>
      </c>
      <c r="M8" s="5" t="inlineStr">
        <is>
          <t>2026-09-16</t>
        </is>
      </c>
    </row>
    <row r="11">
      <c r="A11" s="13" t="inlineStr">
        <is>
          <t>Not legal advice. The national act, and any ministry guidance on method, decide how the report is finally computed and filed.</t>
        </is>
      </c>
    </row>
  </sheetData>
  <conditionalFormatting sqref="H5:H8">
    <cfRule type="cellIs" priority="1" operator="equal" dxfId="1">
      <formula>"Transposed"</formula>
    </cfRule>
    <cfRule type="cellIs" priority="2" operator="equal" dxfId="3">
      <formula>"Partly transposed"</formula>
    </cfRule>
    <cfRule type="cellIs" priority="3" operator="equal" dxfId="3">
      <formula>"Draft"</formula>
    </cfRule>
    <cfRule type="cellIs" priority="4" operator="equal" dxfId="4">
      <formula>"Not transposed"</formula>
    </cfRule>
  </conditionalFormatting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6" customWidth="1" min="2" max="2"/>
    <col width="62" customWidth="1" min="3" max="3"/>
    <col width="44" customWidth="1" min="4" max="4"/>
    <col width="11" customWidth="1" min="5" max="5"/>
    <col width="18" customWidth="1" min="6" max="6"/>
    <col width="52" customWidth="1" min="7" max="7"/>
  </cols>
  <sheetData>
    <row r="1">
      <c r="A1" s="12" t="inlineStr">
        <is>
          <t>Readiness: what has to be in place, and how far along it is</t>
        </is>
      </c>
    </row>
    <row r="2">
      <c r="A2" s="13" t="inlineStr">
        <is>
          <t>Statuses are illustrative for the demonstration organisation. Change them with the drop-down.</t>
        </is>
      </c>
    </row>
    <row r="4">
      <c r="B4" s="17" t="inlineStr">
        <is>
          <t>Ready</t>
        </is>
      </c>
      <c r="C4" s="38">
        <f>COUNTIF($E$8:$E$21,"Ready")</f>
        <v/>
      </c>
    </row>
    <row r="5">
      <c r="B5" s="17" t="inlineStr">
        <is>
          <t>Partial</t>
        </is>
      </c>
      <c r="C5" s="38">
        <f>COUNTIF($E$8:$E$21,"Partial")</f>
        <v/>
      </c>
    </row>
    <row r="6">
      <c r="B6" s="17" t="inlineStr">
        <is>
          <t>Gap</t>
        </is>
      </c>
      <c r="C6" s="38">
        <f>COUNTIF($E$8:$E$21,"Gap")</f>
        <v/>
      </c>
    </row>
    <row r="7" ht="30" customHeight="1">
      <c r="A7" s="14" t="inlineStr">
        <is>
          <t>Ref</t>
        </is>
      </c>
      <c r="B7" s="14" t="inlineStr">
        <is>
          <t>Article</t>
        </is>
      </c>
      <c r="C7" s="14" t="inlineStr">
        <is>
          <t>Requirement</t>
        </is>
      </c>
      <c r="D7" s="14" t="inlineStr">
        <is>
          <t>Evidence expected</t>
        </is>
      </c>
      <c r="E7" s="14" t="inlineStr">
        <is>
          <t>Status</t>
        </is>
      </c>
      <c r="F7" s="14" t="inlineStr">
        <is>
          <t>Owner</t>
        </is>
      </c>
      <c r="G7" s="14" t="inlineStr">
        <is>
          <t>Note</t>
        </is>
      </c>
    </row>
    <row r="8" ht="44" customHeight="1">
      <c r="A8" s="37" t="inlineStr">
        <is>
          <t>R01</t>
        </is>
      </c>
      <c r="B8" s="37" t="inlineStr">
        <is>
          <t>Art. 4(1)-(4)</t>
        </is>
      </c>
      <c r="C8" s="37" t="inlineStr">
        <is>
          <t>Pay structures allow equal work and work of equal value to be compared, on objective gender-neutral criteria that include skills, effort, responsibility and working conditions</t>
        </is>
      </c>
      <c r="D8" s="37" t="inlineStr">
        <is>
          <t>Job evaluation method, scored role grid, agreement with workers' representatives</t>
        </is>
      </c>
      <c r="E8" s="37" t="inlineStr">
        <is>
          <t>Partial</t>
        </is>
      </c>
      <c r="F8" s="37" t="inlineStr">
        <is>
          <t>Reward</t>
        </is>
      </c>
      <c r="G8" s="37" t="inlineStr">
        <is>
          <t>Grid drafted in this kit; not yet agreed with workers' representatives</t>
        </is>
      </c>
    </row>
    <row r="9" ht="44" customHeight="1">
      <c r="A9" s="37" t="inlineStr">
        <is>
          <t>R02</t>
        </is>
      </c>
      <c r="B9" s="37" t="inlineStr">
        <is>
          <t>Art. 5(1)</t>
        </is>
      </c>
      <c r="C9" s="37" t="inlineStr">
        <is>
          <t>Applicants receive the initial pay or its range, and the relevant collective agreement provisions, before the interview</t>
        </is>
      </c>
      <c r="D9" s="37" t="inlineStr">
        <is>
          <t>Vacancy template with pay range field; recruiter guidance</t>
        </is>
      </c>
      <c r="E9" s="37" t="inlineStr">
        <is>
          <t>Gap</t>
        </is>
      </c>
      <c r="F9" s="37" t="inlineStr">
        <is>
          <t>Talent Acquisition</t>
        </is>
      </c>
      <c r="G9" s="37" t="inlineStr">
        <is>
          <t>Ranges not published in any of the four countries</t>
        </is>
      </c>
    </row>
    <row r="10" ht="44" customHeight="1">
      <c r="A10" s="37" t="inlineStr">
        <is>
          <t>R03</t>
        </is>
      </c>
      <c r="B10" s="37" t="inlineStr">
        <is>
          <t>Art. 5(2)</t>
        </is>
      </c>
      <c r="C10" s="37" t="inlineStr">
        <is>
          <t>Applicants are not asked about their pay history</t>
        </is>
      </c>
      <c r="D10" s="37" t="inlineStr">
        <is>
          <t>Interview guides, ATS application form</t>
        </is>
      </c>
      <c r="E10" s="37" t="inlineStr">
        <is>
          <t>Partial</t>
        </is>
      </c>
      <c r="F10" s="37" t="inlineStr">
        <is>
          <t>Talent Acquisition</t>
        </is>
      </c>
      <c r="G10" s="37" t="inlineStr">
        <is>
          <t>Question removed from the ATS form in PL only</t>
        </is>
      </c>
    </row>
    <row r="11" ht="44" customHeight="1">
      <c r="A11" s="37" t="inlineStr">
        <is>
          <t>R04</t>
        </is>
      </c>
      <c r="B11" s="37" t="inlineStr">
        <is>
          <t>Art. 5(3)</t>
        </is>
      </c>
      <c r="C11" s="37" t="inlineStr">
        <is>
          <t>Vacancy notices and job titles are gender-neutral and recruitment is non-discriminatory</t>
        </is>
      </c>
      <c r="D11" s="37" t="inlineStr">
        <is>
          <t>Title audit, vacancy review log</t>
        </is>
      </c>
      <c r="E11" s="37" t="inlineStr">
        <is>
          <t>Partial</t>
        </is>
      </c>
      <c r="F11" s="37" t="inlineStr">
        <is>
          <t>Talent Acquisition</t>
        </is>
      </c>
      <c r="G11" s="37" t="inlineStr">
        <is>
          <t>Title audit done in IT and PL</t>
        </is>
      </c>
    </row>
    <row r="12" ht="44" customHeight="1">
      <c r="A12" s="37" t="inlineStr">
        <is>
          <t>R05</t>
        </is>
      </c>
      <c r="B12" s="37" t="inlineStr">
        <is>
          <t>Art. 6(1)</t>
        </is>
      </c>
      <c r="C12" s="37" t="inlineStr">
        <is>
          <t>Workers can easily access the criteria that set pay, pay levels and pay progression</t>
        </is>
      </c>
      <c r="D12" s="37" t="inlineStr">
        <is>
          <t>Published pay policy and progression framework on the intranet</t>
        </is>
      </c>
      <c r="E12" s="37" t="inlineStr">
        <is>
          <t>Gap</t>
        </is>
      </c>
      <c r="F12" s="37" t="inlineStr">
        <is>
          <t>Reward</t>
        </is>
      </c>
      <c r="G12" s="37" t="inlineStr">
        <is>
          <t>Progression criteria exist per country but are not published</t>
        </is>
      </c>
    </row>
    <row r="13" ht="44" customHeight="1">
      <c r="A13" s="37" t="inlineStr">
        <is>
          <t>R06</t>
        </is>
      </c>
      <c r="B13" s="37" t="inlineStr">
        <is>
          <t>Art. 7(1) and 7(4)</t>
        </is>
      </c>
      <c r="C13" s="37" t="inlineStr">
        <is>
          <t>Workers can request their own pay level and the average pay by sex for their category, answered in writing within two months</t>
        </is>
      </c>
      <c r="D13" s="37" t="inlineStr">
        <is>
          <t>Request procedure, response template, service-level tracking</t>
        </is>
      </c>
      <c r="E13" s="37" t="inlineStr">
        <is>
          <t>Gap</t>
        </is>
      </c>
      <c r="F13" s="37" t="inlineStr">
        <is>
          <t>HR Operations</t>
        </is>
      </c>
      <c r="G13" s="37" t="inlineStr">
        <is>
          <t>No request route or template yet</t>
        </is>
      </c>
    </row>
    <row r="14" ht="44" customHeight="1">
      <c r="A14" s="37" t="inlineStr">
        <is>
          <t>R07</t>
        </is>
      </c>
      <c r="B14" s="37" t="inlineStr">
        <is>
          <t>Art. 7(3)</t>
        </is>
      </c>
      <c r="C14" s="37" t="inlineStr">
        <is>
          <t>Workers are told every year of their right to request that information</t>
        </is>
      </c>
      <c r="D14" s="37" t="inlineStr">
        <is>
          <t>Annual notice, date sent</t>
        </is>
      </c>
      <c r="E14" s="37" t="inlineStr">
        <is>
          <t>Gap</t>
        </is>
      </c>
      <c r="F14" s="37" t="inlineStr">
        <is>
          <t>HR Operations</t>
        </is>
      </c>
      <c r="G14" s="37" t="inlineStr"/>
    </row>
    <row r="15" ht="44" customHeight="1">
      <c r="A15" s="37" t="inlineStr">
        <is>
          <t>R08</t>
        </is>
      </c>
      <c r="B15" s="37" t="inlineStr">
        <is>
          <t>Art. 7(5)</t>
        </is>
      </c>
      <c r="C15" s="37" t="inlineStr">
        <is>
          <t>No contract term stops workers disclosing their pay for the purpose of equal pay</t>
        </is>
      </c>
      <c r="D15" s="37" t="inlineStr">
        <is>
          <t>Contract template review</t>
        </is>
      </c>
      <c r="E15" s="37" t="inlineStr">
        <is>
          <t>Partial</t>
        </is>
      </c>
      <c r="F15" s="37" t="inlineStr">
        <is>
          <t>Legal</t>
        </is>
      </c>
      <c r="G15" s="37" t="inlineStr">
        <is>
          <t>Confidentiality clause still in the DE template</t>
        </is>
      </c>
    </row>
    <row r="16" ht="44" customHeight="1">
      <c r="A16" s="37" t="inlineStr">
        <is>
          <t>R09</t>
        </is>
      </c>
      <c r="B16" s="37" t="inlineStr">
        <is>
          <t>Art. 8</t>
        </is>
      </c>
      <c r="C16" s="37" t="inlineStr">
        <is>
          <t>Information for workers and applicants is accessible to persons with disabilities</t>
        </is>
      </c>
      <c r="D16" s="37" t="inlineStr">
        <is>
          <t>Accessibility check of templates and portal</t>
        </is>
      </c>
      <c r="E16" s="37" t="inlineStr">
        <is>
          <t>Gap</t>
        </is>
      </c>
      <c r="F16" s="37" t="inlineStr">
        <is>
          <t>HR Operations</t>
        </is>
      </c>
      <c r="G16" s="37" t="inlineStr"/>
    </row>
    <row r="17" ht="44" customHeight="1">
      <c r="A17" s="37" t="inlineStr">
        <is>
          <t>R10</t>
        </is>
      </c>
      <c r="B17" s="37" t="inlineStr">
        <is>
          <t>Art. 9(1)</t>
        </is>
      </c>
      <c r="C17" s="37" t="inlineStr">
        <is>
          <t>The seven reporting items can be produced for each employer from payroll data</t>
        </is>
      </c>
      <c r="D17" s="37" t="inlineStr">
        <is>
          <t>Reproducible calculation, reconciled workbook</t>
        </is>
      </c>
      <c r="E17" s="37" t="inlineStr">
        <is>
          <t>Ready</t>
        </is>
      </c>
      <c r="F17" s="37" t="inlineStr">
        <is>
          <t>People Analytics</t>
        </is>
      </c>
      <c r="G17" s="37" t="inlineStr">
        <is>
          <t>This kit: dry run on 30 June 2026 data</t>
        </is>
      </c>
    </row>
    <row r="18" ht="44" customHeight="1">
      <c r="A18" s="37" t="inlineStr">
        <is>
          <t>R11</t>
        </is>
      </c>
      <c r="B18" s="37" t="inlineStr">
        <is>
          <t>Art. 9(6)</t>
        </is>
      </c>
      <c r="C18" s="37" t="inlineStr">
        <is>
          <t>Management confirms the accuracy of the report after consulting workers' representatives, who can see the method</t>
        </is>
      </c>
      <c r="D18" s="37" t="inlineStr">
        <is>
          <t>Sign-off record, method note shared with representatives</t>
        </is>
      </c>
      <c r="E18" s="37" t="inlineStr">
        <is>
          <t>Gap</t>
        </is>
      </c>
      <c r="F18" s="37" t="inlineStr">
        <is>
          <t>HR Director</t>
        </is>
      </c>
      <c r="G18" s="37" t="inlineStr"/>
    </row>
    <row r="19" ht="44" customHeight="1">
      <c r="A19" s="37" t="inlineStr">
        <is>
          <t>R12</t>
        </is>
      </c>
      <c r="B19" s="37" t="inlineStr">
        <is>
          <t>Art. 9(9)</t>
        </is>
      </c>
      <c r="C19" s="37" t="inlineStr">
        <is>
          <t>Pay gaps by category of workers are provided to all workers and their representatives</t>
        </is>
      </c>
      <c r="D19" s="37" t="inlineStr">
        <is>
          <t>Distribution plan per entity</t>
        </is>
      </c>
      <c r="E19" s="37" t="inlineStr">
        <is>
          <t>Gap</t>
        </is>
      </c>
      <c r="F19" s="37" t="inlineStr">
        <is>
          <t>HR Operations</t>
        </is>
      </c>
      <c r="G19" s="37" t="inlineStr"/>
    </row>
    <row r="20" ht="44" customHeight="1">
      <c r="A20" s="37" t="inlineStr">
        <is>
          <t>R13</t>
        </is>
      </c>
      <c r="B20" s="37" t="inlineStr">
        <is>
          <t>Art. 10</t>
        </is>
      </c>
      <c r="C20" s="37" t="inlineStr">
        <is>
          <t>A process exists to justify or remedy category gaps of 5% or more within six months, and to run a joint pay assessment with workers' representatives if not</t>
        </is>
      </c>
      <c r="D20" s="37" t="inlineStr">
        <is>
          <t>Owner, timetable, justification template, budget line</t>
        </is>
      </c>
      <c r="E20" s="37" t="inlineStr">
        <is>
          <t>Partial</t>
        </is>
      </c>
      <c r="F20" s="37" t="inlineStr">
        <is>
          <t>Reward</t>
        </is>
      </c>
      <c r="G20" s="37" t="inlineStr">
        <is>
          <t>Categories above 5% identified by this screen; justifications not yet written</t>
        </is>
      </c>
    </row>
    <row r="21" ht="44" customHeight="1">
      <c r="A21" s="37" t="inlineStr">
        <is>
          <t>R14</t>
        </is>
      </c>
      <c r="B21" s="37" t="inlineStr">
        <is>
          <t>Art. 12</t>
        </is>
      </c>
      <c r="C21" s="37" t="inlineStr">
        <is>
          <t>Personal data used for transparency is processed under the GDPR, only for equal pay, with small categories protected</t>
        </is>
      </c>
      <c r="D21" s="37" t="inlineStr">
        <is>
          <t>Record of processing, disclosure rule for small categories</t>
        </is>
      </c>
      <c r="E21" s="37" t="inlineStr">
        <is>
          <t>Partial</t>
        </is>
      </c>
      <c r="F21" s="37" t="inlineStr">
        <is>
          <t>Data Protection</t>
        </is>
      </c>
      <c r="G21" s="37" t="inlineStr">
        <is>
          <t>Small-cell rule proposed in this kit (fewer than 5 of one sex)</t>
        </is>
      </c>
    </row>
  </sheetData>
  <conditionalFormatting sqref="B4:B6">
    <cfRule type="cellIs" priority="1" operator="equal" dxfId="0">
      <formula>"Justify or remedy"</formula>
    </cfRule>
    <cfRule type="cellIs" priority="2" operator="equal" dxfId="1">
      <formula>"Below 5%"</formula>
    </cfRule>
    <cfRule type="cellIs" priority="3" operator="equal" dxfId="2">
      <formula>"No comparison: one sex only"</formula>
    </cfRule>
    <cfRule type="cellIs" priority="4" operator="equal" dxfId="1">
      <formula>"Ready"</formula>
    </cfRule>
    <cfRule type="cellIs" priority="5" operator="equal" dxfId="3">
      <formula>"Partial"</formula>
    </cfRule>
    <cfRule type="cellIs" priority="6" operator="equal" dxfId="4">
      <formula>"Gap"</formula>
    </cfRule>
    <cfRule type="cellIs" priority="7" operator="equal" dxfId="1">
      <formula>"Yes"</formula>
    </cfRule>
    <cfRule type="cellIs" priority="8" operator="equal" dxfId="4">
      <formula>"No"</formula>
    </cfRule>
  </conditionalFormatting>
  <conditionalFormatting sqref="E8:E21">
    <cfRule type="cellIs" priority="9" operator="equal" dxfId="0">
      <formula>"Justify or remedy"</formula>
    </cfRule>
    <cfRule type="cellIs" priority="10" operator="equal" dxfId="1">
      <formula>"Below 5%"</formula>
    </cfRule>
    <cfRule type="cellIs" priority="11" operator="equal" dxfId="2">
      <formula>"No comparison: one sex only"</formula>
    </cfRule>
    <cfRule type="cellIs" priority="12" operator="equal" dxfId="1">
      <formula>"Ready"</formula>
    </cfRule>
    <cfRule type="cellIs" priority="13" operator="equal" dxfId="3">
      <formula>"Partial"</formula>
    </cfRule>
    <cfRule type="cellIs" priority="14" operator="equal" dxfId="4">
      <formula>"Gap"</formula>
    </cfRule>
    <cfRule type="cellIs" priority="15" operator="equal" dxfId="1">
      <formula>"Yes"</formula>
    </cfRule>
    <cfRule type="cellIs" priority="16" operator="equal" dxfId="4">
      <formula>"No"</formula>
    </cfRule>
  </conditionalFormatting>
  <dataValidations count="1">
    <dataValidation sqref="E8 E9 E10 E11 E12 E13 E14 E15 E16 E17 E18 E19 E20 E21" showDropDown="0" showInputMessage="0" showErrorMessage="0" allowBlank="0" type="list">
      <formula1>"Ready,Partial,Gap"</formula1>
    </dataValidation>
  </dataValidation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J4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8" customWidth="1" min="2" max="2"/>
    <col width="7" customWidth="1" min="3" max="3"/>
    <col width="9" customWidth="1" min="4" max="4"/>
    <col width="9" customWidth="1" min="5" max="5"/>
    <col width="14" customWidth="1" min="6" max="6"/>
    <col width="12" customWidth="1" min="7" max="7"/>
    <col width="9" customWidth="1" min="8" max="8"/>
    <col width="10" customWidth="1" min="9" max="9"/>
    <col width="90" customWidth="1" min="10" max="10"/>
  </cols>
  <sheetData>
    <row r="1">
      <c r="A1" s="12" t="inlineStr">
        <is>
          <t>Job evaluation: gender-neutral scoring of every role</t>
        </is>
      </c>
    </row>
    <row r="2">
      <c r="A2" s="13" t="inlineStr">
        <is>
          <t>Scores 1-5 on the four criteria of Article 4(4). Agree them with workers' representatives; roles with similar points form one category of workers, whatever the department.</t>
        </is>
      </c>
    </row>
    <row r="4" ht="30" customHeight="1">
      <c r="A4" s="14" t="inlineStr">
        <is>
          <t>Role</t>
        </is>
      </c>
      <c r="B4" s="14" t="inlineStr">
        <is>
          <t>Department</t>
        </is>
      </c>
      <c r="C4" s="14" t="inlineStr">
        <is>
          <t>Level</t>
        </is>
      </c>
      <c r="D4" s="14" t="inlineStr">
        <is>
          <t>Skills</t>
        </is>
      </c>
      <c r="E4" s="14" t="inlineStr">
        <is>
          <t>Effort</t>
        </is>
      </c>
      <c r="F4" s="14" t="inlineStr">
        <is>
          <t>Responsibility</t>
        </is>
      </c>
      <c r="G4" s="14" t="inlineStr">
        <is>
          <t>Working conditions</t>
        </is>
      </c>
      <c r="H4" s="14" t="inlineStr">
        <is>
          <t>Points</t>
        </is>
      </c>
      <c r="I4" s="14" t="inlineStr">
        <is>
          <t>Category</t>
        </is>
      </c>
      <c r="J4" s="14" t="inlineStr">
        <is>
          <t>Rationale</t>
        </is>
      </c>
    </row>
    <row r="5">
      <c r="A5" s="5" t="inlineStr">
        <is>
          <t>Customer Service L1</t>
        </is>
      </c>
      <c r="B5" s="5" t="inlineStr">
        <is>
          <t>Customer Service</t>
        </is>
      </c>
      <c r="C5" s="5" t="inlineStr">
        <is>
          <t>L1</t>
        </is>
      </c>
      <c r="D5" s="39" t="n">
        <v>1</v>
      </c>
      <c r="E5" s="39" t="n">
        <v>4</v>
      </c>
      <c r="F5" s="39" t="n">
        <v>1</v>
      </c>
      <c r="G5" s="39" t="n">
        <v>3</v>
      </c>
      <c r="H5" s="23">
        <f>D5*Settings!$C$14+E5*Settings!$C$15+F5*Settings!$C$16+G5*Settings!$C$17</f>
        <v/>
      </c>
      <c r="I5" s="4">
        <f>INDEX(Settings!$C$22:$C$28,MATCH(H5,Settings!$B$22:$B$28,1))</f>
        <v/>
      </c>
      <c r="J5" s="5" t="inlineStr">
        <is>
          <t>entry role, works to procedures; effort 4: sustained emotional and cognitive load; conditions 3: shifts, monitored contact</t>
        </is>
      </c>
    </row>
    <row r="6">
      <c r="A6" s="5" t="inlineStr">
        <is>
          <t>Customer Service L2</t>
        </is>
      </c>
      <c r="B6" s="5" t="inlineStr">
        <is>
          <t>Customer Service</t>
        </is>
      </c>
      <c r="C6" s="5" t="inlineStr">
        <is>
          <t>L2</t>
        </is>
      </c>
      <c r="D6" s="39" t="n">
        <v>2</v>
      </c>
      <c r="E6" s="39" t="n">
        <v>4</v>
      </c>
      <c r="F6" s="39" t="n">
        <v>1</v>
      </c>
      <c r="G6" s="39" t="n">
        <v>3</v>
      </c>
      <c r="H6" s="23">
        <f>D6*Settings!$C$14+E6*Settings!$C$15+F6*Settings!$C$16+G6*Settings!$C$17</f>
        <v/>
      </c>
      <c r="I6" s="4">
        <f>INDEX(Settings!$C$22:$C$28,MATCH(H6,Settings!$B$22:$B$28,1))</f>
        <v/>
      </c>
      <c r="J6" s="5" t="inlineStr">
        <is>
          <t>experienced individual contributor; effort 4: sustained emotional and cognitive load; conditions 3: shifts, monitored contact</t>
        </is>
      </c>
    </row>
    <row r="7">
      <c r="A7" s="5" t="inlineStr">
        <is>
          <t>Customer Service L3</t>
        </is>
      </c>
      <c r="B7" s="5" t="inlineStr">
        <is>
          <t>Customer Service</t>
        </is>
      </c>
      <c r="C7" s="5" t="inlineStr">
        <is>
          <t>L3</t>
        </is>
      </c>
      <c r="D7" s="39" t="n">
        <v>3</v>
      </c>
      <c r="E7" s="39" t="n">
        <v>4</v>
      </c>
      <c r="F7" s="39" t="n">
        <v>2</v>
      </c>
      <c r="G7" s="39" t="n">
        <v>3</v>
      </c>
      <c r="H7" s="23">
        <f>D7*Settings!$C$14+E7*Settings!$C$15+F7*Settings!$C$16+G7*Settings!$C$17</f>
        <v/>
      </c>
      <c r="I7" s="4">
        <f>INDEX(Settings!$C$22:$C$28,MATCH(H7,Settings!$B$22:$B$28,1))</f>
        <v/>
      </c>
      <c r="J7" s="5" t="inlineStr">
        <is>
          <t>senior individual contributor, handles exceptions; effort 4: sustained emotional and cognitive load; conditions 3: shifts, monitored contact</t>
        </is>
      </c>
    </row>
    <row r="8">
      <c r="A8" s="5" t="inlineStr">
        <is>
          <t>Customer Service L4</t>
        </is>
      </c>
      <c r="B8" s="5" t="inlineStr">
        <is>
          <t>Customer Service</t>
        </is>
      </c>
      <c r="C8" s="5" t="inlineStr">
        <is>
          <t>L4</t>
        </is>
      </c>
      <c r="D8" s="39" t="n">
        <v>4</v>
      </c>
      <c r="E8" s="39" t="n">
        <v>3</v>
      </c>
      <c r="F8" s="39" t="n">
        <v>3</v>
      </c>
      <c r="G8" s="39" t="n">
        <v>2</v>
      </c>
      <c r="H8" s="23">
        <f>D8*Settings!$C$14+E8*Settings!$C$15+F8*Settings!$C$16+G8*Settings!$C$17</f>
        <v/>
      </c>
      <c r="I8" s="4">
        <f>INDEX(Settings!$C$22:$C$28,MATCH(H8,Settings!$B$22:$B$28,1))</f>
        <v/>
      </c>
      <c r="J8" s="5" t="inlineStr">
        <is>
          <t>team lead or specialist owning a process; supervisory role: less time on the floor than L1-L3</t>
        </is>
      </c>
    </row>
    <row r="9">
      <c r="A9" s="5" t="inlineStr">
        <is>
          <t>Customer Service L5</t>
        </is>
      </c>
      <c r="B9" s="5" t="inlineStr">
        <is>
          <t>Customer Service</t>
        </is>
      </c>
      <c r="C9" s="5" t="inlineStr">
        <is>
          <t>L5</t>
        </is>
      </c>
      <c r="D9" s="39" t="n">
        <v>4</v>
      </c>
      <c r="E9" s="39" t="n">
        <v>3</v>
      </c>
      <c r="F9" s="39" t="n">
        <v>4</v>
      </c>
      <c r="G9" s="39" t="n">
        <v>1</v>
      </c>
      <c r="H9" s="23">
        <f>D9*Settings!$C$14+E9*Settings!$C$15+F9*Settings!$C$16+G9*Settings!$C$17</f>
        <v/>
      </c>
      <c r="I9" s="4">
        <f>INDEX(Settings!$C$22:$C$28,MATCH(H9,Settings!$B$22:$B$28,1))</f>
        <v/>
      </c>
      <c r="J9" s="5" t="inlineStr">
        <is>
          <t>manager accountable for a function in the country; effort and working conditions scored at leadership level</t>
        </is>
      </c>
    </row>
    <row r="10">
      <c r="A10" s="5" t="inlineStr">
        <is>
          <t>Customer Service L6</t>
        </is>
      </c>
      <c r="B10" s="5" t="inlineStr">
        <is>
          <t>Customer Service</t>
        </is>
      </c>
      <c r="C10" s="5" t="inlineStr">
        <is>
          <t>L6</t>
        </is>
      </c>
      <c r="D10" s="39" t="n">
        <v>5</v>
      </c>
      <c r="E10" s="39" t="n">
        <v>3</v>
      </c>
      <c r="F10" s="39" t="n">
        <v>5</v>
      </c>
      <c r="G10" s="39" t="n">
        <v>1</v>
      </c>
      <c r="H10" s="23">
        <f>D10*Settings!$C$14+E10*Settings!$C$15+F10*Settings!$C$16+G10*Settings!$C$17</f>
        <v/>
      </c>
      <c r="I10" s="4">
        <f>INDEX(Settings!$C$22:$C$28,MATCH(H10,Settings!$B$22:$B$28,1))</f>
        <v/>
      </c>
      <c r="J10" s="5" t="inlineStr">
        <is>
          <t>country head of function; effort and working conditions scored at leadership level</t>
        </is>
      </c>
    </row>
    <row r="11">
      <c r="A11" s="5" t="inlineStr">
        <is>
          <t>Operations L1</t>
        </is>
      </c>
      <c r="B11" s="5" t="inlineStr">
        <is>
          <t>Operations</t>
        </is>
      </c>
      <c r="C11" s="5" t="inlineStr">
        <is>
          <t>L1</t>
        </is>
      </c>
      <c r="D11" s="39" t="n">
        <v>1</v>
      </c>
      <c r="E11" s="39" t="n">
        <v>4</v>
      </c>
      <c r="F11" s="39" t="n">
        <v>1</v>
      </c>
      <c r="G11" s="39" t="n">
        <v>4</v>
      </c>
      <c r="H11" s="23">
        <f>D11*Settings!$C$14+E11*Settings!$C$15+F11*Settings!$C$16+G11*Settings!$C$17</f>
        <v/>
      </c>
      <c r="I11" s="4">
        <f>INDEX(Settings!$C$22:$C$28,MATCH(H11,Settings!$B$22:$B$28,1))</f>
        <v/>
      </c>
      <c r="J11" s="5" t="inlineStr">
        <is>
          <t>entry role, works to procedures; effort 4: physical work; conditions 4: on-site shifts</t>
        </is>
      </c>
    </row>
    <row r="12">
      <c r="A12" s="5" t="inlineStr">
        <is>
          <t>Operations L2</t>
        </is>
      </c>
      <c r="B12" s="5" t="inlineStr">
        <is>
          <t>Operations</t>
        </is>
      </c>
      <c r="C12" s="5" t="inlineStr">
        <is>
          <t>L2</t>
        </is>
      </c>
      <c r="D12" s="39" t="n">
        <v>2</v>
      </c>
      <c r="E12" s="39" t="n">
        <v>4</v>
      </c>
      <c r="F12" s="39" t="n">
        <v>1</v>
      </c>
      <c r="G12" s="39" t="n">
        <v>4</v>
      </c>
      <c r="H12" s="23">
        <f>D12*Settings!$C$14+E12*Settings!$C$15+F12*Settings!$C$16+G12*Settings!$C$17</f>
        <v/>
      </c>
      <c r="I12" s="4">
        <f>INDEX(Settings!$C$22:$C$28,MATCH(H12,Settings!$B$22:$B$28,1))</f>
        <v/>
      </c>
      <c r="J12" s="5" t="inlineStr">
        <is>
          <t>experienced individual contributor; effort 4: physical work; conditions 4: on-site shifts</t>
        </is>
      </c>
    </row>
    <row r="13">
      <c r="A13" s="5" t="inlineStr">
        <is>
          <t>Operations L3</t>
        </is>
      </c>
      <c r="B13" s="5" t="inlineStr">
        <is>
          <t>Operations</t>
        </is>
      </c>
      <c r="C13" s="5" t="inlineStr">
        <is>
          <t>L3</t>
        </is>
      </c>
      <c r="D13" s="39" t="n">
        <v>3</v>
      </c>
      <c r="E13" s="39" t="n">
        <v>4</v>
      </c>
      <c r="F13" s="39" t="n">
        <v>2</v>
      </c>
      <c r="G13" s="39" t="n">
        <v>4</v>
      </c>
      <c r="H13" s="23">
        <f>D13*Settings!$C$14+E13*Settings!$C$15+F13*Settings!$C$16+G13*Settings!$C$17</f>
        <v/>
      </c>
      <c r="I13" s="4">
        <f>INDEX(Settings!$C$22:$C$28,MATCH(H13,Settings!$B$22:$B$28,1))</f>
        <v/>
      </c>
      <c r="J13" s="5" t="inlineStr">
        <is>
          <t>senior individual contributor, handles exceptions; effort 4: physical work; conditions 4: on-site shifts</t>
        </is>
      </c>
    </row>
    <row r="14">
      <c r="A14" s="5" t="inlineStr">
        <is>
          <t>Operations L4</t>
        </is>
      </c>
      <c r="B14" s="5" t="inlineStr">
        <is>
          <t>Operations</t>
        </is>
      </c>
      <c r="C14" s="5" t="inlineStr">
        <is>
          <t>L4</t>
        </is>
      </c>
      <c r="D14" s="39" t="n">
        <v>4</v>
      </c>
      <c r="E14" s="39" t="n">
        <v>3</v>
      </c>
      <c r="F14" s="39" t="n">
        <v>3</v>
      </c>
      <c r="G14" s="39" t="n">
        <v>3</v>
      </c>
      <c r="H14" s="23">
        <f>D14*Settings!$C$14+E14*Settings!$C$15+F14*Settings!$C$16+G14*Settings!$C$17</f>
        <v/>
      </c>
      <c r="I14" s="4">
        <f>INDEX(Settings!$C$22:$C$28,MATCH(H14,Settings!$B$22:$B$28,1))</f>
        <v/>
      </c>
      <c r="J14" s="5" t="inlineStr">
        <is>
          <t>team lead or specialist owning a process; supervisory role: less time on the floor than L1-L3</t>
        </is>
      </c>
    </row>
    <row r="15">
      <c r="A15" s="5" t="inlineStr">
        <is>
          <t>Operations L5</t>
        </is>
      </c>
      <c r="B15" s="5" t="inlineStr">
        <is>
          <t>Operations</t>
        </is>
      </c>
      <c r="C15" s="5" t="inlineStr">
        <is>
          <t>L5</t>
        </is>
      </c>
      <c r="D15" s="39" t="n">
        <v>4</v>
      </c>
      <c r="E15" s="39" t="n">
        <v>3</v>
      </c>
      <c r="F15" s="39" t="n">
        <v>4</v>
      </c>
      <c r="G15" s="39" t="n">
        <v>1</v>
      </c>
      <c r="H15" s="23">
        <f>D15*Settings!$C$14+E15*Settings!$C$15+F15*Settings!$C$16+G15*Settings!$C$17</f>
        <v/>
      </c>
      <c r="I15" s="4">
        <f>INDEX(Settings!$C$22:$C$28,MATCH(H15,Settings!$B$22:$B$28,1))</f>
        <v/>
      </c>
      <c r="J15" s="5" t="inlineStr">
        <is>
          <t>manager accountable for a function in the country; effort and working conditions scored at leadership level</t>
        </is>
      </c>
    </row>
    <row r="16">
      <c r="A16" s="5" t="inlineStr">
        <is>
          <t>Operations L6</t>
        </is>
      </c>
      <c r="B16" s="5" t="inlineStr">
        <is>
          <t>Operations</t>
        </is>
      </c>
      <c r="C16" s="5" t="inlineStr">
        <is>
          <t>L6</t>
        </is>
      </c>
      <c r="D16" s="39" t="n">
        <v>5</v>
      </c>
      <c r="E16" s="39" t="n">
        <v>3</v>
      </c>
      <c r="F16" s="39" t="n">
        <v>5</v>
      </c>
      <c r="G16" s="39" t="n">
        <v>1</v>
      </c>
      <c r="H16" s="23">
        <f>D16*Settings!$C$14+E16*Settings!$C$15+F16*Settings!$C$16+G16*Settings!$C$17</f>
        <v/>
      </c>
      <c r="I16" s="4">
        <f>INDEX(Settings!$C$22:$C$28,MATCH(H16,Settings!$B$22:$B$28,1))</f>
        <v/>
      </c>
      <c r="J16" s="5" t="inlineStr">
        <is>
          <t>country head of function; effort and working conditions scored at leadership level</t>
        </is>
      </c>
    </row>
    <row r="17">
      <c r="A17" s="5" t="inlineStr">
        <is>
          <t>Tech L1</t>
        </is>
      </c>
      <c r="B17" s="5" t="inlineStr">
        <is>
          <t>Tech</t>
        </is>
      </c>
      <c r="C17" s="5" t="inlineStr">
        <is>
          <t>L1</t>
        </is>
      </c>
      <c r="D17" s="39" t="n">
        <v>2</v>
      </c>
      <c r="E17" s="39" t="n">
        <v>2</v>
      </c>
      <c r="F17" s="39" t="n">
        <v>1</v>
      </c>
      <c r="G17" s="39" t="n">
        <v>1</v>
      </c>
      <c r="H17" s="23">
        <f>D17*Settings!$C$14+E17*Settings!$C$15+F17*Settings!$C$16+G17*Settings!$C$17</f>
        <v/>
      </c>
      <c r="I17" s="4">
        <f>INDEX(Settings!$C$22:$C$28,MATCH(H17,Settings!$B$22:$B$28,1))</f>
        <v/>
      </c>
      <c r="J17" s="5" t="inlineStr">
        <is>
          <t>entry role, works to procedures; skills +1: specialist technical know-how</t>
        </is>
      </c>
    </row>
    <row r="18">
      <c r="A18" s="5" t="inlineStr">
        <is>
          <t>Tech L2</t>
        </is>
      </c>
      <c r="B18" s="5" t="inlineStr">
        <is>
          <t>Tech</t>
        </is>
      </c>
      <c r="C18" s="5" t="inlineStr">
        <is>
          <t>L2</t>
        </is>
      </c>
      <c r="D18" s="39" t="n">
        <v>3</v>
      </c>
      <c r="E18" s="39" t="n">
        <v>2</v>
      </c>
      <c r="F18" s="39" t="n">
        <v>1</v>
      </c>
      <c r="G18" s="39" t="n">
        <v>1</v>
      </c>
      <c r="H18" s="23">
        <f>D18*Settings!$C$14+E18*Settings!$C$15+F18*Settings!$C$16+G18*Settings!$C$17</f>
        <v/>
      </c>
      <c r="I18" s="4">
        <f>INDEX(Settings!$C$22:$C$28,MATCH(H18,Settings!$B$22:$B$28,1))</f>
        <v/>
      </c>
      <c r="J18" s="5" t="inlineStr">
        <is>
          <t>experienced individual contributor; skills +1: specialist technical know-how</t>
        </is>
      </c>
    </row>
    <row r="19">
      <c r="A19" s="5" t="inlineStr">
        <is>
          <t>Tech L3</t>
        </is>
      </c>
      <c r="B19" s="5" t="inlineStr">
        <is>
          <t>Tech</t>
        </is>
      </c>
      <c r="C19" s="5" t="inlineStr">
        <is>
          <t>L3</t>
        </is>
      </c>
      <c r="D19" s="39" t="n">
        <v>4</v>
      </c>
      <c r="E19" s="39" t="n">
        <v>2</v>
      </c>
      <c r="F19" s="39" t="n">
        <v>2</v>
      </c>
      <c r="G19" s="39" t="n">
        <v>1</v>
      </c>
      <c r="H19" s="23">
        <f>D19*Settings!$C$14+E19*Settings!$C$15+F19*Settings!$C$16+G19*Settings!$C$17</f>
        <v/>
      </c>
      <c r="I19" s="4">
        <f>INDEX(Settings!$C$22:$C$28,MATCH(H19,Settings!$B$22:$B$28,1))</f>
        <v/>
      </c>
      <c r="J19" s="5" t="inlineStr">
        <is>
          <t>senior individual contributor, handles exceptions; skills +1: specialist technical know-how</t>
        </is>
      </c>
    </row>
    <row r="20">
      <c r="A20" s="5" t="inlineStr">
        <is>
          <t>Tech L4</t>
        </is>
      </c>
      <c r="B20" s="5" t="inlineStr">
        <is>
          <t>Tech</t>
        </is>
      </c>
      <c r="C20" s="5" t="inlineStr">
        <is>
          <t>L4</t>
        </is>
      </c>
      <c r="D20" s="39" t="n">
        <v>5</v>
      </c>
      <c r="E20" s="39" t="n">
        <v>2</v>
      </c>
      <c r="F20" s="39" t="n">
        <v>3</v>
      </c>
      <c r="G20" s="39" t="n">
        <v>1</v>
      </c>
      <c r="H20" s="23">
        <f>D20*Settings!$C$14+E20*Settings!$C$15+F20*Settings!$C$16+G20*Settings!$C$17</f>
        <v/>
      </c>
      <c r="I20" s="4">
        <f>INDEX(Settings!$C$22:$C$28,MATCH(H20,Settings!$B$22:$B$28,1))</f>
        <v/>
      </c>
      <c r="J20" s="5" t="inlineStr">
        <is>
          <t>team lead or specialist owning a process; skills +1: specialist technical know-how</t>
        </is>
      </c>
    </row>
    <row r="21">
      <c r="A21" s="5" t="inlineStr">
        <is>
          <t>Tech L5</t>
        </is>
      </c>
      <c r="B21" s="5" t="inlineStr">
        <is>
          <t>Tech</t>
        </is>
      </c>
      <c r="C21" s="5" t="inlineStr">
        <is>
          <t>L5</t>
        </is>
      </c>
      <c r="D21" s="39" t="n">
        <v>4</v>
      </c>
      <c r="E21" s="39" t="n">
        <v>3</v>
      </c>
      <c r="F21" s="39" t="n">
        <v>4</v>
      </c>
      <c r="G21" s="39" t="n">
        <v>1</v>
      </c>
      <c r="H21" s="23">
        <f>D21*Settings!$C$14+E21*Settings!$C$15+F21*Settings!$C$16+G21*Settings!$C$17</f>
        <v/>
      </c>
      <c r="I21" s="4">
        <f>INDEX(Settings!$C$22:$C$28,MATCH(H21,Settings!$B$22:$B$28,1))</f>
        <v/>
      </c>
      <c r="J21" s="5" t="inlineStr">
        <is>
          <t>manager accountable for a function in the country; effort and working conditions scored at leadership level</t>
        </is>
      </c>
    </row>
    <row r="22">
      <c r="A22" s="5" t="inlineStr">
        <is>
          <t>Tech L6</t>
        </is>
      </c>
      <c r="B22" s="5" t="inlineStr">
        <is>
          <t>Tech</t>
        </is>
      </c>
      <c r="C22" s="5" t="inlineStr">
        <is>
          <t>L6</t>
        </is>
      </c>
      <c r="D22" s="39" t="n">
        <v>5</v>
      </c>
      <c r="E22" s="39" t="n">
        <v>3</v>
      </c>
      <c r="F22" s="39" t="n">
        <v>5</v>
      </c>
      <c r="G22" s="39" t="n">
        <v>1</v>
      </c>
      <c r="H22" s="23">
        <f>D22*Settings!$C$14+E22*Settings!$C$15+F22*Settings!$C$16+G22*Settings!$C$17</f>
        <v/>
      </c>
      <c r="I22" s="4">
        <f>INDEX(Settings!$C$22:$C$28,MATCH(H22,Settings!$B$22:$B$28,1))</f>
        <v/>
      </c>
      <c r="J22" s="5" t="inlineStr">
        <is>
          <t>country head of function; effort and working conditions scored at leadership level</t>
        </is>
      </c>
    </row>
    <row r="23">
      <c r="A23" s="5" t="inlineStr">
        <is>
          <t>Sales L1</t>
        </is>
      </c>
      <c r="B23" s="5" t="inlineStr">
        <is>
          <t>Sales</t>
        </is>
      </c>
      <c r="C23" s="5" t="inlineStr">
        <is>
          <t>L1</t>
        </is>
      </c>
      <c r="D23" s="39" t="n">
        <v>1</v>
      </c>
      <c r="E23" s="39" t="n">
        <v>3</v>
      </c>
      <c r="F23" s="39" t="n">
        <v>1</v>
      </c>
      <c r="G23" s="39" t="n">
        <v>2</v>
      </c>
      <c r="H23" s="23">
        <f>D23*Settings!$C$14+E23*Settings!$C$15+F23*Settings!$C$16+G23*Settings!$C$17</f>
        <v/>
      </c>
      <c r="I23" s="4">
        <f>INDEX(Settings!$C$22:$C$28,MATCH(H23,Settings!$B$22:$B$28,1))</f>
        <v/>
      </c>
      <c r="J23" s="5" t="inlineStr">
        <is>
          <t>entry role, works to procedures; effort 3: target pressure; conditions 2: travel</t>
        </is>
      </c>
    </row>
    <row r="24">
      <c r="A24" s="5" t="inlineStr">
        <is>
          <t>Sales L2</t>
        </is>
      </c>
      <c r="B24" s="5" t="inlineStr">
        <is>
          <t>Sales</t>
        </is>
      </c>
      <c r="C24" s="5" t="inlineStr">
        <is>
          <t>L2</t>
        </is>
      </c>
      <c r="D24" s="39" t="n">
        <v>2</v>
      </c>
      <c r="E24" s="39" t="n">
        <v>3</v>
      </c>
      <c r="F24" s="39" t="n">
        <v>2</v>
      </c>
      <c r="G24" s="39" t="n">
        <v>2</v>
      </c>
      <c r="H24" s="23">
        <f>D24*Settings!$C$14+E24*Settings!$C$15+F24*Settings!$C$16+G24*Settings!$C$17</f>
        <v/>
      </c>
      <c r="I24" s="4">
        <f>INDEX(Settings!$C$22:$C$28,MATCH(H24,Settings!$B$22:$B$28,1))</f>
        <v/>
      </c>
      <c r="J24" s="5" t="inlineStr">
        <is>
          <t>experienced individual contributor; responsibility +1: owns revenue targets; effort 3: target pressure; conditions 2: travel</t>
        </is>
      </c>
    </row>
    <row r="25">
      <c r="A25" s="5" t="inlineStr">
        <is>
          <t>Sales L3</t>
        </is>
      </c>
      <c r="B25" s="5" t="inlineStr">
        <is>
          <t>Sales</t>
        </is>
      </c>
      <c r="C25" s="5" t="inlineStr">
        <is>
          <t>L3</t>
        </is>
      </c>
      <c r="D25" s="39" t="n">
        <v>3</v>
      </c>
      <c r="E25" s="39" t="n">
        <v>3</v>
      </c>
      <c r="F25" s="39" t="n">
        <v>3</v>
      </c>
      <c r="G25" s="39" t="n">
        <v>2</v>
      </c>
      <c r="H25" s="23">
        <f>D25*Settings!$C$14+E25*Settings!$C$15+F25*Settings!$C$16+G25*Settings!$C$17</f>
        <v/>
      </c>
      <c r="I25" s="4">
        <f>INDEX(Settings!$C$22:$C$28,MATCH(H25,Settings!$B$22:$B$28,1))</f>
        <v/>
      </c>
      <c r="J25" s="5" t="inlineStr">
        <is>
          <t>senior individual contributor, handles exceptions; responsibility +1: owns revenue targets; effort 3: target pressure; conditions 2: travel</t>
        </is>
      </c>
    </row>
    <row r="26">
      <c r="A26" s="5" t="inlineStr">
        <is>
          <t>Sales L4</t>
        </is>
      </c>
      <c r="B26" s="5" t="inlineStr">
        <is>
          <t>Sales</t>
        </is>
      </c>
      <c r="C26" s="5" t="inlineStr">
        <is>
          <t>L4</t>
        </is>
      </c>
      <c r="D26" s="39" t="n">
        <v>4</v>
      </c>
      <c r="E26" s="39" t="n">
        <v>3</v>
      </c>
      <c r="F26" s="39" t="n">
        <v>3</v>
      </c>
      <c r="G26" s="39" t="n">
        <v>2</v>
      </c>
      <c r="H26" s="23">
        <f>D26*Settings!$C$14+E26*Settings!$C$15+F26*Settings!$C$16+G26*Settings!$C$17</f>
        <v/>
      </c>
      <c r="I26" s="4">
        <f>INDEX(Settings!$C$22:$C$28,MATCH(H26,Settings!$B$22:$B$28,1))</f>
        <v/>
      </c>
      <c r="J26" s="5" t="inlineStr">
        <is>
          <t>team lead or specialist owning a process; effort 3: target pressure; conditions 2: travel</t>
        </is>
      </c>
    </row>
    <row r="27">
      <c r="A27" s="5" t="inlineStr">
        <is>
          <t>Sales L5</t>
        </is>
      </c>
      <c r="B27" s="5" t="inlineStr">
        <is>
          <t>Sales</t>
        </is>
      </c>
      <c r="C27" s="5" t="inlineStr">
        <is>
          <t>L5</t>
        </is>
      </c>
      <c r="D27" s="39" t="n">
        <v>4</v>
      </c>
      <c r="E27" s="39" t="n">
        <v>3</v>
      </c>
      <c r="F27" s="39" t="n">
        <v>4</v>
      </c>
      <c r="G27" s="39" t="n">
        <v>1</v>
      </c>
      <c r="H27" s="23">
        <f>D27*Settings!$C$14+E27*Settings!$C$15+F27*Settings!$C$16+G27*Settings!$C$17</f>
        <v/>
      </c>
      <c r="I27" s="4">
        <f>INDEX(Settings!$C$22:$C$28,MATCH(H27,Settings!$B$22:$B$28,1))</f>
        <v/>
      </c>
      <c r="J27" s="5" t="inlineStr">
        <is>
          <t>manager accountable for a function in the country; effort and working conditions scored at leadership level</t>
        </is>
      </c>
    </row>
    <row r="28">
      <c r="A28" s="5" t="inlineStr">
        <is>
          <t>Sales L6</t>
        </is>
      </c>
      <c r="B28" s="5" t="inlineStr">
        <is>
          <t>Sales</t>
        </is>
      </c>
      <c r="C28" s="5" t="inlineStr">
        <is>
          <t>L6</t>
        </is>
      </c>
      <c r="D28" s="39" t="n">
        <v>5</v>
      </c>
      <c r="E28" s="39" t="n">
        <v>3</v>
      </c>
      <c r="F28" s="39" t="n">
        <v>5</v>
      </c>
      <c r="G28" s="39" t="n">
        <v>1</v>
      </c>
      <c r="H28" s="23">
        <f>D28*Settings!$C$14+E28*Settings!$C$15+F28*Settings!$C$16+G28*Settings!$C$17</f>
        <v/>
      </c>
      <c r="I28" s="4">
        <f>INDEX(Settings!$C$22:$C$28,MATCH(H28,Settings!$B$22:$B$28,1))</f>
        <v/>
      </c>
      <c r="J28" s="5" t="inlineStr">
        <is>
          <t>country head of function; effort and working conditions scored at leadership level</t>
        </is>
      </c>
    </row>
    <row r="29">
      <c r="A29" s="5" t="inlineStr">
        <is>
          <t>Finance L1</t>
        </is>
      </c>
      <c r="B29" s="5" t="inlineStr">
        <is>
          <t>Finance</t>
        </is>
      </c>
      <c r="C29" s="5" t="inlineStr">
        <is>
          <t>L1</t>
        </is>
      </c>
      <c r="D29" s="39" t="n">
        <v>1</v>
      </c>
      <c r="E29" s="39" t="n">
        <v>2</v>
      </c>
      <c r="F29" s="39" t="n">
        <v>1</v>
      </c>
      <c r="G29" s="39" t="n">
        <v>1</v>
      </c>
      <c r="H29" s="23">
        <f>D29*Settings!$C$14+E29*Settings!$C$15+F29*Settings!$C$16+G29*Settings!$C$17</f>
        <v/>
      </c>
      <c r="I29" s="4">
        <f>INDEX(Settings!$C$22:$C$28,MATCH(H29,Settings!$B$22:$B$28,1))</f>
        <v/>
      </c>
      <c r="J29" s="5" t="inlineStr">
        <is>
          <t>entry role, works to procedures</t>
        </is>
      </c>
    </row>
    <row r="30">
      <c r="A30" s="5" t="inlineStr">
        <is>
          <t>Finance L2</t>
        </is>
      </c>
      <c r="B30" s="5" t="inlineStr">
        <is>
          <t>Finance</t>
        </is>
      </c>
      <c r="C30" s="5" t="inlineStr">
        <is>
          <t>L2</t>
        </is>
      </c>
      <c r="D30" s="39" t="n">
        <v>2</v>
      </c>
      <c r="E30" s="39" t="n">
        <v>2</v>
      </c>
      <c r="F30" s="39" t="n">
        <v>2</v>
      </c>
      <c r="G30" s="39" t="n">
        <v>1</v>
      </c>
      <c r="H30" s="23">
        <f>D30*Settings!$C$14+E30*Settings!$C$15+F30*Settings!$C$16+G30*Settings!$C$17</f>
        <v/>
      </c>
      <c r="I30" s="4">
        <f>INDEX(Settings!$C$22:$C$28,MATCH(H30,Settings!$B$22:$B$28,1))</f>
        <v/>
      </c>
      <c r="J30" s="5" t="inlineStr">
        <is>
          <t>experienced individual contributor; responsibility +1: financial controls or confidential employee data</t>
        </is>
      </c>
    </row>
    <row r="31">
      <c r="A31" s="5" t="inlineStr">
        <is>
          <t>Finance L3</t>
        </is>
      </c>
      <c r="B31" s="5" t="inlineStr">
        <is>
          <t>Finance</t>
        </is>
      </c>
      <c r="C31" s="5" t="inlineStr">
        <is>
          <t>L3</t>
        </is>
      </c>
      <c r="D31" s="39" t="n">
        <v>3</v>
      </c>
      <c r="E31" s="39" t="n">
        <v>2</v>
      </c>
      <c r="F31" s="39" t="n">
        <v>3</v>
      </c>
      <c r="G31" s="39" t="n">
        <v>1</v>
      </c>
      <c r="H31" s="23">
        <f>D31*Settings!$C$14+E31*Settings!$C$15+F31*Settings!$C$16+G31*Settings!$C$17</f>
        <v/>
      </c>
      <c r="I31" s="4">
        <f>INDEX(Settings!$C$22:$C$28,MATCH(H31,Settings!$B$22:$B$28,1))</f>
        <v/>
      </c>
      <c r="J31" s="5" t="inlineStr">
        <is>
          <t>senior individual contributor, handles exceptions; responsibility +1: financial controls or confidential employee data</t>
        </is>
      </c>
    </row>
    <row r="32">
      <c r="A32" s="5" t="inlineStr">
        <is>
          <t>Finance L4</t>
        </is>
      </c>
      <c r="B32" s="5" t="inlineStr">
        <is>
          <t>Finance</t>
        </is>
      </c>
      <c r="C32" s="5" t="inlineStr">
        <is>
          <t>L4</t>
        </is>
      </c>
      <c r="D32" s="39" t="n">
        <v>4</v>
      </c>
      <c r="E32" s="39" t="n">
        <v>2</v>
      </c>
      <c r="F32" s="39" t="n">
        <v>4</v>
      </c>
      <c r="G32" s="39" t="n">
        <v>1</v>
      </c>
      <c r="H32" s="23">
        <f>D32*Settings!$C$14+E32*Settings!$C$15+F32*Settings!$C$16+G32*Settings!$C$17</f>
        <v/>
      </c>
      <c r="I32" s="4">
        <f>INDEX(Settings!$C$22:$C$28,MATCH(H32,Settings!$B$22:$B$28,1))</f>
        <v/>
      </c>
      <c r="J32" s="5" t="inlineStr">
        <is>
          <t>team lead or specialist owning a process; responsibility +1: financial controls or confidential employee data</t>
        </is>
      </c>
    </row>
    <row r="33">
      <c r="A33" s="5" t="inlineStr">
        <is>
          <t>Finance L5</t>
        </is>
      </c>
      <c r="B33" s="5" t="inlineStr">
        <is>
          <t>Finance</t>
        </is>
      </c>
      <c r="C33" s="5" t="inlineStr">
        <is>
          <t>L5</t>
        </is>
      </c>
      <c r="D33" s="39" t="n">
        <v>4</v>
      </c>
      <c r="E33" s="39" t="n">
        <v>3</v>
      </c>
      <c r="F33" s="39" t="n">
        <v>4</v>
      </c>
      <c r="G33" s="39" t="n">
        <v>1</v>
      </c>
      <c r="H33" s="23">
        <f>D33*Settings!$C$14+E33*Settings!$C$15+F33*Settings!$C$16+G33*Settings!$C$17</f>
        <v/>
      </c>
      <c r="I33" s="4">
        <f>INDEX(Settings!$C$22:$C$28,MATCH(H33,Settings!$B$22:$B$28,1))</f>
        <v/>
      </c>
      <c r="J33" s="5" t="inlineStr">
        <is>
          <t>manager accountable for a function in the country; effort and working conditions scored at leadership level</t>
        </is>
      </c>
    </row>
    <row r="34">
      <c r="A34" s="5" t="inlineStr">
        <is>
          <t>Finance L6</t>
        </is>
      </c>
      <c r="B34" s="5" t="inlineStr">
        <is>
          <t>Finance</t>
        </is>
      </c>
      <c r="C34" s="5" t="inlineStr">
        <is>
          <t>L6</t>
        </is>
      </c>
      <c r="D34" s="39" t="n">
        <v>5</v>
      </c>
      <c r="E34" s="39" t="n">
        <v>3</v>
      </c>
      <c r="F34" s="39" t="n">
        <v>5</v>
      </c>
      <c r="G34" s="39" t="n">
        <v>1</v>
      </c>
      <c r="H34" s="23">
        <f>D34*Settings!$C$14+E34*Settings!$C$15+F34*Settings!$C$16+G34*Settings!$C$17</f>
        <v/>
      </c>
      <c r="I34" s="4">
        <f>INDEX(Settings!$C$22:$C$28,MATCH(H34,Settings!$B$22:$B$28,1))</f>
        <v/>
      </c>
      <c r="J34" s="5" t="inlineStr">
        <is>
          <t>country head of function; effort and working conditions scored at leadership level</t>
        </is>
      </c>
    </row>
    <row r="35">
      <c r="A35" s="5" t="inlineStr">
        <is>
          <t>HR L1</t>
        </is>
      </c>
      <c r="B35" s="5" t="inlineStr">
        <is>
          <t>HR</t>
        </is>
      </c>
      <c r="C35" s="5" t="inlineStr">
        <is>
          <t>L1</t>
        </is>
      </c>
      <c r="D35" s="39" t="n">
        <v>1</v>
      </c>
      <c r="E35" s="39" t="n">
        <v>2</v>
      </c>
      <c r="F35" s="39" t="n">
        <v>1</v>
      </c>
      <c r="G35" s="39" t="n">
        <v>1</v>
      </c>
      <c r="H35" s="23">
        <f>D35*Settings!$C$14+E35*Settings!$C$15+F35*Settings!$C$16+G35*Settings!$C$17</f>
        <v/>
      </c>
      <c r="I35" s="4">
        <f>INDEX(Settings!$C$22:$C$28,MATCH(H35,Settings!$B$22:$B$28,1))</f>
        <v/>
      </c>
      <c r="J35" s="5" t="inlineStr">
        <is>
          <t>entry role, works to procedures</t>
        </is>
      </c>
    </row>
    <row r="36">
      <c r="A36" s="5" t="inlineStr">
        <is>
          <t>HR L2</t>
        </is>
      </c>
      <c r="B36" s="5" t="inlineStr">
        <is>
          <t>HR</t>
        </is>
      </c>
      <c r="C36" s="5" t="inlineStr">
        <is>
          <t>L2</t>
        </is>
      </c>
      <c r="D36" s="39" t="n">
        <v>2</v>
      </c>
      <c r="E36" s="39" t="n">
        <v>2</v>
      </c>
      <c r="F36" s="39" t="n">
        <v>2</v>
      </c>
      <c r="G36" s="39" t="n">
        <v>1</v>
      </c>
      <c r="H36" s="23">
        <f>D36*Settings!$C$14+E36*Settings!$C$15+F36*Settings!$C$16+G36*Settings!$C$17</f>
        <v/>
      </c>
      <c r="I36" s="4">
        <f>INDEX(Settings!$C$22:$C$28,MATCH(H36,Settings!$B$22:$B$28,1))</f>
        <v/>
      </c>
      <c r="J36" s="5" t="inlineStr">
        <is>
          <t>experienced individual contributor; responsibility +1: confidential employee data and legal compliance</t>
        </is>
      </c>
    </row>
    <row r="37">
      <c r="A37" s="5" t="inlineStr">
        <is>
          <t>HR L3</t>
        </is>
      </c>
      <c r="B37" s="5" t="inlineStr">
        <is>
          <t>HR</t>
        </is>
      </c>
      <c r="C37" s="5" t="inlineStr">
        <is>
          <t>L3</t>
        </is>
      </c>
      <c r="D37" s="39" t="n">
        <v>3</v>
      </c>
      <c r="E37" s="39" t="n">
        <v>2</v>
      </c>
      <c r="F37" s="39" t="n">
        <v>3</v>
      </c>
      <c r="G37" s="39" t="n">
        <v>1</v>
      </c>
      <c r="H37" s="23">
        <f>D37*Settings!$C$14+E37*Settings!$C$15+F37*Settings!$C$16+G37*Settings!$C$17</f>
        <v/>
      </c>
      <c r="I37" s="4">
        <f>INDEX(Settings!$C$22:$C$28,MATCH(H37,Settings!$B$22:$B$28,1))</f>
        <v/>
      </c>
      <c r="J37" s="5" t="inlineStr">
        <is>
          <t>senior individual contributor, handles exceptions; responsibility +1: confidential employee data and legal compliance</t>
        </is>
      </c>
    </row>
    <row r="38">
      <c r="A38" s="5" t="inlineStr">
        <is>
          <t>HR L4</t>
        </is>
      </c>
      <c r="B38" s="5" t="inlineStr">
        <is>
          <t>HR</t>
        </is>
      </c>
      <c r="C38" s="5" t="inlineStr">
        <is>
          <t>L4</t>
        </is>
      </c>
      <c r="D38" s="39" t="n">
        <v>4</v>
      </c>
      <c r="E38" s="39" t="n">
        <v>2</v>
      </c>
      <c r="F38" s="39" t="n">
        <v>4</v>
      </c>
      <c r="G38" s="39" t="n">
        <v>1</v>
      </c>
      <c r="H38" s="23">
        <f>D38*Settings!$C$14+E38*Settings!$C$15+F38*Settings!$C$16+G38*Settings!$C$17</f>
        <v/>
      </c>
      <c r="I38" s="4">
        <f>INDEX(Settings!$C$22:$C$28,MATCH(H38,Settings!$B$22:$B$28,1))</f>
        <v/>
      </c>
      <c r="J38" s="5" t="inlineStr">
        <is>
          <t>team lead or specialist owning a process; responsibility +1: confidential employee data and legal compliance</t>
        </is>
      </c>
    </row>
    <row r="39">
      <c r="A39" s="5" t="inlineStr">
        <is>
          <t>HR L5</t>
        </is>
      </c>
      <c r="B39" s="5" t="inlineStr">
        <is>
          <t>HR</t>
        </is>
      </c>
      <c r="C39" s="5" t="inlineStr">
        <is>
          <t>L5</t>
        </is>
      </c>
      <c r="D39" s="39" t="n">
        <v>4</v>
      </c>
      <c r="E39" s="39" t="n">
        <v>3</v>
      </c>
      <c r="F39" s="39" t="n">
        <v>4</v>
      </c>
      <c r="G39" s="39" t="n">
        <v>1</v>
      </c>
      <c r="H39" s="23">
        <f>D39*Settings!$C$14+E39*Settings!$C$15+F39*Settings!$C$16+G39*Settings!$C$17</f>
        <v/>
      </c>
      <c r="I39" s="4">
        <f>INDEX(Settings!$C$22:$C$28,MATCH(H39,Settings!$B$22:$B$28,1))</f>
        <v/>
      </c>
      <c r="J39" s="5" t="inlineStr">
        <is>
          <t>manager accountable for a function in the country; effort and working conditions scored at leadership level</t>
        </is>
      </c>
    </row>
    <row r="40">
      <c r="A40" s="5" t="inlineStr">
        <is>
          <t>HR L6</t>
        </is>
      </c>
      <c r="B40" s="5" t="inlineStr">
        <is>
          <t>HR</t>
        </is>
      </c>
      <c r="C40" s="5" t="inlineStr">
        <is>
          <t>L6</t>
        </is>
      </c>
      <c r="D40" s="39" t="n">
        <v>5</v>
      </c>
      <c r="E40" s="39" t="n">
        <v>3</v>
      </c>
      <c r="F40" s="39" t="n">
        <v>5</v>
      </c>
      <c r="G40" s="39" t="n">
        <v>1</v>
      </c>
      <c r="H40" s="23">
        <f>D40*Settings!$C$14+E40*Settings!$C$15+F40*Settings!$C$16+G40*Settings!$C$17</f>
        <v/>
      </c>
      <c r="I40" s="4">
        <f>INDEX(Settings!$C$22:$C$28,MATCH(H40,Settings!$B$22:$B$28,1))</f>
        <v/>
      </c>
      <c r="J40" s="5" t="inlineStr">
        <is>
          <t>country head of function; effort and working conditions scored at leadership level</t>
        </is>
      </c>
    </row>
  </sheetData>
  <autoFilter ref="A4:J40"/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B3444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0" customWidth="1" min="2" max="2"/>
    <col width="13" customWidth="1" min="3" max="3"/>
    <col width="13" customWidth="1" min="4" max="4"/>
    <col width="20" customWidth="1" min="5" max="5"/>
    <col width="13" customWidth="1" min="6" max="6"/>
    <col width="20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</cols>
  <sheetData>
    <row r="1" ht="32" customHeight="1">
      <c r="A1" s="14" t="inlineStr">
        <is>
          <t>worker_id</t>
        </is>
      </c>
      <c r="B1" s="14" t="inlineStr">
        <is>
          <t>entity</t>
        </is>
      </c>
      <c r="C1" s="14" t="inlineStr">
        <is>
          <t>country</t>
        </is>
      </c>
      <c r="D1" s="14" t="inlineStr">
        <is>
          <t>site</t>
        </is>
      </c>
      <c r="E1" s="14" t="inlineStr">
        <is>
          <t>department</t>
        </is>
      </c>
      <c r="F1" s="14" t="inlineStr">
        <is>
          <t>job_level</t>
        </is>
      </c>
      <c r="G1" s="14" t="inlineStr">
        <is>
          <t>role</t>
        </is>
      </c>
      <c r="H1" s="14" t="inlineStr">
        <is>
          <t>gender</t>
        </is>
      </c>
      <c r="I1" s="14" t="inlineStr">
        <is>
          <t>contract_type</t>
        </is>
      </c>
      <c r="J1" s="14" t="inlineStr">
        <is>
          <t>work_model</t>
        </is>
      </c>
      <c r="K1" s="14" t="inlineStr">
        <is>
          <t>fte</t>
        </is>
      </c>
      <c r="L1" s="14" t="inlineStr">
        <is>
          <t>weekly_hours</t>
        </is>
      </c>
      <c r="M1" s="14" t="inlineStr">
        <is>
          <t>performance_rating</t>
        </is>
      </c>
      <c r="N1" s="14" t="inlineStr">
        <is>
          <t>base_pay</t>
        </is>
      </c>
      <c r="O1" s="14" t="inlineStr">
        <is>
          <t>bonus</t>
        </is>
      </c>
      <c r="P1" s="14" t="inlineStr">
        <is>
          <t>commission</t>
        </is>
      </c>
      <c r="Q1" s="14" t="inlineStr">
        <is>
          <t>shift_allowance</t>
        </is>
      </c>
      <c r="R1" s="14" t="inlineStr">
        <is>
          <t>car_allowance</t>
        </is>
      </c>
      <c r="S1" s="40" t="inlineStr">
        <is>
          <t>annual_hours</t>
        </is>
      </c>
      <c r="T1" s="40" t="inlineStr">
        <is>
          <t>components</t>
        </is>
      </c>
      <c r="U1" s="40" t="inlineStr">
        <is>
          <t>total_pay</t>
        </is>
      </c>
      <c r="V1" s="40" t="inlineStr">
        <is>
          <t>hourly_base</t>
        </is>
      </c>
      <c r="W1" s="40" t="inlineStr">
        <is>
          <t>hourly_components</t>
        </is>
      </c>
      <c r="X1" s="40" t="inlineStr">
        <is>
          <t>hourly_total</t>
        </is>
      </c>
      <c r="Y1" s="40" t="inlineStr">
        <is>
          <t>receives_components</t>
        </is>
      </c>
      <c r="Z1" s="40" t="inlineStr">
        <is>
          <t>category</t>
        </is>
      </c>
      <c r="AA1" s="40" t="inlineStr">
        <is>
          <t>rank_in_entity</t>
        </is>
      </c>
      <c r="AB1" s="40" t="inlineStr">
        <is>
          <t>quartile</t>
        </is>
      </c>
    </row>
    <row r="2">
      <c r="A2" s="5" t="inlineStr">
        <is>
          <t>W00001</t>
        </is>
      </c>
      <c r="B2" s="5" t="inlineStr">
        <is>
          <t>PL · Kraków</t>
        </is>
      </c>
      <c r="C2" s="5" t="inlineStr">
        <is>
          <t>PL</t>
        </is>
      </c>
      <c r="D2" s="5" t="inlineStr">
        <is>
          <t>Krakow</t>
        </is>
      </c>
      <c r="E2" s="5" t="inlineStr">
        <is>
          <t>Customer Service</t>
        </is>
      </c>
      <c r="F2" s="5" t="inlineStr">
        <is>
          <t>L2</t>
        </is>
      </c>
      <c r="G2" s="5" t="inlineStr">
        <is>
          <t>Customer Service L2</t>
        </is>
      </c>
      <c r="H2" s="5" t="inlineStr">
        <is>
          <t>F</t>
        </is>
      </c>
      <c r="I2" s="5" t="inlineStr">
        <is>
          <t>Permanent</t>
        </is>
      </c>
      <c r="J2" s="5" t="inlineStr">
        <is>
          <t>Hybrid</t>
        </is>
      </c>
      <c r="K2" s="5" t="n">
        <v>1</v>
      </c>
      <c r="L2" s="5" t="n">
        <v>40</v>
      </c>
      <c r="M2" s="5" t="n">
        <v>3</v>
      </c>
      <c r="N2" s="41" t="n">
        <v>24050</v>
      </c>
      <c r="O2" s="41" t="n">
        <v>0</v>
      </c>
      <c r="P2" s="41" t="n">
        <v>0</v>
      </c>
      <c r="Q2" s="41" t="n">
        <v>0</v>
      </c>
      <c r="R2" s="41" t="n">
        <v>0</v>
      </c>
      <c r="S2" s="28">
        <f>L2*Settings!$C$7</f>
        <v/>
      </c>
      <c r="T2" s="34">
        <f>O2+P2+Q2+R2</f>
        <v/>
      </c>
      <c r="U2" s="34">
        <f>N2+T2</f>
        <v/>
      </c>
      <c r="V2" s="33">
        <f>N2/S2</f>
        <v/>
      </c>
      <c r="W2" s="33">
        <f>T2/S2</f>
        <v/>
      </c>
      <c r="X2" s="33">
        <f>U2/S2</f>
        <v/>
      </c>
      <c r="Y2" s="4">
        <f>IF(T2&gt;0,1,0)</f>
        <v/>
      </c>
      <c r="Z2" s="4">
        <f>INDEX('Job Evaluation'!$I$5:$I$40,MATCH(G2,'Job Evaluation'!$A$5:$A$40,0))</f>
        <v/>
      </c>
      <c r="AA2" s="4">
        <f>SUMPRODUCT(($C$2:$C$3444=C2)*($X$2:$X$3444&lt;X2))+SUMPRODUCT(($C$2:C2=C2)*($X$2:X2=X2))</f>
        <v/>
      </c>
      <c r="AB2" s="4">
        <f>MIN(4,INT((AA2-1)*4/COUNTIF($C$2:$C$3444,C2))+1)</f>
        <v/>
      </c>
    </row>
    <row r="3">
      <c r="A3" s="5" t="inlineStr">
        <is>
          <t>W00002</t>
        </is>
      </c>
      <c r="B3" s="5" t="inlineStr">
        <is>
          <t>PL · Kraków</t>
        </is>
      </c>
      <c r="C3" s="5" t="inlineStr">
        <is>
          <t>PL</t>
        </is>
      </c>
      <c r="D3" s="5" t="inlineStr">
        <is>
          <t>Krakow</t>
        </is>
      </c>
      <c r="E3" s="5" t="inlineStr">
        <is>
          <t>Sales</t>
        </is>
      </c>
      <c r="F3" s="5" t="inlineStr">
        <is>
          <t>L1</t>
        </is>
      </c>
      <c r="G3" s="5" t="inlineStr">
        <is>
          <t>Sales L1</t>
        </is>
      </c>
      <c r="H3" s="5" t="inlineStr">
        <is>
          <t>M</t>
        </is>
      </c>
      <c r="I3" s="5" t="inlineStr">
        <is>
          <t>Permanent</t>
        </is>
      </c>
      <c r="J3" s="5" t="inlineStr">
        <is>
          <t>Hybrid</t>
        </is>
      </c>
      <c r="K3" s="5" t="n">
        <v>1</v>
      </c>
      <c r="L3" s="5" t="n">
        <v>40</v>
      </c>
      <c r="M3" s="5" t="n">
        <v>3</v>
      </c>
      <c r="N3" s="41" t="n">
        <v>21800</v>
      </c>
      <c r="O3" s="41" t="n">
        <v>0</v>
      </c>
      <c r="P3" s="41" t="n">
        <v>3760</v>
      </c>
      <c r="Q3" s="41" t="n">
        <v>0</v>
      </c>
      <c r="R3" s="41" t="n">
        <v>0</v>
      </c>
      <c r="S3" s="28">
        <f>L3*Settings!$C$7</f>
        <v/>
      </c>
      <c r="T3" s="34">
        <f>O3+P3+Q3+R3</f>
        <v/>
      </c>
      <c r="U3" s="34">
        <f>N3+T3</f>
        <v/>
      </c>
      <c r="V3" s="33">
        <f>N3/S3</f>
        <v/>
      </c>
      <c r="W3" s="33">
        <f>T3/S3</f>
        <v/>
      </c>
      <c r="X3" s="33">
        <f>U3/S3</f>
        <v/>
      </c>
      <c r="Y3" s="4">
        <f>IF(T3&gt;0,1,0)</f>
        <v/>
      </c>
      <c r="Z3" s="4">
        <f>INDEX('Job Evaluation'!$I$5:$I$40,MATCH(G3,'Job Evaluation'!$A$5:$A$40,0))</f>
        <v/>
      </c>
      <c r="AA3" s="4">
        <f>SUMPRODUCT(($C$2:$C$3444=C3)*($X$2:$X$3444&lt;X3))+SUMPRODUCT(($C$2:C3=C3)*($X$2:X3=X3))</f>
        <v/>
      </c>
      <c r="AB3" s="4">
        <f>MIN(4,INT((AA3-1)*4/COUNTIF($C$2:$C$3444,C3))+1)</f>
        <v/>
      </c>
    </row>
    <row r="4">
      <c r="A4" s="5" t="inlineStr">
        <is>
          <t>W00003</t>
        </is>
      </c>
      <c r="B4" s="5" t="inlineStr">
        <is>
          <t>ES · Barcelona</t>
        </is>
      </c>
      <c r="C4" s="5" t="inlineStr">
        <is>
          <t>ES</t>
        </is>
      </c>
      <c r="D4" s="5" t="inlineStr">
        <is>
          <t>Barcelona</t>
        </is>
      </c>
      <c r="E4" s="5" t="inlineStr">
        <is>
          <t>Customer Service</t>
        </is>
      </c>
      <c r="F4" s="5" t="inlineStr">
        <is>
          <t>L2</t>
        </is>
      </c>
      <c r="G4" s="5" t="inlineStr">
        <is>
          <t>Customer Service L2</t>
        </is>
      </c>
      <c r="H4" s="5" t="inlineStr">
        <is>
          <t>M</t>
        </is>
      </c>
      <c r="I4" s="5" t="inlineStr">
        <is>
          <t>Permanent</t>
        </is>
      </c>
      <c r="J4" s="5" t="inlineStr">
        <is>
          <t>Hybrid</t>
        </is>
      </c>
      <c r="K4" s="5" t="n">
        <v>1</v>
      </c>
      <c r="L4" s="5" t="n">
        <v>40</v>
      </c>
      <c r="M4" s="5" t="n">
        <v>2</v>
      </c>
      <c r="N4" s="41" t="n">
        <v>29450</v>
      </c>
      <c r="O4" s="41" t="n">
        <v>0</v>
      </c>
      <c r="P4" s="41" t="n">
        <v>0</v>
      </c>
      <c r="Q4" s="41" t="n">
        <v>0</v>
      </c>
      <c r="R4" s="41" t="n">
        <v>0</v>
      </c>
      <c r="S4" s="28">
        <f>L4*Settings!$C$7</f>
        <v/>
      </c>
      <c r="T4" s="34">
        <f>O4+P4+Q4+R4</f>
        <v/>
      </c>
      <c r="U4" s="34">
        <f>N4+T4</f>
        <v/>
      </c>
      <c r="V4" s="33">
        <f>N4/S4</f>
        <v/>
      </c>
      <c r="W4" s="33">
        <f>T4/S4</f>
        <v/>
      </c>
      <c r="X4" s="33">
        <f>U4/S4</f>
        <v/>
      </c>
      <c r="Y4" s="4">
        <f>IF(T4&gt;0,1,0)</f>
        <v/>
      </c>
      <c r="Z4" s="4">
        <f>INDEX('Job Evaluation'!$I$5:$I$40,MATCH(G4,'Job Evaluation'!$A$5:$A$40,0))</f>
        <v/>
      </c>
      <c r="AA4" s="4">
        <f>SUMPRODUCT(($C$2:$C$3444=C4)*($X$2:$X$3444&lt;X4))+SUMPRODUCT(($C$2:C4=C4)*($X$2:X4=X4))</f>
        <v/>
      </c>
      <c r="AB4" s="4">
        <f>MIN(4,INT((AA4-1)*4/COUNTIF($C$2:$C$3444,C4))+1)</f>
        <v/>
      </c>
    </row>
    <row r="5">
      <c r="A5" s="5" t="inlineStr">
        <is>
          <t>W00004</t>
        </is>
      </c>
      <c r="B5" s="5" t="inlineStr">
        <is>
          <t>PL · Kraków</t>
        </is>
      </c>
      <c r="C5" s="5" t="inlineStr">
        <is>
          <t>PL</t>
        </is>
      </c>
      <c r="D5" s="5" t="inlineStr">
        <is>
          <t>Krakow</t>
        </is>
      </c>
      <c r="E5" s="5" t="inlineStr">
        <is>
          <t>Customer Service</t>
        </is>
      </c>
      <c r="F5" s="5" t="inlineStr">
        <is>
          <t>L2</t>
        </is>
      </c>
      <c r="G5" s="5" t="inlineStr">
        <is>
          <t>Customer Service L2</t>
        </is>
      </c>
      <c r="H5" s="5" t="inlineStr">
        <is>
          <t>M</t>
        </is>
      </c>
      <c r="I5" s="5" t="inlineStr">
        <is>
          <t>Permanent</t>
        </is>
      </c>
      <c r="J5" s="5" t="inlineStr">
        <is>
          <t>Remote</t>
        </is>
      </c>
      <c r="K5" s="5" t="n">
        <v>1</v>
      </c>
      <c r="L5" s="5" t="n">
        <v>40</v>
      </c>
      <c r="M5" s="5" t="n">
        <v>3</v>
      </c>
      <c r="N5" s="41" t="n">
        <v>26550</v>
      </c>
      <c r="O5" s="41" t="n">
        <v>0</v>
      </c>
      <c r="P5" s="41" t="n">
        <v>0</v>
      </c>
      <c r="Q5" s="41" t="n">
        <v>0</v>
      </c>
      <c r="R5" s="41" t="n">
        <v>0</v>
      </c>
      <c r="S5" s="28">
        <f>L5*Settings!$C$7</f>
        <v/>
      </c>
      <c r="T5" s="34">
        <f>O5+P5+Q5+R5</f>
        <v/>
      </c>
      <c r="U5" s="34">
        <f>N5+T5</f>
        <v/>
      </c>
      <c r="V5" s="33">
        <f>N5/S5</f>
        <v/>
      </c>
      <c r="W5" s="33">
        <f>T5/S5</f>
        <v/>
      </c>
      <c r="X5" s="33">
        <f>U5/S5</f>
        <v/>
      </c>
      <c r="Y5" s="4">
        <f>IF(T5&gt;0,1,0)</f>
        <v/>
      </c>
      <c r="Z5" s="4">
        <f>INDEX('Job Evaluation'!$I$5:$I$40,MATCH(G5,'Job Evaluation'!$A$5:$A$40,0))</f>
        <v/>
      </c>
      <c r="AA5" s="4">
        <f>SUMPRODUCT(($C$2:$C$3444=C5)*($X$2:$X$3444&lt;X5))+SUMPRODUCT(($C$2:C5=C5)*($X$2:X5=X5))</f>
        <v/>
      </c>
      <c r="AB5" s="4">
        <f>MIN(4,INT((AA5-1)*4/COUNTIF($C$2:$C$3444,C5))+1)</f>
        <v/>
      </c>
    </row>
    <row r="6">
      <c r="A6" s="5" t="inlineStr">
        <is>
          <t>W00005</t>
        </is>
      </c>
      <c r="B6" s="5" t="inlineStr">
        <is>
          <t>DE · Munich</t>
        </is>
      </c>
      <c r="C6" s="5" t="inlineStr">
        <is>
          <t>DE</t>
        </is>
      </c>
      <c r="D6" s="5" t="inlineStr">
        <is>
          <t>Munich</t>
        </is>
      </c>
      <c r="E6" s="5" t="inlineStr">
        <is>
          <t>Operations</t>
        </is>
      </c>
      <c r="F6" s="5" t="inlineStr">
        <is>
          <t>L1</t>
        </is>
      </c>
      <c r="G6" s="5" t="inlineStr">
        <is>
          <t>Operations L1</t>
        </is>
      </c>
      <c r="H6" s="5" t="inlineStr">
        <is>
          <t>M</t>
        </is>
      </c>
      <c r="I6" s="5" t="inlineStr">
        <is>
          <t>Permanent</t>
        </is>
      </c>
      <c r="J6" s="5" t="inlineStr">
        <is>
          <t>Hybrid</t>
        </is>
      </c>
      <c r="K6" s="5" t="n">
        <v>1</v>
      </c>
      <c r="L6" s="5" t="n">
        <v>40</v>
      </c>
      <c r="M6" s="5" t="n">
        <v>3</v>
      </c>
      <c r="N6" s="41" t="n">
        <v>41350</v>
      </c>
      <c r="O6" s="41" t="n">
        <v>0</v>
      </c>
      <c r="P6" s="41" t="n">
        <v>0</v>
      </c>
      <c r="Q6" s="41" t="n">
        <v>0</v>
      </c>
      <c r="R6" s="41" t="n">
        <v>0</v>
      </c>
      <c r="S6" s="28">
        <f>L6*Settings!$C$7</f>
        <v/>
      </c>
      <c r="T6" s="34">
        <f>O6+P6+Q6+R6</f>
        <v/>
      </c>
      <c r="U6" s="34">
        <f>N6+T6</f>
        <v/>
      </c>
      <c r="V6" s="33">
        <f>N6/S6</f>
        <v/>
      </c>
      <c r="W6" s="33">
        <f>T6/S6</f>
        <v/>
      </c>
      <c r="X6" s="33">
        <f>U6/S6</f>
        <v/>
      </c>
      <c r="Y6" s="4">
        <f>IF(T6&gt;0,1,0)</f>
        <v/>
      </c>
      <c r="Z6" s="4">
        <f>INDEX('Job Evaluation'!$I$5:$I$40,MATCH(G6,'Job Evaluation'!$A$5:$A$40,0))</f>
        <v/>
      </c>
      <c r="AA6" s="4">
        <f>SUMPRODUCT(($C$2:$C$3444=C6)*($X$2:$X$3444&lt;X6))+SUMPRODUCT(($C$2:C6=C6)*($X$2:X6=X6))</f>
        <v/>
      </c>
      <c r="AB6" s="4">
        <f>MIN(4,INT((AA6-1)*4/COUNTIF($C$2:$C$3444,C6))+1)</f>
        <v/>
      </c>
    </row>
    <row r="7">
      <c r="A7" s="5" t="inlineStr">
        <is>
          <t>W00006</t>
        </is>
      </c>
      <c r="B7" s="5" t="inlineStr">
        <is>
          <t>PL · Kraków</t>
        </is>
      </c>
      <c r="C7" s="5" t="inlineStr">
        <is>
          <t>PL</t>
        </is>
      </c>
      <c r="D7" s="5" t="inlineStr">
        <is>
          <t>Krakow</t>
        </is>
      </c>
      <c r="E7" s="5" t="inlineStr">
        <is>
          <t>Customer Service</t>
        </is>
      </c>
      <c r="F7" s="5" t="inlineStr">
        <is>
          <t>L6</t>
        </is>
      </c>
      <c r="G7" s="5" t="inlineStr">
        <is>
          <t>Customer Service L6</t>
        </is>
      </c>
      <c r="H7" s="5" t="inlineStr">
        <is>
          <t>M</t>
        </is>
      </c>
      <c r="I7" s="5" t="inlineStr">
        <is>
          <t>Permanent</t>
        </is>
      </c>
      <c r="J7" s="5" t="inlineStr">
        <is>
          <t>Onsite</t>
        </is>
      </c>
      <c r="K7" s="5" t="n">
        <v>1</v>
      </c>
      <c r="L7" s="5" t="n">
        <v>40</v>
      </c>
      <c r="M7" s="5" t="n">
        <v>3</v>
      </c>
      <c r="N7" s="41" t="n">
        <v>77250</v>
      </c>
      <c r="O7" s="41" t="n">
        <v>16730</v>
      </c>
      <c r="P7" s="41" t="n">
        <v>0</v>
      </c>
      <c r="Q7" s="41" t="n">
        <v>0</v>
      </c>
      <c r="R7" s="41" t="n">
        <v>4200</v>
      </c>
      <c r="S7" s="28">
        <f>L7*Settings!$C$7</f>
        <v/>
      </c>
      <c r="T7" s="34">
        <f>O7+P7+Q7+R7</f>
        <v/>
      </c>
      <c r="U7" s="34">
        <f>N7+T7</f>
        <v/>
      </c>
      <c r="V7" s="33">
        <f>N7/S7</f>
        <v/>
      </c>
      <c r="W7" s="33">
        <f>T7/S7</f>
        <v/>
      </c>
      <c r="X7" s="33">
        <f>U7/S7</f>
        <v/>
      </c>
      <c r="Y7" s="4">
        <f>IF(T7&gt;0,1,0)</f>
        <v/>
      </c>
      <c r="Z7" s="4">
        <f>INDEX('Job Evaluation'!$I$5:$I$40,MATCH(G7,'Job Evaluation'!$A$5:$A$40,0))</f>
        <v/>
      </c>
      <c r="AA7" s="4">
        <f>SUMPRODUCT(($C$2:$C$3444=C7)*($X$2:$X$3444&lt;X7))+SUMPRODUCT(($C$2:C7=C7)*($X$2:X7=X7))</f>
        <v/>
      </c>
      <c r="AB7" s="4">
        <f>MIN(4,INT((AA7-1)*4/COUNTIF($C$2:$C$3444,C7))+1)</f>
        <v/>
      </c>
    </row>
    <row r="8">
      <c r="A8" s="5" t="inlineStr">
        <is>
          <t>W00007</t>
        </is>
      </c>
      <c r="B8" s="5" t="inlineStr">
        <is>
          <t>IT · Milan</t>
        </is>
      </c>
      <c r="C8" s="5" t="inlineStr">
        <is>
          <t>IT</t>
        </is>
      </c>
      <c r="D8" s="5" t="inlineStr">
        <is>
          <t>Milan</t>
        </is>
      </c>
      <c r="E8" s="5" t="inlineStr">
        <is>
          <t>Finance</t>
        </is>
      </c>
      <c r="F8" s="5" t="inlineStr">
        <is>
          <t>L3</t>
        </is>
      </c>
      <c r="G8" s="5" t="inlineStr">
        <is>
          <t>Finance L3</t>
        </is>
      </c>
      <c r="H8" s="5" t="inlineStr">
        <is>
          <t>M</t>
        </is>
      </c>
      <c r="I8" s="5" t="inlineStr">
        <is>
          <t>Permanent</t>
        </is>
      </c>
      <c r="J8" s="5" t="inlineStr">
        <is>
          <t>Hybrid</t>
        </is>
      </c>
      <c r="K8" s="5" t="n">
        <v>1</v>
      </c>
      <c r="L8" s="5" t="n">
        <v>40</v>
      </c>
      <c r="M8" s="5" t="n">
        <v>4</v>
      </c>
      <c r="N8" s="41" t="n">
        <v>42650</v>
      </c>
      <c r="O8" s="41" t="n">
        <v>2390</v>
      </c>
      <c r="P8" s="41" t="n">
        <v>0</v>
      </c>
      <c r="Q8" s="41" t="n">
        <v>0</v>
      </c>
      <c r="R8" s="41" t="n">
        <v>0</v>
      </c>
      <c r="S8" s="28">
        <f>L8*Settings!$C$7</f>
        <v/>
      </c>
      <c r="T8" s="34">
        <f>O8+P8+Q8+R8</f>
        <v/>
      </c>
      <c r="U8" s="34">
        <f>N8+T8</f>
        <v/>
      </c>
      <c r="V8" s="33">
        <f>N8/S8</f>
        <v/>
      </c>
      <c r="W8" s="33">
        <f>T8/S8</f>
        <v/>
      </c>
      <c r="X8" s="33">
        <f>U8/S8</f>
        <v/>
      </c>
      <c r="Y8" s="4">
        <f>IF(T8&gt;0,1,0)</f>
        <v/>
      </c>
      <c r="Z8" s="4">
        <f>INDEX('Job Evaluation'!$I$5:$I$40,MATCH(G8,'Job Evaluation'!$A$5:$A$40,0))</f>
        <v/>
      </c>
      <c r="AA8" s="4">
        <f>SUMPRODUCT(($C$2:$C$3444=C8)*($X$2:$X$3444&lt;X8))+SUMPRODUCT(($C$2:C8=C8)*($X$2:X8=X8))</f>
        <v/>
      </c>
      <c r="AB8" s="4">
        <f>MIN(4,INT((AA8-1)*4/COUNTIF($C$2:$C$3444,C8))+1)</f>
        <v/>
      </c>
    </row>
    <row r="9">
      <c r="A9" s="5" t="inlineStr">
        <is>
          <t>W00008</t>
        </is>
      </c>
      <c r="B9" s="5" t="inlineStr">
        <is>
          <t>PL · Kraków</t>
        </is>
      </c>
      <c r="C9" s="5" t="inlineStr">
        <is>
          <t>PL</t>
        </is>
      </c>
      <c r="D9" s="5" t="inlineStr">
        <is>
          <t>Krakow</t>
        </is>
      </c>
      <c r="E9" s="5" t="inlineStr">
        <is>
          <t>Customer Service</t>
        </is>
      </c>
      <c r="F9" s="5" t="inlineStr">
        <is>
          <t>L3</t>
        </is>
      </c>
      <c r="G9" s="5" t="inlineStr">
        <is>
          <t>Customer Service L3</t>
        </is>
      </c>
      <c r="H9" s="5" t="inlineStr">
        <is>
          <t>M</t>
        </is>
      </c>
      <c r="I9" s="5" t="inlineStr">
        <is>
          <t>Permanent</t>
        </is>
      </c>
      <c r="J9" s="5" t="inlineStr">
        <is>
          <t>Remote</t>
        </is>
      </c>
      <c r="K9" s="5" t="n">
        <v>1</v>
      </c>
      <c r="L9" s="5" t="n">
        <v>40</v>
      </c>
      <c r="M9" s="5" t="n">
        <v>3</v>
      </c>
      <c r="N9" s="41" t="n">
        <v>31200</v>
      </c>
      <c r="O9" s="41" t="n">
        <v>1430</v>
      </c>
      <c r="P9" s="41" t="n">
        <v>0</v>
      </c>
      <c r="Q9" s="41" t="n">
        <v>0</v>
      </c>
      <c r="R9" s="41" t="n">
        <v>0</v>
      </c>
      <c r="S9" s="28">
        <f>L9*Settings!$C$7</f>
        <v/>
      </c>
      <c r="T9" s="34">
        <f>O9+P9+Q9+R9</f>
        <v/>
      </c>
      <c r="U9" s="34">
        <f>N9+T9</f>
        <v/>
      </c>
      <c r="V9" s="33">
        <f>N9/S9</f>
        <v/>
      </c>
      <c r="W9" s="33">
        <f>T9/S9</f>
        <v/>
      </c>
      <c r="X9" s="33">
        <f>U9/S9</f>
        <v/>
      </c>
      <c r="Y9" s="4">
        <f>IF(T9&gt;0,1,0)</f>
        <v/>
      </c>
      <c r="Z9" s="4">
        <f>INDEX('Job Evaluation'!$I$5:$I$40,MATCH(G9,'Job Evaluation'!$A$5:$A$40,0))</f>
        <v/>
      </c>
      <c r="AA9" s="4">
        <f>SUMPRODUCT(($C$2:$C$3444=C9)*($X$2:$X$3444&lt;X9))+SUMPRODUCT(($C$2:C9=C9)*($X$2:X9=X9))</f>
        <v/>
      </c>
      <c r="AB9" s="4">
        <f>MIN(4,INT((AA9-1)*4/COUNTIF($C$2:$C$3444,C9))+1)</f>
        <v/>
      </c>
    </row>
    <row r="10">
      <c r="A10" s="5" t="inlineStr">
        <is>
          <t>W00009</t>
        </is>
      </c>
      <c r="B10" s="5" t="inlineStr">
        <is>
          <t>DE · Munich</t>
        </is>
      </c>
      <c r="C10" s="5" t="inlineStr">
        <is>
          <t>DE</t>
        </is>
      </c>
      <c r="D10" s="5" t="inlineStr">
        <is>
          <t>Munich</t>
        </is>
      </c>
      <c r="E10" s="5" t="inlineStr">
        <is>
          <t>HR</t>
        </is>
      </c>
      <c r="F10" s="5" t="inlineStr">
        <is>
          <t>L2</t>
        </is>
      </c>
      <c r="G10" s="5" t="inlineStr">
        <is>
          <t>HR L2</t>
        </is>
      </c>
      <c r="H10" s="5" t="inlineStr">
        <is>
          <t>F</t>
        </is>
      </c>
      <c r="I10" s="5" t="inlineStr">
        <is>
          <t>Permanent</t>
        </is>
      </c>
      <c r="J10" s="5" t="inlineStr">
        <is>
          <t>Onsite</t>
        </is>
      </c>
      <c r="K10" s="5" t="n">
        <v>1</v>
      </c>
      <c r="L10" s="5" t="n">
        <v>40</v>
      </c>
      <c r="M10" s="5" t="n">
        <v>3</v>
      </c>
      <c r="N10" s="41" t="n">
        <v>44900</v>
      </c>
      <c r="O10" s="41" t="n">
        <v>0</v>
      </c>
      <c r="P10" s="41" t="n">
        <v>0</v>
      </c>
      <c r="Q10" s="41" t="n">
        <v>0</v>
      </c>
      <c r="R10" s="41" t="n">
        <v>0</v>
      </c>
      <c r="S10" s="28">
        <f>L10*Settings!$C$7</f>
        <v/>
      </c>
      <c r="T10" s="34">
        <f>O10+P10+Q10+R10</f>
        <v/>
      </c>
      <c r="U10" s="34">
        <f>N10+T10</f>
        <v/>
      </c>
      <c r="V10" s="33">
        <f>N10/S10</f>
        <v/>
      </c>
      <c r="W10" s="33">
        <f>T10/S10</f>
        <v/>
      </c>
      <c r="X10" s="33">
        <f>U10/S10</f>
        <v/>
      </c>
      <c r="Y10" s="4">
        <f>IF(T10&gt;0,1,0)</f>
        <v/>
      </c>
      <c r="Z10" s="4">
        <f>INDEX('Job Evaluation'!$I$5:$I$40,MATCH(G10,'Job Evaluation'!$A$5:$A$40,0))</f>
        <v/>
      </c>
      <c r="AA10" s="4">
        <f>SUMPRODUCT(($C$2:$C$3444=C10)*($X$2:$X$3444&lt;X10))+SUMPRODUCT(($C$2:C10=C10)*($X$2:X10=X10))</f>
        <v/>
      </c>
      <c r="AB10" s="4">
        <f>MIN(4,INT((AA10-1)*4/COUNTIF($C$2:$C$3444,C10))+1)</f>
        <v/>
      </c>
    </row>
    <row r="11">
      <c r="A11" s="5" t="inlineStr">
        <is>
          <t>W00010</t>
        </is>
      </c>
      <c r="B11" s="5" t="inlineStr">
        <is>
          <t>PL · Kraków</t>
        </is>
      </c>
      <c r="C11" s="5" t="inlineStr">
        <is>
          <t>PL</t>
        </is>
      </c>
      <c r="D11" s="5" t="inlineStr">
        <is>
          <t>Krakow</t>
        </is>
      </c>
      <c r="E11" s="5" t="inlineStr">
        <is>
          <t>Customer Service</t>
        </is>
      </c>
      <c r="F11" s="5" t="inlineStr">
        <is>
          <t>L1</t>
        </is>
      </c>
      <c r="G11" s="5" t="inlineStr">
        <is>
          <t>Customer Service L1</t>
        </is>
      </c>
      <c r="H11" s="5" t="inlineStr">
        <is>
          <t>F</t>
        </is>
      </c>
      <c r="I11" s="5" t="inlineStr">
        <is>
          <t>Permanent</t>
        </is>
      </c>
      <c r="J11" s="5" t="inlineStr">
        <is>
          <t>Hybrid</t>
        </is>
      </c>
      <c r="K11" s="5" t="n">
        <v>1</v>
      </c>
      <c r="L11" s="5" t="n">
        <v>40</v>
      </c>
      <c r="M11" s="5" t="n">
        <v>3</v>
      </c>
      <c r="N11" s="41" t="n">
        <v>18550</v>
      </c>
      <c r="O11" s="41" t="n">
        <v>0</v>
      </c>
      <c r="P11" s="41" t="n">
        <v>0</v>
      </c>
      <c r="Q11" s="41" t="n">
        <v>0</v>
      </c>
      <c r="R11" s="41" t="n">
        <v>0</v>
      </c>
      <c r="S11" s="28">
        <f>L11*Settings!$C$7</f>
        <v/>
      </c>
      <c r="T11" s="34">
        <f>O11+P11+Q11+R11</f>
        <v/>
      </c>
      <c r="U11" s="34">
        <f>N11+T11</f>
        <v/>
      </c>
      <c r="V11" s="33">
        <f>N11/S11</f>
        <v/>
      </c>
      <c r="W11" s="33">
        <f>T11/S11</f>
        <v/>
      </c>
      <c r="X11" s="33">
        <f>U11/S11</f>
        <v/>
      </c>
      <c r="Y11" s="4">
        <f>IF(T11&gt;0,1,0)</f>
        <v/>
      </c>
      <c r="Z11" s="4">
        <f>INDEX('Job Evaluation'!$I$5:$I$40,MATCH(G11,'Job Evaluation'!$A$5:$A$40,0))</f>
        <v/>
      </c>
      <c r="AA11" s="4">
        <f>SUMPRODUCT(($C$2:$C$3444=C11)*($X$2:$X$3444&lt;X11))+SUMPRODUCT(($C$2:C11=C11)*($X$2:X11=X11))</f>
        <v/>
      </c>
      <c r="AB11" s="4">
        <f>MIN(4,INT((AA11-1)*4/COUNTIF($C$2:$C$3444,C11))+1)</f>
        <v/>
      </c>
    </row>
    <row r="12">
      <c r="A12" s="5" t="inlineStr">
        <is>
          <t>W00011</t>
        </is>
      </c>
      <c r="B12" s="5" t="inlineStr">
        <is>
          <t>DE · Munich</t>
        </is>
      </c>
      <c r="C12" s="5" t="inlineStr">
        <is>
          <t>DE</t>
        </is>
      </c>
      <c r="D12" s="5" t="inlineStr">
        <is>
          <t>Munich</t>
        </is>
      </c>
      <c r="E12" s="5" t="inlineStr">
        <is>
          <t>Finance</t>
        </is>
      </c>
      <c r="F12" s="5" t="inlineStr">
        <is>
          <t>L3</t>
        </is>
      </c>
      <c r="G12" s="5" t="inlineStr">
        <is>
          <t>Finance L3</t>
        </is>
      </c>
      <c r="H12" s="5" t="inlineStr">
        <is>
          <t>F</t>
        </is>
      </c>
      <c r="I12" s="5" t="inlineStr">
        <is>
          <t>Permanent</t>
        </is>
      </c>
      <c r="J12" s="5" t="inlineStr">
        <is>
          <t>Onsite</t>
        </is>
      </c>
      <c r="K12" s="5" t="n">
        <v>1</v>
      </c>
      <c r="L12" s="5" t="n">
        <v>40</v>
      </c>
      <c r="M12" s="5" t="n">
        <v>2</v>
      </c>
      <c r="N12" s="41" t="n">
        <v>69750</v>
      </c>
      <c r="O12" s="41" t="n">
        <v>1670</v>
      </c>
      <c r="P12" s="41" t="n">
        <v>0</v>
      </c>
      <c r="Q12" s="41" t="n">
        <v>0</v>
      </c>
      <c r="R12" s="41" t="n">
        <v>0</v>
      </c>
      <c r="S12" s="28">
        <f>L12*Settings!$C$7</f>
        <v/>
      </c>
      <c r="T12" s="34">
        <f>O12+P12+Q12+R12</f>
        <v/>
      </c>
      <c r="U12" s="34">
        <f>N12+T12</f>
        <v/>
      </c>
      <c r="V12" s="33">
        <f>N12/S12</f>
        <v/>
      </c>
      <c r="W12" s="33">
        <f>T12/S12</f>
        <v/>
      </c>
      <c r="X12" s="33">
        <f>U12/S12</f>
        <v/>
      </c>
      <c r="Y12" s="4">
        <f>IF(T12&gt;0,1,0)</f>
        <v/>
      </c>
      <c r="Z12" s="4">
        <f>INDEX('Job Evaluation'!$I$5:$I$40,MATCH(G12,'Job Evaluation'!$A$5:$A$40,0))</f>
        <v/>
      </c>
      <c r="AA12" s="4">
        <f>SUMPRODUCT(($C$2:$C$3444=C12)*($X$2:$X$3444&lt;X12))+SUMPRODUCT(($C$2:C12=C12)*($X$2:X12=X12))</f>
        <v/>
      </c>
      <c r="AB12" s="4">
        <f>MIN(4,INT((AA12-1)*4/COUNTIF($C$2:$C$3444,C12))+1)</f>
        <v/>
      </c>
    </row>
    <row r="13">
      <c r="A13" s="5" t="inlineStr">
        <is>
          <t>W00013</t>
        </is>
      </c>
      <c r="B13" s="5" t="inlineStr">
        <is>
          <t>IT · Milan</t>
        </is>
      </c>
      <c r="C13" s="5" t="inlineStr">
        <is>
          <t>IT</t>
        </is>
      </c>
      <c r="D13" s="5" t="inlineStr">
        <is>
          <t>Milan</t>
        </is>
      </c>
      <c r="E13" s="5" t="inlineStr">
        <is>
          <t>Operations</t>
        </is>
      </c>
      <c r="F13" s="5" t="inlineStr">
        <is>
          <t>L1</t>
        </is>
      </c>
      <c r="G13" s="5" t="inlineStr">
        <is>
          <t>Operations L1</t>
        </is>
      </c>
      <c r="H13" s="5" t="inlineStr">
        <is>
          <t>F</t>
        </is>
      </c>
      <c r="I13" s="5" t="inlineStr">
        <is>
          <t>Permanent</t>
        </is>
      </c>
      <c r="J13" s="5" t="inlineStr">
        <is>
          <t>Onsite</t>
        </is>
      </c>
      <c r="K13" s="5" t="n">
        <v>1</v>
      </c>
      <c r="L13" s="5" t="n">
        <v>40</v>
      </c>
      <c r="M13" s="5" t="n">
        <v>3</v>
      </c>
      <c r="N13" s="41" t="n">
        <v>28100</v>
      </c>
      <c r="O13" s="41" t="n">
        <v>0</v>
      </c>
      <c r="P13" s="41" t="n">
        <v>0</v>
      </c>
      <c r="Q13" s="41" t="n">
        <v>1320</v>
      </c>
      <c r="R13" s="41" t="n">
        <v>0</v>
      </c>
      <c r="S13" s="28">
        <f>L13*Settings!$C$7</f>
        <v/>
      </c>
      <c r="T13" s="34">
        <f>O13+P13+Q13+R13</f>
        <v/>
      </c>
      <c r="U13" s="34">
        <f>N13+T13</f>
        <v/>
      </c>
      <c r="V13" s="33">
        <f>N13/S13</f>
        <v/>
      </c>
      <c r="W13" s="33">
        <f>T13/S13</f>
        <v/>
      </c>
      <c r="X13" s="33">
        <f>U13/S13</f>
        <v/>
      </c>
      <c r="Y13" s="4">
        <f>IF(T13&gt;0,1,0)</f>
        <v/>
      </c>
      <c r="Z13" s="4">
        <f>INDEX('Job Evaluation'!$I$5:$I$40,MATCH(G13,'Job Evaluation'!$A$5:$A$40,0))</f>
        <v/>
      </c>
      <c r="AA13" s="4">
        <f>SUMPRODUCT(($C$2:$C$3444=C13)*($X$2:$X$3444&lt;X13))+SUMPRODUCT(($C$2:C13=C13)*($X$2:X13=X13))</f>
        <v/>
      </c>
      <c r="AB13" s="4">
        <f>MIN(4,INT((AA13-1)*4/COUNTIF($C$2:$C$3444,C13))+1)</f>
        <v/>
      </c>
    </row>
    <row r="14">
      <c r="A14" s="5" t="inlineStr">
        <is>
          <t>W00014</t>
        </is>
      </c>
      <c r="B14" s="5" t="inlineStr">
        <is>
          <t>IT · Milan</t>
        </is>
      </c>
      <c r="C14" s="5" t="inlineStr">
        <is>
          <t>IT</t>
        </is>
      </c>
      <c r="D14" s="5" t="inlineStr">
        <is>
          <t>Milan</t>
        </is>
      </c>
      <c r="E14" s="5" t="inlineStr">
        <is>
          <t>Operations</t>
        </is>
      </c>
      <c r="F14" s="5" t="inlineStr">
        <is>
          <t>L1</t>
        </is>
      </c>
      <c r="G14" s="5" t="inlineStr">
        <is>
          <t>Operations L1</t>
        </is>
      </c>
      <c r="H14" s="5" t="inlineStr">
        <is>
          <t>F</t>
        </is>
      </c>
      <c r="I14" s="5" t="inlineStr">
        <is>
          <t>Permanent</t>
        </is>
      </c>
      <c r="J14" s="5" t="inlineStr">
        <is>
          <t>Onsite</t>
        </is>
      </c>
      <c r="K14" s="5" t="n">
        <v>1</v>
      </c>
      <c r="L14" s="5" t="n">
        <v>40</v>
      </c>
      <c r="M14" s="5" t="n">
        <v>2</v>
      </c>
      <c r="N14" s="41" t="n">
        <v>25550</v>
      </c>
      <c r="O14" s="41" t="n">
        <v>0</v>
      </c>
      <c r="P14" s="41" t="n">
        <v>0</v>
      </c>
      <c r="Q14" s="41" t="n">
        <v>1320</v>
      </c>
      <c r="R14" s="41" t="n">
        <v>0</v>
      </c>
      <c r="S14" s="28">
        <f>L14*Settings!$C$7</f>
        <v/>
      </c>
      <c r="T14" s="34">
        <f>O14+P14+Q14+R14</f>
        <v/>
      </c>
      <c r="U14" s="34">
        <f>N14+T14</f>
        <v/>
      </c>
      <c r="V14" s="33">
        <f>N14/S14</f>
        <v/>
      </c>
      <c r="W14" s="33">
        <f>T14/S14</f>
        <v/>
      </c>
      <c r="X14" s="33">
        <f>U14/S14</f>
        <v/>
      </c>
      <c r="Y14" s="4">
        <f>IF(T14&gt;0,1,0)</f>
        <v/>
      </c>
      <c r="Z14" s="4">
        <f>INDEX('Job Evaluation'!$I$5:$I$40,MATCH(G14,'Job Evaluation'!$A$5:$A$40,0))</f>
        <v/>
      </c>
      <c r="AA14" s="4">
        <f>SUMPRODUCT(($C$2:$C$3444=C14)*($X$2:$X$3444&lt;X14))+SUMPRODUCT(($C$2:C14=C14)*($X$2:X14=X14))</f>
        <v/>
      </c>
      <c r="AB14" s="4">
        <f>MIN(4,INT((AA14-1)*4/COUNTIF($C$2:$C$3444,C14))+1)</f>
        <v/>
      </c>
    </row>
    <row r="15">
      <c r="A15" s="5" t="inlineStr">
        <is>
          <t>W00015</t>
        </is>
      </c>
      <c r="B15" s="5" t="inlineStr">
        <is>
          <t>PL · Kraków</t>
        </is>
      </c>
      <c r="C15" s="5" t="inlineStr">
        <is>
          <t>PL</t>
        </is>
      </c>
      <c r="D15" s="5" t="inlineStr">
        <is>
          <t>Krakow</t>
        </is>
      </c>
      <c r="E15" s="5" t="inlineStr">
        <is>
          <t>Operations</t>
        </is>
      </c>
      <c r="F15" s="5" t="inlineStr">
        <is>
          <t>L3</t>
        </is>
      </c>
      <c r="G15" s="5" t="inlineStr">
        <is>
          <t>Operations L3</t>
        </is>
      </c>
      <c r="H15" s="5" t="inlineStr">
        <is>
          <t>M</t>
        </is>
      </c>
      <c r="I15" s="5" t="inlineStr">
        <is>
          <t>Permanent</t>
        </is>
      </c>
      <c r="J15" s="5" t="inlineStr">
        <is>
          <t>Hybrid</t>
        </is>
      </c>
      <c r="K15" s="5" t="n">
        <v>1</v>
      </c>
      <c r="L15" s="5" t="n">
        <v>40</v>
      </c>
      <c r="M15" s="5" t="n">
        <v>1</v>
      </c>
      <c r="N15" s="41" t="n">
        <v>34300</v>
      </c>
      <c r="O15" s="41" t="n">
        <v>0</v>
      </c>
      <c r="P15" s="41" t="n">
        <v>0</v>
      </c>
      <c r="Q15" s="41" t="n">
        <v>0</v>
      </c>
      <c r="R15" s="41" t="n">
        <v>0</v>
      </c>
      <c r="S15" s="28">
        <f>L15*Settings!$C$7</f>
        <v/>
      </c>
      <c r="T15" s="34">
        <f>O15+P15+Q15+R15</f>
        <v/>
      </c>
      <c r="U15" s="34">
        <f>N15+T15</f>
        <v/>
      </c>
      <c r="V15" s="33">
        <f>N15/S15</f>
        <v/>
      </c>
      <c r="W15" s="33">
        <f>T15/S15</f>
        <v/>
      </c>
      <c r="X15" s="33">
        <f>U15/S15</f>
        <v/>
      </c>
      <c r="Y15" s="4">
        <f>IF(T15&gt;0,1,0)</f>
        <v/>
      </c>
      <c r="Z15" s="4">
        <f>INDEX('Job Evaluation'!$I$5:$I$40,MATCH(G15,'Job Evaluation'!$A$5:$A$40,0))</f>
        <v/>
      </c>
      <c r="AA15" s="4">
        <f>SUMPRODUCT(($C$2:$C$3444=C15)*($X$2:$X$3444&lt;X15))+SUMPRODUCT(($C$2:C15=C15)*($X$2:X15=X15))</f>
        <v/>
      </c>
      <c r="AB15" s="4">
        <f>MIN(4,INT((AA15-1)*4/COUNTIF($C$2:$C$3444,C15))+1)</f>
        <v/>
      </c>
    </row>
    <row r="16">
      <c r="A16" s="5" t="inlineStr">
        <is>
          <t>W00016</t>
        </is>
      </c>
      <c r="B16" s="5" t="inlineStr">
        <is>
          <t>PL · Kraków</t>
        </is>
      </c>
      <c r="C16" s="5" t="inlineStr">
        <is>
          <t>PL</t>
        </is>
      </c>
      <c r="D16" s="5" t="inlineStr">
        <is>
          <t>Krakow</t>
        </is>
      </c>
      <c r="E16" s="5" t="inlineStr">
        <is>
          <t>Operations</t>
        </is>
      </c>
      <c r="F16" s="5" t="inlineStr">
        <is>
          <t>L1</t>
        </is>
      </c>
      <c r="G16" s="5" t="inlineStr">
        <is>
          <t>Operations L1</t>
        </is>
      </c>
      <c r="H16" s="5" t="inlineStr">
        <is>
          <t>F</t>
        </is>
      </c>
      <c r="I16" s="5" t="inlineStr">
        <is>
          <t>Fixed-term</t>
        </is>
      </c>
      <c r="J16" s="5" t="inlineStr">
        <is>
          <t>Onsite</t>
        </is>
      </c>
      <c r="K16" s="5" t="n">
        <v>1</v>
      </c>
      <c r="L16" s="5" t="n">
        <v>40</v>
      </c>
      <c r="M16" s="5" t="n">
        <v>4</v>
      </c>
      <c r="N16" s="41" t="n">
        <v>15550</v>
      </c>
      <c r="O16" s="41" t="n">
        <v>0</v>
      </c>
      <c r="P16" s="41" t="n">
        <v>0</v>
      </c>
      <c r="Q16" s="41" t="n">
        <v>840</v>
      </c>
      <c r="R16" s="41" t="n">
        <v>0</v>
      </c>
      <c r="S16" s="28">
        <f>L16*Settings!$C$7</f>
        <v/>
      </c>
      <c r="T16" s="34">
        <f>O16+P16+Q16+R16</f>
        <v/>
      </c>
      <c r="U16" s="34">
        <f>N16+T16</f>
        <v/>
      </c>
      <c r="V16" s="33">
        <f>N16/S16</f>
        <v/>
      </c>
      <c r="W16" s="33">
        <f>T16/S16</f>
        <v/>
      </c>
      <c r="X16" s="33">
        <f>U16/S16</f>
        <v/>
      </c>
      <c r="Y16" s="4">
        <f>IF(T16&gt;0,1,0)</f>
        <v/>
      </c>
      <c r="Z16" s="4">
        <f>INDEX('Job Evaluation'!$I$5:$I$40,MATCH(G16,'Job Evaluation'!$A$5:$A$40,0))</f>
        <v/>
      </c>
      <c r="AA16" s="4">
        <f>SUMPRODUCT(($C$2:$C$3444=C16)*($X$2:$X$3444&lt;X16))+SUMPRODUCT(($C$2:C16=C16)*($X$2:X16=X16))</f>
        <v/>
      </c>
      <c r="AB16" s="4">
        <f>MIN(4,INT((AA16-1)*4/COUNTIF($C$2:$C$3444,C16))+1)</f>
        <v/>
      </c>
    </row>
    <row r="17">
      <c r="A17" s="5" t="inlineStr">
        <is>
          <t>W00017</t>
        </is>
      </c>
      <c r="B17" s="5" t="inlineStr">
        <is>
          <t>IT · Milan</t>
        </is>
      </c>
      <c r="C17" s="5" t="inlineStr">
        <is>
          <t>IT</t>
        </is>
      </c>
      <c r="D17" s="5" t="inlineStr">
        <is>
          <t>Milan</t>
        </is>
      </c>
      <c r="E17" s="5" t="inlineStr">
        <is>
          <t>Customer Service</t>
        </is>
      </c>
      <c r="F17" s="5" t="inlineStr">
        <is>
          <t>L1</t>
        </is>
      </c>
      <c r="G17" s="5" t="inlineStr">
        <is>
          <t>Customer Service L1</t>
        </is>
      </c>
      <c r="H17" s="5" t="inlineStr">
        <is>
          <t>F</t>
        </is>
      </c>
      <c r="I17" s="5" t="inlineStr">
        <is>
          <t>Permanent</t>
        </is>
      </c>
      <c r="J17" s="5" t="inlineStr">
        <is>
          <t>Remote</t>
        </is>
      </c>
      <c r="K17" s="5" t="n">
        <v>1</v>
      </c>
      <c r="L17" s="5" t="n">
        <v>40</v>
      </c>
      <c r="M17" s="5" t="n">
        <v>3</v>
      </c>
      <c r="N17" s="41" t="n">
        <v>18550</v>
      </c>
      <c r="O17" s="41" t="n">
        <v>0</v>
      </c>
      <c r="P17" s="41" t="n">
        <v>0</v>
      </c>
      <c r="Q17" s="41" t="n">
        <v>0</v>
      </c>
      <c r="R17" s="41" t="n">
        <v>0</v>
      </c>
      <c r="S17" s="28">
        <f>L17*Settings!$C$7</f>
        <v/>
      </c>
      <c r="T17" s="34">
        <f>O17+P17+Q17+R17</f>
        <v/>
      </c>
      <c r="U17" s="34">
        <f>N17+T17</f>
        <v/>
      </c>
      <c r="V17" s="33">
        <f>N17/S17</f>
        <v/>
      </c>
      <c r="W17" s="33">
        <f>T17/S17</f>
        <v/>
      </c>
      <c r="X17" s="33">
        <f>U17/S17</f>
        <v/>
      </c>
      <c r="Y17" s="4">
        <f>IF(T17&gt;0,1,0)</f>
        <v/>
      </c>
      <c r="Z17" s="4">
        <f>INDEX('Job Evaluation'!$I$5:$I$40,MATCH(G17,'Job Evaluation'!$A$5:$A$40,0))</f>
        <v/>
      </c>
      <c r="AA17" s="4">
        <f>SUMPRODUCT(($C$2:$C$3444=C17)*($X$2:$X$3444&lt;X17))+SUMPRODUCT(($C$2:C17=C17)*($X$2:X17=X17))</f>
        <v/>
      </c>
      <c r="AB17" s="4">
        <f>MIN(4,INT((AA17-1)*4/COUNTIF($C$2:$C$3444,C17))+1)</f>
        <v/>
      </c>
    </row>
    <row r="18">
      <c r="A18" s="5" t="inlineStr">
        <is>
          <t>W00018</t>
        </is>
      </c>
      <c r="B18" s="5" t="inlineStr">
        <is>
          <t>IT · Milan</t>
        </is>
      </c>
      <c r="C18" s="5" t="inlineStr">
        <is>
          <t>IT</t>
        </is>
      </c>
      <c r="D18" s="5" t="inlineStr">
        <is>
          <t>Milan</t>
        </is>
      </c>
      <c r="E18" s="5" t="inlineStr">
        <is>
          <t>HR</t>
        </is>
      </c>
      <c r="F18" s="5" t="inlineStr">
        <is>
          <t>L1</t>
        </is>
      </c>
      <c r="G18" s="5" t="inlineStr">
        <is>
          <t>HR L1</t>
        </is>
      </c>
      <c r="H18" s="5" t="inlineStr">
        <is>
          <t>F</t>
        </is>
      </c>
      <c r="I18" s="5" t="inlineStr">
        <is>
          <t>Permanent</t>
        </is>
      </c>
      <c r="J18" s="5" t="inlineStr">
        <is>
          <t>Remote</t>
        </is>
      </c>
      <c r="K18" s="5" t="n">
        <v>1</v>
      </c>
      <c r="L18" s="5" t="n">
        <v>40</v>
      </c>
      <c r="M18" s="5" t="n">
        <v>2</v>
      </c>
      <c r="N18" s="41" t="n">
        <v>23050</v>
      </c>
      <c r="O18" s="41" t="n">
        <v>0</v>
      </c>
      <c r="P18" s="41" t="n">
        <v>0</v>
      </c>
      <c r="Q18" s="41" t="n">
        <v>0</v>
      </c>
      <c r="R18" s="41" t="n">
        <v>0</v>
      </c>
      <c r="S18" s="28">
        <f>L18*Settings!$C$7</f>
        <v/>
      </c>
      <c r="T18" s="34">
        <f>O18+P18+Q18+R18</f>
        <v/>
      </c>
      <c r="U18" s="34">
        <f>N18+T18</f>
        <v/>
      </c>
      <c r="V18" s="33">
        <f>N18/S18</f>
        <v/>
      </c>
      <c r="W18" s="33">
        <f>T18/S18</f>
        <v/>
      </c>
      <c r="X18" s="33">
        <f>U18/S18</f>
        <v/>
      </c>
      <c r="Y18" s="4">
        <f>IF(T18&gt;0,1,0)</f>
        <v/>
      </c>
      <c r="Z18" s="4">
        <f>INDEX('Job Evaluation'!$I$5:$I$40,MATCH(G18,'Job Evaluation'!$A$5:$A$40,0))</f>
        <v/>
      </c>
      <c r="AA18" s="4">
        <f>SUMPRODUCT(($C$2:$C$3444=C18)*($X$2:$X$3444&lt;X18))+SUMPRODUCT(($C$2:C18=C18)*($X$2:X18=X18))</f>
        <v/>
      </c>
      <c r="AB18" s="4">
        <f>MIN(4,INT((AA18-1)*4/COUNTIF($C$2:$C$3444,C18))+1)</f>
        <v/>
      </c>
    </row>
    <row r="19">
      <c r="A19" s="5" t="inlineStr">
        <is>
          <t>W00020</t>
        </is>
      </c>
      <c r="B19" s="5" t="inlineStr">
        <is>
          <t>ES · Barcelona</t>
        </is>
      </c>
      <c r="C19" s="5" t="inlineStr">
        <is>
          <t>ES</t>
        </is>
      </c>
      <c r="D19" s="5" t="inlineStr">
        <is>
          <t>Barcelona</t>
        </is>
      </c>
      <c r="E19" s="5" t="inlineStr">
        <is>
          <t>Sales</t>
        </is>
      </c>
      <c r="F19" s="5" t="inlineStr">
        <is>
          <t>L4</t>
        </is>
      </c>
      <c r="G19" s="5" t="inlineStr">
        <is>
          <t>Sales L4</t>
        </is>
      </c>
      <c r="H19" s="5" t="inlineStr">
        <is>
          <t>M</t>
        </is>
      </c>
      <c r="I19" s="5" t="inlineStr">
        <is>
          <t>Fixed-term</t>
        </is>
      </c>
      <c r="J19" s="5" t="inlineStr">
        <is>
          <t>Remote</t>
        </is>
      </c>
      <c r="K19" s="5" t="n">
        <v>1</v>
      </c>
      <c r="L19" s="5" t="n">
        <v>40</v>
      </c>
      <c r="M19" s="5" t="n">
        <v>4</v>
      </c>
      <c r="N19" s="41" t="n">
        <v>54850</v>
      </c>
      <c r="O19" s="41" t="n">
        <v>5830</v>
      </c>
      <c r="P19" s="41" t="n">
        <v>9240</v>
      </c>
      <c r="Q19" s="41" t="n">
        <v>0</v>
      </c>
      <c r="R19" s="41" t="n">
        <v>0</v>
      </c>
      <c r="S19" s="28">
        <f>L19*Settings!$C$7</f>
        <v/>
      </c>
      <c r="T19" s="34">
        <f>O19+P19+Q19+R19</f>
        <v/>
      </c>
      <c r="U19" s="34">
        <f>N19+T19</f>
        <v/>
      </c>
      <c r="V19" s="33">
        <f>N19/S19</f>
        <v/>
      </c>
      <c r="W19" s="33">
        <f>T19/S19</f>
        <v/>
      </c>
      <c r="X19" s="33">
        <f>U19/S19</f>
        <v/>
      </c>
      <c r="Y19" s="4">
        <f>IF(T19&gt;0,1,0)</f>
        <v/>
      </c>
      <c r="Z19" s="4">
        <f>INDEX('Job Evaluation'!$I$5:$I$40,MATCH(G19,'Job Evaluation'!$A$5:$A$40,0))</f>
        <v/>
      </c>
      <c r="AA19" s="4">
        <f>SUMPRODUCT(($C$2:$C$3444=C19)*($X$2:$X$3444&lt;X19))+SUMPRODUCT(($C$2:C19=C19)*($X$2:X19=X19))</f>
        <v/>
      </c>
      <c r="AB19" s="4">
        <f>MIN(4,INT((AA19-1)*4/COUNTIF($C$2:$C$3444,C19))+1)</f>
        <v/>
      </c>
    </row>
    <row r="20">
      <c r="A20" s="5" t="inlineStr">
        <is>
          <t>W00021</t>
        </is>
      </c>
      <c r="B20" s="5" t="inlineStr">
        <is>
          <t>PL · Kraków</t>
        </is>
      </c>
      <c r="C20" s="5" t="inlineStr">
        <is>
          <t>PL</t>
        </is>
      </c>
      <c r="D20" s="5" t="inlineStr">
        <is>
          <t>Krakow</t>
        </is>
      </c>
      <c r="E20" s="5" t="inlineStr">
        <is>
          <t>Customer Service</t>
        </is>
      </c>
      <c r="F20" s="5" t="inlineStr">
        <is>
          <t>L1</t>
        </is>
      </c>
      <c r="G20" s="5" t="inlineStr">
        <is>
          <t>Customer Service L1</t>
        </is>
      </c>
      <c r="H20" s="5" t="inlineStr">
        <is>
          <t>M</t>
        </is>
      </c>
      <c r="I20" s="5" t="inlineStr">
        <is>
          <t>Permanent</t>
        </is>
      </c>
      <c r="J20" s="5" t="inlineStr">
        <is>
          <t>Remote</t>
        </is>
      </c>
      <c r="K20" s="5" t="n">
        <v>1</v>
      </c>
      <c r="L20" s="5" t="n">
        <v>40</v>
      </c>
      <c r="M20" s="5" t="n">
        <v>5</v>
      </c>
      <c r="N20" s="41" t="n">
        <v>17850</v>
      </c>
      <c r="O20" s="41" t="n">
        <v>0</v>
      </c>
      <c r="P20" s="41" t="n">
        <v>0</v>
      </c>
      <c r="Q20" s="41" t="n">
        <v>0</v>
      </c>
      <c r="R20" s="41" t="n">
        <v>0</v>
      </c>
      <c r="S20" s="28">
        <f>L20*Settings!$C$7</f>
        <v/>
      </c>
      <c r="T20" s="34">
        <f>O20+P20+Q20+R20</f>
        <v/>
      </c>
      <c r="U20" s="34">
        <f>N20+T20</f>
        <v/>
      </c>
      <c r="V20" s="33">
        <f>N20/S20</f>
        <v/>
      </c>
      <c r="W20" s="33">
        <f>T20/S20</f>
        <v/>
      </c>
      <c r="X20" s="33">
        <f>U20/S20</f>
        <v/>
      </c>
      <c r="Y20" s="4">
        <f>IF(T20&gt;0,1,0)</f>
        <v/>
      </c>
      <c r="Z20" s="4">
        <f>INDEX('Job Evaluation'!$I$5:$I$40,MATCH(G20,'Job Evaluation'!$A$5:$A$40,0))</f>
        <v/>
      </c>
      <c r="AA20" s="4">
        <f>SUMPRODUCT(($C$2:$C$3444=C20)*($X$2:$X$3444&lt;X20))+SUMPRODUCT(($C$2:C20=C20)*($X$2:X20=X20))</f>
        <v/>
      </c>
      <c r="AB20" s="4">
        <f>MIN(4,INT((AA20-1)*4/COUNTIF($C$2:$C$3444,C20))+1)</f>
        <v/>
      </c>
    </row>
    <row r="21">
      <c r="A21" s="5" t="inlineStr">
        <is>
          <t>W00022</t>
        </is>
      </c>
      <c r="B21" s="5" t="inlineStr">
        <is>
          <t>DE · Munich</t>
        </is>
      </c>
      <c r="C21" s="5" t="inlineStr">
        <is>
          <t>DE</t>
        </is>
      </c>
      <c r="D21" s="5" t="inlineStr">
        <is>
          <t>Munich</t>
        </is>
      </c>
      <c r="E21" s="5" t="inlineStr">
        <is>
          <t>Operations</t>
        </is>
      </c>
      <c r="F21" s="5" t="inlineStr">
        <is>
          <t>L3</t>
        </is>
      </c>
      <c r="G21" s="5" t="inlineStr">
        <is>
          <t>Operations L3</t>
        </is>
      </c>
      <c r="H21" s="5" t="inlineStr">
        <is>
          <t>M</t>
        </is>
      </c>
      <c r="I21" s="5" t="inlineStr">
        <is>
          <t>Permanent</t>
        </is>
      </c>
      <c r="J21" s="5" t="inlineStr">
        <is>
          <t>Onsite</t>
        </is>
      </c>
      <c r="K21" s="5" t="n">
        <v>1</v>
      </c>
      <c r="L21" s="5" t="n">
        <v>40</v>
      </c>
      <c r="M21" s="5" t="n">
        <v>3</v>
      </c>
      <c r="N21" s="41" t="n">
        <v>60050</v>
      </c>
      <c r="O21" s="41" t="n">
        <v>3100</v>
      </c>
      <c r="P21" s="41" t="n">
        <v>0</v>
      </c>
      <c r="Q21" s="41" t="n">
        <v>1800</v>
      </c>
      <c r="R21" s="41" t="n">
        <v>0</v>
      </c>
      <c r="S21" s="28">
        <f>L21*Settings!$C$7</f>
        <v/>
      </c>
      <c r="T21" s="34">
        <f>O21+P21+Q21+R21</f>
        <v/>
      </c>
      <c r="U21" s="34">
        <f>N21+T21</f>
        <v/>
      </c>
      <c r="V21" s="33">
        <f>N21/S21</f>
        <v/>
      </c>
      <c r="W21" s="33">
        <f>T21/S21</f>
        <v/>
      </c>
      <c r="X21" s="33">
        <f>U21/S21</f>
        <v/>
      </c>
      <c r="Y21" s="4">
        <f>IF(T21&gt;0,1,0)</f>
        <v/>
      </c>
      <c r="Z21" s="4">
        <f>INDEX('Job Evaluation'!$I$5:$I$40,MATCH(G21,'Job Evaluation'!$A$5:$A$40,0))</f>
        <v/>
      </c>
      <c r="AA21" s="4">
        <f>SUMPRODUCT(($C$2:$C$3444=C21)*($X$2:$X$3444&lt;X21))+SUMPRODUCT(($C$2:C21=C21)*($X$2:X21=X21))</f>
        <v/>
      </c>
      <c r="AB21" s="4">
        <f>MIN(4,INT((AA21-1)*4/COUNTIF($C$2:$C$3444,C21))+1)</f>
        <v/>
      </c>
    </row>
    <row r="22">
      <c r="A22" s="5" t="inlineStr">
        <is>
          <t>W00023</t>
        </is>
      </c>
      <c r="B22" s="5" t="inlineStr">
        <is>
          <t>PL · Kraków</t>
        </is>
      </c>
      <c r="C22" s="5" t="inlineStr">
        <is>
          <t>PL</t>
        </is>
      </c>
      <c r="D22" s="5" t="inlineStr">
        <is>
          <t>Krakow</t>
        </is>
      </c>
      <c r="E22" s="5" t="inlineStr">
        <is>
          <t>Tech</t>
        </is>
      </c>
      <c r="F22" s="5" t="inlineStr">
        <is>
          <t>L1</t>
        </is>
      </c>
      <c r="G22" s="5" t="inlineStr">
        <is>
          <t>Tech L1</t>
        </is>
      </c>
      <c r="H22" s="5" t="inlineStr">
        <is>
          <t>M</t>
        </is>
      </c>
      <c r="I22" s="5" t="inlineStr">
        <is>
          <t>Permanent</t>
        </is>
      </c>
      <c r="J22" s="5" t="inlineStr">
        <is>
          <t>Remote</t>
        </is>
      </c>
      <c r="K22" s="5" t="n">
        <v>0.8</v>
      </c>
      <c r="L22" s="5" t="n">
        <v>32</v>
      </c>
      <c r="M22" s="5" t="n">
        <v>3</v>
      </c>
      <c r="N22" s="41" t="n">
        <v>22480</v>
      </c>
      <c r="O22" s="41" t="n">
        <v>0</v>
      </c>
      <c r="P22" s="41" t="n">
        <v>0</v>
      </c>
      <c r="Q22" s="41" t="n">
        <v>0</v>
      </c>
      <c r="R22" s="41" t="n">
        <v>0</v>
      </c>
      <c r="S22" s="28">
        <f>L22*Settings!$C$7</f>
        <v/>
      </c>
      <c r="T22" s="34">
        <f>O22+P22+Q22+R22</f>
        <v/>
      </c>
      <c r="U22" s="34">
        <f>N22+T22</f>
        <v/>
      </c>
      <c r="V22" s="33">
        <f>N22/S22</f>
        <v/>
      </c>
      <c r="W22" s="33">
        <f>T22/S22</f>
        <v/>
      </c>
      <c r="X22" s="33">
        <f>U22/S22</f>
        <v/>
      </c>
      <c r="Y22" s="4">
        <f>IF(T22&gt;0,1,0)</f>
        <v/>
      </c>
      <c r="Z22" s="4">
        <f>INDEX('Job Evaluation'!$I$5:$I$40,MATCH(G22,'Job Evaluation'!$A$5:$A$40,0))</f>
        <v/>
      </c>
      <c r="AA22" s="4">
        <f>SUMPRODUCT(($C$2:$C$3444=C22)*($X$2:$X$3444&lt;X22))+SUMPRODUCT(($C$2:C22=C22)*($X$2:X22=X22))</f>
        <v/>
      </c>
      <c r="AB22" s="4">
        <f>MIN(4,INT((AA22-1)*4/COUNTIF($C$2:$C$3444,C22))+1)</f>
        <v/>
      </c>
    </row>
    <row r="23">
      <c r="A23" s="5" t="inlineStr">
        <is>
          <t>W00025</t>
        </is>
      </c>
      <c r="B23" s="5" t="inlineStr">
        <is>
          <t>IT · Milan</t>
        </is>
      </c>
      <c r="C23" s="5" t="inlineStr">
        <is>
          <t>IT</t>
        </is>
      </c>
      <c r="D23" s="5" t="inlineStr">
        <is>
          <t>Milan</t>
        </is>
      </c>
      <c r="E23" s="5" t="inlineStr">
        <is>
          <t>Operations</t>
        </is>
      </c>
      <c r="F23" s="5" t="inlineStr">
        <is>
          <t>L4</t>
        </is>
      </c>
      <c r="G23" s="5" t="inlineStr">
        <is>
          <t>Operations L4</t>
        </is>
      </c>
      <c r="H23" s="5" t="inlineStr">
        <is>
          <t>F</t>
        </is>
      </c>
      <c r="I23" s="5" t="inlineStr">
        <is>
          <t>Permanent</t>
        </is>
      </c>
      <c r="J23" s="5" t="inlineStr">
        <is>
          <t>Onsite</t>
        </is>
      </c>
      <c r="K23" s="5" t="n">
        <v>1</v>
      </c>
      <c r="L23" s="5" t="n">
        <v>40</v>
      </c>
      <c r="M23" s="5" t="n">
        <v>3</v>
      </c>
      <c r="N23" s="41" t="n">
        <v>49050</v>
      </c>
      <c r="O23" s="41" t="n">
        <v>3740</v>
      </c>
      <c r="P23" s="41" t="n">
        <v>0</v>
      </c>
      <c r="Q23" s="41" t="n">
        <v>0</v>
      </c>
      <c r="R23" s="41" t="n">
        <v>0</v>
      </c>
      <c r="S23" s="28">
        <f>L23*Settings!$C$7</f>
        <v/>
      </c>
      <c r="T23" s="34">
        <f>O23+P23+Q23+R23</f>
        <v/>
      </c>
      <c r="U23" s="34">
        <f>N23+T23</f>
        <v/>
      </c>
      <c r="V23" s="33">
        <f>N23/S23</f>
        <v/>
      </c>
      <c r="W23" s="33">
        <f>T23/S23</f>
        <v/>
      </c>
      <c r="X23" s="33">
        <f>U23/S23</f>
        <v/>
      </c>
      <c r="Y23" s="4">
        <f>IF(T23&gt;0,1,0)</f>
        <v/>
      </c>
      <c r="Z23" s="4">
        <f>INDEX('Job Evaluation'!$I$5:$I$40,MATCH(G23,'Job Evaluation'!$A$5:$A$40,0))</f>
        <v/>
      </c>
      <c r="AA23" s="4">
        <f>SUMPRODUCT(($C$2:$C$3444=C23)*($X$2:$X$3444&lt;X23))+SUMPRODUCT(($C$2:C23=C23)*($X$2:X23=X23))</f>
        <v/>
      </c>
      <c r="AB23" s="4">
        <f>MIN(4,INT((AA23-1)*4/COUNTIF($C$2:$C$3444,C23))+1)</f>
        <v/>
      </c>
    </row>
    <row r="24">
      <c r="A24" s="5" t="inlineStr">
        <is>
          <t>W00027</t>
        </is>
      </c>
      <c r="B24" s="5" t="inlineStr">
        <is>
          <t>ES · Barcelona</t>
        </is>
      </c>
      <c r="C24" s="5" t="inlineStr">
        <is>
          <t>ES</t>
        </is>
      </c>
      <c r="D24" s="5" t="inlineStr">
        <is>
          <t>Barcelona</t>
        </is>
      </c>
      <c r="E24" s="5" t="inlineStr">
        <is>
          <t>Operations</t>
        </is>
      </c>
      <c r="F24" s="5" t="inlineStr">
        <is>
          <t>L4</t>
        </is>
      </c>
      <c r="G24" s="5" t="inlineStr">
        <is>
          <t>Operations L4</t>
        </is>
      </c>
      <c r="H24" s="5" t="inlineStr">
        <is>
          <t>M</t>
        </is>
      </c>
      <c r="I24" s="5" t="inlineStr">
        <is>
          <t>Permanent</t>
        </is>
      </c>
      <c r="J24" s="5" t="inlineStr">
        <is>
          <t>Onsite</t>
        </is>
      </c>
      <c r="K24" s="5" t="n">
        <v>1</v>
      </c>
      <c r="L24" s="5" t="n">
        <v>40</v>
      </c>
      <c r="M24" s="5" t="n">
        <v>2</v>
      </c>
      <c r="N24" s="41" t="n">
        <v>53400</v>
      </c>
      <c r="O24" s="41" t="n">
        <v>2270</v>
      </c>
      <c r="P24" s="41" t="n">
        <v>0</v>
      </c>
      <c r="Q24" s="41" t="n">
        <v>0</v>
      </c>
      <c r="R24" s="41" t="n">
        <v>0</v>
      </c>
      <c r="S24" s="28">
        <f>L24*Settings!$C$7</f>
        <v/>
      </c>
      <c r="T24" s="34">
        <f>O24+P24+Q24+R24</f>
        <v/>
      </c>
      <c r="U24" s="34">
        <f>N24+T24</f>
        <v/>
      </c>
      <c r="V24" s="33">
        <f>N24/S24</f>
        <v/>
      </c>
      <c r="W24" s="33">
        <f>T24/S24</f>
        <v/>
      </c>
      <c r="X24" s="33">
        <f>U24/S24</f>
        <v/>
      </c>
      <c r="Y24" s="4">
        <f>IF(T24&gt;0,1,0)</f>
        <v/>
      </c>
      <c r="Z24" s="4">
        <f>INDEX('Job Evaluation'!$I$5:$I$40,MATCH(G24,'Job Evaluation'!$A$5:$A$40,0))</f>
        <v/>
      </c>
      <c r="AA24" s="4">
        <f>SUMPRODUCT(($C$2:$C$3444=C24)*($X$2:$X$3444&lt;X24))+SUMPRODUCT(($C$2:C24=C24)*($X$2:X24=X24))</f>
        <v/>
      </c>
      <c r="AB24" s="4">
        <f>MIN(4,INT((AA24-1)*4/COUNTIF($C$2:$C$3444,C24))+1)</f>
        <v/>
      </c>
    </row>
    <row r="25">
      <c r="A25" s="5" t="inlineStr">
        <is>
          <t>W00028</t>
        </is>
      </c>
      <c r="B25" s="5" t="inlineStr">
        <is>
          <t>PL · Kraków</t>
        </is>
      </c>
      <c r="C25" s="5" t="inlineStr">
        <is>
          <t>PL</t>
        </is>
      </c>
      <c r="D25" s="5" t="inlineStr">
        <is>
          <t>Krakow</t>
        </is>
      </c>
      <c r="E25" s="5" t="inlineStr">
        <is>
          <t>Customer Service</t>
        </is>
      </c>
      <c r="F25" s="5" t="inlineStr">
        <is>
          <t>L1</t>
        </is>
      </c>
      <c r="G25" s="5" t="inlineStr">
        <is>
          <t>Customer Service L1</t>
        </is>
      </c>
      <c r="H25" s="5" t="inlineStr">
        <is>
          <t>M</t>
        </is>
      </c>
      <c r="I25" s="5" t="inlineStr">
        <is>
          <t>Permanent</t>
        </is>
      </c>
      <c r="J25" s="5" t="inlineStr">
        <is>
          <t>Hybrid</t>
        </is>
      </c>
      <c r="K25" s="5" t="n">
        <v>1</v>
      </c>
      <c r="L25" s="5" t="n">
        <v>40</v>
      </c>
      <c r="M25" s="5" t="n">
        <v>1</v>
      </c>
      <c r="N25" s="41" t="n">
        <v>19600</v>
      </c>
      <c r="O25" s="41" t="n">
        <v>0</v>
      </c>
      <c r="P25" s="41" t="n">
        <v>0</v>
      </c>
      <c r="Q25" s="41" t="n">
        <v>0</v>
      </c>
      <c r="R25" s="41" t="n">
        <v>0</v>
      </c>
      <c r="S25" s="28">
        <f>L25*Settings!$C$7</f>
        <v/>
      </c>
      <c r="T25" s="34">
        <f>O25+P25+Q25+R25</f>
        <v/>
      </c>
      <c r="U25" s="34">
        <f>N25+T25</f>
        <v/>
      </c>
      <c r="V25" s="33">
        <f>N25/S25</f>
        <v/>
      </c>
      <c r="W25" s="33">
        <f>T25/S25</f>
        <v/>
      </c>
      <c r="X25" s="33">
        <f>U25/S25</f>
        <v/>
      </c>
      <c r="Y25" s="4">
        <f>IF(T25&gt;0,1,0)</f>
        <v/>
      </c>
      <c r="Z25" s="4">
        <f>INDEX('Job Evaluation'!$I$5:$I$40,MATCH(G25,'Job Evaluation'!$A$5:$A$40,0))</f>
        <v/>
      </c>
      <c r="AA25" s="4">
        <f>SUMPRODUCT(($C$2:$C$3444=C25)*($X$2:$X$3444&lt;X25))+SUMPRODUCT(($C$2:C25=C25)*($X$2:X25=X25))</f>
        <v/>
      </c>
      <c r="AB25" s="4">
        <f>MIN(4,INT((AA25-1)*4/COUNTIF($C$2:$C$3444,C25))+1)</f>
        <v/>
      </c>
    </row>
    <row r="26">
      <c r="A26" s="5" t="inlineStr">
        <is>
          <t>W00029</t>
        </is>
      </c>
      <c r="B26" s="5" t="inlineStr">
        <is>
          <t>ES · Barcelona</t>
        </is>
      </c>
      <c r="C26" s="5" t="inlineStr">
        <is>
          <t>ES</t>
        </is>
      </c>
      <c r="D26" s="5" t="inlineStr">
        <is>
          <t>Barcelona</t>
        </is>
      </c>
      <c r="E26" s="5" t="inlineStr">
        <is>
          <t>Customer Service</t>
        </is>
      </c>
      <c r="F26" s="5" t="inlineStr">
        <is>
          <t>L2</t>
        </is>
      </c>
      <c r="G26" s="5" t="inlineStr">
        <is>
          <t>Customer Service L2</t>
        </is>
      </c>
      <c r="H26" s="5" t="inlineStr">
        <is>
          <t>M</t>
        </is>
      </c>
      <c r="I26" s="5" t="inlineStr">
        <is>
          <t>Permanent</t>
        </is>
      </c>
      <c r="J26" s="5" t="inlineStr">
        <is>
          <t>Hybrid</t>
        </is>
      </c>
      <c r="K26" s="5" t="n">
        <v>1</v>
      </c>
      <c r="L26" s="5" t="n">
        <v>40</v>
      </c>
      <c r="M26" s="5" t="n">
        <v>3</v>
      </c>
      <c r="N26" s="41" t="n">
        <v>27900</v>
      </c>
      <c r="O26" s="41" t="n">
        <v>0</v>
      </c>
      <c r="P26" s="41" t="n">
        <v>0</v>
      </c>
      <c r="Q26" s="41" t="n">
        <v>0</v>
      </c>
      <c r="R26" s="41" t="n">
        <v>0</v>
      </c>
      <c r="S26" s="28">
        <f>L26*Settings!$C$7</f>
        <v/>
      </c>
      <c r="T26" s="34">
        <f>O26+P26+Q26+R26</f>
        <v/>
      </c>
      <c r="U26" s="34">
        <f>N26+T26</f>
        <v/>
      </c>
      <c r="V26" s="33">
        <f>N26/S26</f>
        <v/>
      </c>
      <c r="W26" s="33">
        <f>T26/S26</f>
        <v/>
      </c>
      <c r="X26" s="33">
        <f>U26/S26</f>
        <v/>
      </c>
      <c r="Y26" s="4">
        <f>IF(T26&gt;0,1,0)</f>
        <v/>
      </c>
      <c r="Z26" s="4">
        <f>INDEX('Job Evaluation'!$I$5:$I$40,MATCH(G26,'Job Evaluation'!$A$5:$A$40,0))</f>
        <v/>
      </c>
      <c r="AA26" s="4">
        <f>SUMPRODUCT(($C$2:$C$3444=C26)*($X$2:$X$3444&lt;X26))+SUMPRODUCT(($C$2:C26=C26)*($X$2:X26=X26))</f>
        <v/>
      </c>
      <c r="AB26" s="4">
        <f>MIN(4,INT((AA26-1)*4/COUNTIF($C$2:$C$3444,C26))+1)</f>
        <v/>
      </c>
    </row>
    <row r="27">
      <c r="A27" s="5" t="inlineStr">
        <is>
          <t>W00030</t>
        </is>
      </c>
      <c r="B27" s="5" t="inlineStr">
        <is>
          <t>PL · Kraków</t>
        </is>
      </c>
      <c r="C27" s="5" t="inlineStr">
        <is>
          <t>PL</t>
        </is>
      </c>
      <c r="D27" s="5" t="inlineStr">
        <is>
          <t>Krakow</t>
        </is>
      </c>
      <c r="E27" s="5" t="inlineStr">
        <is>
          <t>Customer Service</t>
        </is>
      </c>
      <c r="F27" s="5" t="inlineStr">
        <is>
          <t>L3</t>
        </is>
      </c>
      <c r="G27" s="5" t="inlineStr">
        <is>
          <t>Customer Service L3</t>
        </is>
      </c>
      <c r="H27" s="5" t="inlineStr">
        <is>
          <t>F</t>
        </is>
      </c>
      <c r="I27" s="5" t="inlineStr">
        <is>
          <t>Permanent</t>
        </is>
      </c>
      <c r="J27" s="5" t="inlineStr">
        <is>
          <t>Hybrid</t>
        </is>
      </c>
      <c r="K27" s="5" t="n">
        <v>1</v>
      </c>
      <c r="L27" s="5" t="n">
        <v>40</v>
      </c>
      <c r="M27" s="5" t="n">
        <v>3</v>
      </c>
      <c r="N27" s="41" t="n">
        <v>32050</v>
      </c>
      <c r="O27" s="41" t="n">
        <v>1530</v>
      </c>
      <c r="P27" s="41" t="n">
        <v>0</v>
      </c>
      <c r="Q27" s="41" t="n">
        <v>0</v>
      </c>
      <c r="R27" s="41" t="n">
        <v>0</v>
      </c>
      <c r="S27" s="28">
        <f>L27*Settings!$C$7</f>
        <v/>
      </c>
      <c r="T27" s="34">
        <f>O27+P27+Q27+R27</f>
        <v/>
      </c>
      <c r="U27" s="34">
        <f>N27+T27</f>
        <v/>
      </c>
      <c r="V27" s="33">
        <f>N27/S27</f>
        <v/>
      </c>
      <c r="W27" s="33">
        <f>T27/S27</f>
        <v/>
      </c>
      <c r="X27" s="33">
        <f>U27/S27</f>
        <v/>
      </c>
      <c r="Y27" s="4">
        <f>IF(T27&gt;0,1,0)</f>
        <v/>
      </c>
      <c r="Z27" s="4">
        <f>INDEX('Job Evaluation'!$I$5:$I$40,MATCH(G27,'Job Evaluation'!$A$5:$A$40,0))</f>
        <v/>
      </c>
      <c r="AA27" s="4">
        <f>SUMPRODUCT(($C$2:$C$3444=C27)*($X$2:$X$3444&lt;X27))+SUMPRODUCT(($C$2:C27=C27)*($X$2:X27=X27))</f>
        <v/>
      </c>
      <c r="AB27" s="4">
        <f>MIN(4,INT((AA27-1)*4/COUNTIF($C$2:$C$3444,C27))+1)</f>
        <v/>
      </c>
    </row>
    <row r="28">
      <c r="A28" s="5" t="inlineStr">
        <is>
          <t>W00031</t>
        </is>
      </c>
      <c r="B28" s="5" t="inlineStr">
        <is>
          <t>ES · Barcelona</t>
        </is>
      </c>
      <c r="C28" s="5" t="inlineStr">
        <is>
          <t>ES</t>
        </is>
      </c>
      <c r="D28" s="5" t="inlineStr">
        <is>
          <t>Barcelona</t>
        </is>
      </c>
      <c r="E28" s="5" t="inlineStr">
        <is>
          <t>Operations</t>
        </is>
      </c>
      <c r="F28" s="5" t="inlineStr">
        <is>
          <t>L4</t>
        </is>
      </c>
      <c r="G28" s="5" t="inlineStr">
        <is>
          <t>Operations L4</t>
        </is>
      </c>
      <c r="H28" s="5" t="inlineStr">
        <is>
          <t>M</t>
        </is>
      </c>
      <c r="I28" s="5" t="inlineStr">
        <is>
          <t>Permanent</t>
        </is>
      </c>
      <c r="J28" s="5" t="inlineStr">
        <is>
          <t>Hybrid</t>
        </is>
      </c>
      <c r="K28" s="5" t="n">
        <v>1</v>
      </c>
      <c r="L28" s="5" t="n">
        <v>40</v>
      </c>
      <c r="M28" s="5" t="n">
        <v>4</v>
      </c>
      <c r="N28" s="41" t="n">
        <v>55850</v>
      </c>
      <c r="O28" s="41" t="n">
        <v>4890</v>
      </c>
      <c r="P28" s="41" t="n">
        <v>0</v>
      </c>
      <c r="Q28" s="41" t="n">
        <v>0</v>
      </c>
      <c r="R28" s="41" t="n">
        <v>0</v>
      </c>
      <c r="S28" s="28">
        <f>L28*Settings!$C$7</f>
        <v/>
      </c>
      <c r="T28" s="34">
        <f>O28+P28+Q28+R28</f>
        <v/>
      </c>
      <c r="U28" s="34">
        <f>N28+T28</f>
        <v/>
      </c>
      <c r="V28" s="33">
        <f>N28/S28</f>
        <v/>
      </c>
      <c r="W28" s="33">
        <f>T28/S28</f>
        <v/>
      </c>
      <c r="X28" s="33">
        <f>U28/S28</f>
        <v/>
      </c>
      <c r="Y28" s="4">
        <f>IF(T28&gt;0,1,0)</f>
        <v/>
      </c>
      <c r="Z28" s="4">
        <f>INDEX('Job Evaluation'!$I$5:$I$40,MATCH(G28,'Job Evaluation'!$A$5:$A$40,0))</f>
        <v/>
      </c>
      <c r="AA28" s="4">
        <f>SUMPRODUCT(($C$2:$C$3444=C28)*($X$2:$X$3444&lt;X28))+SUMPRODUCT(($C$2:C28=C28)*($X$2:X28=X28))</f>
        <v/>
      </c>
      <c r="AB28" s="4">
        <f>MIN(4,INT((AA28-1)*4/COUNTIF($C$2:$C$3444,C28))+1)</f>
        <v/>
      </c>
    </row>
    <row r="29">
      <c r="A29" s="5" t="inlineStr">
        <is>
          <t>W00032</t>
        </is>
      </c>
      <c r="B29" s="5" t="inlineStr">
        <is>
          <t>IT · Milan</t>
        </is>
      </c>
      <c r="C29" s="5" t="inlineStr">
        <is>
          <t>IT</t>
        </is>
      </c>
      <c r="D29" s="5" t="inlineStr">
        <is>
          <t>Milan</t>
        </is>
      </c>
      <c r="E29" s="5" t="inlineStr">
        <is>
          <t>HR</t>
        </is>
      </c>
      <c r="F29" s="5" t="inlineStr">
        <is>
          <t>L2</t>
        </is>
      </c>
      <c r="G29" s="5" t="inlineStr">
        <is>
          <t>HR L2</t>
        </is>
      </c>
      <c r="H29" s="5" t="inlineStr">
        <is>
          <t>F</t>
        </is>
      </c>
      <c r="I29" s="5" t="inlineStr">
        <is>
          <t>Permanent</t>
        </is>
      </c>
      <c r="J29" s="5" t="inlineStr">
        <is>
          <t>Onsite</t>
        </is>
      </c>
      <c r="K29" s="5" t="n">
        <v>1</v>
      </c>
      <c r="L29" s="5" t="n">
        <v>40</v>
      </c>
      <c r="M29" s="5" t="n">
        <v>4</v>
      </c>
      <c r="N29" s="41" t="n">
        <v>30000</v>
      </c>
      <c r="O29" s="41" t="n">
        <v>0</v>
      </c>
      <c r="P29" s="41" t="n">
        <v>0</v>
      </c>
      <c r="Q29" s="41" t="n">
        <v>0</v>
      </c>
      <c r="R29" s="41" t="n">
        <v>0</v>
      </c>
      <c r="S29" s="28">
        <f>L29*Settings!$C$7</f>
        <v/>
      </c>
      <c r="T29" s="34">
        <f>O29+P29+Q29+R29</f>
        <v/>
      </c>
      <c r="U29" s="34">
        <f>N29+T29</f>
        <v/>
      </c>
      <c r="V29" s="33">
        <f>N29/S29</f>
        <v/>
      </c>
      <c r="W29" s="33">
        <f>T29/S29</f>
        <v/>
      </c>
      <c r="X29" s="33">
        <f>U29/S29</f>
        <v/>
      </c>
      <c r="Y29" s="4">
        <f>IF(T29&gt;0,1,0)</f>
        <v/>
      </c>
      <c r="Z29" s="4">
        <f>INDEX('Job Evaluation'!$I$5:$I$40,MATCH(G29,'Job Evaluation'!$A$5:$A$40,0))</f>
        <v/>
      </c>
      <c r="AA29" s="4">
        <f>SUMPRODUCT(($C$2:$C$3444=C29)*($X$2:$X$3444&lt;X29))+SUMPRODUCT(($C$2:C29=C29)*($X$2:X29=X29))</f>
        <v/>
      </c>
      <c r="AB29" s="4">
        <f>MIN(4,INT((AA29-1)*4/COUNTIF($C$2:$C$3444,C29))+1)</f>
        <v/>
      </c>
    </row>
    <row r="30">
      <c r="A30" s="5" t="inlineStr">
        <is>
          <t>W00033</t>
        </is>
      </c>
      <c r="B30" s="5" t="inlineStr">
        <is>
          <t>PL · Kraków</t>
        </is>
      </c>
      <c r="C30" s="5" t="inlineStr">
        <is>
          <t>PL</t>
        </is>
      </c>
      <c r="D30" s="5" t="inlineStr">
        <is>
          <t>Krakow</t>
        </is>
      </c>
      <c r="E30" s="5" t="inlineStr">
        <is>
          <t>Finance</t>
        </is>
      </c>
      <c r="F30" s="5" t="inlineStr">
        <is>
          <t>L1</t>
        </is>
      </c>
      <c r="G30" s="5" t="inlineStr">
        <is>
          <t>Finance L1</t>
        </is>
      </c>
      <c r="H30" s="5" t="inlineStr">
        <is>
          <t>M</t>
        </is>
      </c>
      <c r="I30" s="5" t="inlineStr">
        <is>
          <t>Permanent</t>
        </is>
      </c>
      <c r="J30" s="5" t="inlineStr">
        <is>
          <t>Hybrid</t>
        </is>
      </c>
      <c r="K30" s="5" t="n">
        <v>1</v>
      </c>
      <c r="L30" s="5" t="n">
        <v>40</v>
      </c>
      <c r="M30" s="5" t="n">
        <v>3</v>
      </c>
      <c r="N30" s="41" t="n">
        <v>22300</v>
      </c>
      <c r="O30" s="41" t="n">
        <v>0</v>
      </c>
      <c r="P30" s="41" t="n">
        <v>0</v>
      </c>
      <c r="Q30" s="41" t="n">
        <v>0</v>
      </c>
      <c r="R30" s="41" t="n">
        <v>0</v>
      </c>
      <c r="S30" s="28">
        <f>L30*Settings!$C$7</f>
        <v/>
      </c>
      <c r="T30" s="34">
        <f>O30+P30+Q30+R30</f>
        <v/>
      </c>
      <c r="U30" s="34">
        <f>N30+T30</f>
        <v/>
      </c>
      <c r="V30" s="33">
        <f>N30/S30</f>
        <v/>
      </c>
      <c r="W30" s="33">
        <f>T30/S30</f>
        <v/>
      </c>
      <c r="X30" s="33">
        <f>U30/S30</f>
        <v/>
      </c>
      <c r="Y30" s="4">
        <f>IF(T30&gt;0,1,0)</f>
        <v/>
      </c>
      <c r="Z30" s="4">
        <f>INDEX('Job Evaluation'!$I$5:$I$40,MATCH(G30,'Job Evaluation'!$A$5:$A$40,0))</f>
        <v/>
      </c>
      <c r="AA30" s="4">
        <f>SUMPRODUCT(($C$2:$C$3444=C30)*($X$2:$X$3444&lt;X30))+SUMPRODUCT(($C$2:C30=C30)*($X$2:X30=X30))</f>
        <v/>
      </c>
      <c r="AB30" s="4">
        <f>MIN(4,INT((AA30-1)*4/COUNTIF($C$2:$C$3444,C30))+1)</f>
        <v/>
      </c>
    </row>
    <row r="31">
      <c r="A31" s="5" t="inlineStr">
        <is>
          <t>W00035</t>
        </is>
      </c>
      <c r="B31" s="5" t="inlineStr">
        <is>
          <t>IT · Milan</t>
        </is>
      </c>
      <c r="C31" s="5" t="inlineStr">
        <is>
          <t>IT</t>
        </is>
      </c>
      <c r="D31" s="5" t="inlineStr">
        <is>
          <t>Milan</t>
        </is>
      </c>
      <c r="E31" s="5" t="inlineStr">
        <is>
          <t>Operations</t>
        </is>
      </c>
      <c r="F31" s="5" t="inlineStr">
        <is>
          <t>L3</t>
        </is>
      </c>
      <c r="G31" s="5" t="inlineStr">
        <is>
          <t>Operations L3</t>
        </is>
      </c>
      <c r="H31" s="5" t="inlineStr">
        <is>
          <t>M</t>
        </is>
      </c>
      <c r="I31" s="5" t="inlineStr">
        <is>
          <t>Permanent</t>
        </is>
      </c>
      <c r="J31" s="5" t="inlineStr">
        <is>
          <t>Hybrid</t>
        </is>
      </c>
      <c r="K31" s="5" t="n">
        <v>1</v>
      </c>
      <c r="L31" s="5" t="n">
        <v>40</v>
      </c>
      <c r="M31" s="5" t="n">
        <v>3</v>
      </c>
      <c r="N31" s="41" t="n">
        <v>42800</v>
      </c>
      <c r="O31" s="41" t="n">
        <v>2180</v>
      </c>
      <c r="P31" s="41" t="n">
        <v>0</v>
      </c>
      <c r="Q31" s="41" t="n">
        <v>0</v>
      </c>
      <c r="R31" s="41" t="n">
        <v>0</v>
      </c>
      <c r="S31" s="28">
        <f>L31*Settings!$C$7</f>
        <v/>
      </c>
      <c r="T31" s="34">
        <f>O31+P31+Q31+R31</f>
        <v/>
      </c>
      <c r="U31" s="34">
        <f>N31+T31</f>
        <v/>
      </c>
      <c r="V31" s="33">
        <f>N31/S31</f>
        <v/>
      </c>
      <c r="W31" s="33">
        <f>T31/S31</f>
        <v/>
      </c>
      <c r="X31" s="33">
        <f>U31/S31</f>
        <v/>
      </c>
      <c r="Y31" s="4">
        <f>IF(T31&gt;0,1,0)</f>
        <v/>
      </c>
      <c r="Z31" s="4">
        <f>INDEX('Job Evaluation'!$I$5:$I$40,MATCH(G31,'Job Evaluation'!$A$5:$A$40,0))</f>
        <v/>
      </c>
      <c r="AA31" s="4">
        <f>SUMPRODUCT(($C$2:$C$3444=C31)*($X$2:$X$3444&lt;X31))+SUMPRODUCT(($C$2:C31=C31)*($X$2:X31=X31))</f>
        <v/>
      </c>
      <c r="AB31" s="4">
        <f>MIN(4,INT((AA31-1)*4/COUNTIF($C$2:$C$3444,C31))+1)</f>
        <v/>
      </c>
    </row>
    <row r="32">
      <c r="A32" s="5" t="inlineStr">
        <is>
          <t>W00036</t>
        </is>
      </c>
      <c r="B32" s="5" t="inlineStr">
        <is>
          <t>DE · Munich</t>
        </is>
      </c>
      <c r="C32" s="5" t="inlineStr">
        <is>
          <t>DE</t>
        </is>
      </c>
      <c r="D32" s="5" t="inlineStr">
        <is>
          <t>Munich</t>
        </is>
      </c>
      <c r="E32" s="5" t="inlineStr">
        <is>
          <t>Operations</t>
        </is>
      </c>
      <c r="F32" s="5" t="inlineStr">
        <is>
          <t>L3</t>
        </is>
      </c>
      <c r="G32" s="5" t="inlineStr">
        <is>
          <t>Operations L3</t>
        </is>
      </c>
      <c r="H32" s="5" t="inlineStr">
        <is>
          <t>M</t>
        </is>
      </c>
      <c r="I32" s="5" t="inlineStr">
        <is>
          <t>Permanent</t>
        </is>
      </c>
      <c r="J32" s="5" t="inlineStr">
        <is>
          <t>Onsite</t>
        </is>
      </c>
      <c r="K32" s="5" t="n">
        <v>1</v>
      </c>
      <c r="L32" s="5" t="n">
        <v>40</v>
      </c>
      <c r="M32" s="5" t="n">
        <v>3</v>
      </c>
      <c r="N32" s="41" t="n">
        <v>64350</v>
      </c>
      <c r="O32" s="41" t="n">
        <v>3200</v>
      </c>
      <c r="P32" s="41" t="n">
        <v>0</v>
      </c>
      <c r="Q32" s="41" t="n">
        <v>1800</v>
      </c>
      <c r="R32" s="41" t="n">
        <v>0</v>
      </c>
      <c r="S32" s="28">
        <f>L32*Settings!$C$7</f>
        <v/>
      </c>
      <c r="T32" s="34">
        <f>O32+P32+Q32+R32</f>
        <v/>
      </c>
      <c r="U32" s="34">
        <f>N32+T32</f>
        <v/>
      </c>
      <c r="V32" s="33">
        <f>N32/S32</f>
        <v/>
      </c>
      <c r="W32" s="33">
        <f>T32/S32</f>
        <v/>
      </c>
      <c r="X32" s="33">
        <f>U32/S32</f>
        <v/>
      </c>
      <c r="Y32" s="4">
        <f>IF(T32&gt;0,1,0)</f>
        <v/>
      </c>
      <c r="Z32" s="4">
        <f>INDEX('Job Evaluation'!$I$5:$I$40,MATCH(G32,'Job Evaluation'!$A$5:$A$40,0))</f>
        <v/>
      </c>
      <c r="AA32" s="4">
        <f>SUMPRODUCT(($C$2:$C$3444=C32)*($X$2:$X$3444&lt;X32))+SUMPRODUCT(($C$2:C32=C32)*($X$2:X32=X32))</f>
        <v/>
      </c>
      <c r="AB32" s="4">
        <f>MIN(4,INT((AA32-1)*4/COUNTIF($C$2:$C$3444,C32))+1)</f>
        <v/>
      </c>
    </row>
    <row r="33">
      <c r="A33" s="5" t="inlineStr">
        <is>
          <t>W00037</t>
        </is>
      </c>
      <c r="B33" s="5" t="inlineStr">
        <is>
          <t>PL · Kraków</t>
        </is>
      </c>
      <c r="C33" s="5" t="inlineStr">
        <is>
          <t>PL</t>
        </is>
      </c>
      <c r="D33" s="5" t="inlineStr">
        <is>
          <t>Krakow</t>
        </is>
      </c>
      <c r="E33" s="5" t="inlineStr">
        <is>
          <t>Operations</t>
        </is>
      </c>
      <c r="F33" s="5" t="inlineStr">
        <is>
          <t>L2</t>
        </is>
      </c>
      <c r="G33" s="5" t="inlineStr">
        <is>
          <t>Operations L2</t>
        </is>
      </c>
      <c r="H33" s="5" t="inlineStr">
        <is>
          <t>F</t>
        </is>
      </c>
      <c r="I33" s="5" t="inlineStr">
        <is>
          <t>Permanent</t>
        </is>
      </c>
      <c r="J33" s="5" t="inlineStr">
        <is>
          <t>Hybrid</t>
        </is>
      </c>
      <c r="K33" s="5" t="n">
        <v>1</v>
      </c>
      <c r="L33" s="5" t="n">
        <v>40</v>
      </c>
      <c r="M33" s="5" t="n">
        <v>3</v>
      </c>
      <c r="N33" s="41" t="n">
        <v>23750</v>
      </c>
      <c r="O33" s="41" t="n">
        <v>0</v>
      </c>
      <c r="P33" s="41" t="n">
        <v>0</v>
      </c>
      <c r="Q33" s="41" t="n">
        <v>0</v>
      </c>
      <c r="R33" s="41" t="n">
        <v>0</v>
      </c>
      <c r="S33" s="28">
        <f>L33*Settings!$C$7</f>
        <v/>
      </c>
      <c r="T33" s="34">
        <f>O33+P33+Q33+R33</f>
        <v/>
      </c>
      <c r="U33" s="34">
        <f>N33+T33</f>
        <v/>
      </c>
      <c r="V33" s="33">
        <f>N33/S33</f>
        <v/>
      </c>
      <c r="W33" s="33">
        <f>T33/S33</f>
        <v/>
      </c>
      <c r="X33" s="33">
        <f>U33/S33</f>
        <v/>
      </c>
      <c r="Y33" s="4">
        <f>IF(T33&gt;0,1,0)</f>
        <v/>
      </c>
      <c r="Z33" s="4">
        <f>INDEX('Job Evaluation'!$I$5:$I$40,MATCH(G33,'Job Evaluation'!$A$5:$A$40,0))</f>
        <v/>
      </c>
      <c r="AA33" s="4">
        <f>SUMPRODUCT(($C$2:$C$3444=C33)*($X$2:$X$3444&lt;X33))+SUMPRODUCT(($C$2:C33=C33)*($X$2:X33=X33))</f>
        <v/>
      </c>
      <c r="AB33" s="4">
        <f>MIN(4,INT((AA33-1)*4/COUNTIF($C$2:$C$3444,C33))+1)</f>
        <v/>
      </c>
    </row>
    <row r="34">
      <c r="A34" s="5" t="inlineStr">
        <is>
          <t>W00038</t>
        </is>
      </c>
      <c r="B34" s="5" t="inlineStr">
        <is>
          <t>IT · Milan</t>
        </is>
      </c>
      <c r="C34" s="5" t="inlineStr">
        <is>
          <t>IT</t>
        </is>
      </c>
      <c r="D34" s="5" t="inlineStr">
        <is>
          <t>Milan</t>
        </is>
      </c>
      <c r="E34" s="5" t="inlineStr">
        <is>
          <t>Customer Service</t>
        </is>
      </c>
      <c r="F34" s="5" t="inlineStr">
        <is>
          <t>L1</t>
        </is>
      </c>
      <c r="G34" s="5" t="inlineStr">
        <is>
          <t>Customer Service L1</t>
        </is>
      </c>
      <c r="H34" s="5" t="inlineStr">
        <is>
          <t>F</t>
        </is>
      </c>
      <c r="I34" s="5" t="inlineStr">
        <is>
          <t>Permanent</t>
        </is>
      </c>
      <c r="J34" s="5" t="inlineStr">
        <is>
          <t>Hybrid</t>
        </is>
      </c>
      <c r="K34" s="5" t="n">
        <v>1</v>
      </c>
      <c r="L34" s="5" t="n">
        <v>40</v>
      </c>
      <c r="M34" s="5" t="n">
        <v>3</v>
      </c>
      <c r="N34" s="41" t="n">
        <v>21500</v>
      </c>
      <c r="O34" s="41" t="n">
        <v>0</v>
      </c>
      <c r="P34" s="41" t="n">
        <v>0</v>
      </c>
      <c r="Q34" s="41" t="n">
        <v>0</v>
      </c>
      <c r="R34" s="41" t="n">
        <v>0</v>
      </c>
      <c r="S34" s="28">
        <f>L34*Settings!$C$7</f>
        <v/>
      </c>
      <c r="T34" s="34">
        <f>O34+P34+Q34+R34</f>
        <v/>
      </c>
      <c r="U34" s="34">
        <f>N34+T34</f>
        <v/>
      </c>
      <c r="V34" s="33">
        <f>N34/S34</f>
        <v/>
      </c>
      <c r="W34" s="33">
        <f>T34/S34</f>
        <v/>
      </c>
      <c r="X34" s="33">
        <f>U34/S34</f>
        <v/>
      </c>
      <c r="Y34" s="4">
        <f>IF(T34&gt;0,1,0)</f>
        <v/>
      </c>
      <c r="Z34" s="4">
        <f>INDEX('Job Evaluation'!$I$5:$I$40,MATCH(G34,'Job Evaluation'!$A$5:$A$40,0))</f>
        <v/>
      </c>
      <c r="AA34" s="4">
        <f>SUMPRODUCT(($C$2:$C$3444=C34)*($X$2:$X$3444&lt;X34))+SUMPRODUCT(($C$2:C34=C34)*($X$2:X34=X34))</f>
        <v/>
      </c>
      <c r="AB34" s="4">
        <f>MIN(4,INT((AA34-1)*4/COUNTIF($C$2:$C$3444,C34))+1)</f>
        <v/>
      </c>
    </row>
    <row r="35">
      <c r="A35" s="5" t="inlineStr">
        <is>
          <t>W00039</t>
        </is>
      </c>
      <c r="B35" s="5" t="inlineStr">
        <is>
          <t>IT · Milan</t>
        </is>
      </c>
      <c r="C35" s="5" t="inlineStr">
        <is>
          <t>IT</t>
        </is>
      </c>
      <c r="D35" s="5" t="inlineStr">
        <is>
          <t>Milan</t>
        </is>
      </c>
      <c r="E35" s="5" t="inlineStr">
        <is>
          <t>Finance</t>
        </is>
      </c>
      <c r="F35" s="5" t="inlineStr">
        <is>
          <t>L1</t>
        </is>
      </c>
      <c r="G35" s="5" t="inlineStr">
        <is>
          <t>Finance L1</t>
        </is>
      </c>
      <c r="H35" s="5" t="inlineStr">
        <is>
          <t>F</t>
        </is>
      </c>
      <c r="I35" s="5" t="inlineStr">
        <is>
          <t>Permanent</t>
        </is>
      </c>
      <c r="J35" s="5" t="inlineStr">
        <is>
          <t>Remote</t>
        </is>
      </c>
      <c r="K35" s="5" t="n">
        <v>1</v>
      </c>
      <c r="L35" s="5" t="n">
        <v>40</v>
      </c>
      <c r="M35" s="5" t="n">
        <v>4</v>
      </c>
      <c r="N35" s="41" t="n">
        <v>31400</v>
      </c>
      <c r="O35" s="41" t="n">
        <v>0</v>
      </c>
      <c r="P35" s="41" t="n">
        <v>0</v>
      </c>
      <c r="Q35" s="41" t="n">
        <v>0</v>
      </c>
      <c r="R35" s="41" t="n">
        <v>0</v>
      </c>
      <c r="S35" s="28">
        <f>L35*Settings!$C$7</f>
        <v/>
      </c>
      <c r="T35" s="34">
        <f>O35+P35+Q35+R35</f>
        <v/>
      </c>
      <c r="U35" s="34">
        <f>N35+T35</f>
        <v/>
      </c>
      <c r="V35" s="33">
        <f>N35/S35</f>
        <v/>
      </c>
      <c r="W35" s="33">
        <f>T35/S35</f>
        <v/>
      </c>
      <c r="X35" s="33">
        <f>U35/S35</f>
        <v/>
      </c>
      <c r="Y35" s="4">
        <f>IF(T35&gt;0,1,0)</f>
        <v/>
      </c>
      <c r="Z35" s="4">
        <f>INDEX('Job Evaluation'!$I$5:$I$40,MATCH(G35,'Job Evaluation'!$A$5:$A$40,0))</f>
        <v/>
      </c>
      <c r="AA35" s="4">
        <f>SUMPRODUCT(($C$2:$C$3444=C35)*($X$2:$X$3444&lt;X35))+SUMPRODUCT(($C$2:C35=C35)*($X$2:X35=X35))</f>
        <v/>
      </c>
      <c r="AB35" s="4">
        <f>MIN(4,INT((AA35-1)*4/COUNTIF($C$2:$C$3444,C35))+1)</f>
        <v/>
      </c>
    </row>
    <row r="36">
      <c r="A36" s="5" t="inlineStr">
        <is>
          <t>W00040</t>
        </is>
      </c>
      <c r="B36" s="5" t="inlineStr">
        <is>
          <t>PL · Kraków</t>
        </is>
      </c>
      <c r="C36" s="5" t="inlineStr">
        <is>
          <t>PL</t>
        </is>
      </c>
      <c r="D36" s="5" t="inlineStr">
        <is>
          <t>Krakow</t>
        </is>
      </c>
      <c r="E36" s="5" t="inlineStr">
        <is>
          <t>Operations</t>
        </is>
      </c>
      <c r="F36" s="5" t="inlineStr">
        <is>
          <t>L2</t>
        </is>
      </c>
      <c r="G36" s="5" t="inlineStr">
        <is>
          <t>Operations L2</t>
        </is>
      </c>
      <c r="H36" s="5" t="inlineStr">
        <is>
          <t>M</t>
        </is>
      </c>
      <c r="I36" s="5" t="inlineStr">
        <is>
          <t>Permanent</t>
        </is>
      </c>
      <c r="J36" s="5" t="inlineStr">
        <is>
          <t>Onsite</t>
        </is>
      </c>
      <c r="K36" s="5" t="n">
        <v>1</v>
      </c>
      <c r="L36" s="5" t="n">
        <v>40</v>
      </c>
      <c r="M36" s="5" t="n">
        <v>2</v>
      </c>
      <c r="N36" s="41" t="n">
        <v>25400</v>
      </c>
      <c r="O36" s="41" t="n">
        <v>0</v>
      </c>
      <c r="P36" s="41" t="n">
        <v>0</v>
      </c>
      <c r="Q36" s="41" t="n">
        <v>840</v>
      </c>
      <c r="R36" s="41" t="n">
        <v>0</v>
      </c>
      <c r="S36" s="28">
        <f>L36*Settings!$C$7</f>
        <v/>
      </c>
      <c r="T36" s="34">
        <f>O36+P36+Q36+R36</f>
        <v/>
      </c>
      <c r="U36" s="34">
        <f>N36+T36</f>
        <v/>
      </c>
      <c r="V36" s="33">
        <f>N36/S36</f>
        <v/>
      </c>
      <c r="W36" s="33">
        <f>T36/S36</f>
        <v/>
      </c>
      <c r="X36" s="33">
        <f>U36/S36</f>
        <v/>
      </c>
      <c r="Y36" s="4">
        <f>IF(T36&gt;0,1,0)</f>
        <v/>
      </c>
      <c r="Z36" s="4">
        <f>INDEX('Job Evaluation'!$I$5:$I$40,MATCH(G36,'Job Evaluation'!$A$5:$A$40,0))</f>
        <v/>
      </c>
      <c r="AA36" s="4">
        <f>SUMPRODUCT(($C$2:$C$3444=C36)*($X$2:$X$3444&lt;X36))+SUMPRODUCT(($C$2:C36=C36)*($X$2:X36=X36))</f>
        <v/>
      </c>
      <c r="AB36" s="4">
        <f>MIN(4,INT((AA36-1)*4/COUNTIF($C$2:$C$3444,C36))+1)</f>
        <v/>
      </c>
    </row>
    <row r="37">
      <c r="A37" s="5" t="inlineStr">
        <is>
          <t>W00041</t>
        </is>
      </c>
      <c r="B37" s="5" t="inlineStr">
        <is>
          <t>PL · Kraków</t>
        </is>
      </c>
      <c r="C37" s="5" t="inlineStr">
        <is>
          <t>PL</t>
        </is>
      </c>
      <c r="D37" s="5" t="inlineStr">
        <is>
          <t>Krakow</t>
        </is>
      </c>
      <c r="E37" s="5" t="inlineStr">
        <is>
          <t>Tech</t>
        </is>
      </c>
      <c r="F37" s="5" t="inlineStr">
        <is>
          <t>L2</t>
        </is>
      </c>
      <c r="G37" s="5" t="inlineStr">
        <is>
          <t>Tech L2</t>
        </is>
      </c>
      <c r="H37" s="5" t="inlineStr">
        <is>
          <t>F</t>
        </is>
      </c>
      <c r="I37" s="5" t="inlineStr">
        <is>
          <t>Permanent</t>
        </is>
      </c>
      <c r="J37" s="5" t="inlineStr">
        <is>
          <t>Onsite</t>
        </is>
      </c>
      <c r="K37" s="5" t="n">
        <v>1</v>
      </c>
      <c r="L37" s="5" t="n">
        <v>40</v>
      </c>
      <c r="M37" s="5" t="n">
        <v>3</v>
      </c>
      <c r="N37" s="41" t="n">
        <v>25050</v>
      </c>
      <c r="O37" s="41" t="n">
        <v>0</v>
      </c>
      <c r="P37" s="41" t="n">
        <v>0</v>
      </c>
      <c r="Q37" s="41" t="n">
        <v>0</v>
      </c>
      <c r="R37" s="41" t="n">
        <v>0</v>
      </c>
      <c r="S37" s="28">
        <f>L37*Settings!$C$7</f>
        <v/>
      </c>
      <c r="T37" s="34">
        <f>O37+P37+Q37+R37</f>
        <v/>
      </c>
      <c r="U37" s="34">
        <f>N37+T37</f>
        <v/>
      </c>
      <c r="V37" s="33">
        <f>N37/S37</f>
        <v/>
      </c>
      <c r="W37" s="33">
        <f>T37/S37</f>
        <v/>
      </c>
      <c r="X37" s="33">
        <f>U37/S37</f>
        <v/>
      </c>
      <c r="Y37" s="4">
        <f>IF(T37&gt;0,1,0)</f>
        <v/>
      </c>
      <c r="Z37" s="4">
        <f>INDEX('Job Evaluation'!$I$5:$I$40,MATCH(G37,'Job Evaluation'!$A$5:$A$40,0))</f>
        <v/>
      </c>
      <c r="AA37" s="4">
        <f>SUMPRODUCT(($C$2:$C$3444=C37)*($X$2:$X$3444&lt;X37))+SUMPRODUCT(($C$2:C37=C37)*($X$2:X37=X37))</f>
        <v/>
      </c>
      <c r="AB37" s="4">
        <f>MIN(4,INT((AA37-1)*4/COUNTIF($C$2:$C$3444,C37))+1)</f>
        <v/>
      </c>
    </row>
    <row r="38">
      <c r="A38" s="5" t="inlineStr">
        <is>
          <t>W00042</t>
        </is>
      </c>
      <c r="B38" s="5" t="inlineStr">
        <is>
          <t>IT · Milan</t>
        </is>
      </c>
      <c r="C38" s="5" t="inlineStr">
        <is>
          <t>IT</t>
        </is>
      </c>
      <c r="D38" s="5" t="inlineStr">
        <is>
          <t>Milan</t>
        </is>
      </c>
      <c r="E38" s="5" t="inlineStr">
        <is>
          <t>Customer Service</t>
        </is>
      </c>
      <c r="F38" s="5" t="inlineStr">
        <is>
          <t>L2</t>
        </is>
      </c>
      <c r="G38" s="5" t="inlineStr">
        <is>
          <t>Customer Service L2</t>
        </is>
      </c>
      <c r="H38" s="5" t="inlineStr">
        <is>
          <t>M</t>
        </is>
      </c>
      <c r="I38" s="5" t="inlineStr">
        <is>
          <t>Permanent</t>
        </is>
      </c>
      <c r="J38" s="5" t="inlineStr">
        <is>
          <t>Onsite</t>
        </is>
      </c>
      <c r="K38" s="5" t="n">
        <v>0.8</v>
      </c>
      <c r="L38" s="5" t="n">
        <v>32</v>
      </c>
      <c r="M38" s="5" t="n">
        <v>4</v>
      </c>
      <c r="N38" s="41" t="n">
        <v>25960</v>
      </c>
      <c r="O38" s="41" t="n">
        <v>0</v>
      </c>
      <c r="P38" s="41" t="n">
        <v>0</v>
      </c>
      <c r="Q38" s="41" t="n">
        <v>1056</v>
      </c>
      <c r="R38" s="41" t="n">
        <v>0</v>
      </c>
      <c r="S38" s="28">
        <f>L38*Settings!$C$7</f>
        <v/>
      </c>
      <c r="T38" s="34">
        <f>O38+P38+Q38+R38</f>
        <v/>
      </c>
      <c r="U38" s="34">
        <f>N38+T38</f>
        <v/>
      </c>
      <c r="V38" s="33">
        <f>N38/S38</f>
        <v/>
      </c>
      <c r="W38" s="33">
        <f>T38/S38</f>
        <v/>
      </c>
      <c r="X38" s="33">
        <f>U38/S38</f>
        <v/>
      </c>
      <c r="Y38" s="4">
        <f>IF(T38&gt;0,1,0)</f>
        <v/>
      </c>
      <c r="Z38" s="4">
        <f>INDEX('Job Evaluation'!$I$5:$I$40,MATCH(G38,'Job Evaluation'!$A$5:$A$40,0))</f>
        <v/>
      </c>
      <c r="AA38" s="4">
        <f>SUMPRODUCT(($C$2:$C$3444=C38)*($X$2:$X$3444&lt;X38))+SUMPRODUCT(($C$2:C38=C38)*($X$2:X38=X38))</f>
        <v/>
      </c>
      <c r="AB38" s="4">
        <f>MIN(4,INT((AA38-1)*4/COUNTIF($C$2:$C$3444,C38))+1)</f>
        <v/>
      </c>
    </row>
    <row r="39">
      <c r="A39" s="5" t="inlineStr">
        <is>
          <t>W00043</t>
        </is>
      </c>
      <c r="B39" s="5" t="inlineStr">
        <is>
          <t>IT · Milan</t>
        </is>
      </c>
      <c r="C39" s="5" t="inlineStr">
        <is>
          <t>IT</t>
        </is>
      </c>
      <c r="D39" s="5" t="inlineStr">
        <is>
          <t>Milan</t>
        </is>
      </c>
      <c r="E39" s="5" t="inlineStr">
        <is>
          <t>Tech</t>
        </is>
      </c>
      <c r="F39" s="5" t="inlineStr">
        <is>
          <t>L4</t>
        </is>
      </c>
      <c r="G39" s="5" t="inlineStr">
        <is>
          <t>Tech L4</t>
        </is>
      </c>
      <c r="H39" s="5" t="inlineStr">
        <is>
          <t>M</t>
        </is>
      </c>
      <c r="I39" s="5" t="inlineStr">
        <is>
          <t>Permanent</t>
        </is>
      </c>
      <c r="J39" s="5" t="inlineStr">
        <is>
          <t>Remote</t>
        </is>
      </c>
      <c r="K39" s="5" t="n">
        <v>1</v>
      </c>
      <c r="L39" s="5" t="n">
        <v>40</v>
      </c>
      <c r="M39" s="5" t="n">
        <v>3</v>
      </c>
      <c r="N39" s="41" t="n">
        <v>65050</v>
      </c>
      <c r="O39" s="41" t="n">
        <v>5570</v>
      </c>
      <c r="P39" s="41" t="n">
        <v>0</v>
      </c>
      <c r="Q39" s="41" t="n">
        <v>0</v>
      </c>
      <c r="R39" s="41" t="n">
        <v>0</v>
      </c>
      <c r="S39" s="28">
        <f>L39*Settings!$C$7</f>
        <v/>
      </c>
      <c r="T39" s="34">
        <f>O39+P39+Q39+R39</f>
        <v/>
      </c>
      <c r="U39" s="34">
        <f>N39+T39</f>
        <v/>
      </c>
      <c r="V39" s="33">
        <f>N39/S39</f>
        <v/>
      </c>
      <c r="W39" s="33">
        <f>T39/S39</f>
        <v/>
      </c>
      <c r="X39" s="33">
        <f>U39/S39</f>
        <v/>
      </c>
      <c r="Y39" s="4">
        <f>IF(T39&gt;0,1,0)</f>
        <v/>
      </c>
      <c r="Z39" s="4">
        <f>INDEX('Job Evaluation'!$I$5:$I$40,MATCH(G39,'Job Evaluation'!$A$5:$A$40,0))</f>
        <v/>
      </c>
      <c r="AA39" s="4">
        <f>SUMPRODUCT(($C$2:$C$3444=C39)*($X$2:$X$3444&lt;X39))+SUMPRODUCT(($C$2:C39=C39)*($X$2:X39=X39))</f>
        <v/>
      </c>
      <c r="AB39" s="4">
        <f>MIN(4,INT((AA39-1)*4/COUNTIF($C$2:$C$3444,C39))+1)</f>
        <v/>
      </c>
    </row>
    <row r="40">
      <c r="A40" s="5" t="inlineStr">
        <is>
          <t>W00044</t>
        </is>
      </c>
      <c r="B40" s="5" t="inlineStr">
        <is>
          <t>PL · Kraków</t>
        </is>
      </c>
      <c r="C40" s="5" t="inlineStr">
        <is>
          <t>PL</t>
        </is>
      </c>
      <c r="D40" s="5" t="inlineStr">
        <is>
          <t>Krakow</t>
        </is>
      </c>
      <c r="E40" s="5" t="inlineStr">
        <is>
          <t>Operations</t>
        </is>
      </c>
      <c r="F40" s="5" t="inlineStr">
        <is>
          <t>L3</t>
        </is>
      </c>
      <c r="G40" s="5" t="inlineStr">
        <is>
          <t>Operations L3</t>
        </is>
      </c>
      <c r="H40" s="5" t="inlineStr">
        <is>
          <t>M</t>
        </is>
      </c>
      <c r="I40" s="5" t="inlineStr">
        <is>
          <t>Permanent</t>
        </is>
      </c>
      <c r="J40" s="5" t="inlineStr">
        <is>
          <t>Hybrid</t>
        </is>
      </c>
      <c r="K40" s="5" t="n">
        <v>1</v>
      </c>
      <c r="L40" s="5" t="n">
        <v>40</v>
      </c>
      <c r="M40" s="5" t="n">
        <v>2</v>
      </c>
      <c r="N40" s="41" t="n">
        <v>34100</v>
      </c>
      <c r="O40" s="41" t="n">
        <v>810</v>
      </c>
      <c r="P40" s="41" t="n">
        <v>0</v>
      </c>
      <c r="Q40" s="41" t="n">
        <v>0</v>
      </c>
      <c r="R40" s="41" t="n">
        <v>0</v>
      </c>
      <c r="S40" s="28">
        <f>L40*Settings!$C$7</f>
        <v/>
      </c>
      <c r="T40" s="34">
        <f>O40+P40+Q40+R40</f>
        <v/>
      </c>
      <c r="U40" s="34">
        <f>N40+T40</f>
        <v/>
      </c>
      <c r="V40" s="33">
        <f>N40/S40</f>
        <v/>
      </c>
      <c r="W40" s="33">
        <f>T40/S40</f>
        <v/>
      </c>
      <c r="X40" s="33">
        <f>U40/S40</f>
        <v/>
      </c>
      <c r="Y40" s="4">
        <f>IF(T40&gt;0,1,0)</f>
        <v/>
      </c>
      <c r="Z40" s="4">
        <f>INDEX('Job Evaluation'!$I$5:$I$40,MATCH(G40,'Job Evaluation'!$A$5:$A$40,0))</f>
        <v/>
      </c>
      <c r="AA40" s="4">
        <f>SUMPRODUCT(($C$2:$C$3444=C40)*($X$2:$X$3444&lt;X40))+SUMPRODUCT(($C$2:C40=C40)*($X$2:X40=X40))</f>
        <v/>
      </c>
      <c r="AB40" s="4">
        <f>MIN(4,INT((AA40-1)*4/COUNTIF($C$2:$C$3444,C40))+1)</f>
        <v/>
      </c>
    </row>
    <row r="41">
      <c r="A41" s="5" t="inlineStr">
        <is>
          <t>W00045</t>
        </is>
      </c>
      <c r="B41" s="5" t="inlineStr">
        <is>
          <t>IT · Milan</t>
        </is>
      </c>
      <c r="C41" s="5" t="inlineStr">
        <is>
          <t>IT</t>
        </is>
      </c>
      <c r="D41" s="5" t="inlineStr">
        <is>
          <t>Milan</t>
        </is>
      </c>
      <c r="E41" s="5" t="inlineStr">
        <is>
          <t>Finance</t>
        </is>
      </c>
      <c r="F41" s="5" t="inlineStr">
        <is>
          <t>L2</t>
        </is>
      </c>
      <c r="G41" s="5" t="inlineStr">
        <is>
          <t>Finance L2</t>
        </is>
      </c>
      <c r="H41" s="5" t="inlineStr">
        <is>
          <t>F</t>
        </is>
      </c>
      <c r="I41" s="5" t="inlineStr">
        <is>
          <t>Permanent</t>
        </is>
      </c>
      <c r="J41" s="5" t="inlineStr">
        <is>
          <t>Remote</t>
        </is>
      </c>
      <c r="K41" s="5" t="n">
        <v>1</v>
      </c>
      <c r="L41" s="5" t="n">
        <v>40</v>
      </c>
      <c r="M41" s="5" t="n">
        <v>2</v>
      </c>
      <c r="N41" s="41" t="n">
        <v>34050</v>
      </c>
      <c r="O41" s="41" t="n">
        <v>0</v>
      </c>
      <c r="P41" s="41" t="n">
        <v>0</v>
      </c>
      <c r="Q41" s="41" t="n">
        <v>0</v>
      </c>
      <c r="R41" s="41" t="n">
        <v>0</v>
      </c>
      <c r="S41" s="28">
        <f>L41*Settings!$C$7</f>
        <v/>
      </c>
      <c r="T41" s="34">
        <f>O41+P41+Q41+R41</f>
        <v/>
      </c>
      <c r="U41" s="34">
        <f>N41+T41</f>
        <v/>
      </c>
      <c r="V41" s="33">
        <f>N41/S41</f>
        <v/>
      </c>
      <c r="W41" s="33">
        <f>T41/S41</f>
        <v/>
      </c>
      <c r="X41" s="33">
        <f>U41/S41</f>
        <v/>
      </c>
      <c r="Y41" s="4">
        <f>IF(T41&gt;0,1,0)</f>
        <v/>
      </c>
      <c r="Z41" s="4">
        <f>INDEX('Job Evaluation'!$I$5:$I$40,MATCH(G41,'Job Evaluation'!$A$5:$A$40,0))</f>
        <v/>
      </c>
      <c r="AA41" s="4">
        <f>SUMPRODUCT(($C$2:$C$3444=C41)*($X$2:$X$3444&lt;X41))+SUMPRODUCT(($C$2:C41=C41)*($X$2:X41=X41))</f>
        <v/>
      </c>
      <c r="AB41" s="4">
        <f>MIN(4,INT((AA41-1)*4/COUNTIF($C$2:$C$3444,C41))+1)</f>
        <v/>
      </c>
    </row>
    <row r="42">
      <c r="A42" s="5" t="inlineStr">
        <is>
          <t>W00046</t>
        </is>
      </c>
      <c r="B42" s="5" t="inlineStr">
        <is>
          <t>IT · Milan</t>
        </is>
      </c>
      <c r="C42" s="5" t="inlineStr">
        <is>
          <t>IT</t>
        </is>
      </c>
      <c r="D42" s="5" t="inlineStr">
        <is>
          <t>Milan</t>
        </is>
      </c>
      <c r="E42" s="5" t="inlineStr">
        <is>
          <t>Tech</t>
        </is>
      </c>
      <c r="F42" s="5" t="inlineStr">
        <is>
          <t>L2</t>
        </is>
      </c>
      <c r="G42" s="5" t="inlineStr">
        <is>
          <t>Tech L2</t>
        </is>
      </c>
      <c r="H42" s="5" t="inlineStr">
        <is>
          <t>F</t>
        </is>
      </c>
      <c r="I42" s="5" t="inlineStr">
        <is>
          <t>Fixed-term</t>
        </is>
      </c>
      <c r="J42" s="5" t="inlineStr">
        <is>
          <t>Hybrid</t>
        </is>
      </c>
      <c r="K42" s="5" t="n">
        <v>1</v>
      </c>
      <c r="L42" s="5" t="n">
        <v>40</v>
      </c>
      <c r="M42" s="5" t="n">
        <v>3</v>
      </c>
      <c r="N42" s="41" t="n">
        <v>39350</v>
      </c>
      <c r="O42" s="41" t="n">
        <v>0</v>
      </c>
      <c r="P42" s="41" t="n">
        <v>0</v>
      </c>
      <c r="Q42" s="41" t="n">
        <v>0</v>
      </c>
      <c r="R42" s="41" t="n">
        <v>0</v>
      </c>
      <c r="S42" s="28">
        <f>L42*Settings!$C$7</f>
        <v/>
      </c>
      <c r="T42" s="34">
        <f>O42+P42+Q42+R42</f>
        <v/>
      </c>
      <c r="U42" s="34">
        <f>N42+T42</f>
        <v/>
      </c>
      <c r="V42" s="33">
        <f>N42/S42</f>
        <v/>
      </c>
      <c r="W42" s="33">
        <f>T42/S42</f>
        <v/>
      </c>
      <c r="X42" s="33">
        <f>U42/S42</f>
        <v/>
      </c>
      <c r="Y42" s="4">
        <f>IF(T42&gt;0,1,0)</f>
        <v/>
      </c>
      <c r="Z42" s="4">
        <f>INDEX('Job Evaluation'!$I$5:$I$40,MATCH(G42,'Job Evaluation'!$A$5:$A$40,0))</f>
        <v/>
      </c>
      <c r="AA42" s="4">
        <f>SUMPRODUCT(($C$2:$C$3444=C42)*($X$2:$X$3444&lt;X42))+SUMPRODUCT(($C$2:C42=C42)*($X$2:X42=X42))</f>
        <v/>
      </c>
      <c r="AB42" s="4">
        <f>MIN(4,INT((AA42-1)*4/COUNTIF($C$2:$C$3444,C42))+1)</f>
        <v/>
      </c>
    </row>
    <row r="43">
      <c r="A43" s="5" t="inlineStr">
        <is>
          <t>W00047</t>
        </is>
      </c>
      <c r="B43" s="5" t="inlineStr">
        <is>
          <t>IT · Milan</t>
        </is>
      </c>
      <c r="C43" s="5" t="inlineStr">
        <is>
          <t>IT</t>
        </is>
      </c>
      <c r="D43" s="5" t="inlineStr">
        <is>
          <t>Milan</t>
        </is>
      </c>
      <c r="E43" s="5" t="inlineStr">
        <is>
          <t>Tech</t>
        </is>
      </c>
      <c r="F43" s="5" t="inlineStr">
        <is>
          <t>L3</t>
        </is>
      </c>
      <c r="G43" s="5" t="inlineStr">
        <is>
          <t>Tech L3</t>
        </is>
      </c>
      <c r="H43" s="5" t="inlineStr">
        <is>
          <t>F</t>
        </is>
      </c>
      <c r="I43" s="5" t="inlineStr">
        <is>
          <t>Permanent</t>
        </is>
      </c>
      <c r="J43" s="5" t="inlineStr">
        <is>
          <t>Hybrid</t>
        </is>
      </c>
      <c r="K43" s="5" t="n">
        <v>1</v>
      </c>
      <c r="L43" s="5" t="n">
        <v>40</v>
      </c>
      <c r="M43" s="5" t="n">
        <v>5</v>
      </c>
      <c r="N43" s="41" t="n">
        <v>45000</v>
      </c>
      <c r="O43" s="41" t="n">
        <v>3660</v>
      </c>
      <c r="P43" s="41" t="n">
        <v>0</v>
      </c>
      <c r="Q43" s="41" t="n">
        <v>0</v>
      </c>
      <c r="R43" s="41" t="n">
        <v>0</v>
      </c>
      <c r="S43" s="28">
        <f>L43*Settings!$C$7</f>
        <v/>
      </c>
      <c r="T43" s="34">
        <f>O43+P43+Q43+R43</f>
        <v/>
      </c>
      <c r="U43" s="34">
        <f>N43+T43</f>
        <v/>
      </c>
      <c r="V43" s="33">
        <f>N43/S43</f>
        <v/>
      </c>
      <c r="W43" s="33">
        <f>T43/S43</f>
        <v/>
      </c>
      <c r="X43" s="33">
        <f>U43/S43</f>
        <v/>
      </c>
      <c r="Y43" s="4">
        <f>IF(T43&gt;0,1,0)</f>
        <v/>
      </c>
      <c r="Z43" s="4">
        <f>INDEX('Job Evaluation'!$I$5:$I$40,MATCH(G43,'Job Evaluation'!$A$5:$A$40,0))</f>
        <v/>
      </c>
      <c r="AA43" s="4">
        <f>SUMPRODUCT(($C$2:$C$3444=C43)*($X$2:$X$3444&lt;X43))+SUMPRODUCT(($C$2:C43=C43)*($X$2:X43=X43))</f>
        <v/>
      </c>
      <c r="AB43" s="4">
        <f>MIN(4,INT((AA43-1)*4/COUNTIF($C$2:$C$3444,C43))+1)</f>
        <v/>
      </c>
    </row>
    <row r="44">
      <c r="A44" s="5" t="inlineStr">
        <is>
          <t>W00048</t>
        </is>
      </c>
      <c r="B44" s="5" t="inlineStr">
        <is>
          <t>PL · Kraków</t>
        </is>
      </c>
      <c r="C44" s="5" t="inlineStr">
        <is>
          <t>PL</t>
        </is>
      </c>
      <c r="D44" s="5" t="inlineStr">
        <is>
          <t>Krakow</t>
        </is>
      </c>
      <c r="E44" s="5" t="inlineStr">
        <is>
          <t>Tech</t>
        </is>
      </c>
      <c r="F44" s="5" t="inlineStr">
        <is>
          <t>L2</t>
        </is>
      </c>
      <c r="G44" s="5" t="inlineStr">
        <is>
          <t>Tech L2</t>
        </is>
      </c>
      <c r="H44" s="5" t="inlineStr">
        <is>
          <t>F</t>
        </is>
      </c>
      <c r="I44" s="5" t="inlineStr">
        <is>
          <t>Permanent</t>
        </is>
      </c>
      <c r="J44" s="5" t="inlineStr">
        <is>
          <t>Hybrid</t>
        </is>
      </c>
      <c r="K44" s="5" t="n">
        <v>1</v>
      </c>
      <c r="L44" s="5" t="n">
        <v>40</v>
      </c>
      <c r="M44" s="5" t="n">
        <v>5</v>
      </c>
      <c r="N44" s="41" t="n">
        <v>34850</v>
      </c>
      <c r="O44" s="41" t="n">
        <v>0</v>
      </c>
      <c r="P44" s="41" t="n">
        <v>0</v>
      </c>
      <c r="Q44" s="41" t="n">
        <v>0</v>
      </c>
      <c r="R44" s="41" t="n">
        <v>0</v>
      </c>
      <c r="S44" s="28">
        <f>L44*Settings!$C$7</f>
        <v/>
      </c>
      <c r="T44" s="34">
        <f>O44+P44+Q44+R44</f>
        <v/>
      </c>
      <c r="U44" s="34">
        <f>N44+T44</f>
        <v/>
      </c>
      <c r="V44" s="33">
        <f>N44/S44</f>
        <v/>
      </c>
      <c r="W44" s="33">
        <f>T44/S44</f>
        <v/>
      </c>
      <c r="X44" s="33">
        <f>U44/S44</f>
        <v/>
      </c>
      <c r="Y44" s="4">
        <f>IF(T44&gt;0,1,0)</f>
        <v/>
      </c>
      <c r="Z44" s="4">
        <f>INDEX('Job Evaluation'!$I$5:$I$40,MATCH(G44,'Job Evaluation'!$A$5:$A$40,0))</f>
        <v/>
      </c>
      <c r="AA44" s="4">
        <f>SUMPRODUCT(($C$2:$C$3444=C44)*($X$2:$X$3444&lt;X44))+SUMPRODUCT(($C$2:C44=C44)*($X$2:X44=X44))</f>
        <v/>
      </c>
      <c r="AB44" s="4">
        <f>MIN(4,INT((AA44-1)*4/COUNTIF($C$2:$C$3444,C44))+1)</f>
        <v/>
      </c>
    </row>
    <row r="45">
      <c r="A45" s="5" t="inlineStr">
        <is>
          <t>W00049</t>
        </is>
      </c>
      <c r="B45" s="5" t="inlineStr">
        <is>
          <t>ES · Barcelona</t>
        </is>
      </c>
      <c r="C45" s="5" t="inlineStr">
        <is>
          <t>ES</t>
        </is>
      </c>
      <c r="D45" s="5" t="inlineStr">
        <is>
          <t>Barcelona</t>
        </is>
      </c>
      <c r="E45" s="5" t="inlineStr">
        <is>
          <t>Customer Service</t>
        </is>
      </c>
      <c r="F45" s="5" t="inlineStr">
        <is>
          <t>L5</t>
        </is>
      </c>
      <c r="G45" s="5" t="inlineStr">
        <is>
          <t>Customer Service L5</t>
        </is>
      </c>
      <c r="H45" s="5" t="inlineStr">
        <is>
          <t>F</t>
        </is>
      </c>
      <c r="I45" s="5" t="inlineStr">
        <is>
          <t>Permanent</t>
        </is>
      </c>
      <c r="J45" s="5" t="inlineStr">
        <is>
          <t>Hybrid</t>
        </is>
      </c>
      <c r="K45" s="5" t="n">
        <v>1</v>
      </c>
      <c r="L45" s="5" t="n">
        <v>40</v>
      </c>
      <c r="M45" s="5" t="n">
        <v>5</v>
      </c>
      <c r="N45" s="41" t="n">
        <v>62050</v>
      </c>
      <c r="O45" s="41" t="n">
        <v>11650</v>
      </c>
      <c r="P45" s="41" t="n">
        <v>0</v>
      </c>
      <c r="Q45" s="41" t="n">
        <v>0</v>
      </c>
      <c r="R45" s="41" t="n">
        <v>5400</v>
      </c>
      <c r="S45" s="28">
        <f>L45*Settings!$C$7</f>
        <v/>
      </c>
      <c r="T45" s="34">
        <f>O45+P45+Q45+R45</f>
        <v/>
      </c>
      <c r="U45" s="34">
        <f>N45+T45</f>
        <v/>
      </c>
      <c r="V45" s="33">
        <f>N45/S45</f>
        <v/>
      </c>
      <c r="W45" s="33">
        <f>T45/S45</f>
        <v/>
      </c>
      <c r="X45" s="33">
        <f>U45/S45</f>
        <v/>
      </c>
      <c r="Y45" s="4">
        <f>IF(T45&gt;0,1,0)</f>
        <v/>
      </c>
      <c r="Z45" s="4">
        <f>INDEX('Job Evaluation'!$I$5:$I$40,MATCH(G45,'Job Evaluation'!$A$5:$A$40,0))</f>
        <v/>
      </c>
      <c r="AA45" s="4">
        <f>SUMPRODUCT(($C$2:$C$3444=C45)*($X$2:$X$3444&lt;X45))+SUMPRODUCT(($C$2:C45=C45)*($X$2:X45=X45))</f>
        <v/>
      </c>
      <c r="AB45" s="4">
        <f>MIN(4,INT((AA45-1)*4/COUNTIF($C$2:$C$3444,C45))+1)</f>
        <v/>
      </c>
    </row>
    <row r="46">
      <c r="A46" s="5" t="inlineStr">
        <is>
          <t>W00050</t>
        </is>
      </c>
      <c r="B46" s="5" t="inlineStr">
        <is>
          <t>ES · Barcelona</t>
        </is>
      </c>
      <c r="C46" s="5" t="inlineStr">
        <is>
          <t>ES</t>
        </is>
      </c>
      <c r="D46" s="5" t="inlineStr">
        <is>
          <t>Barcelona</t>
        </is>
      </c>
      <c r="E46" s="5" t="inlineStr">
        <is>
          <t>Finance</t>
        </is>
      </c>
      <c r="F46" s="5" t="inlineStr">
        <is>
          <t>L4</t>
        </is>
      </c>
      <c r="G46" s="5" t="inlineStr">
        <is>
          <t>Finance L4</t>
        </is>
      </c>
      <c r="H46" s="5" t="inlineStr">
        <is>
          <t>F</t>
        </is>
      </c>
      <c r="I46" s="5" t="inlineStr">
        <is>
          <t>Permanent</t>
        </is>
      </c>
      <c r="J46" s="5" t="inlineStr">
        <is>
          <t>Onsite</t>
        </is>
      </c>
      <c r="K46" s="5" t="n">
        <v>1</v>
      </c>
      <c r="L46" s="5" t="n">
        <v>40</v>
      </c>
      <c r="M46" s="5" t="n">
        <v>3</v>
      </c>
      <c r="N46" s="41" t="n">
        <v>54000</v>
      </c>
      <c r="O46" s="41" t="n">
        <v>4610</v>
      </c>
      <c r="P46" s="41" t="n">
        <v>0</v>
      </c>
      <c r="Q46" s="41" t="n">
        <v>0</v>
      </c>
      <c r="R46" s="41" t="n">
        <v>0</v>
      </c>
      <c r="S46" s="28">
        <f>L46*Settings!$C$7</f>
        <v/>
      </c>
      <c r="T46" s="34">
        <f>O46+P46+Q46+R46</f>
        <v/>
      </c>
      <c r="U46" s="34">
        <f>N46+T46</f>
        <v/>
      </c>
      <c r="V46" s="33">
        <f>N46/S46</f>
        <v/>
      </c>
      <c r="W46" s="33">
        <f>T46/S46</f>
        <v/>
      </c>
      <c r="X46" s="33">
        <f>U46/S46</f>
        <v/>
      </c>
      <c r="Y46" s="4">
        <f>IF(T46&gt;0,1,0)</f>
        <v/>
      </c>
      <c r="Z46" s="4">
        <f>INDEX('Job Evaluation'!$I$5:$I$40,MATCH(G46,'Job Evaluation'!$A$5:$A$40,0))</f>
        <v/>
      </c>
      <c r="AA46" s="4">
        <f>SUMPRODUCT(($C$2:$C$3444=C46)*($X$2:$X$3444&lt;X46))+SUMPRODUCT(($C$2:C46=C46)*($X$2:X46=X46))</f>
        <v/>
      </c>
      <c r="AB46" s="4">
        <f>MIN(4,INT((AA46-1)*4/COUNTIF($C$2:$C$3444,C46))+1)</f>
        <v/>
      </c>
    </row>
    <row r="47">
      <c r="A47" s="5" t="inlineStr">
        <is>
          <t>W00051</t>
        </is>
      </c>
      <c r="B47" s="5" t="inlineStr">
        <is>
          <t>DE · Munich</t>
        </is>
      </c>
      <c r="C47" s="5" t="inlineStr">
        <is>
          <t>DE</t>
        </is>
      </c>
      <c r="D47" s="5" t="inlineStr">
        <is>
          <t>Munich</t>
        </is>
      </c>
      <c r="E47" s="5" t="inlineStr">
        <is>
          <t>Customer Service</t>
        </is>
      </c>
      <c r="F47" s="5" t="inlineStr">
        <is>
          <t>L1</t>
        </is>
      </c>
      <c r="G47" s="5" t="inlineStr">
        <is>
          <t>Customer Service L1</t>
        </is>
      </c>
      <c r="H47" s="5" t="inlineStr">
        <is>
          <t>F</t>
        </is>
      </c>
      <c r="I47" s="5" t="inlineStr">
        <is>
          <t>Permanent</t>
        </is>
      </c>
      <c r="J47" s="5" t="inlineStr">
        <is>
          <t>Onsite</t>
        </is>
      </c>
      <c r="K47" s="5" t="n">
        <v>1</v>
      </c>
      <c r="L47" s="5" t="n">
        <v>40</v>
      </c>
      <c r="M47" s="5" t="n">
        <v>2</v>
      </c>
      <c r="N47" s="41" t="n">
        <v>31700</v>
      </c>
      <c r="O47" s="41" t="n">
        <v>0</v>
      </c>
      <c r="P47" s="41" t="n">
        <v>0</v>
      </c>
      <c r="Q47" s="41" t="n">
        <v>1800</v>
      </c>
      <c r="R47" s="41" t="n">
        <v>0</v>
      </c>
      <c r="S47" s="28">
        <f>L47*Settings!$C$7</f>
        <v/>
      </c>
      <c r="T47" s="34">
        <f>O47+P47+Q47+R47</f>
        <v/>
      </c>
      <c r="U47" s="34">
        <f>N47+T47</f>
        <v/>
      </c>
      <c r="V47" s="33">
        <f>N47/S47</f>
        <v/>
      </c>
      <c r="W47" s="33">
        <f>T47/S47</f>
        <v/>
      </c>
      <c r="X47" s="33">
        <f>U47/S47</f>
        <v/>
      </c>
      <c r="Y47" s="4">
        <f>IF(T47&gt;0,1,0)</f>
        <v/>
      </c>
      <c r="Z47" s="4">
        <f>INDEX('Job Evaluation'!$I$5:$I$40,MATCH(G47,'Job Evaluation'!$A$5:$A$40,0))</f>
        <v/>
      </c>
      <c r="AA47" s="4">
        <f>SUMPRODUCT(($C$2:$C$3444=C47)*($X$2:$X$3444&lt;X47))+SUMPRODUCT(($C$2:C47=C47)*($X$2:X47=X47))</f>
        <v/>
      </c>
      <c r="AB47" s="4">
        <f>MIN(4,INT((AA47-1)*4/COUNTIF($C$2:$C$3444,C47))+1)</f>
        <v/>
      </c>
    </row>
    <row r="48">
      <c r="A48" s="5" t="inlineStr">
        <is>
          <t>W00053</t>
        </is>
      </c>
      <c r="B48" s="5" t="inlineStr">
        <is>
          <t>PL · Kraków</t>
        </is>
      </c>
      <c r="C48" s="5" t="inlineStr">
        <is>
          <t>PL</t>
        </is>
      </c>
      <c r="D48" s="5" t="inlineStr">
        <is>
          <t>Krakow</t>
        </is>
      </c>
      <c r="E48" s="5" t="inlineStr">
        <is>
          <t>HR</t>
        </is>
      </c>
      <c r="F48" s="5" t="inlineStr">
        <is>
          <t>L4</t>
        </is>
      </c>
      <c r="G48" s="5" t="inlineStr">
        <is>
          <t>HR L4</t>
        </is>
      </c>
      <c r="H48" s="5" t="inlineStr">
        <is>
          <t>F</t>
        </is>
      </c>
      <c r="I48" s="5" t="inlineStr">
        <is>
          <t>Permanent</t>
        </is>
      </c>
      <c r="J48" s="5" t="inlineStr">
        <is>
          <t>Hybrid</t>
        </is>
      </c>
      <c r="K48" s="5" t="n">
        <v>1</v>
      </c>
      <c r="L48" s="5" t="n">
        <v>40</v>
      </c>
      <c r="M48" s="5" t="n">
        <v>4</v>
      </c>
      <c r="N48" s="41" t="n">
        <v>52850</v>
      </c>
      <c r="O48" s="41" t="n">
        <v>5910</v>
      </c>
      <c r="P48" s="41" t="n">
        <v>0</v>
      </c>
      <c r="Q48" s="41" t="n">
        <v>0</v>
      </c>
      <c r="R48" s="41" t="n">
        <v>0</v>
      </c>
      <c r="S48" s="28">
        <f>L48*Settings!$C$7</f>
        <v/>
      </c>
      <c r="T48" s="34">
        <f>O48+P48+Q48+R48</f>
        <v/>
      </c>
      <c r="U48" s="34">
        <f>N48+T48</f>
        <v/>
      </c>
      <c r="V48" s="33">
        <f>N48/S48</f>
        <v/>
      </c>
      <c r="W48" s="33">
        <f>T48/S48</f>
        <v/>
      </c>
      <c r="X48" s="33">
        <f>U48/S48</f>
        <v/>
      </c>
      <c r="Y48" s="4">
        <f>IF(T48&gt;0,1,0)</f>
        <v/>
      </c>
      <c r="Z48" s="4">
        <f>INDEX('Job Evaluation'!$I$5:$I$40,MATCH(G48,'Job Evaluation'!$A$5:$A$40,0))</f>
        <v/>
      </c>
      <c r="AA48" s="4">
        <f>SUMPRODUCT(($C$2:$C$3444=C48)*($X$2:$X$3444&lt;X48))+SUMPRODUCT(($C$2:C48=C48)*($X$2:X48=X48))</f>
        <v/>
      </c>
      <c r="AB48" s="4">
        <f>MIN(4,INT((AA48-1)*4/COUNTIF($C$2:$C$3444,C48))+1)</f>
        <v/>
      </c>
    </row>
    <row r="49">
      <c r="A49" s="5" t="inlineStr">
        <is>
          <t>W00054</t>
        </is>
      </c>
      <c r="B49" s="5" t="inlineStr">
        <is>
          <t>ES · Barcelona</t>
        </is>
      </c>
      <c r="C49" s="5" t="inlineStr">
        <is>
          <t>ES</t>
        </is>
      </c>
      <c r="D49" s="5" t="inlineStr">
        <is>
          <t>Barcelona</t>
        </is>
      </c>
      <c r="E49" s="5" t="inlineStr">
        <is>
          <t>Customer Service</t>
        </is>
      </c>
      <c r="F49" s="5" t="inlineStr">
        <is>
          <t>L4</t>
        </is>
      </c>
      <c r="G49" s="5" t="inlineStr">
        <is>
          <t>Customer Service L4</t>
        </is>
      </c>
      <c r="H49" s="5" t="inlineStr">
        <is>
          <t>M</t>
        </is>
      </c>
      <c r="I49" s="5" t="inlineStr">
        <is>
          <t>Permanent</t>
        </is>
      </c>
      <c r="J49" s="5" t="inlineStr">
        <is>
          <t>Hybrid</t>
        </is>
      </c>
      <c r="K49" s="5" t="n">
        <v>0.8</v>
      </c>
      <c r="L49" s="5" t="n">
        <v>32</v>
      </c>
      <c r="M49" s="5" t="n">
        <v>3</v>
      </c>
      <c r="N49" s="41" t="n">
        <v>32080</v>
      </c>
      <c r="O49" s="41" t="n">
        <v>2560</v>
      </c>
      <c r="P49" s="41" t="n">
        <v>0</v>
      </c>
      <c r="Q49" s="41" t="n">
        <v>0</v>
      </c>
      <c r="R49" s="41" t="n">
        <v>0</v>
      </c>
      <c r="S49" s="28">
        <f>L49*Settings!$C$7</f>
        <v/>
      </c>
      <c r="T49" s="34">
        <f>O49+P49+Q49+R49</f>
        <v/>
      </c>
      <c r="U49" s="34">
        <f>N49+T49</f>
        <v/>
      </c>
      <c r="V49" s="33">
        <f>N49/S49</f>
        <v/>
      </c>
      <c r="W49" s="33">
        <f>T49/S49</f>
        <v/>
      </c>
      <c r="X49" s="33">
        <f>U49/S49</f>
        <v/>
      </c>
      <c r="Y49" s="4">
        <f>IF(T49&gt;0,1,0)</f>
        <v/>
      </c>
      <c r="Z49" s="4">
        <f>INDEX('Job Evaluation'!$I$5:$I$40,MATCH(G49,'Job Evaluation'!$A$5:$A$40,0))</f>
        <v/>
      </c>
      <c r="AA49" s="4">
        <f>SUMPRODUCT(($C$2:$C$3444=C49)*($X$2:$X$3444&lt;X49))+SUMPRODUCT(($C$2:C49=C49)*($X$2:X49=X49))</f>
        <v/>
      </c>
      <c r="AB49" s="4">
        <f>MIN(4,INT((AA49-1)*4/COUNTIF($C$2:$C$3444,C49))+1)</f>
        <v/>
      </c>
    </row>
    <row r="50">
      <c r="A50" s="5" t="inlineStr">
        <is>
          <t>W00055</t>
        </is>
      </c>
      <c r="B50" s="5" t="inlineStr">
        <is>
          <t>PL · Kraków</t>
        </is>
      </c>
      <c r="C50" s="5" t="inlineStr">
        <is>
          <t>PL</t>
        </is>
      </c>
      <c r="D50" s="5" t="inlineStr">
        <is>
          <t>Krakow</t>
        </is>
      </c>
      <c r="E50" s="5" t="inlineStr">
        <is>
          <t>Customer Service</t>
        </is>
      </c>
      <c r="F50" s="5" t="inlineStr">
        <is>
          <t>L4</t>
        </is>
      </c>
      <c r="G50" s="5" t="inlineStr">
        <is>
          <t>Customer Service L4</t>
        </is>
      </c>
      <c r="H50" s="5" t="inlineStr">
        <is>
          <t>F</t>
        </is>
      </c>
      <c r="I50" s="5" t="inlineStr">
        <is>
          <t>Fixed-term</t>
        </is>
      </c>
      <c r="J50" s="5" t="inlineStr">
        <is>
          <t>Remote</t>
        </is>
      </c>
      <c r="K50" s="5" t="n">
        <v>1</v>
      </c>
      <c r="L50" s="5" t="n">
        <v>40</v>
      </c>
      <c r="M50" s="5" t="n">
        <v>4</v>
      </c>
      <c r="N50" s="41" t="n">
        <v>38100</v>
      </c>
      <c r="O50" s="41" t="n">
        <v>3920</v>
      </c>
      <c r="P50" s="41" t="n">
        <v>0</v>
      </c>
      <c r="Q50" s="41" t="n">
        <v>0</v>
      </c>
      <c r="R50" s="41" t="n">
        <v>0</v>
      </c>
      <c r="S50" s="28">
        <f>L50*Settings!$C$7</f>
        <v/>
      </c>
      <c r="T50" s="34">
        <f>O50+P50+Q50+R50</f>
        <v/>
      </c>
      <c r="U50" s="34">
        <f>N50+T50</f>
        <v/>
      </c>
      <c r="V50" s="33">
        <f>N50/S50</f>
        <v/>
      </c>
      <c r="W50" s="33">
        <f>T50/S50</f>
        <v/>
      </c>
      <c r="X50" s="33">
        <f>U50/S50</f>
        <v/>
      </c>
      <c r="Y50" s="4">
        <f>IF(T50&gt;0,1,0)</f>
        <v/>
      </c>
      <c r="Z50" s="4">
        <f>INDEX('Job Evaluation'!$I$5:$I$40,MATCH(G50,'Job Evaluation'!$A$5:$A$40,0))</f>
        <v/>
      </c>
      <c r="AA50" s="4">
        <f>SUMPRODUCT(($C$2:$C$3444=C50)*($X$2:$X$3444&lt;X50))+SUMPRODUCT(($C$2:C50=C50)*($X$2:X50=X50))</f>
        <v/>
      </c>
      <c r="AB50" s="4">
        <f>MIN(4,INT((AA50-1)*4/COUNTIF($C$2:$C$3444,C50))+1)</f>
        <v/>
      </c>
    </row>
    <row r="51">
      <c r="A51" s="5" t="inlineStr">
        <is>
          <t>W00057</t>
        </is>
      </c>
      <c r="B51" s="5" t="inlineStr">
        <is>
          <t>IT · Milan</t>
        </is>
      </c>
      <c r="C51" s="5" t="inlineStr">
        <is>
          <t>IT</t>
        </is>
      </c>
      <c r="D51" s="5" t="inlineStr">
        <is>
          <t>Milan</t>
        </is>
      </c>
      <c r="E51" s="5" t="inlineStr">
        <is>
          <t>Operations</t>
        </is>
      </c>
      <c r="F51" s="5" t="inlineStr">
        <is>
          <t>L3</t>
        </is>
      </c>
      <c r="G51" s="5" t="inlineStr">
        <is>
          <t>Operations L3</t>
        </is>
      </c>
      <c r="H51" s="5" t="inlineStr">
        <is>
          <t>F</t>
        </is>
      </c>
      <c r="I51" s="5" t="inlineStr">
        <is>
          <t>Permanent</t>
        </is>
      </c>
      <c r="J51" s="5" t="inlineStr">
        <is>
          <t>Hybrid</t>
        </is>
      </c>
      <c r="K51" s="5" t="n">
        <v>1</v>
      </c>
      <c r="L51" s="5" t="n">
        <v>40</v>
      </c>
      <c r="M51" s="5" t="n">
        <v>3</v>
      </c>
      <c r="N51" s="41" t="n">
        <v>37050</v>
      </c>
      <c r="O51" s="41" t="n">
        <v>1960</v>
      </c>
      <c r="P51" s="41" t="n">
        <v>0</v>
      </c>
      <c r="Q51" s="41" t="n">
        <v>0</v>
      </c>
      <c r="R51" s="41" t="n">
        <v>0</v>
      </c>
      <c r="S51" s="28">
        <f>L51*Settings!$C$7</f>
        <v/>
      </c>
      <c r="T51" s="34">
        <f>O51+P51+Q51+R51</f>
        <v/>
      </c>
      <c r="U51" s="34">
        <f>N51+T51</f>
        <v/>
      </c>
      <c r="V51" s="33">
        <f>N51/S51</f>
        <v/>
      </c>
      <c r="W51" s="33">
        <f>T51/S51</f>
        <v/>
      </c>
      <c r="X51" s="33">
        <f>U51/S51</f>
        <v/>
      </c>
      <c r="Y51" s="4">
        <f>IF(T51&gt;0,1,0)</f>
        <v/>
      </c>
      <c r="Z51" s="4">
        <f>INDEX('Job Evaluation'!$I$5:$I$40,MATCH(G51,'Job Evaluation'!$A$5:$A$40,0))</f>
        <v/>
      </c>
      <c r="AA51" s="4">
        <f>SUMPRODUCT(($C$2:$C$3444=C51)*($X$2:$X$3444&lt;X51))+SUMPRODUCT(($C$2:C51=C51)*($X$2:X51=X51))</f>
        <v/>
      </c>
      <c r="AB51" s="4">
        <f>MIN(4,INT((AA51-1)*4/COUNTIF($C$2:$C$3444,C51))+1)</f>
        <v/>
      </c>
    </row>
    <row r="52">
      <c r="A52" s="5" t="inlineStr">
        <is>
          <t>W00058</t>
        </is>
      </c>
      <c r="B52" s="5" t="inlineStr">
        <is>
          <t>PL · Kraków</t>
        </is>
      </c>
      <c r="C52" s="5" t="inlineStr">
        <is>
          <t>PL</t>
        </is>
      </c>
      <c r="D52" s="5" t="inlineStr">
        <is>
          <t>Krakow</t>
        </is>
      </c>
      <c r="E52" s="5" t="inlineStr">
        <is>
          <t>Operations</t>
        </is>
      </c>
      <c r="F52" s="5" t="inlineStr">
        <is>
          <t>L1</t>
        </is>
      </c>
      <c r="G52" s="5" t="inlineStr">
        <is>
          <t>Operations L1</t>
        </is>
      </c>
      <c r="H52" s="5" t="inlineStr">
        <is>
          <t>M</t>
        </is>
      </c>
      <c r="I52" s="5" t="inlineStr">
        <is>
          <t>Permanent</t>
        </is>
      </c>
      <c r="J52" s="5" t="inlineStr">
        <is>
          <t>Remote</t>
        </is>
      </c>
      <c r="K52" s="5" t="n">
        <v>1</v>
      </c>
      <c r="L52" s="5" t="n">
        <v>40</v>
      </c>
      <c r="M52" s="5" t="n">
        <v>4</v>
      </c>
      <c r="N52" s="41" t="n">
        <v>16650</v>
      </c>
      <c r="O52" s="41" t="n">
        <v>0</v>
      </c>
      <c r="P52" s="41" t="n">
        <v>0</v>
      </c>
      <c r="Q52" s="41" t="n">
        <v>0</v>
      </c>
      <c r="R52" s="41" t="n">
        <v>0</v>
      </c>
      <c r="S52" s="28">
        <f>L52*Settings!$C$7</f>
        <v/>
      </c>
      <c r="T52" s="34">
        <f>O52+P52+Q52+R52</f>
        <v/>
      </c>
      <c r="U52" s="34">
        <f>N52+T52</f>
        <v/>
      </c>
      <c r="V52" s="33">
        <f>N52/S52</f>
        <v/>
      </c>
      <c r="W52" s="33">
        <f>T52/S52</f>
        <v/>
      </c>
      <c r="X52" s="33">
        <f>U52/S52</f>
        <v/>
      </c>
      <c r="Y52" s="4">
        <f>IF(T52&gt;0,1,0)</f>
        <v/>
      </c>
      <c r="Z52" s="4">
        <f>INDEX('Job Evaluation'!$I$5:$I$40,MATCH(G52,'Job Evaluation'!$A$5:$A$40,0))</f>
        <v/>
      </c>
      <c r="AA52" s="4">
        <f>SUMPRODUCT(($C$2:$C$3444=C52)*($X$2:$X$3444&lt;X52))+SUMPRODUCT(($C$2:C52=C52)*($X$2:X52=X52))</f>
        <v/>
      </c>
      <c r="AB52" s="4">
        <f>MIN(4,INT((AA52-1)*4/COUNTIF($C$2:$C$3444,C52))+1)</f>
        <v/>
      </c>
    </row>
    <row r="53">
      <c r="A53" s="5" t="inlineStr">
        <is>
          <t>W00059</t>
        </is>
      </c>
      <c r="B53" s="5" t="inlineStr">
        <is>
          <t>DE · Munich</t>
        </is>
      </c>
      <c r="C53" s="5" t="inlineStr">
        <is>
          <t>DE</t>
        </is>
      </c>
      <c r="D53" s="5" t="inlineStr">
        <is>
          <t>Munich</t>
        </is>
      </c>
      <c r="E53" s="5" t="inlineStr">
        <is>
          <t>Customer Service</t>
        </is>
      </c>
      <c r="F53" s="5" t="inlineStr">
        <is>
          <t>L2</t>
        </is>
      </c>
      <c r="G53" s="5" t="inlineStr">
        <is>
          <t>Customer Service L2</t>
        </is>
      </c>
      <c r="H53" s="5" t="inlineStr">
        <is>
          <t>F</t>
        </is>
      </c>
      <c r="I53" s="5" t="inlineStr">
        <is>
          <t>Permanent</t>
        </is>
      </c>
      <c r="J53" s="5" t="inlineStr">
        <is>
          <t>Hybrid</t>
        </is>
      </c>
      <c r="K53" s="5" t="n">
        <v>1</v>
      </c>
      <c r="L53" s="5" t="n">
        <v>40</v>
      </c>
      <c r="M53" s="5" t="n">
        <v>4</v>
      </c>
      <c r="N53" s="41" t="n">
        <v>41600</v>
      </c>
      <c r="O53" s="41" t="n">
        <v>0</v>
      </c>
      <c r="P53" s="41" t="n">
        <v>0</v>
      </c>
      <c r="Q53" s="41" t="n">
        <v>0</v>
      </c>
      <c r="R53" s="41" t="n">
        <v>0</v>
      </c>
      <c r="S53" s="28">
        <f>L53*Settings!$C$7</f>
        <v/>
      </c>
      <c r="T53" s="34">
        <f>O53+P53+Q53+R53</f>
        <v/>
      </c>
      <c r="U53" s="34">
        <f>N53+T53</f>
        <v/>
      </c>
      <c r="V53" s="33">
        <f>N53/S53</f>
        <v/>
      </c>
      <c r="W53" s="33">
        <f>T53/S53</f>
        <v/>
      </c>
      <c r="X53" s="33">
        <f>U53/S53</f>
        <v/>
      </c>
      <c r="Y53" s="4">
        <f>IF(T53&gt;0,1,0)</f>
        <v/>
      </c>
      <c r="Z53" s="4">
        <f>INDEX('Job Evaluation'!$I$5:$I$40,MATCH(G53,'Job Evaluation'!$A$5:$A$40,0))</f>
        <v/>
      </c>
      <c r="AA53" s="4">
        <f>SUMPRODUCT(($C$2:$C$3444=C53)*($X$2:$X$3444&lt;X53))+SUMPRODUCT(($C$2:C53=C53)*($X$2:X53=X53))</f>
        <v/>
      </c>
      <c r="AB53" s="4">
        <f>MIN(4,INT((AA53-1)*4/COUNTIF($C$2:$C$3444,C53))+1)</f>
        <v/>
      </c>
    </row>
    <row r="54">
      <c r="A54" s="5" t="inlineStr">
        <is>
          <t>W00061</t>
        </is>
      </c>
      <c r="B54" s="5" t="inlineStr">
        <is>
          <t>PL · Kraków</t>
        </is>
      </c>
      <c r="C54" s="5" t="inlineStr">
        <is>
          <t>PL</t>
        </is>
      </c>
      <c r="D54" s="5" t="inlineStr">
        <is>
          <t>Krakow</t>
        </is>
      </c>
      <c r="E54" s="5" t="inlineStr">
        <is>
          <t>Sales</t>
        </is>
      </c>
      <c r="F54" s="5" t="inlineStr">
        <is>
          <t>L1</t>
        </is>
      </c>
      <c r="G54" s="5" t="inlineStr">
        <is>
          <t>Sales L1</t>
        </is>
      </c>
      <c r="H54" s="5" t="inlineStr">
        <is>
          <t>M</t>
        </is>
      </c>
      <c r="I54" s="5" t="inlineStr">
        <is>
          <t>Fixed-term</t>
        </is>
      </c>
      <c r="J54" s="5" t="inlineStr">
        <is>
          <t>Onsite</t>
        </is>
      </c>
      <c r="K54" s="5" t="n">
        <v>1</v>
      </c>
      <c r="L54" s="5" t="n">
        <v>40</v>
      </c>
      <c r="M54" s="5" t="n">
        <v>4</v>
      </c>
      <c r="N54" s="41" t="n">
        <v>21550</v>
      </c>
      <c r="O54" s="41" t="n">
        <v>0</v>
      </c>
      <c r="P54" s="41" t="n">
        <v>4500</v>
      </c>
      <c r="Q54" s="41" t="n">
        <v>0</v>
      </c>
      <c r="R54" s="41" t="n">
        <v>0</v>
      </c>
      <c r="S54" s="28">
        <f>L54*Settings!$C$7</f>
        <v/>
      </c>
      <c r="T54" s="34">
        <f>O54+P54+Q54+R54</f>
        <v/>
      </c>
      <c r="U54" s="34">
        <f>N54+T54</f>
        <v/>
      </c>
      <c r="V54" s="33">
        <f>N54/S54</f>
        <v/>
      </c>
      <c r="W54" s="33">
        <f>T54/S54</f>
        <v/>
      </c>
      <c r="X54" s="33">
        <f>U54/S54</f>
        <v/>
      </c>
      <c r="Y54" s="4">
        <f>IF(T54&gt;0,1,0)</f>
        <v/>
      </c>
      <c r="Z54" s="4">
        <f>INDEX('Job Evaluation'!$I$5:$I$40,MATCH(G54,'Job Evaluation'!$A$5:$A$40,0))</f>
        <v/>
      </c>
      <c r="AA54" s="4">
        <f>SUMPRODUCT(($C$2:$C$3444=C54)*($X$2:$X$3444&lt;X54))+SUMPRODUCT(($C$2:C54=C54)*($X$2:X54=X54))</f>
        <v/>
      </c>
      <c r="AB54" s="4">
        <f>MIN(4,INT((AA54-1)*4/COUNTIF($C$2:$C$3444,C54))+1)</f>
        <v/>
      </c>
    </row>
    <row r="55">
      <c r="A55" s="5" t="inlineStr">
        <is>
          <t>W00062</t>
        </is>
      </c>
      <c r="B55" s="5" t="inlineStr">
        <is>
          <t>IT · Milan</t>
        </is>
      </c>
      <c r="C55" s="5" t="inlineStr">
        <is>
          <t>IT</t>
        </is>
      </c>
      <c r="D55" s="5" t="inlineStr">
        <is>
          <t>Milan</t>
        </is>
      </c>
      <c r="E55" s="5" t="inlineStr">
        <is>
          <t>Operations</t>
        </is>
      </c>
      <c r="F55" s="5" t="inlineStr">
        <is>
          <t>L5</t>
        </is>
      </c>
      <c r="G55" s="5" t="inlineStr">
        <is>
          <t>Operations L5</t>
        </is>
      </c>
      <c r="H55" s="5" t="inlineStr">
        <is>
          <t>F</t>
        </is>
      </c>
      <c r="I55" s="5" t="inlineStr">
        <is>
          <t>Fixed-term</t>
        </is>
      </c>
      <c r="J55" s="5" t="inlineStr">
        <is>
          <t>Remote</t>
        </is>
      </c>
      <c r="K55" s="5" t="n">
        <v>1</v>
      </c>
      <c r="L55" s="5" t="n">
        <v>40</v>
      </c>
      <c r="M55" s="5" t="n">
        <v>3</v>
      </c>
      <c r="N55" s="41" t="n">
        <v>71050</v>
      </c>
      <c r="O55" s="41" t="n">
        <v>8620</v>
      </c>
      <c r="P55" s="41" t="n">
        <v>0</v>
      </c>
      <c r="Q55" s="41" t="n">
        <v>0</v>
      </c>
      <c r="R55" s="41" t="n">
        <v>6000</v>
      </c>
      <c r="S55" s="28">
        <f>L55*Settings!$C$7</f>
        <v/>
      </c>
      <c r="T55" s="34">
        <f>O55+P55+Q55+R55</f>
        <v/>
      </c>
      <c r="U55" s="34">
        <f>N55+T55</f>
        <v/>
      </c>
      <c r="V55" s="33">
        <f>N55/S55</f>
        <v/>
      </c>
      <c r="W55" s="33">
        <f>T55/S55</f>
        <v/>
      </c>
      <c r="X55" s="33">
        <f>U55/S55</f>
        <v/>
      </c>
      <c r="Y55" s="4">
        <f>IF(T55&gt;0,1,0)</f>
        <v/>
      </c>
      <c r="Z55" s="4">
        <f>INDEX('Job Evaluation'!$I$5:$I$40,MATCH(G55,'Job Evaluation'!$A$5:$A$40,0))</f>
        <v/>
      </c>
      <c r="AA55" s="4">
        <f>SUMPRODUCT(($C$2:$C$3444=C55)*($X$2:$X$3444&lt;X55))+SUMPRODUCT(($C$2:C55=C55)*($X$2:X55=X55))</f>
        <v/>
      </c>
      <c r="AB55" s="4">
        <f>MIN(4,INT((AA55-1)*4/COUNTIF($C$2:$C$3444,C55))+1)</f>
        <v/>
      </c>
    </row>
    <row r="56">
      <c r="A56" s="5" t="inlineStr">
        <is>
          <t>W00063</t>
        </is>
      </c>
      <c r="B56" s="5" t="inlineStr">
        <is>
          <t>IT · Milan</t>
        </is>
      </c>
      <c r="C56" s="5" t="inlineStr">
        <is>
          <t>IT</t>
        </is>
      </c>
      <c r="D56" s="5" t="inlineStr">
        <is>
          <t>Milan</t>
        </is>
      </c>
      <c r="E56" s="5" t="inlineStr">
        <is>
          <t>Customer Service</t>
        </is>
      </c>
      <c r="F56" s="5" t="inlineStr">
        <is>
          <t>L3</t>
        </is>
      </c>
      <c r="G56" s="5" t="inlineStr">
        <is>
          <t>Customer Service L3</t>
        </is>
      </c>
      <c r="H56" s="5" t="inlineStr">
        <is>
          <t>M</t>
        </is>
      </c>
      <c r="I56" s="5" t="inlineStr">
        <is>
          <t>Permanent</t>
        </is>
      </c>
      <c r="J56" s="5" t="inlineStr">
        <is>
          <t>Onsite</t>
        </is>
      </c>
      <c r="K56" s="5" t="n">
        <v>1</v>
      </c>
      <c r="L56" s="5" t="n">
        <v>40</v>
      </c>
      <c r="M56" s="5" t="n">
        <v>4</v>
      </c>
      <c r="N56" s="41" t="n">
        <v>39750</v>
      </c>
      <c r="O56" s="41" t="n">
        <v>2450</v>
      </c>
      <c r="P56" s="41" t="n">
        <v>0</v>
      </c>
      <c r="Q56" s="41" t="n">
        <v>1320</v>
      </c>
      <c r="R56" s="41" t="n">
        <v>0</v>
      </c>
      <c r="S56" s="28">
        <f>L56*Settings!$C$7</f>
        <v/>
      </c>
      <c r="T56" s="34">
        <f>O56+P56+Q56+R56</f>
        <v/>
      </c>
      <c r="U56" s="34">
        <f>N56+T56</f>
        <v/>
      </c>
      <c r="V56" s="33">
        <f>N56/S56</f>
        <v/>
      </c>
      <c r="W56" s="33">
        <f>T56/S56</f>
        <v/>
      </c>
      <c r="X56" s="33">
        <f>U56/S56</f>
        <v/>
      </c>
      <c r="Y56" s="4">
        <f>IF(T56&gt;0,1,0)</f>
        <v/>
      </c>
      <c r="Z56" s="4">
        <f>INDEX('Job Evaluation'!$I$5:$I$40,MATCH(G56,'Job Evaluation'!$A$5:$A$40,0))</f>
        <v/>
      </c>
      <c r="AA56" s="4">
        <f>SUMPRODUCT(($C$2:$C$3444=C56)*($X$2:$X$3444&lt;X56))+SUMPRODUCT(($C$2:C56=C56)*($X$2:X56=X56))</f>
        <v/>
      </c>
      <c r="AB56" s="4">
        <f>MIN(4,INT((AA56-1)*4/COUNTIF($C$2:$C$3444,C56))+1)</f>
        <v/>
      </c>
    </row>
    <row r="57">
      <c r="A57" s="5" t="inlineStr">
        <is>
          <t>W00064</t>
        </is>
      </c>
      <c r="B57" s="5" t="inlineStr">
        <is>
          <t>IT · Milan</t>
        </is>
      </c>
      <c r="C57" s="5" t="inlineStr">
        <is>
          <t>IT</t>
        </is>
      </c>
      <c r="D57" s="5" t="inlineStr">
        <is>
          <t>Milan</t>
        </is>
      </c>
      <c r="E57" s="5" t="inlineStr">
        <is>
          <t>Operations</t>
        </is>
      </c>
      <c r="F57" s="5" t="inlineStr">
        <is>
          <t>L2</t>
        </is>
      </c>
      <c r="G57" s="5" t="inlineStr">
        <is>
          <t>Operations L2</t>
        </is>
      </c>
      <c r="H57" s="5" t="inlineStr">
        <is>
          <t>F</t>
        </is>
      </c>
      <c r="I57" s="5" t="inlineStr">
        <is>
          <t>Permanent</t>
        </is>
      </c>
      <c r="J57" s="5" t="inlineStr">
        <is>
          <t>Hybrid</t>
        </is>
      </c>
      <c r="K57" s="5" t="n">
        <v>0.8</v>
      </c>
      <c r="L57" s="5" t="n">
        <v>32</v>
      </c>
      <c r="M57" s="5" t="n">
        <v>4</v>
      </c>
      <c r="N57" s="41" t="n">
        <v>21360</v>
      </c>
      <c r="O57" s="41" t="n">
        <v>0</v>
      </c>
      <c r="P57" s="41" t="n">
        <v>0</v>
      </c>
      <c r="Q57" s="41" t="n">
        <v>0</v>
      </c>
      <c r="R57" s="41" t="n">
        <v>0</v>
      </c>
      <c r="S57" s="28">
        <f>L57*Settings!$C$7</f>
        <v/>
      </c>
      <c r="T57" s="34">
        <f>O57+P57+Q57+R57</f>
        <v/>
      </c>
      <c r="U57" s="34">
        <f>N57+T57</f>
        <v/>
      </c>
      <c r="V57" s="33">
        <f>N57/S57</f>
        <v/>
      </c>
      <c r="W57" s="33">
        <f>T57/S57</f>
        <v/>
      </c>
      <c r="X57" s="33">
        <f>U57/S57</f>
        <v/>
      </c>
      <c r="Y57" s="4">
        <f>IF(T57&gt;0,1,0)</f>
        <v/>
      </c>
      <c r="Z57" s="4">
        <f>INDEX('Job Evaluation'!$I$5:$I$40,MATCH(G57,'Job Evaluation'!$A$5:$A$40,0))</f>
        <v/>
      </c>
      <c r="AA57" s="4">
        <f>SUMPRODUCT(($C$2:$C$3444=C57)*($X$2:$X$3444&lt;X57))+SUMPRODUCT(($C$2:C57=C57)*($X$2:X57=X57))</f>
        <v/>
      </c>
      <c r="AB57" s="4">
        <f>MIN(4,INT((AA57-1)*4/COUNTIF($C$2:$C$3444,C57))+1)</f>
        <v/>
      </c>
    </row>
    <row r="58">
      <c r="A58" s="5" t="inlineStr">
        <is>
          <t>W00066</t>
        </is>
      </c>
      <c r="B58" s="5" t="inlineStr">
        <is>
          <t>PL · Kraków</t>
        </is>
      </c>
      <c r="C58" s="5" t="inlineStr">
        <is>
          <t>PL</t>
        </is>
      </c>
      <c r="D58" s="5" t="inlineStr">
        <is>
          <t>Krakow</t>
        </is>
      </c>
      <c r="E58" s="5" t="inlineStr">
        <is>
          <t>Sales</t>
        </is>
      </c>
      <c r="F58" s="5" t="inlineStr">
        <is>
          <t>L3</t>
        </is>
      </c>
      <c r="G58" s="5" t="inlineStr">
        <is>
          <t>Sales L3</t>
        </is>
      </c>
      <c r="H58" s="5" t="inlineStr">
        <is>
          <t>M</t>
        </is>
      </c>
      <c r="I58" s="5" t="inlineStr">
        <is>
          <t>Permanent</t>
        </is>
      </c>
      <c r="J58" s="5" t="inlineStr">
        <is>
          <t>Onsite</t>
        </is>
      </c>
      <c r="K58" s="5" t="n">
        <v>1</v>
      </c>
      <c r="L58" s="5" t="n">
        <v>40</v>
      </c>
      <c r="M58" s="5" t="n">
        <v>3</v>
      </c>
      <c r="N58" s="41" t="n">
        <v>32950</v>
      </c>
      <c r="O58" s="41" t="n">
        <v>1540</v>
      </c>
      <c r="P58" s="41" t="n">
        <v>4490</v>
      </c>
      <c r="Q58" s="41" t="n">
        <v>0</v>
      </c>
      <c r="R58" s="41" t="n">
        <v>0</v>
      </c>
      <c r="S58" s="28">
        <f>L58*Settings!$C$7</f>
        <v/>
      </c>
      <c r="T58" s="34">
        <f>O58+P58+Q58+R58</f>
        <v/>
      </c>
      <c r="U58" s="34">
        <f>N58+T58</f>
        <v/>
      </c>
      <c r="V58" s="33">
        <f>N58/S58</f>
        <v/>
      </c>
      <c r="W58" s="33">
        <f>T58/S58</f>
        <v/>
      </c>
      <c r="X58" s="33">
        <f>U58/S58</f>
        <v/>
      </c>
      <c r="Y58" s="4">
        <f>IF(T58&gt;0,1,0)</f>
        <v/>
      </c>
      <c r="Z58" s="4">
        <f>INDEX('Job Evaluation'!$I$5:$I$40,MATCH(G58,'Job Evaluation'!$A$5:$A$40,0))</f>
        <v/>
      </c>
      <c r="AA58" s="4">
        <f>SUMPRODUCT(($C$2:$C$3444=C58)*($X$2:$X$3444&lt;X58))+SUMPRODUCT(($C$2:C58=C58)*($X$2:X58=X58))</f>
        <v/>
      </c>
      <c r="AB58" s="4">
        <f>MIN(4,INT((AA58-1)*4/COUNTIF($C$2:$C$3444,C58))+1)</f>
        <v/>
      </c>
    </row>
    <row r="59">
      <c r="A59" s="5" t="inlineStr">
        <is>
          <t>W00067</t>
        </is>
      </c>
      <c r="B59" s="5" t="inlineStr">
        <is>
          <t>IT · Milan</t>
        </is>
      </c>
      <c r="C59" s="5" t="inlineStr">
        <is>
          <t>IT</t>
        </is>
      </c>
      <c r="D59" s="5" t="inlineStr">
        <is>
          <t>Milan</t>
        </is>
      </c>
      <c r="E59" s="5" t="inlineStr">
        <is>
          <t>Customer Service</t>
        </is>
      </c>
      <c r="F59" s="5" t="inlineStr">
        <is>
          <t>L3</t>
        </is>
      </c>
      <c r="G59" s="5" t="inlineStr">
        <is>
          <t>Customer Service L3</t>
        </is>
      </c>
      <c r="H59" s="5" t="inlineStr">
        <is>
          <t>F</t>
        </is>
      </c>
      <c r="I59" s="5" t="inlineStr">
        <is>
          <t>Permanent</t>
        </is>
      </c>
      <c r="J59" s="5" t="inlineStr">
        <is>
          <t>Hybrid</t>
        </is>
      </c>
      <c r="K59" s="5" t="n">
        <v>1</v>
      </c>
      <c r="L59" s="5" t="n">
        <v>40</v>
      </c>
      <c r="M59" s="5" t="n">
        <v>3</v>
      </c>
      <c r="N59" s="41" t="n">
        <v>40950</v>
      </c>
      <c r="O59" s="41" t="n">
        <v>2190</v>
      </c>
      <c r="P59" s="41" t="n">
        <v>0</v>
      </c>
      <c r="Q59" s="41" t="n">
        <v>0</v>
      </c>
      <c r="R59" s="41" t="n">
        <v>0</v>
      </c>
      <c r="S59" s="28">
        <f>L59*Settings!$C$7</f>
        <v/>
      </c>
      <c r="T59" s="34">
        <f>O59+P59+Q59+R59</f>
        <v/>
      </c>
      <c r="U59" s="34">
        <f>N59+T59</f>
        <v/>
      </c>
      <c r="V59" s="33">
        <f>N59/S59</f>
        <v/>
      </c>
      <c r="W59" s="33">
        <f>T59/S59</f>
        <v/>
      </c>
      <c r="X59" s="33">
        <f>U59/S59</f>
        <v/>
      </c>
      <c r="Y59" s="4">
        <f>IF(T59&gt;0,1,0)</f>
        <v/>
      </c>
      <c r="Z59" s="4">
        <f>INDEX('Job Evaluation'!$I$5:$I$40,MATCH(G59,'Job Evaluation'!$A$5:$A$40,0))</f>
        <v/>
      </c>
      <c r="AA59" s="4">
        <f>SUMPRODUCT(($C$2:$C$3444=C59)*($X$2:$X$3444&lt;X59))+SUMPRODUCT(($C$2:C59=C59)*($X$2:X59=X59))</f>
        <v/>
      </c>
      <c r="AB59" s="4">
        <f>MIN(4,INT((AA59-1)*4/COUNTIF($C$2:$C$3444,C59))+1)</f>
        <v/>
      </c>
    </row>
    <row r="60">
      <c r="A60" s="5" t="inlineStr">
        <is>
          <t>W00068</t>
        </is>
      </c>
      <c r="B60" s="5" t="inlineStr">
        <is>
          <t>PL · Kraków</t>
        </is>
      </c>
      <c r="C60" s="5" t="inlineStr">
        <is>
          <t>PL</t>
        </is>
      </c>
      <c r="D60" s="5" t="inlineStr">
        <is>
          <t>Krakow</t>
        </is>
      </c>
      <c r="E60" s="5" t="inlineStr">
        <is>
          <t>Tech</t>
        </is>
      </c>
      <c r="F60" s="5" t="inlineStr">
        <is>
          <t>L2</t>
        </is>
      </c>
      <c r="G60" s="5" t="inlineStr">
        <is>
          <t>Tech L2</t>
        </is>
      </c>
      <c r="H60" s="5" t="inlineStr">
        <is>
          <t>M</t>
        </is>
      </c>
      <c r="I60" s="5" t="inlineStr">
        <is>
          <t>Permanent</t>
        </is>
      </c>
      <c r="J60" s="5" t="inlineStr">
        <is>
          <t>Onsite</t>
        </is>
      </c>
      <c r="K60" s="5" t="n">
        <v>0.8</v>
      </c>
      <c r="L60" s="5" t="n">
        <v>32</v>
      </c>
      <c r="M60" s="5" t="n">
        <v>3</v>
      </c>
      <c r="N60" s="41" t="n">
        <v>26880</v>
      </c>
      <c r="O60" s="41" t="n">
        <v>0</v>
      </c>
      <c r="P60" s="41" t="n">
        <v>0</v>
      </c>
      <c r="Q60" s="41" t="n">
        <v>0</v>
      </c>
      <c r="R60" s="41" t="n">
        <v>0</v>
      </c>
      <c r="S60" s="28">
        <f>L60*Settings!$C$7</f>
        <v/>
      </c>
      <c r="T60" s="34">
        <f>O60+P60+Q60+R60</f>
        <v/>
      </c>
      <c r="U60" s="34">
        <f>N60+T60</f>
        <v/>
      </c>
      <c r="V60" s="33">
        <f>N60/S60</f>
        <v/>
      </c>
      <c r="W60" s="33">
        <f>T60/S60</f>
        <v/>
      </c>
      <c r="X60" s="33">
        <f>U60/S60</f>
        <v/>
      </c>
      <c r="Y60" s="4">
        <f>IF(T60&gt;0,1,0)</f>
        <v/>
      </c>
      <c r="Z60" s="4">
        <f>INDEX('Job Evaluation'!$I$5:$I$40,MATCH(G60,'Job Evaluation'!$A$5:$A$40,0))</f>
        <v/>
      </c>
      <c r="AA60" s="4">
        <f>SUMPRODUCT(($C$2:$C$3444=C60)*($X$2:$X$3444&lt;X60))+SUMPRODUCT(($C$2:C60=C60)*($X$2:X60=X60))</f>
        <v/>
      </c>
      <c r="AB60" s="4">
        <f>MIN(4,INT((AA60-1)*4/COUNTIF($C$2:$C$3444,C60))+1)</f>
        <v/>
      </c>
    </row>
    <row r="61">
      <c r="A61" s="5" t="inlineStr">
        <is>
          <t>W00069</t>
        </is>
      </c>
      <c r="B61" s="5" t="inlineStr">
        <is>
          <t>IT · Milan</t>
        </is>
      </c>
      <c r="C61" s="5" t="inlineStr">
        <is>
          <t>IT</t>
        </is>
      </c>
      <c r="D61" s="5" t="inlineStr">
        <is>
          <t>Milan</t>
        </is>
      </c>
      <c r="E61" s="5" t="inlineStr">
        <is>
          <t>HR</t>
        </is>
      </c>
      <c r="F61" s="5" t="inlineStr">
        <is>
          <t>L3</t>
        </is>
      </c>
      <c r="G61" s="5" t="inlineStr">
        <is>
          <t>HR L3</t>
        </is>
      </c>
      <c r="H61" s="5" t="inlineStr">
        <is>
          <t>M</t>
        </is>
      </c>
      <c r="I61" s="5" t="inlineStr">
        <is>
          <t>Permanent</t>
        </is>
      </c>
      <c r="J61" s="5" t="inlineStr">
        <is>
          <t>Remote</t>
        </is>
      </c>
      <c r="K61" s="5" t="n">
        <v>1</v>
      </c>
      <c r="L61" s="5" t="n">
        <v>40</v>
      </c>
      <c r="M61" s="5" t="n">
        <v>4</v>
      </c>
      <c r="N61" s="41" t="n">
        <v>43150</v>
      </c>
      <c r="O61" s="41" t="n">
        <v>2670</v>
      </c>
      <c r="P61" s="41" t="n">
        <v>0</v>
      </c>
      <c r="Q61" s="41" t="n">
        <v>0</v>
      </c>
      <c r="R61" s="41" t="n">
        <v>0</v>
      </c>
      <c r="S61" s="28">
        <f>L61*Settings!$C$7</f>
        <v/>
      </c>
      <c r="T61" s="34">
        <f>O61+P61+Q61+R61</f>
        <v/>
      </c>
      <c r="U61" s="34">
        <f>N61+T61</f>
        <v/>
      </c>
      <c r="V61" s="33">
        <f>N61/S61</f>
        <v/>
      </c>
      <c r="W61" s="33">
        <f>T61/S61</f>
        <v/>
      </c>
      <c r="X61" s="33">
        <f>U61/S61</f>
        <v/>
      </c>
      <c r="Y61" s="4">
        <f>IF(T61&gt;0,1,0)</f>
        <v/>
      </c>
      <c r="Z61" s="4">
        <f>INDEX('Job Evaluation'!$I$5:$I$40,MATCH(G61,'Job Evaluation'!$A$5:$A$40,0))</f>
        <v/>
      </c>
      <c r="AA61" s="4">
        <f>SUMPRODUCT(($C$2:$C$3444=C61)*($X$2:$X$3444&lt;X61))+SUMPRODUCT(($C$2:C61=C61)*($X$2:X61=X61))</f>
        <v/>
      </c>
      <c r="AB61" s="4">
        <f>MIN(4,INT((AA61-1)*4/COUNTIF($C$2:$C$3444,C61))+1)</f>
        <v/>
      </c>
    </row>
    <row r="62">
      <c r="A62" s="5" t="inlineStr">
        <is>
          <t>W00070</t>
        </is>
      </c>
      <c r="B62" s="5" t="inlineStr">
        <is>
          <t>ES · Barcelona</t>
        </is>
      </c>
      <c r="C62" s="5" t="inlineStr">
        <is>
          <t>ES</t>
        </is>
      </c>
      <c r="D62" s="5" t="inlineStr">
        <is>
          <t>Barcelona</t>
        </is>
      </c>
      <c r="E62" s="5" t="inlineStr">
        <is>
          <t>Tech</t>
        </is>
      </c>
      <c r="F62" s="5" t="inlineStr">
        <is>
          <t>L3</t>
        </is>
      </c>
      <c r="G62" s="5" t="inlineStr">
        <is>
          <t>Tech L3</t>
        </is>
      </c>
      <c r="H62" s="5" t="inlineStr">
        <is>
          <t>M</t>
        </is>
      </c>
      <c r="I62" s="5" t="inlineStr">
        <is>
          <t>Permanent</t>
        </is>
      </c>
      <c r="J62" s="5" t="inlineStr">
        <is>
          <t>Onsite</t>
        </is>
      </c>
      <c r="K62" s="5" t="n">
        <v>1</v>
      </c>
      <c r="L62" s="5" t="n">
        <v>40</v>
      </c>
      <c r="M62" s="5" t="n">
        <v>3</v>
      </c>
      <c r="N62" s="41" t="n">
        <v>59300</v>
      </c>
      <c r="O62" s="41" t="n">
        <v>2680</v>
      </c>
      <c r="P62" s="41" t="n">
        <v>0</v>
      </c>
      <c r="Q62" s="41" t="n">
        <v>0</v>
      </c>
      <c r="R62" s="41" t="n">
        <v>0</v>
      </c>
      <c r="S62" s="28">
        <f>L62*Settings!$C$7</f>
        <v/>
      </c>
      <c r="T62" s="34">
        <f>O62+P62+Q62+R62</f>
        <v/>
      </c>
      <c r="U62" s="34">
        <f>N62+T62</f>
        <v/>
      </c>
      <c r="V62" s="33">
        <f>N62/S62</f>
        <v/>
      </c>
      <c r="W62" s="33">
        <f>T62/S62</f>
        <v/>
      </c>
      <c r="X62" s="33">
        <f>U62/S62</f>
        <v/>
      </c>
      <c r="Y62" s="4">
        <f>IF(T62&gt;0,1,0)</f>
        <v/>
      </c>
      <c r="Z62" s="4">
        <f>INDEX('Job Evaluation'!$I$5:$I$40,MATCH(G62,'Job Evaluation'!$A$5:$A$40,0))</f>
        <v/>
      </c>
      <c r="AA62" s="4">
        <f>SUMPRODUCT(($C$2:$C$3444=C62)*($X$2:$X$3444&lt;X62))+SUMPRODUCT(($C$2:C62=C62)*($X$2:X62=X62))</f>
        <v/>
      </c>
      <c r="AB62" s="4">
        <f>MIN(4,INT((AA62-1)*4/COUNTIF($C$2:$C$3444,C62))+1)</f>
        <v/>
      </c>
    </row>
    <row r="63">
      <c r="A63" s="5" t="inlineStr">
        <is>
          <t>W00072</t>
        </is>
      </c>
      <c r="B63" s="5" t="inlineStr">
        <is>
          <t>DE · Munich</t>
        </is>
      </c>
      <c r="C63" s="5" t="inlineStr">
        <is>
          <t>DE</t>
        </is>
      </c>
      <c r="D63" s="5" t="inlineStr">
        <is>
          <t>Munich</t>
        </is>
      </c>
      <c r="E63" s="5" t="inlineStr">
        <is>
          <t>Tech</t>
        </is>
      </c>
      <c r="F63" s="5" t="inlineStr">
        <is>
          <t>L1</t>
        </is>
      </c>
      <c r="G63" s="5" t="inlineStr">
        <is>
          <t>Tech L1</t>
        </is>
      </c>
      <c r="H63" s="5" t="inlineStr">
        <is>
          <t>M</t>
        </is>
      </c>
      <c r="I63" s="5" t="inlineStr">
        <is>
          <t>Permanent</t>
        </is>
      </c>
      <c r="J63" s="5" t="inlineStr">
        <is>
          <t>Remote</t>
        </is>
      </c>
      <c r="K63" s="5" t="n">
        <v>1</v>
      </c>
      <c r="L63" s="5" t="n">
        <v>40</v>
      </c>
      <c r="M63" s="5" t="n">
        <v>5</v>
      </c>
      <c r="N63" s="41" t="n">
        <v>41350</v>
      </c>
      <c r="O63" s="41" t="n">
        <v>0</v>
      </c>
      <c r="P63" s="41" t="n">
        <v>0</v>
      </c>
      <c r="Q63" s="41" t="n">
        <v>0</v>
      </c>
      <c r="R63" s="41" t="n">
        <v>0</v>
      </c>
      <c r="S63" s="28">
        <f>L63*Settings!$C$7</f>
        <v/>
      </c>
      <c r="T63" s="34">
        <f>O63+P63+Q63+R63</f>
        <v/>
      </c>
      <c r="U63" s="34">
        <f>N63+T63</f>
        <v/>
      </c>
      <c r="V63" s="33">
        <f>N63/S63</f>
        <v/>
      </c>
      <c r="W63" s="33">
        <f>T63/S63</f>
        <v/>
      </c>
      <c r="X63" s="33">
        <f>U63/S63</f>
        <v/>
      </c>
      <c r="Y63" s="4">
        <f>IF(T63&gt;0,1,0)</f>
        <v/>
      </c>
      <c r="Z63" s="4">
        <f>INDEX('Job Evaluation'!$I$5:$I$40,MATCH(G63,'Job Evaluation'!$A$5:$A$40,0))</f>
        <v/>
      </c>
      <c r="AA63" s="4">
        <f>SUMPRODUCT(($C$2:$C$3444=C63)*($X$2:$X$3444&lt;X63))+SUMPRODUCT(($C$2:C63=C63)*($X$2:X63=X63))</f>
        <v/>
      </c>
      <c r="AB63" s="4">
        <f>MIN(4,INT((AA63-1)*4/COUNTIF($C$2:$C$3444,C63))+1)</f>
        <v/>
      </c>
    </row>
    <row r="64">
      <c r="A64" s="5" t="inlineStr">
        <is>
          <t>W00073</t>
        </is>
      </c>
      <c r="B64" s="5" t="inlineStr">
        <is>
          <t>PL · Kraków</t>
        </is>
      </c>
      <c r="C64" s="5" t="inlineStr">
        <is>
          <t>PL</t>
        </is>
      </c>
      <c r="D64" s="5" t="inlineStr">
        <is>
          <t>Krakow</t>
        </is>
      </c>
      <c r="E64" s="5" t="inlineStr">
        <is>
          <t>Sales</t>
        </is>
      </c>
      <c r="F64" s="5" t="inlineStr">
        <is>
          <t>L3</t>
        </is>
      </c>
      <c r="G64" s="5" t="inlineStr">
        <is>
          <t>Sales L3</t>
        </is>
      </c>
      <c r="H64" s="5" t="inlineStr">
        <is>
          <t>F</t>
        </is>
      </c>
      <c r="I64" s="5" t="inlineStr">
        <is>
          <t>Permanent</t>
        </is>
      </c>
      <c r="J64" s="5" t="inlineStr">
        <is>
          <t>Onsite</t>
        </is>
      </c>
      <c r="K64" s="5" t="n">
        <v>1</v>
      </c>
      <c r="L64" s="5" t="n">
        <v>40</v>
      </c>
      <c r="M64" s="5" t="n">
        <v>3</v>
      </c>
      <c r="N64" s="41" t="n">
        <v>30950</v>
      </c>
      <c r="O64" s="41" t="n">
        <v>1390</v>
      </c>
      <c r="P64" s="41" t="n">
        <v>2650</v>
      </c>
      <c r="Q64" s="41" t="n">
        <v>0</v>
      </c>
      <c r="R64" s="41" t="n">
        <v>0</v>
      </c>
      <c r="S64" s="28">
        <f>L64*Settings!$C$7</f>
        <v/>
      </c>
      <c r="T64" s="34">
        <f>O64+P64+Q64+R64</f>
        <v/>
      </c>
      <c r="U64" s="34">
        <f>N64+T64</f>
        <v/>
      </c>
      <c r="V64" s="33">
        <f>N64/S64</f>
        <v/>
      </c>
      <c r="W64" s="33">
        <f>T64/S64</f>
        <v/>
      </c>
      <c r="X64" s="33">
        <f>U64/S64</f>
        <v/>
      </c>
      <c r="Y64" s="4">
        <f>IF(T64&gt;0,1,0)</f>
        <v/>
      </c>
      <c r="Z64" s="4">
        <f>INDEX('Job Evaluation'!$I$5:$I$40,MATCH(G64,'Job Evaluation'!$A$5:$A$40,0))</f>
        <v/>
      </c>
      <c r="AA64" s="4">
        <f>SUMPRODUCT(($C$2:$C$3444=C64)*($X$2:$X$3444&lt;X64))+SUMPRODUCT(($C$2:C64=C64)*($X$2:X64=X64))</f>
        <v/>
      </c>
      <c r="AB64" s="4">
        <f>MIN(4,INT((AA64-1)*4/COUNTIF($C$2:$C$3444,C64))+1)</f>
        <v/>
      </c>
    </row>
    <row r="65">
      <c r="A65" s="5" t="inlineStr">
        <is>
          <t>W00074</t>
        </is>
      </c>
      <c r="B65" s="5" t="inlineStr">
        <is>
          <t>PL · Kraków</t>
        </is>
      </c>
      <c r="C65" s="5" t="inlineStr">
        <is>
          <t>PL</t>
        </is>
      </c>
      <c r="D65" s="5" t="inlineStr">
        <is>
          <t>Krakow</t>
        </is>
      </c>
      <c r="E65" s="5" t="inlineStr">
        <is>
          <t>Sales</t>
        </is>
      </c>
      <c r="F65" s="5" t="inlineStr">
        <is>
          <t>L3</t>
        </is>
      </c>
      <c r="G65" s="5" t="inlineStr">
        <is>
          <t>Sales L3</t>
        </is>
      </c>
      <c r="H65" s="5" t="inlineStr">
        <is>
          <t>F</t>
        </is>
      </c>
      <c r="I65" s="5" t="inlineStr">
        <is>
          <t>Fixed-term</t>
        </is>
      </c>
      <c r="J65" s="5" t="inlineStr">
        <is>
          <t>Hybrid</t>
        </is>
      </c>
      <c r="K65" s="5" t="n">
        <v>1</v>
      </c>
      <c r="L65" s="5" t="n">
        <v>40</v>
      </c>
      <c r="M65" s="5" t="n">
        <v>3</v>
      </c>
      <c r="N65" s="41" t="n">
        <v>30000</v>
      </c>
      <c r="O65" s="41" t="n">
        <v>1480</v>
      </c>
      <c r="P65" s="41" t="n">
        <v>5260</v>
      </c>
      <c r="Q65" s="41" t="n">
        <v>0</v>
      </c>
      <c r="R65" s="41" t="n">
        <v>0</v>
      </c>
      <c r="S65" s="28">
        <f>L65*Settings!$C$7</f>
        <v/>
      </c>
      <c r="T65" s="34">
        <f>O65+P65+Q65+R65</f>
        <v/>
      </c>
      <c r="U65" s="34">
        <f>N65+T65</f>
        <v/>
      </c>
      <c r="V65" s="33">
        <f>N65/S65</f>
        <v/>
      </c>
      <c r="W65" s="33">
        <f>T65/S65</f>
        <v/>
      </c>
      <c r="X65" s="33">
        <f>U65/S65</f>
        <v/>
      </c>
      <c r="Y65" s="4">
        <f>IF(T65&gt;0,1,0)</f>
        <v/>
      </c>
      <c r="Z65" s="4">
        <f>INDEX('Job Evaluation'!$I$5:$I$40,MATCH(G65,'Job Evaluation'!$A$5:$A$40,0))</f>
        <v/>
      </c>
      <c r="AA65" s="4">
        <f>SUMPRODUCT(($C$2:$C$3444=C65)*($X$2:$X$3444&lt;X65))+SUMPRODUCT(($C$2:C65=C65)*($X$2:X65=X65))</f>
        <v/>
      </c>
      <c r="AB65" s="4">
        <f>MIN(4,INT((AA65-1)*4/COUNTIF($C$2:$C$3444,C65))+1)</f>
        <v/>
      </c>
    </row>
    <row r="66">
      <c r="A66" s="5" t="inlineStr">
        <is>
          <t>W00075</t>
        </is>
      </c>
      <c r="B66" s="5" t="inlineStr">
        <is>
          <t>PL · Kraków</t>
        </is>
      </c>
      <c r="C66" s="5" t="inlineStr">
        <is>
          <t>PL</t>
        </is>
      </c>
      <c r="D66" s="5" t="inlineStr">
        <is>
          <t>Krakow</t>
        </is>
      </c>
      <c r="E66" s="5" t="inlineStr">
        <is>
          <t>Finance</t>
        </is>
      </c>
      <c r="F66" s="5" t="inlineStr">
        <is>
          <t>L2</t>
        </is>
      </c>
      <c r="G66" s="5" t="inlineStr">
        <is>
          <t>Finance L2</t>
        </is>
      </c>
      <c r="H66" s="5" t="inlineStr">
        <is>
          <t>M</t>
        </is>
      </c>
      <c r="I66" s="5" t="inlineStr">
        <is>
          <t>Permanent</t>
        </is>
      </c>
      <c r="J66" s="5" t="inlineStr">
        <is>
          <t>Hybrid</t>
        </is>
      </c>
      <c r="K66" s="5" t="n">
        <v>1</v>
      </c>
      <c r="L66" s="5" t="n">
        <v>40</v>
      </c>
      <c r="M66" s="5" t="n">
        <v>4</v>
      </c>
      <c r="N66" s="41" t="n">
        <v>30200</v>
      </c>
      <c r="O66" s="41" t="n">
        <v>0</v>
      </c>
      <c r="P66" s="41" t="n">
        <v>0</v>
      </c>
      <c r="Q66" s="41" t="n">
        <v>0</v>
      </c>
      <c r="R66" s="41" t="n">
        <v>0</v>
      </c>
      <c r="S66" s="28">
        <f>L66*Settings!$C$7</f>
        <v/>
      </c>
      <c r="T66" s="34">
        <f>O66+P66+Q66+R66</f>
        <v/>
      </c>
      <c r="U66" s="34">
        <f>N66+T66</f>
        <v/>
      </c>
      <c r="V66" s="33">
        <f>N66/S66</f>
        <v/>
      </c>
      <c r="W66" s="33">
        <f>T66/S66</f>
        <v/>
      </c>
      <c r="X66" s="33">
        <f>U66/S66</f>
        <v/>
      </c>
      <c r="Y66" s="4">
        <f>IF(T66&gt;0,1,0)</f>
        <v/>
      </c>
      <c r="Z66" s="4">
        <f>INDEX('Job Evaluation'!$I$5:$I$40,MATCH(G66,'Job Evaluation'!$A$5:$A$40,0))</f>
        <v/>
      </c>
      <c r="AA66" s="4">
        <f>SUMPRODUCT(($C$2:$C$3444=C66)*($X$2:$X$3444&lt;X66))+SUMPRODUCT(($C$2:C66=C66)*($X$2:X66=X66))</f>
        <v/>
      </c>
      <c r="AB66" s="4">
        <f>MIN(4,INT((AA66-1)*4/COUNTIF($C$2:$C$3444,C66))+1)</f>
        <v/>
      </c>
    </row>
    <row r="67">
      <c r="A67" s="5" t="inlineStr">
        <is>
          <t>W00076</t>
        </is>
      </c>
      <c r="B67" s="5" t="inlineStr">
        <is>
          <t>IT · Milan</t>
        </is>
      </c>
      <c r="C67" s="5" t="inlineStr">
        <is>
          <t>IT</t>
        </is>
      </c>
      <c r="D67" s="5" t="inlineStr">
        <is>
          <t>Milan</t>
        </is>
      </c>
      <c r="E67" s="5" t="inlineStr">
        <is>
          <t>Operations</t>
        </is>
      </c>
      <c r="F67" s="5" t="inlineStr">
        <is>
          <t>L5</t>
        </is>
      </c>
      <c r="G67" s="5" t="inlineStr">
        <is>
          <t>Operations L5</t>
        </is>
      </c>
      <c r="H67" s="5" t="inlineStr">
        <is>
          <t>M</t>
        </is>
      </c>
      <c r="I67" s="5" t="inlineStr">
        <is>
          <t>Permanent</t>
        </is>
      </c>
      <c r="J67" s="5" t="inlineStr">
        <is>
          <t>Onsite</t>
        </is>
      </c>
      <c r="K67" s="5" t="n">
        <v>1</v>
      </c>
      <c r="L67" s="5" t="n">
        <v>40</v>
      </c>
      <c r="M67" s="5" t="n">
        <v>3</v>
      </c>
      <c r="N67" s="41" t="n">
        <v>79400</v>
      </c>
      <c r="O67" s="41" t="n">
        <v>9650</v>
      </c>
      <c r="P67" s="41" t="n">
        <v>0</v>
      </c>
      <c r="Q67" s="41" t="n">
        <v>0</v>
      </c>
      <c r="R67" s="41" t="n">
        <v>6000</v>
      </c>
      <c r="S67" s="28">
        <f>L67*Settings!$C$7</f>
        <v/>
      </c>
      <c r="T67" s="34">
        <f>O67+P67+Q67+R67</f>
        <v/>
      </c>
      <c r="U67" s="34">
        <f>N67+T67</f>
        <v/>
      </c>
      <c r="V67" s="33">
        <f>N67/S67</f>
        <v/>
      </c>
      <c r="W67" s="33">
        <f>T67/S67</f>
        <v/>
      </c>
      <c r="X67" s="33">
        <f>U67/S67</f>
        <v/>
      </c>
      <c r="Y67" s="4">
        <f>IF(T67&gt;0,1,0)</f>
        <v/>
      </c>
      <c r="Z67" s="4">
        <f>INDEX('Job Evaluation'!$I$5:$I$40,MATCH(G67,'Job Evaluation'!$A$5:$A$40,0))</f>
        <v/>
      </c>
      <c r="AA67" s="4">
        <f>SUMPRODUCT(($C$2:$C$3444=C67)*($X$2:$X$3444&lt;X67))+SUMPRODUCT(($C$2:C67=C67)*($X$2:X67=X67))</f>
        <v/>
      </c>
      <c r="AB67" s="4">
        <f>MIN(4,INT((AA67-1)*4/COUNTIF($C$2:$C$3444,C67))+1)</f>
        <v/>
      </c>
    </row>
    <row r="68">
      <c r="A68" s="5" t="inlineStr">
        <is>
          <t>W00077</t>
        </is>
      </c>
      <c r="B68" s="5" t="inlineStr">
        <is>
          <t>PL · Kraków</t>
        </is>
      </c>
      <c r="C68" s="5" t="inlineStr">
        <is>
          <t>PL</t>
        </is>
      </c>
      <c r="D68" s="5" t="inlineStr">
        <is>
          <t>Krakow</t>
        </is>
      </c>
      <c r="E68" s="5" t="inlineStr">
        <is>
          <t>Operations</t>
        </is>
      </c>
      <c r="F68" s="5" t="inlineStr">
        <is>
          <t>L1</t>
        </is>
      </c>
      <c r="G68" s="5" t="inlineStr">
        <is>
          <t>Operations L1</t>
        </is>
      </c>
      <c r="H68" s="5" t="inlineStr">
        <is>
          <t>F</t>
        </is>
      </c>
      <c r="I68" s="5" t="inlineStr">
        <is>
          <t>Permanent</t>
        </is>
      </c>
      <c r="J68" s="5" t="inlineStr">
        <is>
          <t>Hybrid</t>
        </is>
      </c>
      <c r="K68" s="5" t="n">
        <v>1</v>
      </c>
      <c r="L68" s="5" t="n">
        <v>40</v>
      </c>
      <c r="M68" s="5" t="n">
        <v>3</v>
      </c>
      <c r="N68" s="41" t="n">
        <v>21350</v>
      </c>
      <c r="O68" s="41" t="n">
        <v>0</v>
      </c>
      <c r="P68" s="41" t="n">
        <v>0</v>
      </c>
      <c r="Q68" s="41" t="n">
        <v>0</v>
      </c>
      <c r="R68" s="41" t="n">
        <v>0</v>
      </c>
      <c r="S68" s="28">
        <f>L68*Settings!$C$7</f>
        <v/>
      </c>
      <c r="T68" s="34">
        <f>O68+P68+Q68+R68</f>
        <v/>
      </c>
      <c r="U68" s="34">
        <f>N68+T68</f>
        <v/>
      </c>
      <c r="V68" s="33">
        <f>N68/S68</f>
        <v/>
      </c>
      <c r="W68" s="33">
        <f>T68/S68</f>
        <v/>
      </c>
      <c r="X68" s="33">
        <f>U68/S68</f>
        <v/>
      </c>
      <c r="Y68" s="4">
        <f>IF(T68&gt;0,1,0)</f>
        <v/>
      </c>
      <c r="Z68" s="4">
        <f>INDEX('Job Evaluation'!$I$5:$I$40,MATCH(G68,'Job Evaluation'!$A$5:$A$40,0))</f>
        <v/>
      </c>
      <c r="AA68" s="4">
        <f>SUMPRODUCT(($C$2:$C$3444=C68)*($X$2:$X$3444&lt;X68))+SUMPRODUCT(($C$2:C68=C68)*($X$2:X68=X68))</f>
        <v/>
      </c>
      <c r="AB68" s="4">
        <f>MIN(4,INT((AA68-1)*4/COUNTIF($C$2:$C$3444,C68))+1)</f>
        <v/>
      </c>
    </row>
    <row r="69">
      <c r="A69" s="5" t="inlineStr">
        <is>
          <t>W00078</t>
        </is>
      </c>
      <c r="B69" s="5" t="inlineStr">
        <is>
          <t>PL · Kraków</t>
        </is>
      </c>
      <c r="C69" s="5" t="inlineStr">
        <is>
          <t>PL</t>
        </is>
      </c>
      <c r="D69" s="5" t="inlineStr">
        <is>
          <t>Krakow</t>
        </is>
      </c>
      <c r="E69" s="5" t="inlineStr">
        <is>
          <t>Customer Service</t>
        </is>
      </c>
      <c r="F69" s="5" t="inlineStr">
        <is>
          <t>L1</t>
        </is>
      </c>
      <c r="G69" s="5" t="inlineStr">
        <is>
          <t>Customer Service L1</t>
        </is>
      </c>
      <c r="H69" s="5" t="inlineStr">
        <is>
          <t>M</t>
        </is>
      </c>
      <c r="I69" s="5" t="inlineStr">
        <is>
          <t>Permanent</t>
        </is>
      </c>
      <c r="J69" s="5" t="inlineStr">
        <is>
          <t>Hybrid</t>
        </is>
      </c>
      <c r="K69" s="5" t="n">
        <v>1</v>
      </c>
      <c r="L69" s="5" t="n">
        <v>40</v>
      </c>
      <c r="M69" s="5" t="n">
        <v>4</v>
      </c>
      <c r="N69" s="41" t="n">
        <v>20750</v>
      </c>
      <c r="O69" s="41" t="n">
        <v>0</v>
      </c>
      <c r="P69" s="41" t="n">
        <v>0</v>
      </c>
      <c r="Q69" s="41" t="n">
        <v>0</v>
      </c>
      <c r="R69" s="41" t="n">
        <v>0</v>
      </c>
      <c r="S69" s="28">
        <f>L69*Settings!$C$7</f>
        <v/>
      </c>
      <c r="T69" s="34">
        <f>O69+P69+Q69+R69</f>
        <v/>
      </c>
      <c r="U69" s="34">
        <f>N69+T69</f>
        <v/>
      </c>
      <c r="V69" s="33">
        <f>N69/S69</f>
        <v/>
      </c>
      <c r="W69" s="33">
        <f>T69/S69</f>
        <v/>
      </c>
      <c r="X69" s="33">
        <f>U69/S69</f>
        <v/>
      </c>
      <c r="Y69" s="4">
        <f>IF(T69&gt;0,1,0)</f>
        <v/>
      </c>
      <c r="Z69" s="4">
        <f>INDEX('Job Evaluation'!$I$5:$I$40,MATCH(G69,'Job Evaluation'!$A$5:$A$40,0))</f>
        <v/>
      </c>
      <c r="AA69" s="4">
        <f>SUMPRODUCT(($C$2:$C$3444=C69)*($X$2:$X$3444&lt;X69))+SUMPRODUCT(($C$2:C69=C69)*($X$2:X69=X69))</f>
        <v/>
      </c>
      <c r="AB69" s="4">
        <f>MIN(4,INT((AA69-1)*4/COUNTIF($C$2:$C$3444,C69))+1)</f>
        <v/>
      </c>
    </row>
    <row r="70">
      <c r="A70" s="5" t="inlineStr">
        <is>
          <t>W00079</t>
        </is>
      </c>
      <c r="B70" s="5" t="inlineStr">
        <is>
          <t>DE · Munich</t>
        </is>
      </c>
      <c r="C70" s="5" t="inlineStr">
        <is>
          <t>DE</t>
        </is>
      </c>
      <c r="D70" s="5" t="inlineStr">
        <is>
          <t>Munich</t>
        </is>
      </c>
      <c r="E70" s="5" t="inlineStr">
        <is>
          <t>Operations</t>
        </is>
      </c>
      <c r="F70" s="5" t="inlineStr">
        <is>
          <t>L4</t>
        </is>
      </c>
      <c r="G70" s="5" t="inlineStr">
        <is>
          <t>Operations L4</t>
        </is>
      </c>
      <c r="H70" s="5" t="inlineStr">
        <is>
          <t>F</t>
        </is>
      </c>
      <c r="I70" s="5" t="inlineStr">
        <is>
          <t>Permanent</t>
        </is>
      </c>
      <c r="J70" s="5" t="inlineStr">
        <is>
          <t>Hybrid</t>
        </is>
      </c>
      <c r="K70" s="5" t="n">
        <v>1</v>
      </c>
      <c r="L70" s="5" t="n">
        <v>40</v>
      </c>
      <c r="M70" s="5" t="n">
        <v>3</v>
      </c>
      <c r="N70" s="41" t="n">
        <v>69000</v>
      </c>
      <c r="O70" s="41" t="n">
        <v>5350</v>
      </c>
      <c r="P70" s="41" t="n">
        <v>0</v>
      </c>
      <c r="Q70" s="41" t="n">
        <v>0</v>
      </c>
      <c r="R70" s="41" t="n">
        <v>0</v>
      </c>
      <c r="S70" s="28">
        <f>L70*Settings!$C$7</f>
        <v/>
      </c>
      <c r="T70" s="34">
        <f>O70+P70+Q70+R70</f>
        <v/>
      </c>
      <c r="U70" s="34">
        <f>N70+T70</f>
        <v/>
      </c>
      <c r="V70" s="33">
        <f>N70/S70</f>
        <v/>
      </c>
      <c r="W70" s="33">
        <f>T70/S70</f>
        <v/>
      </c>
      <c r="X70" s="33">
        <f>U70/S70</f>
        <v/>
      </c>
      <c r="Y70" s="4">
        <f>IF(T70&gt;0,1,0)</f>
        <v/>
      </c>
      <c r="Z70" s="4">
        <f>INDEX('Job Evaluation'!$I$5:$I$40,MATCH(G70,'Job Evaluation'!$A$5:$A$40,0))</f>
        <v/>
      </c>
      <c r="AA70" s="4">
        <f>SUMPRODUCT(($C$2:$C$3444=C70)*($X$2:$X$3444&lt;X70))+SUMPRODUCT(($C$2:C70=C70)*($X$2:X70=X70))</f>
        <v/>
      </c>
      <c r="AB70" s="4">
        <f>MIN(4,INT((AA70-1)*4/COUNTIF($C$2:$C$3444,C70))+1)</f>
        <v/>
      </c>
    </row>
    <row r="71">
      <c r="A71" s="5" t="inlineStr">
        <is>
          <t>W00081</t>
        </is>
      </c>
      <c r="B71" s="5" t="inlineStr">
        <is>
          <t>IT · Milan</t>
        </is>
      </c>
      <c r="C71" s="5" t="inlineStr">
        <is>
          <t>IT</t>
        </is>
      </c>
      <c r="D71" s="5" t="inlineStr">
        <is>
          <t>Milan</t>
        </is>
      </c>
      <c r="E71" s="5" t="inlineStr">
        <is>
          <t>HR</t>
        </is>
      </c>
      <c r="F71" s="5" t="inlineStr">
        <is>
          <t>L2</t>
        </is>
      </c>
      <c r="G71" s="5" t="inlineStr">
        <is>
          <t>HR L2</t>
        </is>
      </c>
      <c r="H71" s="5" t="inlineStr">
        <is>
          <t>F</t>
        </is>
      </c>
      <c r="I71" s="5" t="inlineStr">
        <is>
          <t>Fixed-term</t>
        </is>
      </c>
      <c r="J71" s="5" t="inlineStr">
        <is>
          <t>Hybrid</t>
        </is>
      </c>
      <c r="K71" s="5" t="n">
        <v>0.8</v>
      </c>
      <c r="L71" s="5" t="n">
        <v>32</v>
      </c>
      <c r="M71" s="5" t="n">
        <v>3</v>
      </c>
      <c r="N71" s="41" t="n">
        <v>26720</v>
      </c>
      <c r="O71" s="41" t="n">
        <v>0</v>
      </c>
      <c r="P71" s="41" t="n">
        <v>0</v>
      </c>
      <c r="Q71" s="41" t="n">
        <v>0</v>
      </c>
      <c r="R71" s="41" t="n">
        <v>0</v>
      </c>
      <c r="S71" s="28">
        <f>L71*Settings!$C$7</f>
        <v/>
      </c>
      <c r="T71" s="34">
        <f>O71+P71+Q71+R71</f>
        <v/>
      </c>
      <c r="U71" s="34">
        <f>N71+T71</f>
        <v/>
      </c>
      <c r="V71" s="33">
        <f>N71/S71</f>
        <v/>
      </c>
      <c r="W71" s="33">
        <f>T71/S71</f>
        <v/>
      </c>
      <c r="X71" s="33">
        <f>U71/S71</f>
        <v/>
      </c>
      <c r="Y71" s="4">
        <f>IF(T71&gt;0,1,0)</f>
        <v/>
      </c>
      <c r="Z71" s="4">
        <f>INDEX('Job Evaluation'!$I$5:$I$40,MATCH(G71,'Job Evaluation'!$A$5:$A$40,0))</f>
        <v/>
      </c>
      <c r="AA71" s="4">
        <f>SUMPRODUCT(($C$2:$C$3444=C71)*($X$2:$X$3444&lt;X71))+SUMPRODUCT(($C$2:C71=C71)*($X$2:X71=X71))</f>
        <v/>
      </c>
      <c r="AB71" s="4">
        <f>MIN(4,INT((AA71-1)*4/COUNTIF($C$2:$C$3444,C71))+1)</f>
        <v/>
      </c>
    </row>
    <row r="72">
      <c r="A72" s="5" t="inlineStr">
        <is>
          <t>W00082</t>
        </is>
      </c>
      <c r="B72" s="5" t="inlineStr">
        <is>
          <t>IT · Milan</t>
        </is>
      </c>
      <c r="C72" s="5" t="inlineStr">
        <is>
          <t>IT</t>
        </is>
      </c>
      <c r="D72" s="5" t="inlineStr">
        <is>
          <t>Milan</t>
        </is>
      </c>
      <c r="E72" s="5" t="inlineStr">
        <is>
          <t>Customer Service</t>
        </is>
      </c>
      <c r="F72" s="5" t="inlineStr">
        <is>
          <t>L5</t>
        </is>
      </c>
      <c r="G72" s="5" t="inlineStr">
        <is>
          <t>Customer Service L5</t>
        </is>
      </c>
      <c r="H72" s="5" t="inlineStr">
        <is>
          <t>M</t>
        </is>
      </c>
      <c r="I72" s="5" t="inlineStr">
        <is>
          <t>Permanent</t>
        </is>
      </c>
      <c r="J72" s="5" t="inlineStr">
        <is>
          <t>Hybrid</t>
        </is>
      </c>
      <c r="K72" s="5" t="n">
        <v>1</v>
      </c>
      <c r="L72" s="5" t="n">
        <v>40</v>
      </c>
      <c r="M72" s="5" t="n">
        <v>4</v>
      </c>
      <c r="N72" s="41" t="n">
        <v>70850</v>
      </c>
      <c r="O72" s="41" t="n">
        <v>10810</v>
      </c>
      <c r="P72" s="41" t="n">
        <v>0</v>
      </c>
      <c r="Q72" s="41" t="n">
        <v>0</v>
      </c>
      <c r="R72" s="41" t="n">
        <v>6000</v>
      </c>
      <c r="S72" s="28">
        <f>L72*Settings!$C$7</f>
        <v/>
      </c>
      <c r="T72" s="34">
        <f>O72+P72+Q72+R72</f>
        <v/>
      </c>
      <c r="U72" s="34">
        <f>N72+T72</f>
        <v/>
      </c>
      <c r="V72" s="33">
        <f>N72/S72</f>
        <v/>
      </c>
      <c r="W72" s="33">
        <f>T72/S72</f>
        <v/>
      </c>
      <c r="X72" s="33">
        <f>U72/S72</f>
        <v/>
      </c>
      <c r="Y72" s="4">
        <f>IF(T72&gt;0,1,0)</f>
        <v/>
      </c>
      <c r="Z72" s="4">
        <f>INDEX('Job Evaluation'!$I$5:$I$40,MATCH(G72,'Job Evaluation'!$A$5:$A$40,0))</f>
        <v/>
      </c>
      <c r="AA72" s="4">
        <f>SUMPRODUCT(($C$2:$C$3444=C72)*($X$2:$X$3444&lt;X72))+SUMPRODUCT(($C$2:C72=C72)*($X$2:X72=X72))</f>
        <v/>
      </c>
      <c r="AB72" s="4">
        <f>MIN(4,INT((AA72-1)*4/COUNTIF($C$2:$C$3444,C72))+1)</f>
        <v/>
      </c>
    </row>
    <row r="73">
      <c r="A73" s="5" t="inlineStr">
        <is>
          <t>W00083</t>
        </is>
      </c>
      <c r="B73" s="5" t="inlineStr">
        <is>
          <t>IT · Milan</t>
        </is>
      </c>
      <c r="C73" s="5" t="inlineStr">
        <is>
          <t>IT</t>
        </is>
      </c>
      <c r="D73" s="5" t="inlineStr">
        <is>
          <t>Milan</t>
        </is>
      </c>
      <c r="E73" s="5" t="inlineStr">
        <is>
          <t>Customer Service</t>
        </is>
      </c>
      <c r="F73" s="5" t="inlineStr">
        <is>
          <t>L2</t>
        </is>
      </c>
      <c r="G73" s="5" t="inlineStr">
        <is>
          <t>Customer Service L2</t>
        </is>
      </c>
      <c r="H73" s="5" t="inlineStr">
        <is>
          <t>M</t>
        </is>
      </c>
      <c r="I73" s="5" t="inlineStr">
        <is>
          <t>Permanent</t>
        </is>
      </c>
      <c r="J73" s="5" t="inlineStr">
        <is>
          <t>Onsite</t>
        </is>
      </c>
      <c r="K73" s="5" t="n">
        <v>1</v>
      </c>
      <c r="L73" s="5" t="n">
        <v>40</v>
      </c>
      <c r="M73" s="5" t="n">
        <v>1</v>
      </c>
      <c r="N73" s="41" t="n">
        <v>27650</v>
      </c>
      <c r="O73" s="41" t="n">
        <v>0</v>
      </c>
      <c r="P73" s="41" t="n">
        <v>0</v>
      </c>
      <c r="Q73" s="41" t="n">
        <v>1320</v>
      </c>
      <c r="R73" s="41" t="n">
        <v>0</v>
      </c>
      <c r="S73" s="28">
        <f>L73*Settings!$C$7</f>
        <v/>
      </c>
      <c r="T73" s="34">
        <f>O73+P73+Q73+R73</f>
        <v/>
      </c>
      <c r="U73" s="34">
        <f>N73+T73</f>
        <v/>
      </c>
      <c r="V73" s="33">
        <f>N73/S73</f>
        <v/>
      </c>
      <c r="W73" s="33">
        <f>T73/S73</f>
        <v/>
      </c>
      <c r="X73" s="33">
        <f>U73/S73</f>
        <v/>
      </c>
      <c r="Y73" s="4">
        <f>IF(T73&gt;0,1,0)</f>
        <v/>
      </c>
      <c r="Z73" s="4">
        <f>INDEX('Job Evaluation'!$I$5:$I$40,MATCH(G73,'Job Evaluation'!$A$5:$A$40,0))</f>
        <v/>
      </c>
      <c r="AA73" s="4">
        <f>SUMPRODUCT(($C$2:$C$3444=C73)*($X$2:$X$3444&lt;X73))+SUMPRODUCT(($C$2:C73=C73)*($X$2:X73=X73))</f>
        <v/>
      </c>
      <c r="AB73" s="4">
        <f>MIN(4,INT((AA73-1)*4/COUNTIF($C$2:$C$3444,C73))+1)</f>
        <v/>
      </c>
    </row>
    <row r="74">
      <c r="A74" s="5" t="inlineStr">
        <is>
          <t>W00085</t>
        </is>
      </c>
      <c r="B74" s="5" t="inlineStr">
        <is>
          <t>DE · Munich</t>
        </is>
      </c>
      <c r="C74" s="5" t="inlineStr">
        <is>
          <t>DE</t>
        </is>
      </c>
      <c r="D74" s="5" t="inlineStr">
        <is>
          <t>Munich</t>
        </is>
      </c>
      <c r="E74" s="5" t="inlineStr">
        <is>
          <t>Customer Service</t>
        </is>
      </c>
      <c r="F74" s="5" t="inlineStr">
        <is>
          <t>L3</t>
        </is>
      </c>
      <c r="G74" s="5" t="inlineStr">
        <is>
          <t>Customer Service L3</t>
        </is>
      </c>
      <c r="H74" s="5" t="inlineStr">
        <is>
          <t>F</t>
        </is>
      </c>
      <c r="I74" s="5" t="inlineStr">
        <is>
          <t>Permanent</t>
        </is>
      </c>
      <c r="J74" s="5" t="inlineStr">
        <is>
          <t>Hybrid</t>
        </is>
      </c>
      <c r="K74" s="5" t="n">
        <v>0.8</v>
      </c>
      <c r="L74" s="5" t="n">
        <v>32</v>
      </c>
      <c r="M74" s="5" t="n">
        <v>3</v>
      </c>
      <c r="N74" s="41" t="n">
        <v>43960</v>
      </c>
      <c r="O74" s="41" t="n">
        <v>2310</v>
      </c>
      <c r="P74" s="41" t="n">
        <v>0</v>
      </c>
      <c r="Q74" s="41" t="n">
        <v>0</v>
      </c>
      <c r="R74" s="41" t="n">
        <v>0</v>
      </c>
      <c r="S74" s="28">
        <f>L74*Settings!$C$7</f>
        <v/>
      </c>
      <c r="T74" s="34">
        <f>O74+P74+Q74+R74</f>
        <v/>
      </c>
      <c r="U74" s="34">
        <f>N74+T74</f>
        <v/>
      </c>
      <c r="V74" s="33">
        <f>N74/S74</f>
        <v/>
      </c>
      <c r="W74" s="33">
        <f>T74/S74</f>
        <v/>
      </c>
      <c r="X74" s="33">
        <f>U74/S74</f>
        <v/>
      </c>
      <c r="Y74" s="4">
        <f>IF(T74&gt;0,1,0)</f>
        <v/>
      </c>
      <c r="Z74" s="4">
        <f>INDEX('Job Evaluation'!$I$5:$I$40,MATCH(G74,'Job Evaluation'!$A$5:$A$40,0))</f>
        <v/>
      </c>
      <c r="AA74" s="4">
        <f>SUMPRODUCT(($C$2:$C$3444=C74)*($X$2:$X$3444&lt;X74))+SUMPRODUCT(($C$2:C74=C74)*($X$2:X74=X74))</f>
        <v/>
      </c>
      <c r="AB74" s="4">
        <f>MIN(4,INT((AA74-1)*4/COUNTIF($C$2:$C$3444,C74))+1)</f>
        <v/>
      </c>
    </row>
    <row r="75">
      <c r="A75" s="5" t="inlineStr">
        <is>
          <t>W00086</t>
        </is>
      </c>
      <c r="B75" s="5" t="inlineStr">
        <is>
          <t>DE · Munich</t>
        </is>
      </c>
      <c r="C75" s="5" t="inlineStr">
        <is>
          <t>DE</t>
        </is>
      </c>
      <c r="D75" s="5" t="inlineStr">
        <is>
          <t>Munich</t>
        </is>
      </c>
      <c r="E75" s="5" t="inlineStr">
        <is>
          <t>Customer Service</t>
        </is>
      </c>
      <c r="F75" s="5" t="inlineStr">
        <is>
          <t>L4</t>
        </is>
      </c>
      <c r="G75" s="5" t="inlineStr">
        <is>
          <t>Customer Service L4</t>
        </is>
      </c>
      <c r="H75" s="5" t="inlineStr">
        <is>
          <t>F</t>
        </is>
      </c>
      <c r="I75" s="5" t="inlineStr">
        <is>
          <t>Permanent</t>
        </is>
      </c>
      <c r="J75" s="5" t="inlineStr">
        <is>
          <t>Onsite</t>
        </is>
      </c>
      <c r="K75" s="5" t="n">
        <v>1</v>
      </c>
      <c r="L75" s="5" t="n">
        <v>40</v>
      </c>
      <c r="M75" s="5" t="n">
        <v>2</v>
      </c>
      <c r="N75" s="41" t="n">
        <v>79200</v>
      </c>
      <c r="O75" s="41" t="n">
        <v>3130</v>
      </c>
      <c r="P75" s="41" t="n">
        <v>0</v>
      </c>
      <c r="Q75" s="41" t="n">
        <v>0</v>
      </c>
      <c r="R75" s="41" t="n">
        <v>0</v>
      </c>
      <c r="S75" s="28">
        <f>L75*Settings!$C$7</f>
        <v/>
      </c>
      <c r="T75" s="34">
        <f>O75+P75+Q75+R75</f>
        <v/>
      </c>
      <c r="U75" s="34">
        <f>N75+T75</f>
        <v/>
      </c>
      <c r="V75" s="33">
        <f>N75/S75</f>
        <v/>
      </c>
      <c r="W75" s="33">
        <f>T75/S75</f>
        <v/>
      </c>
      <c r="X75" s="33">
        <f>U75/S75</f>
        <v/>
      </c>
      <c r="Y75" s="4">
        <f>IF(T75&gt;0,1,0)</f>
        <v/>
      </c>
      <c r="Z75" s="4">
        <f>INDEX('Job Evaluation'!$I$5:$I$40,MATCH(G75,'Job Evaluation'!$A$5:$A$40,0))</f>
        <v/>
      </c>
      <c r="AA75" s="4">
        <f>SUMPRODUCT(($C$2:$C$3444=C75)*($X$2:$X$3444&lt;X75))+SUMPRODUCT(($C$2:C75=C75)*($X$2:X75=X75))</f>
        <v/>
      </c>
      <c r="AB75" s="4">
        <f>MIN(4,INT((AA75-1)*4/COUNTIF($C$2:$C$3444,C75))+1)</f>
        <v/>
      </c>
    </row>
    <row r="76">
      <c r="A76" s="5" t="inlineStr">
        <is>
          <t>W00088</t>
        </is>
      </c>
      <c r="B76" s="5" t="inlineStr">
        <is>
          <t>IT · Milan</t>
        </is>
      </c>
      <c r="C76" s="5" t="inlineStr">
        <is>
          <t>IT</t>
        </is>
      </c>
      <c r="D76" s="5" t="inlineStr">
        <is>
          <t>Milan</t>
        </is>
      </c>
      <c r="E76" s="5" t="inlineStr">
        <is>
          <t>Tech</t>
        </is>
      </c>
      <c r="F76" s="5" t="inlineStr">
        <is>
          <t>L2</t>
        </is>
      </c>
      <c r="G76" s="5" t="inlineStr">
        <is>
          <t>Tech L2</t>
        </is>
      </c>
      <c r="H76" s="5" t="inlineStr">
        <is>
          <t>M</t>
        </is>
      </c>
      <c r="I76" s="5" t="inlineStr">
        <is>
          <t>Permanent</t>
        </is>
      </c>
      <c r="J76" s="5" t="inlineStr">
        <is>
          <t>Hybrid</t>
        </is>
      </c>
      <c r="K76" s="5" t="n">
        <v>1</v>
      </c>
      <c r="L76" s="5" t="n">
        <v>40</v>
      </c>
      <c r="M76" s="5" t="n">
        <v>4</v>
      </c>
      <c r="N76" s="41" t="n">
        <v>38500</v>
      </c>
      <c r="O76" s="41" t="n">
        <v>0</v>
      </c>
      <c r="P76" s="41" t="n">
        <v>0</v>
      </c>
      <c r="Q76" s="41" t="n">
        <v>0</v>
      </c>
      <c r="R76" s="41" t="n">
        <v>0</v>
      </c>
      <c r="S76" s="28">
        <f>L76*Settings!$C$7</f>
        <v/>
      </c>
      <c r="T76" s="34">
        <f>O76+P76+Q76+R76</f>
        <v/>
      </c>
      <c r="U76" s="34">
        <f>N76+T76</f>
        <v/>
      </c>
      <c r="V76" s="33">
        <f>N76/S76</f>
        <v/>
      </c>
      <c r="W76" s="33">
        <f>T76/S76</f>
        <v/>
      </c>
      <c r="X76" s="33">
        <f>U76/S76</f>
        <v/>
      </c>
      <c r="Y76" s="4">
        <f>IF(T76&gt;0,1,0)</f>
        <v/>
      </c>
      <c r="Z76" s="4">
        <f>INDEX('Job Evaluation'!$I$5:$I$40,MATCH(G76,'Job Evaluation'!$A$5:$A$40,0))</f>
        <v/>
      </c>
      <c r="AA76" s="4">
        <f>SUMPRODUCT(($C$2:$C$3444=C76)*($X$2:$X$3444&lt;X76))+SUMPRODUCT(($C$2:C76=C76)*($X$2:X76=X76))</f>
        <v/>
      </c>
      <c r="AB76" s="4">
        <f>MIN(4,INT((AA76-1)*4/COUNTIF($C$2:$C$3444,C76))+1)</f>
        <v/>
      </c>
    </row>
    <row r="77">
      <c r="A77" s="5" t="inlineStr">
        <is>
          <t>W00089</t>
        </is>
      </c>
      <c r="B77" s="5" t="inlineStr">
        <is>
          <t>PL · Kraków</t>
        </is>
      </c>
      <c r="C77" s="5" t="inlineStr">
        <is>
          <t>PL</t>
        </is>
      </c>
      <c r="D77" s="5" t="inlineStr">
        <is>
          <t>Krakow</t>
        </is>
      </c>
      <c r="E77" s="5" t="inlineStr">
        <is>
          <t>Operations</t>
        </is>
      </c>
      <c r="F77" s="5" t="inlineStr">
        <is>
          <t>L1</t>
        </is>
      </c>
      <c r="G77" s="5" t="inlineStr">
        <is>
          <t>Operations L1</t>
        </is>
      </c>
      <c r="H77" s="5" t="inlineStr">
        <is>
          <t>F</t>
        </is>
      </c>
      <c r="I77" s="5" t="inlineStr">
        <is>
          <t>Permanent</t>
        </is>
      </c>
      <c r="J77" s="5" t="inlineStr">
        <is>
          <t>Hybrid</t>
        </is>
      </c>
      <c r="K77" s="5" t="n">
        <v>1</v>
      </c>
      <c r="L77" s="5" t="n">
        <v>40</v>
      </c>
      <c r="M77" s="5" t="n">
        <v>3</v>
      </c>
      <c r="N77" s="41" t="n">
        <v>21200</v>
      </c>
      <c r="O77" s="41" t="n">
        <v>0</v>
      </c>
      <c r="P77" s="41" t="n">
        <v>0</v>
      </c>
      <c r="Q77" s="41" t="n">
        <v>0</v>
      </c>
      <c r="R77" s="41" t="n">
        <v>0</v>
      </c>
      <c r="S77" s="28">
        <f>L77*Settings!$C$7</f>
        <v/>
      </c>
      <c r="T77" s="34">
        <f>O77+P77+Q77+R77</f>
        <v/>
      </c>
      <c r="U77" s="34">
        <f>N77+T77</f>
        <v/>
      </c>
      <c r="V77" s="33">
        <f>N77/S77</f>
        <v/>
      </c>
      <c r="W77" s="33">
        <f>T77/S77</f>
        <v/>
      </c>
      <c r="X77" s="33">
        <f>U77/S77</f>
        <v/>
      </c>
      <c r="Y77" s="4">
        <f>IF(T77&gt;0,1,0)</f>
        <v/>
      </c>
      <c r="Z77" s="4">
        <f>INDEX('Job Evaluation'!$I$5:$I$40,MATCH(G77,'Job Evaluation'!$A$5:$A$40,0))</f>
        <v/>
      </c>
      <c r="AA77" s="4">
        <f>SUMPRODUCT(($C$2:$C$3444=C77)*($X$2:$X$3444&lt;X77))+SUMPRODUCT(($C$2:C77=C77)*($X$2:X77=X77))</f>
        <v/>
      </c>
      <c r="AB77" s="4">
        <f>MIN(4,INT((AA77-1)*4/COUNTIF($C$2:$C$3444,C77))+1)</f>
        <v/>
      </c>
    </row>
    <row r="78">
      <c r="A78" s="5" t="inlineStr">
        <is>
          <t>W00090</t>
        </is>
      </c>
      <c r="B78" s="5" t="inlineStr">
        <is>
          <t>ES · Barcelona</t>
        </is>
      </c>
      <c r="C78" s="5" t="inlineStr">
        <is>
          <t>ES</t>
        </is>
      </c>
      <c r="D78" s="5" t="inlineStr">
        <is>
          <t>Barcelona</t>
        </is>
      </c>
      <c r="E78" s="5" t="inlineStr">
        <is>
          <t>Operations</t>
        </is>
      </c>
      <c r="F78" s="5" t="inlineStr">
        <is>
          <t>L1</t>
        </is>
      </c>
      <c r="G78" s="5" t="inlineStr">
        <is>
          <t>Operations L1</t>
        </is>
      </c>
      <c r="H78" s="5" t="inlineStr">
        <is>
          <t>M</t>
        </is>
      </c>
      <c r="I78" s="5" t="inlineStr">
        <is>
          <t>Fixed-term</t>
        </is>
      </c>
      <c r="J78" s="5" t="inlineStr">
        <is>
          <t>Onsite</t>
        </is>
      </c>
      <c r="K78" s="5" t="n">
        <v>1</v>
      </c>
      <c r="L78" s="5" t="n">
        <v>40</v>
      </c>
      <c r="M78" s="5" t="n">
        <v>3</v>
      </c>
      <c r="N78" s="41" t="n">
        <v>19600</v>
      </c>
      <c r="O78" s="41" t="n">
        <v>0</v>
      </c>
      <c r="P78" s="41" t="n">
        <v>0</v>
      </c>
      <c r="Q78" s="41" t="n">
        <v>1200</v>
      </c>
      <c r="R78" s="41" t="n">
        <v>0</v>
      </c>
      <c r="S78" s="28">
        <f>L78*Settings!$C$7</f>
        <v/>
      </c>
      <c r="T78" s="34">
        <f>O78+P78+Q78+R78</f>
        <v/>
      </c>
      <c r="U78" s="34">
        <f>N78+T78</f>
        <v/>
      </c>
      <c r="V78" s="33">
        <f>N78/S78</f>
        <v/>
      </c>
      <c r="W78" s="33">
        <f>T78/S78</f>
        <v/>
      </c>
      <c r="X78" s="33">
        <f>U78/S78</f>
        <v/>
      </c>
      <c r="Y78" s="4">
        <f>IF(T78&gt;0,1,0)</f>
        <v/>
      </c>
      <c r="Z78" s="4">
        <f>INDEX('Job Evaluation'!$I$5:$I$40,MATCH(G78,'Job Evaluation'!$A$5:$A$40,0))</f>
        <v/>
      </c>
      <c r="AA78" s="4">
        <f>SUMPRODUCT(($C$2:$C$3444=C78)*($X$2:$X$3444&lt;X78))+SUMPRODUCT(($C$2:C78=C78)*($X$2:X78=X78))</f>
        <v/>
      </c>
      <c r="AB78" s="4">
        <f>MIN(4,INT((AA78-1)*4/COUNTIF($C$2:$C$3444,C78))+1)</f>
        <v/>
      </c>
    </row>
    <row r="79">
      <c r="A79" s="5" t="inlineStr">
        <is>
          <t>W00091</t>
        </is>
      </c>
      <c r="B79" s="5" t="inlineStr">
        <is>
          <t>DE · Munich</t>
        </is>
      </c>
      <c r="C79" s="5" t="inlineStr">
        <is>
          <t>DE</t>
        </is>
      </c>
      <c r="D79" s="5" t="inlineStr">
        <is>
          <t>Munich</t>
        </is>
      </c>
      <c r="E79" s="5" t="inlineStr">
        <is>
          <t>Customer Service</t>
        </is>
      </c>
      <c r="F79" s="5" t="inlineStr">
        <is>
          <t>L2</t>
        </is>
      </c>
      <c r="G79" s="5" t="inlineStr">
        <is>
          <t>Customer Service L2</t>
        </is>
      </c>
      <c r="H79" s="5" t="inlineStr">
        <is>
          <t>F</t>
        </is>
      </c>
      <c r="I79" s="5" t="inlineStr">
        <is>
          <t>Permanent</t>
        </is>
      </c>
      <c r="J79" s="5" t="inlineStr">
        <is>
          <t>Onsite</t>
        </is>
      </c>
      <c r="K79" s="5" t="n">
        <v>1</v>
      </c>
      <c r="L79" s="5" t="n">
        <v>40</v>
      </c>
      <c r="M79" s="5" t="n">
        <v>2</v>
      </c>
      <c r="N79" s="41" t="n">
        <v>43950</v>
      </c>
      <c r="O79" s="41" t="n">
        <v>0</v>
      </c>
      <c r="P79" s="41" t="n">
        <v>0</v>
      </c>
      <c r="Q79" s="41" t="n">
        <v>1800</v>
      </c>
      <c r="R79" s="41" t="n">
        <v>0</v>
      </c>
      <c r="S79" s="28">
        <f>L79*Settings!$C$7</f>
        <v/>
      </c>
      <c r="T79" s="34">
        <f>O79+P79+Q79+R79</f>
        <v/>
      </c>
      <c r="U79" s="34">
        <f>N79+T79</f>
        <v/>
      </c>
      <c r="V79" s="33">
        <f>N79/S79</f>
        <v/>
      </c>
      <c r="W79" s="33">
        <f>T79/S79</f>
        <v/>
      </c>
      <c r="X79" s="33">
        <f>U79/S79</f>
        <v/>
      </c>
      <c r="Y79" s="4">
        <f>IF(T79&gt;0,1,0)</f>
        <v/>
      </c>
      <c r="Z79" s="4">
        <f>INDEX('Job Evaluation'!$I$5:$I$40,MATCH(G79,'Job Evaluation'!$A$5:$A$40,0))</f>
        <v/>
      </c>
      <c r="AA79" s="4">
        <f>SUMPRODUCT(($C$2:$C$3444=C79)*($X$2:$X$3444&lt;X79))+SUMPRODUCT(($C$2:C79=C79)*($X$2:X79=X79))</f>
        <v/>
      </c>
      <c r="AB79" s="4">
        <f>MIN(4,INT((AA79-1)*4/COUNTIF($C$2:$C$3444,C79))+1)</f>
        <v/>
      </c>
    </row>
    <row r="80">
      <c r="A80" s="5" t="inlineStr">
        <is>
          <t>W00092</t>
        </is>
      </c>
      <c r="B80" s="5" t="inlineStr">
        <is>
          <t>PL · Kraków</t>
        </is>
      </c>
      <c r="C80" s="5" t="inlineStr">
        <is>
          <t>PL</t>
        </is>
      </c>
      <c r="D80" s="5" t="inlineStr">
        <is>
          <t>Krakow</t>
        </is>
      </c>
      <c r="E80" s="5" t="inlineStr">
        <is>
          <t>Sales</t>
        </is>
      </c>
      <c r="F80" s="5" t="inlineStr">
        <is>
          <t>L4</t>
        </is>
      </c>
      <c r="G80" s="5" t="inlineStr">
        <is>
          <t>Sales L4</t>
        </is>
      </c>
      <c r="H80" s="5" t="inlineStr">
        <is>
          <t>F</t>
        </is>
      </c>
      <c r="I80" s="5" t="inlineStr">
        <is>
          <t>Permanent</t>
        </is>
      </c>
      <c r="J80" s="5" t="inlineStr">
        <is>
          <t>Onsite</t>
        </is>
      </c>
      <c r="K80" s="5" t="n">
        <v>1</v>
      </c>
      <c r="L80" s="5" t="n">
        <v>40</v>
      </c>
      <c r="M80" s="5" t="n">
        <v>2</v>
      </c>
      <c r="N80" s="41" t="n">
        <v>46500</v>
      </c>
      <c r="O80" s="41" t="n">
        <v>1930</v>
      </c>
      <c r="P80" s="41" t="n">
        <v>5130</v>
      </c>
      <c r="Q80" s="41" t="n">
        <v>0</v>
      </c>
      <c r="R80" s="41" t="n">
        <v>0</v>
      </c>
      <c r="S80" s="28">
        <f>L80*Settings!$C$7</f>
        <v/>
      </c>
      <c r="T80" s="34">
        <f>O80+P80+Q80+R80</f>
        <v/>
      </c>
      <c r="U80" s="34">
        <f>N80+T80</f>
        <v/>
      </c>
      <c r="V80" s="33">
        <f>N80/S80</f>
        <v/>
      </c>
      <c r="W80" s="33">
        <f>T80/S80</f>
        <v/>
      </c>
      <c r="X80" s="33">
        <f>U80/S80</f>
        <v/>
      </c>
      <c r="Y80" s="4">
        <f>IF(T80&gt;0,1,0)</f>
        <v/>
      </c>
      <c r="Z80" s="4">
        <f>INDEX('Job Evaluation'!$I$5:$I$40,MATCH(G80,'Job Evaluation'!$A$5:$A$40,0))</f>
        <v/>
      </c>
      <c r="AA80" s="4">
        <f>SUMPRODUCT(($C$2:$C$3444=C80)*($X$2:$X$3444&lt;X80))+SUMPRODUCT(($C$2:C80=C80)*($X$2:X80=X80))</f>
        <v/>
      </c>
      <c r="AB80" s="4">
        <f>MIN(4,INT((AA80-1)*4/COUNTIF($C$2:$C$3444,C80))+1)</f>
        <v/>
      </c>
    </row>
    <row r="81">
      <c r="A81" s="5" t="inlineStr">
        <is>
          <t>W00094</t>
        </is>
      </c>
      <c r="B81" s="5" t="inlineStr">
        <is>
          <t>IT · Milan</t>
        </is>
      </c>
      <c r="C81" s="5" t="inlineStr">
        <is>
          <t>IT</t>
        </is>
      </c>
      <c r="D81" s="5" t="inlineStr">
        <is>
          <t>Milan</t>
        </is>
      </c>
      <c r="E81" s="5" t="inlineStr">
        <is>
          <t>Tech</t>
        </is>
      </c>
      <c r="F81" s="5" t="inlineStr">
        <is>
          <t>L3</t>
        </is>
      </c>
      <c r="G81" s="5" t="inlineStr">
        <is>
          <t>Tech L3</t>
        </is>
      </c>
      <c r="H81" s="5" t="inlineStr">
        <is>
          <t>M</t>
        </is>
      </c>
      <c r="I81" s="5" t="inlineStr">
        <is>
          <t>Permanent</t>
        </is>
      </c>
      <c r="J81" s="5" t="inlineStr">
        <is>
          <t>Hybrid</t>
        </is>
      </c>
      <c r="K81" s="5" t="n">
        <v>1</v>
      </c>
      <c r="L81" s="5" t="n">
        <v>40</v>
      </c>
      <c r="M81" s="5" t="n">
        <v>3</v>
      </c>
      <c r="N81" s="41" t="n">
        <v>58800</v>
      </c>
      <c r="O81" s="41" t="n">
        <v>2670</v>
      </c>
      <c r="P81" s="41" t="n">
        <v>0</v>
      </c>
      <c r="Q81" s="41" t="n">
        <v>0</v>
      </c>
      <c r="R81" s="41" t="n">
        <v>0</v>
      </c>
      <c r="S81" s="28">
        <f>L81*Settings!$C$7</f>
        <v/>
      </c>
      <c r="T81" s="34">
        <f>O81+P81+Q81+R81</f>
        <v/>
      </c>
      <c r="U81" s="34">
        <f>N81+T81</f>
        <v/>
      </c>
      <c r="V81" s="33">
        <f>N81/S81</f>
        <v/>
      </c>
      <c r="W81" s="33">
        <f>T81/S81</f>
        <v/>
      </c>
      <c r="X81" s="33">
        <f>U81/S81</f>
        <v/>
      </c>
      <c r="Y81" s="4">
        <f>IF(T81&gt;0,1,0)</f>
        <v/>
      </c>
      <c r="Z81" s="4">
        <f>INDEX('Job Evaluation'!$I$5:$I$40,MATCH(G81,'Job Evaluation'!$A$5:$A$40,0))</f>
        <v/>
      </c>
      <c r="AA81" s="4">
        <f>SUMPRODUCT(($C$2:$C$3444=C81)*($X$2:$X$3444&lt;X81))+SUMPRODUCT(($C$2:C81=C81)*($X$2:X81=X81))</f>
        <v/>
      </c>
      <c r="AB81" s="4">
        <f>MIN(4,INT((AA81-1)*4/COUNTIF($C$2:$C$3444,C81))+1)</f>
        <v/>
      </c>
    </row>
    <row r="82">
      <c r="A82" s="5" t="inlineStr">
        <is>
          <t>W00095</t>
        </is>
      </c>
      <c r="B82" s="5" t="inlineStr">
        <is>
          <t>PL · Kraków</t>
        </is>
      </c>
      <c r="C82" s="5" t="inlineStr">
        <is>
          <t>PL</t>
        </is>
      </c>
      <c r="D82" s="5" t="inlineStr">
        <is>
          <t>Krakow</t>
        </is>
      </c>
      <c r="E82" s="5" t="inlineStr">
        <is>
          <t>Tech</t>
        </is>
      </c>
      <c r="F82" s="5" t="inlineStr">
        <is>
          <t>L2</t>
        </is>
      </c>
      <c r="G82" s="5" t="inlineStr">
        <is>
          <t>Tech L2</t>
        </is>
      </c>
      <c r="H82" s="5" t="inlineStr">
        <is>
          <t>F</t>
        </is>
      </c>
      <c r="I82" s="5" t="inlineStr">
        <is>
          <t>Permanent</t>
        </is>
      </c>
      <c r="J82" s="5" t="inlineStr">
        <is>
          <t>Hybrid</t>
        </is>
      </c>
      <c r="K82" s="5" t="n">
        <v>1</v>
      </c>
      <c r="L82" s="5" t="n">
        <v>40</v>
      </c>
      <c r="M82" s="5" t="n">
        <v>3</v>
      </c>
      <c r="N82" s="41" t="n">
        <v>34200</v>
      </c>
      <c r="O82" s="41" t="n">
        <v>0</v>
      </c>
      <c r="P82" s="41" t="n">
        <v>0</v>
      </c>
      <c r="Q82" s="41" t="n">
        <v>0</v>
      </c>
      <c r="R82" s="41" t="n">
        <v>0</v>
      </c>
      <c r="S82" s="28">
        <f>L82*Settings!$C$7</f>
        <v/>
      </c>
      <c r="T82" s="34">
        <f>O82+P82+Q82+R82</f>
        <v/>
      </c>
      <c r="U82" s="34">
        <f>N82+T82</f>
        <v/>
      </c>
      <c r="V82" s="33">
        <f>N82/S82</f>
        <v/>
      </c>
      <c r="W82" s="33">
        <f>T82/S82</f>
        <v/>
      </c>
      <c r="X82" s="33">
        <f>U82/S82</f>
        <v/>
      </c>
      <c r="Y82" s="4">
        <f>IF(T82&gt;0,1,0)</f>
        <v/>
      </c>
      <c r="Z82" s="4">
        <f>INDEX('Job Evaluation'!$I$5:$I$40,MATCH(G82,'Job Evaluation'!$A$5:$A$40,0))</f>
        <v/>
      </c>
      <c r="AA82" s="4">
        <f>SUMPRODUCT(($C$2:$C$3444=C82)*($X$2:$X$3444&lt;X82))+SUMPRODUCT(($C$2:C82=C82)*($X$2:X82=X82))</f>
        <v/>
      </c>
      <c r="AB82" s="4">
        <f>MIN(4,INT((AA82-1)*4/COUNTIF($C$2:$C$3444,C82))+1)</f>
        <v/>
      </c>
    </row>
    <row r="83">
      <c r="A83" s="5" t="inlineStr">
        <is>
          <t>W00096</t>
        </is>
      </c>
      <c r="B83" s="5" t="inlineStr">
        <is>
          <t>IT · Milan</t>
        </is>
      </c>
      <c r="C83" s="5" t="inlineStr">
        <is>
          <t>IT</t>
        </is>
      </c>
      <c r="D83" s="5" t="inlineStr">
        <is>
          <t>Milan</t>
        </is>
      </c>
      <c r="E83" s="5" t="inlineStr">
        <is>
          <t>Operations</t>
        </is>
      </c>
      <c r="F83" s="5" t="inlineStr">
        <is>
          <t>L3</t>
        </is>
      </c>
      <c r="G83" s="5" t="inlineStr">
        <is>
          <t>Operations L3</t>
        </is>
      </c>
      <c r="H83" s="5" t="inlineStr">
        <is>
          <t>F</t>
        </is>
      </c>
      <c r="I83" s="5" t="inlineStr">
        <is>
          <t>Fixed-term</t>
        </is>
      </c>
      <c r="J83" s="5" t="inlineStr">
        <is>
          <t>Hybrid</t>
        </is>
      </c>
      <c r="K83" s="5" t="n">
        <v>1</v>
      </c>
      <c r="L83" s="5" t="n">
        <v>40</v>
      </c>
      <c r="M83" s="5" t="n">
        <v>4</v>
      </c>
      <c r="N83" s="41" t="n">
        <v>41850</v>
      </c>
      <c r="O83" s="41" t="n">
        <v>2910</v>
      </c>
      <c r="P83" s="41" t="n">
        <v>0</v>
      </c>
      <c r="Q83" s="41" t="n">
        <v>0</v>
      </c>
      <c r="R83" s="41" t="n">
        <v>0</v>
      </c>
      <c r="S83" s="28">
        <f>L83*Settings!$C$7</f>
        <v/>
      </c>
      <c r="T83" s="34">
        <f>O83+P83+Q83+R83</f>
        <v/>
      </c>
      <c r="U83" s="34">
        <f>N83+T83</f>
        <v/>
      </c>
      <c r="V83" s="33">
        <f>N83/S83</f>
        <v/>
      </c>
      <c r="W83" s="33">
        <f>T83/S83</f>
        <v/>
      </c>
      <c r="X83" s="33">
        <f>U83/S83</f>
        <v/>
      </c>
      <c r="Y83" s="4">
        <f>IF(T83&gt;0,1,0)</f>
        <v/>
      </c>
      <c r="Z83" s="4">
        <f>INDEX('Job Evaluation'!$I$5:$I$40,MATCH(G83,'Job Evaluation'!$A$5:$A$40,0))</f>
        <v/>
      </c>
      <c r="AA83" s="4">
        <f>SUMPRODUCT(($C$2:$C$3444=C83)*($X$2:$X$3444&lt;X83))+SUMPRODUCT(($C$2:C83=C83)*($X$2:X83=X83))</f>
        <v/>
      </c>
      <c r="AB83" s="4">
        <f>MIN(4,INT((AA83-1)*4/COUNTIF($C$2:$C$3444,C83))+1)</f>
        <v/>
      </c>
    </row>
    <row r="84">
      <c r="A84" s="5" t="inlineStr">
        <is>
          <t>W00097</t>
        </is>
      </c>
      <c r="B84" s="5" t="inlineStr">
        <is>
          <t>IT · Milan</t>
        </is>
      </c>
      <c r="C84" s="5" t="inlineStr">
        <is>
          <t>IT</t>
        </is>
      </c>
      <c r="D84" s="5" t="inlineStr">
        <is>
          <t>Milan</t>
        </is>
      </c>
      <c r="E84" s="5" t="inlineStr">
        <is>
          <t>HR</t>
        </is>
      </c>
      <c r="F84" s="5" t="inlineStr">
        <is>
          <t>L2</t>
        </is>
      </c>
      <c r="G84" s="5" t="inlineStr">
        <is>
          <t>HR L2</t>
        </is>
      </c>
      <c r="H84" s="5" t="inlineStr">
        <is>
          <t>M</t>
        </is>
      </c>
      <c r="I84" s="5" t="inlineStr">
        <is>
          <t>Permanent</t>
        </is>
      </c>
      <c r="J84" s="5" t="inlineStr">
        <is>
          <t>Hybrid</t>
        </is>
      </c>
      <c r="K84" s="5" t="n">
        <v>1</v>
      </c>
      <c r="L84" s="5" t="n">
        <v>40</v>
      </c>
      <c r="M84" s="5" t="n">
        <v>3</v>
      </c>
      <c r="N84" s="41" t="n">
        <v>32950</v>
      </c>
      <c r="O84" s="41" t="n">
        <v>0</v>
      </c>
      <c r="P84" s="41" t="n">
        <v>0</v>
      </c>
      <c r="Q84" s="41" t="n">
        <v>0</v>
      </c>
      <c r="R84" s="41" t="n">
        <v>0</v>
      </c>
      <c r="S84" s="28">
        <f>L84*Settings!$C$7</f>
        <v/>
      </c>
      <c r="T84" s="34">
        <f>O84+P84+Q84+R84</f>
        <v/>
      </c>
      <c r="U84" s="34">
        <f>N84+T84</f>
        <v/>
      </c>
      <c r="V84" s="33">
        <f>N84/S84</f>
        <v/>
      </c>
      <c r="W84" s="33">
        <f>T84/S84</f>
        <v/>
      </c>
      <c r="X84" s="33">
        <f>U84/S84</f>
        <v/>
      </c>
      <c r="Y84" s="4">
        <f>IF(T84&gt;0,1,0)</f>
        <v/>
      </c>
      <c r="Z84" s="4">
        <f>INDEX('Job Evaluation'!$I$5:$I$40,MATCH(G84,'Job Evaluation'!$A$5:$A$40,0))</f>
        <v/>
      </c>
      <c r="AA84" s="4">
        <f>SUMPRODUCT(($C$2:$C$3444=C84)*($X$2:$X$3444&lt;X84))+SUMPRODUCT(($C$2:C84=C84)*($X$2:X84=X84))</f>
        <v/>
      </c>
      <c r="AB84" s="4">
        <f>MIN(4,INT((AA84-1)*4/COUNTIF($C$2:$C$3444,C84))+1)</f>
        <v/>
      </c>
    </row>
    <row r="85">
      <c r="A85" s="5" t="inlineStr">
        <is>
          <t>W00098</t>
        </is>
      </c>
      <c r="B85" s="5" t="inlineStr">
        <is>
          <t>PL · Kraków</t>
        </is>
      </c>
      <c r="C85" s="5" t="inlineStr">
        <is>
          <t>PL</t>
        </is>
      </c>
      <c r="D85" s="5" t="inlineStr">
        <is>
          <t>Krakow</t>
        </is>
      </c>
      <c r="E85" s="5" t="inlineStr">
        <is>
          <t>Finance</t>
        </is>
      </c>
      <c r="F85" s="5" t="inlineStr">
        <is>
          <t>L3</t>
        </is>
      </c>
      <c r="G85" s="5" t="inlineStr">
        <is>
          <t>Finance L3</t>
        </is>
      </c>
      <c r="H85" s="5" t="inlineStr">
        <is>
          <t>M</t>
        </is>
      </c>
      <c r="I85" s="5" t="inlineStr">
        <is>
          <t>Permanent</t>
        </is>
      </c>
      <c r="J85" s="5" t="inlineStr">
        <is>
          <t>Hybrid</t>
        </is>
      </c>
      <c r="K85" s="5" t="n">
        <v>1</v>
      </c>
      <c r="L85" s="5" t="n">
        <v>40</v>
      </c>
      <c r="M85" s="5" t="n">
        <v>3</v>
      </c>
      <c r="N85" s="41" t="n">
        <v>38600</v>
      </c>
      <c r="O85" s="41" t="n">
        <v>2060</v>
      </c>
      <c r="P85" s="41" t="n">
        <v>0</v>
      </c>
      <c r="Q85" s="41" t="n">
        <v>0</v>
      </c>
      <c r="R85" s="41" t="n">
        <v>0</v>
      </c>
      <c r="S85" s="28">
        <f>L85*Settings!$C$7</f>
        <v/>
      </c>
      <c r="T85" s="34">
        <f>O85+P85+Q85+R85</f>
        <v/>
      </c>
      <c r="U85" s="34">
        <f>N85+T85</f>
        <v/>
      </c>
      <c r="V85" s="33">
        <f>N85/S85</f>
        <v/>
      </c>
      <c r="W85" s="33">
        <f>T85/S85</f>
        <v/>
      </c>
      <c r="X85" s="33">
        <f>U85/S85</f>
        <v/>
      </c>
      <c r="Y85" s="4">
        <f>IF(T85&gt;0,1,0)</f>
        <v/>
      </c>
      <c r="Z85" s="4">
        <f>INDEX('Job Evaluation'!$I$5:$I$40,MATCH(G85,'Job Evaluation'!$A$5:$A$40,0))</f>
        <v/>
      </c>
      <c r="AA85" s="4">
        <f>SUMPRODUCT(($C$2:$C$3444=C85)*($X$2:$X$3444&lt;X85))+SUMPRODUCT(($C$2:C85=C85)*($X$2:X85=X85))</f>
        <v/>
      </c>
      <c r="AB85" s="4">
        <f>MIN(4,INT((AA85-1)*4/COUNTIF($C$2:$C$3444,C85))+1)</f>
        <v/>
      </c>
    </row>
    <row r="86">
      <c r="A86" s="5" t="inlineStr">
        <is>
          <t>W00099</t>
        </is>
      </c>
      <c r="B86" s="5" t="inlineStr">
        <is>
          <t>PL · Kraków</t>
        </is>
      </c>
      <c r="C86" s="5" t="inlineStr">
        <is>
          <t>PL</t>
        </is>
      </c>
      <c r="D86" s="5" t="inlineStr">
        <is>
          <t>Krakow</t>
        </is>
      </c>
      <c r="E86" s="5" t="inlineStr">
        <is>
          <t>HR</t>
        </is>
      </c>
      <c r="F86" s="5" t="inlineStr">
        <is>
          <t>L2</t>
        </is>
      </c>
      <c r="G86" s="5" t="inlineStr">
        <is>
          <t>HR L2</t>
        </is>
      </c>
      <c r="H86" s="5" t="inlineStr">
        <is>
          <t>F</t>
        </is>
      </c>
      <c r="I86" s="5" t="inlineStr">
        <is>
          <t>Permanent</t>
        </is>
      </c>
      <c r="J86" s="5" t="inlineStr">
        <is>
          <t>Hybrid</t>
        </is>
      </c>
      <c r="K86" s="5" t="n">
        <v>1</v>
      </c>
      <c r="L86" s="5" t="n">
        <v>40</v>
      </c>
      <c r="M86" s="5" t="n">
        <v>3</v>
      </c>
      <c r="N86" s="41" t="n">
        <v>24450</v>
      </c>
      <c r="O86" s="41" t="n">
        <v>0</v>
      </c>
      <c r="P86" s="41" t="n">
        <v>0</v>
      </c>
      <c r="Q86" s="41" t="n">
        <v>0</v>
      </c>
      <c r="R86" s="41" t="n">
        <v>0</v>
      </c>
      <c r="S86" s="28">
        <f>L86*Settings!$C$7</f>
        <v/>
      </c>
      <c r="T86" s="34">
        <f>O86+P86+Q86+R86</f>
        <v/>
      </c>
      <c r="U86" s="34">
        <f>N86+T86</f>
        <v/>
      </c>
      <c r="V86" s="33">
        <f>N86/S86</f>
        <v/>
      </c>
      <c r="W86" s="33">
        <f>T86/S86</f>
        <v/>
      </c>
      <c r="X86" s="33">
        <f>U86/S86</f>
        <v/>
      </c>
      <c r="Y86" s="4">
        <f>IF(T86&gt;0,1,0)</f>
        <v/>
      </c>
      <c r="Z86" s="4">
        <f>INDEX('Job Evaluation'!$I$5:$I$40,MATCH(G86,'Job Evaluation'!$A$5:$A$40,0))</f>
        <v/>
      </c>
      <c r="AA86" s="4">
        <f>SUMPRODUCT(($C$2:$C$3444=C86)*($X$2:$X$3444&lt;X86))+SUMPRODUCT(($C$2:C86=C86)*($X$2:X86=X86))</f>
        <v/>
      </c>
      <c r="AB86" s="4">
        <f>MIN(4,INT((AA86-1)*4/COUNTIF($C$2:$C$3444,C86))+1)</f>
        <v/>
      </c>
    </row>
    <row r="87">
      <c r="A87" s="5" t="inlineStr">
        <is>
          <t>W00100</t>
        </is>
      </c>
      <c r="B87" s="5" t="inlineStr">
        <is>
          <t>ES · Barcelona</t>
        </is>
      </c>
      <c r="C87" s="5" t="inlineStr">
        <is>
          <t>ES</t>
        </is>
      </c>
      <c r="D87" s="5" t="inlineStr">
        <is>
          <t>Barcelona</t>
        </is>
      </c>
      <c r="E87" s="5" t="inlineStr">
        <is>
          <t>Sales</t>
        </is>
      </c>
      <c r="F87" s="5" t="inlineStr">
        <is>
          <t>L2</t>
        </is>
      </c>
      <c r="G87" s="5" t="inlineStr">
        <is>
          <t>Sales L2</t>
        </is>
      </c>
      <c r="H87" s="5" t="inlineStr">
        <is>
          <t>F</t>
        </is>
      </c>
      <c r="I87" s="5" t="inlineStr">
        <is>
          <t>Permanent</t>
        </is>
      </c>
      <c r="J87" s="5" t="inlineStr">
        <is>
          <t>Hybrid</t>
        </is>
      </c>
      <c r="K87" s="5" t="n">
        <v>1</v>
      </c>
      <c r="L87" s="5" t="n">
        <v>40</v>
      </c>
      <c r="M87" s="5" t="n">
        <v>3</v>
      </c>
      <c r="N87" s="41" t="n">
        <v>33200</v>
      </c>
      <c r="O87" s="41" t="n">
        <v>0</v>
      </c>
      <c r="P87" s="41" t="n">
        <v>3190</v>
      </c>
      <c r="Q87" s="41" t="n">
        <v>0</v>
      </c>
      <c r="R87" s="41" t="n">
        <v>0</v>
      </c>
      <c r="S87" s="28">
        <f>L87*Settings!$C$7</f>
        <v/>
      </c>
      <c r="T87" s="34">
        <f>O87+P87+Q87+R87</f>
        <v/>
      </c>
      <c r="U87" s="34">
        <f>N87+T87</f>
        <v/>
      </c>
      <c r="V87" s="33">
        <f>N87/S87</f>
        <v/>
      </c>
      <c r="W87" s="33">
        <f>T87/S87</f>
        <v/>
      </c>
      <c r="X87" s="33">
        <f>U87/S87</f>
        <v/>
      </c>
      <c r="Y87" s="4">
        <f>IF(T87&gt;0,1,0)</f>
        <v/>
      </c>
      <c r="Z87" s="4">
        <f>INDEX('Job Evaluation'!$I$5:$I$40,MATCH(G87,'Job Evaluation'!$A$5:$A$40,0))</f>
        <v/>
      </c>
      <c r="AA87" s="4">
        <f>SUMPRODUCT(($C$2:$C$3444=C87)*($X$2:$X$3444&lt;X87))+SUMPRODUCT(($C$2:C87=C87)*($X$2:X87=X87))</f>
        <v/>
      </c>
      <c r="AB87" s="4">
        <f>MIN(4,INT((AA87-1)*4/COUNTIF($C$2:$C$3444,C87))+1)</f>
        <v/>
      </c>
    </row>
    <row r="88">
      <c r="A88" s="5" t="inlineStr">
        <is>
          <t>W00102</t>
        </is>
      </c>
      <c r="B88" s="5" t="inlineStr">
        <is>
          <t>IT · Milan</t>
        </is>
      </c>
      <c r="C88" s="5" t="inlineStr">
        <is>
          <t>IT</t>
        </is>
      </c>
      <c r="D88" s="5" t="inlineStr">
        <is>
          <t>Milan</t>
        </is>
      </c>
      <c r="E88" s="5" t="inlineStr">
        <is>
          <t>Operations</t>
        </is>
      </c>
      <c r="F88" s="5" t="inlineStr">
        <is>
          <t>L1</t>
        </is>
      </c>
      <c r="G88" s="5" t="inlineStr">
        <is>
          <t>Operations L1</t>
        </is>
      </c>
      <c r="H88" s="5" t="inlineStr">
        <is>
          <t>M</t>
        </is>
      </c>
      <c r="I88" s="5" t="inlineStr">
        <is>
          <t>Permanent</t>
        </is>
      </c>
      <c r="J88" s="5" t="inlineStr">
        <is>
          <t>Hybrid</t>
        </is>
      </c>
      <c r="K88" s="5" t="n">
        <v>1</v>
      </c>
      <c r="L88" s="5" t="n">
        <v>40</v>
      </c>
      <c r="M88" s="5" t="n">
        <v>3</v>
      </c>
      <c r="N88" s="41" t="n">
        <v>24250</v>
      </c>
      <c r="O88" s="41" t="n">
        <v>0</v>
      </c>
      <c r="P88" s="41" t="n">
        <v>0</v>
      </c>
      <c r="Q88" s="41" t="n">
        <v>0</v>
      </c>
      <c r="R88" s="41" t="n">
        <v>0</v>
      </c>
      <c r="S88" s="28">
        <f>L88*Settings!$C$7</f>
        <v/>
      </c>
      <c r="T88" s="34">
        <f>O88+P88+Q88+R88</f>
        <v/>
      </c>
      <c r="U88" s="34">
        <f>N88+T88</f>
        <v/>
      </c>
      <c r="V88" s="33">
        <f>N88/S88</f>
        <v/>
      </c>
      <c r="W88" s="33">
        <f>T88/S88</f>
        <v/>
      </c>
      <c r="X88" s="33">
        <f>U88/S88</f>
        <v/>
      </c>
      <c r="Y88" s="4">
        <f>IF(T88&gt;0,1,0)</f>
        <v/>
      </c>
      <c r="Z88" s="4">
        <f>INDEX('Job Evaluation'!$I$5:$I$40,MATCH(G88,'Job Evaluation'!$A$5:$A$40,0))</f>
        <v/>
      </c>
      <c r="AA88" s="4">
        <f>SUMPRODUCT(($C$2:$C$3444=C88)*($X$2:$X$3444&lt;X88))+SUMPRODUCT(($C$2:C88=C88)*($X$2:X88=X88))</f>
        <v/>
      </c>
      <c r="AB88" s="4">
        <f>MIN(4,INT((AA88-1)*4/COUNTIF($C$2:$C$3444,C88))+1)</f>
        <v/>
      </c>
    </row>
    <row r="89">
      <c r="A89" s="5" t="inlineStr">
        <is>
          <t>W00103</t>
        </is>
      </c>
      <c r="B89" s="5" t="inlineStr">
        <is>
          <t>ES · Barcelona</t>
        </is>
      </c>
      <c r="C89" s="5" t="inlineStr">
        <is>
          <t>ES</t>
        </is>
      </c>
      <c r="D89" s="5" t="inlineStr">
        <is>
          <t>Barcelona</t>
        </is>
      </c>
      <c r="E89" s="5" t="inlineStr">
        <is>
          <t>Operations</t>
        </is>
      </c>
      <c r="F89" s="5" t="inlineStr">
        <is>
          <t>L2</t>
        </is>
      </c>
      <c r="G89" s="5" t="inlineStr">
        <is>
          <t>Operations L2</t>
        </is>
      </c>
      <c r="H89" s="5" t="inlineStr">
        <is>
          <t>M</t>
        </is>
      </c>
      <c r="I89" s="5" t="inlineStr">
        <is>
          <t>Permanent</t>
        </is>
      </c>
      <c r="J89" s="5" t="inlineStr">
        <is>
          <t>Hybrid</t>
        </is>
      </c>
      <c r="K89" s="5" t="n">
        <v>1</v>
      </c>
      <c r="L89" s="5" t="n">
        <v>40</v>
      </c>
      <c r="M89" s="5" t="n">
        <v>4</v>
      </c>
      <c r="N89" s="41" t="n">
        <v>31200</v>
      </c>
      <c r="O89" s="41" t="n">
        <v>0</v>
      </c>
      <c r="P89" s="41" t="n">
        <v>0</v>
      </c>
      <c r="Q89" s="41" t="n">
        <v>0</v>
      </c>
      <c r="R89" s="41" t="n">
        <v>0</v>
      </c>
      <c r="S89" s="28">
        <f>L89*Settings!$C$7</f>
        <v/>
      </c>
      <c r="T89" s="34">
        <f>O89+P89+Q89+R89</f>
        <v/>
      </c>
      <c r="U89" s="34">
        <f>N89+T89</f>
        <v/>
      </c>
      <c r="V89" s="33">
        <f>N89/S89</f>
        <v/>
      </c>
      <c r="W89" s="33">
        <f>T89/S89</f>
        <v/>
      </c>
      <c r="X89" s="33">
        <f>U89/S89</f>
        <v/>
      </c>
      <c r="Y89" s="4">
        <f>IF(T89&gt;0,1,0)</f>
        <v/>
      </c>
      <c r="Z89" s="4">
        <f>INDEX('Job Evaluation'!$I$5:$I$40,MATCH(G89,'Job Evaluation'!$A$5:$A$40,0))</f>
        <v/>
      </c>
      <c r="AA89" s="4">
        <f>SUMPRODUCT(($C$2:$C$3444=C89)*($X$2:$X$3444&lt;X89))+SUMPRODUCT(($C$2:C89=C89)*($X$2:X89=X89))</f>
        <v/>
      </c>
      <c r="AB89" s="4">
        <f>MIN(4,INT((AA89-1)*4/COUNTIF($C$2:$C$3444,C89))+1)</f>
        <v/>
      </c>
    </row>
    <row r="90">
      <c r="A90" s="5" t="inlineStr">
        <is>
          <t>W00104</t>
        </is>
      </c>
      <c r="B90" s="5" t="inlineStr">
        <is>
          <t>PL · Kraków</t>
        </is>
      </c>
      <c r="C90" s="5" t="inlineStr">
        <is>
          <t>PL</t>
        </is>
      </c>
      <c r="D90" s="5" t="inlineStr">
        <is>
          <t>Krakow</t>
        </is>
      </c>
      <c r="E90" s="5" t="inlineStr">
        <is>
          <t>Tech</t>
        </is>
      </c>
      <c r="F90" s="5" t="inlineStr">
        <is>
          <t>L5</t>
        </is>
      </c>
      <c r="G90" s="5" t="inlineStr">
        <is>
          <t>Tech L5</t>
        </is>
      </c>
      <c r="H90" s="5" t="inlineStr">
        <is>
          <t>M</t>
        </is>
      </c>
      <c r="I90" s="5" t="inlineStr">
        <is>
          <t>Permanent</t>
        </is>
      </c>
      <c r="J90" s="5" t="inlineStr">
        <is>
          <t>Hybrid</t>
        </is>
      </c>
      <c r="K90" s="5" t="n">
        <v>1</v>
      </c>
      <c r="L90" s="5" t="n">
        <v>40</v>
      </c>
      <c r="M90" s="5" t="n">
        <v>3</v>
      </c>
      <c r="N90" s="41" t="n">
        <v>72500</v>
      </c>
      <c r="O90" s="41" t="n">
        <v>9110</v>
      </c>
      <c r="P90" s="41" t="n">
        <v>0</v>
      </c>
      <c r="Q90" s="41" t="n">
        <v>0</v>
      </c>
      <c r="R90" s="41" t="n">
        <v>4200</v>
      </c>
      <c r="S90" s="28">
        <f>L90*Settings!$C$7</f>
        <v/>
      </c>
      <c r="T90" s="34">
        <f>O90+P90+Q90+R90</f>
        <v/>
      </c>
      <c r="U90" s="34">
        <f>N90+T90</f>
        <v/>
      </c>
      <c r="V90" s="33">
        <f>N90/S90</f>
        <v/>
      </c>
      <c r="W90" s="33">
        <f>T90/S90</f>
        <v/>
      </c>
      <c r="X90" s="33">
        <f>U90/S90</f>
        <v/>
      </c>
      <c r="Y90" s="4">
        <f>IF(T90&gt;0,1,0)</f>
        <v/>
      </c>
      <c r="Z90" s="4">
        <f>INDEX('Job Evaluation'!$I$5:$I$40,MATCH(G90,'Job Evaluation'!$A$5:$A$40,0))</f>
        <v/>
      </c>
      <c r="AA90" s="4">
        <f>SUMPRODUCT(($C$2:$C$3444=C90)*($X$2:$X$3444&lt;X90))+SUMPRODUCT(($C$2:C90=C90)*($X$2:X90=X90))</f>
        <v/>
      </c>
      <c r="AB90" s="4">
        <f>MIN(4,INT((AA90-1)*4/COUNTIF($C$2:$C$3444,C90))+1)</f>
        <v/>
      </c>
    </row>
    <row r="91">
      <c r="A91" s="5" t="inlineStr">
        <is>
          <t>W00105</t>
        </is>
      </c>
      <c r="B91" s="5" t="inlineStr">
        <is>
          <t>PL · Kraków</t>
        </is>
      </c>
      <c r="C91" s="5" t="inlineStr">
        <is>
          <t>PL</t>
        </is>
      </c>
      <c r="D91" s="5" t="inlineStr">
        <is>
          <t>Krakow</t>
        </is>
      </c>
      <c r="E91" s="5" t="inlineStr">
        <is>
          <t>Customer Service</t>
        </is>
      </c>
      <c r="F91" s="5" t="inlineStr">
        <is>
          <t>L2</t>
        </is>
      </c>
      <c r="G91" s="5" t="inlineStr">
        <is>
          <t>Customer Service L2</t>
        </is>
      </c>
      <c r="H91" s="5" t="inlineStr">
        <is>
          <t>M</t>
        </is>
      </c>
      <c r="I91" s="5" t="inlineStr">
        <is>
          <t>Fixed-term</t>
        </is>
      </c>
      <c r="J91" s="5" t="inlineStr">
        <is>
          <t>Hybrid</t>
        </is>
      </c>
      <c r="K91" s="5" t="n">
        <v>1</v>
      </c>
      <c r="L91" s="5" t="n">
        <v>40</v>
      </c>
      <c r="M91" s="5" t="n">
        <v>2</v>
      </c>
      <c r="N91" s="41" t="n">
        <v>24950</v>
      </c>
      <c r="O91" s="41" t="n">
        <v>0</v>
      </c>
      <c r="P91" s="41" t="n">
        <v>0</v>
      </c>
      <c r="Q91" s="41" t="n">
        <v>0</v>
      </c>
      <c r="R91" s="41" t="n">
        <v>0</v>
      </c>
      <c r="S91" s="28">
        <f>L91*Settings!$C$7</f>
        <v/>
      </c>
      <c r="T91" s="34">
        <f>O91+P91+Q91+R91</f>
        <v/>
      </c>
      <c r="U91" s="34">
        <f>N91+T91</f>
        <v/>
      </c>
      <c r="V91" s="33">
        <f>N91/S91</f>
        <v/>
      </c>
      <c r="W91" s="33">
        <f>T91/S91</f>
        <v/>
      </c>
      <c r="X91" s="33">
        <f>U91/S91</f>
        <v/>
      </c>
      <c r="Y91" s="4">
        <f>IF(T91&gt;0,1,0)</f>
        <v/>
      </c>
      <c r="Z91" s="4">
        <f>INDEX('Job Evaluation'!$I$5:$I$40,MATCH(G91,'Job Evaluation'!$A$5:$A$40,0))</f>
        <v/>
      </c>
      <c r="AA91" s="4">
        <f>SUMPRODUCT(($C$2:$C$3444=C91)*($X$2:$X$3444&lt;X91))+SUMPRODUCT(($C$2:C91=C91)*($X$2:X91=X91))</f>
        <v/>
      </c>
      <c r="AB91" s="4">
        <f>MIN(4,INT((AA91-1)*4/COUNTIF($C$2:$C$3444,C91))+1)</f>
        <v/>
      </c>
    </row>
    <row r="92">
      <c r="A92" s="5" t="inlineStr">
        <is>
          <t>W00106</t>
        </is>
      </c>
      <c r="B92" s="5" t="inlineStr">
        <is>
          <t>IT · Milan</t>
        </is>
      </c>
      <c r="C92" s="5" t="inlineStr">
        <is>
          <t>IT</t>
        </is>
      </c>
      <c r="D92" s="5" t="inlineStr">
        <is>
          <t>Milan</t>
        </is>
      </c>
      <c r="E92" s="5" t="inlineStr">
        <is>
          <t>HR</t>
        </is>
      </c>
      <c r="F92" s="5" t="inlineStr">
        <is>
          <t>L5</t>
        </is>
      </c>
      <c r="G92" s="5" t="inlineStr">
        <is>
          <t>HR L5</t>
        </is>
      </c>
      <c r="H92" s="5" t="inlineStr">
        <is>
          <t>F</t>
        </is>
      </c>
      <c r="I92" s="5" t="inlineStr">
        <is>
          <t>Permanent</t>
        </is>
      </c>
      <c r="J92" s="5" t="inlineStr">
        <is>
          <t>Onsite</t>
        </is>
      </c>
      <c r="K92" s="5" t="n">
        <v>1</v>
      </c>
      <c r="L92" s="5" t="n">
        <v>40</v>
      </c>
      <c r="M92" s="5" t="n">
        <v>3</v>
      </c>
      <c r="N92" s="41" t="n">
        <v>91750</v>
      </c>
      <c r="O92" s="41" t="n">
        <v>10500</v>
      </c>
      <c r="P92" s="41" t="n">
        <v>0</v>
      </c>
      <c r="Q92" s="41" t="n">
        <v>0</v>
      </c>
      <c r="R92" s="41" t="n">
        <v>6000</v>
      </c>
      <c r="S92" s="28">
        <f>L92*Settings!$C$7</f>
        <v/>
      </c>
      <c r="T92" s="34">
        <f>O92+P92+Q92+R92</f>
        <v/>
      </c>
      <c r="U92" s="34">
        <f>N92+T92</f>
        <v/>
      </c>
      <c r="V92" s="33">
        <f>N92/S92</f>
        <v/>
      </c>
      <c r="W92" s="33">
        <f>T92/S92</f>
        <v/>
      </c>
      <c r="X92" s="33">
        <f>U92/S92</f>
        <v/>
      </c>
      <c r="Y92" s="4">
        <f>IF(T92&gt;0,1,0)</f>
        <v/>
      </c>
      <c r="Z92" s="4">
        <f>INDEX('Job Evaluation'!$I$5:$I$40,MATCH(G92,'Job Evaluation'!$A$5:$A$40,0))</f>
        <v/>
      </c>
      <c r="AA92" s="4">
        <f>SUMPRODUCT(($C$2:$C$3444=C92)*($X$2:$X$3444&lt;X92))+SUMPRODUCT(($C$2:C92=C92)*($X$2:X92=X92))</f>
        <v/>
      </c>
      <c r="AB92" s="4">
        <f>MIN(4,INT((AA92-1)*4/COUNTIF($C$2:$C$3444,C92))+1)</f>
        <v/>
      </c>
    </row>
    <row r="93">
      <c r="A93" s="5" t="inlineStr">
        <is>
          <t>W00107</t>
        </is>
      </c>
      <c r="B93" s="5" t="inlineStr">
        <is>
          <t>ES · Barcelona</t>
        </is>
      </c>
      <c r="C93" s="5" t="inlineStr">
        <is>
          <t>ES</t>
        </is>
      </c>
      <c r="D93" s="5" t="inlineStr">
        <is>
          <t>Barcelona</t>
        </is>
      </c>
      <c r="E93" s="5" t="inlineStr">
        <is>
          <t>Customer Service</t>
        </is>
      </c>
      <c r="F93" s="5" t="inlineStr">
        <is>
          <t>L4</t>
        </is>
      </c>
      <c r="G93" s="5" t="inlineStr">
        <is>
          <t>Customer Service L4</t>
        </is>
      </c>
      <c r="H93" s="5" t="inlineStr">
        <is>
          <t>F</t>
        </is>
      </c>
      <c r="I93" s="5" t="inlineStr">
        <is>
          <t>Fixed-term</t>
        </is>
      </c>
      <c r="J93" s="5" t="inlineStr">
        <is>
          <t>Hybrid</t>
        </is>
      </c>
      <c r="K93" s="5" t="n">
        <v>1</v>
      </c>
      <c r="L93" s="5" t="n">
        <v>40</v>
      </c>
      <c r="M93" s="5" t="n">
        <v>3</v>
      </c>
      <c r="N93" s="41" t="n">
        <v>53750</v>
      </c>
      <c r="O93" s="41" t="n">
        <v>3770</v>
      </c>
      <c r="P93" s="41" t="n">
        <v>0</v>
      </c>
      <c r="Q93" s="41" t="n">
        <v>0</v>
      </c>
      <c r="R93" s="41" t="n">
        <v>0</v>
      </c>
      <c r="S93" s="28">
        <f>L93*Settings!$C$7</f>
        <v/>
      </c>
      <c r="T93" s="34">
        <f>O93+P93+Q93+R93</f>
        <v/>
      </c>
      <c r="U93" s="34">
        <f>N93+T93</f>
        <v/>
      </c>
      <c r="V93" s="33">
        <f>N93/S93</f>
        <v/>
      </c>
      <c r="W93" s="33">
        <f>T93/S93</f>
        <v/>
      </c>
      <c r="X93" s="33">
        <f>U93/S93</f>
        <v/>
      </c>
      <c r="Y93" s="4">
        <f>IF(T93&gt;0,1,0)</f>
        <v/>
      </c>
      <c r="Z93" s="4">
        <f>INDEX('Job Evaluation'!$I$5:$I$40,MATCH(G93,'Job Evaluation'!$A$5:$A$40,0))</f>
        <v/>
      </c>
      <c r="AA93" s="4">
        <f>SUMPRODUCT(($C$2:$C$3444=C93)*($X$2:$X$3444&lt;X93))+SUMPRODUCT(($C$2:C93=C93)*($X$2:X93=X93))</f>
        <v/>
      </c>
      <c r="AB93" s="4">
        <f>MIN(4,INT((AA93-1)*4/COUNTIF($C$2:$C$3444,C93))+1)</f>
        <v/>
      </c>
    </row>
    <row r="94">
      <c r="A94" s="5" t="inlineStr">
        <is>
          <t>W00108</t>
        </is>
      </c>
      <c r="B94" s="5" t="inlineStr">
        <is>
          <t>PL · Kraków</t>
        </is>
      </c>
      <c r="C94" s="5" t="inlineStr">
        <is>
          <t>PL</t>
        </is>
      </c>
      <c r="D94" s="5" t="inlineStr">
        <is>
          <t>Krakow</t>
        </is>
      </c>
      <c r="E94" s="5" t="inlineStr">
        <is>
          <t>Tech</t>
        </is>
      </c>
      <c r="F94" s="5" t="inlineStr">
        <is>
          <t>L2</t>
        </is>
      </c>
      <c r="G94" s="5" t="inlineStr">
        <is>
          <t>Tech L2</t>
        </is>
      </c>
      <c r="H94" s="5" t="inlineStr">
        <is>
          <t>M</t>
        </is>
      </c>
      <c r="I94" s="5" t="inlineStr">
        <is>
          <t>Permanent</t>
        </is>
      </c>
      <c r="J94" s="5" t="inlineStr">
        <is>
          <t>Hybrid</t>
        </is>
      </c>
      <c r="K94" s="5" t="n">
        <v>1</v>
      </c>
      <c r="L94" s="5" t="n">
        <v>40</v>
      </c>
      <c r="M94" s="5" t="n">
        <v>4</v>
      </c>
      <c r="N94" s="41" t="n">
        <v>31800</v>
      </c>
      <c r="O94" s="41" t="n">
        <v>0</v>
      </c>
      <c r="P94" s="41" t="n">
        <v>0</v>
      </c>
      <c r="Q94" s="41" t="n">
        <v>0</v>
      </c>
      <c r="R94" s="41" t="n">
        <v>0</v>
      </c>
      <c r="S94" s="28">
        <f>L94*Settings!$C$7</f>
        <v/>
      </c>
      <c r="T94" s="34">
        <f>O94+P94+Q94+R94</f>
        <v/>
      </c>
      <c r="U94" s="34">
        <f>N94+T94</f>
        <v/>
      </c>
      <c r="V94" s="33">
        <f>N94/S94</f>
        <v/>
      </c>
      <c r="W94" s="33">
        <f>T94/S94</f>
        <v/>
      </c>
      <c r="X94" s="33">
        <f>U94/S94</f>
        <v/>
      </c>
      <c r="Y94" s="4">
        <f>IF(T94&gt;0,1,0)</f>
        <v/>
      </c>
      <c r="Z94" s="4">
        <f>INDEX('Job Evaluation'!$I$5:$I$40,MATCH(G94,'Job Evaluation'!$A$5:$A$40,0))</f>
        <v/>
      </c>
      <c r="AA94" s="4">
        <f>SUMPRODUCT(($C$2:$C$3444=C94)*($X$2:$X$3444&lt;X94))+SUMPRODUCT(($C$2:C94=C94)*($X$2:X94=X94))</f>
        <v/>
      </c>
      <c r="AB94" s="4">
        <f>MIN(4,INT((AA94-1)*4/COUNTIF($C$2:$C$3444,C94))+1)</f>
        <v/>
      </c>
    </row>
    <row r="95">
      <c r="A95" s="5" t="inlineStr">
        <is>
          <t>W00111</t>
        </is>
      </c>
      <c r="B95" s="5" t="inlineStr">
        <is>
          <t>DE · Munich</t>
        </is>
      </c>
      <c r="C95" s="5" t="inlineStr">
        <is>
          <t>DE</t>
        </is>
      </c>
      <c r="D95" s="5" t="inlineStr">
        <is>
          <t>Munich</t>
        </is>
      </c>
      <c r="E95" s="5" t="inlineStr">
        <is>
          <t>Tech</t>
        </is>
      </c>
      <c r="F95" s="5" t="inlineStr">
        <is>
          <t>L2</t>
        </is>
      </c>
      <c r="G95" s="5" t="inlineStr">
        <is>
          <t>Tech L2</t>
        </is>
      </c>
      <c r="H95" s="5" t="inlineStr">
        <is>
          <t>M</t>
        </is>
      </c>
      <c r="I95" s="5" t="inlineStr">
        <is>
          <t>Permanent</t>
        </is>
      </c>
      <c r="J95" s="5" t="inlineStr">
        <is>
          <t>Onsite</t>
        </is>
      </c>
      <c r="K95" s="5" t="n">
        <v>1</v>
      </c>
      <c r="L95" s="5" t="n">
        <v>40</v>
      </c>
      <c r="M95" s="5" t="n">
        <v>3</v>
      </c>
      <c r="N95" s="41" t="n">
        <v>53350</v>
      </c>
      <c r="O95" s="41" t="n">
        <v>0</v>
      </c>
      <c r="P95" s="41" t="n">
        <v>0</v>
      </c>
      <c r="Q95" s="41" t="n">
        <v>0</v>
      </c>
      <c r="R95" s="41" t="n">
        <v>0</v>
      </c>
      <c r="S95" s="28">
        <f>L95*Settings!$C$7</f>
        <v/>
      </c>
      <c r="T95" s="34">
        <f>O95+P95+Q95+R95</f>
        <v/>
      </c>
      <c r="U95" s="34">
        <f>N95+T95</f>
        <v/>
      </c>
      <c r="V95" s="33">
        <f>N95/S95</f>
        <v/>
      </c>
      <c r="W95" s="33">
        <f>T95/S95</f>
        <v/>
      </c>
      <c r="X95" s="33">
        <f>U95/S95</f>
        <v/>
      </c>
      <c r="Y95" s="4">
        <f>IF(T95&gt;0,1,0)</f>
        <v/>
      </c>
      <c r="Z95" s="4">
        <f>INDEX('Job Evaluation'!$I$5:$I$40,MATCH(G95,'Job Evaluation'!$A$5:$A$40,0))</f>
        <v/>
      </c>
      <c r="AA95" s="4">
        <f>SUMPRODUCT(($C$2:$C$3444=C95)*($X$2:$X$3444&lt;X95))+SUMPRODUCT(($C$2:C95=C95)*($X$2:X95=X95))</f>
        <v/>
      </c>
      <c r="AB95" s="4">
        <f>MIN(4,INT((AA95-1)*4/COUNTIF($C$2:$C$3444,C95))+1)</f>
        <v/>
      </c>
    </row>
    <row r="96">
      <c r="A96" s="5" t="inlineStr">
        <is>
          <t>W00112</t>
        </is>
      </c>
      <c r="B96" s="5" t="inlineStr">
        <is>
          <t>ES · Barcelona</t>
        </is>
      </c>
      <c r="C96" s="5" t="inlineStr">
        <is>
          <t>ES</t>
        </is>
      </c>
      <c r="D96" s="5" t="inlineStr">
        <is>
          <t>Barcelona</t>
        </is>
      </c>
      <c r="E96" s="5" t="inlineStr">
        <is>
          <t>Customer Service</t>
        </is>
      </c>
      <c r="F96" s="5" t="inlineStr">
        <is>
          <t>L2</t>
        </is>
      </c>
      <c r="G96" s="5" t="inlineStr">
        <is>
          <t>Customer Service L2</t>
        </is>
      </c>
      <c r="H96" s="5" t="inlineStr">
        <is>
          <t>F</t>
        </is>
      </c>
      <c r="I96" s="5" t="inlineStr">
        <is>
          <t>Permanent</t>
        </is>
      </c>
      <c r="J96" s="5" t="inlineStr">
        <is>
          <t>Onsite</t>
        </is>
      </c>
      <c r="K96" s="5" t="n">
        <v>1</v>
      </c>
      <c r="L96" s="5" t="n">
        <v>40</v>
      </c>
      <c r="M96" s="5" t="n">
        <v>3</v>
      </c>
      <c r="N96" s="41" t="n">
        <v>27850</v>
      </c>
      <c r="O96" s="41" t="n">
        <v>0</v>
      </c>
      <c r="P96" s="41" t="n">
        <v>0</v>
      </c>
      <c r="Q96" s="41" t="n">
        <v>1200</v>
      </c>
      <c r="R96" s="41" t="n">
        <v>0</v>
      </c>
      <c r="S96" s="28">
        <f>L96*Settings!$C$7</f>
        <v/>
      </c>
      <c r="T96" s="34">
        <f>O96+P96+Q96+R96</f>
        <v/>
      </c>
      <c r="U96" s="34">
        <f>N96+T96</f>
        <v/>
      </c>
      <c r="V96" s="33">
        <f>N96/S96</f>
        <v/>
      </c>
      <c r="W96" s="33">
        <f>T96/S96</f>
        <v/>
      </c>
      <c r="X96" s="33">
        <f>U96/S96</f>
        <v/>
      </c>
      <c r="Y96" s="4">
        <f>IF(T96&gt;0,1,0)</f>
        <v/>
      </c>
      <c r="Z96" s="4">
        <f>INDEX('Job Evaluation'!$I$5:$I$40,MATCH(G96,'Job Evaluation'!$A$5:$A$40,0))</f>
        <v/>
      </c>
      <c r="AA96" s="4">
        <f>SUMPRODUCT(($C$2:$C$3444=C96)*($X$2:$X$3444&lt;X96))+SUMPRODUCT(($C$2:C96=C96)*($X$2:X96=X96))</f>
        <v/>
      </c>
      <c r="AB96" s="4">
        <f>MIN(4,INT((AA96-1)*4/COUNTIF($C$2:$C$3444,C96))+1)</f>
        <v/>
      </c>
    </row>
    <row r="97">
      <c r="A97" s="5" t="inlineStr">
        <is>
          <t>W00113</t>
        </is>
      </c>
      <c r="B97" s="5" t="inlineStr">
        <is>
          <t>DE · Munich</t>
        </is>
      </c>
      <c r="C97" s="5" t="inlineStr">
        <is>
          <t>DE</t>
        </is>
      </c>
      <c r="D97" s="5" t="inlineStr">
        <is>
          <t>Munich</t>
        </is>
      </c>
      <c r="E97" s="5" t="inlineStr">
        <is>
          <t>Operations</t>
        </is>
      </c>
      <c r="F97" s="5" t="inlineStr">
        <is>
          <t>L4</t>
        </is>
      </c>
      <c r="G97" s="5" t="inlineStr">
        <is>
          <t>Operations L4</t>
        </is>
      </c>
      <c r="H97" s="5" t="inlineStr">
        <is>
          <t>M</t>
        </is>
      </c>
      <c r="I97" s="5" t="inlineStr">
        <is>
          <t>Fixed-term</t>
        </is>
      </c>
      <c r="J97" s="5" t="inlineStr">
        <is>
          <t>Remote</t>
        </is>
      </c>
      <c r="K97" s="5" t="n">
        <v>1</v>
      </c>
      <c r="L97" s="5" t="n">
        <v>40</v>
      </c>
      <c r="M97" s="5" t="n">
        <v>2</v>
      </c>
      <c r="N97" s="41" t="n">
        <v>77500</v>
      </c>
      <c r="O97" s="41" t="n">
        <v>3320</v>
      </c>
      <c r="P97" s="41" t="n">
        <v>0</v>
      </c>
      <c r="Q97" s="41" t="n">
        <v>0</v>
      </c>
      <c r="R97" s="41" t="n">
        <v>0</v>
      </c>
      <c r="S97" s="28">
        <f>L97*Settings!$C$7</f>
        <v/>
      </c>
      <c r="T97" s="34">
        <f>O97+P97+Q97+R97</f>
        <v/>
      </c>
      <c r="U97" s="34">
        <f>N97+T97</f>
        <v/>
      </c>
      <c r="V97" s="33">
        <f>N97/S97</f>
        <v/>
      </c>
      <c r="W97" s="33">
        <f>T97/S97</f>
        <v/>
      </c>
      <c r="X97" s="33">
        <f>U97/S97</f>
        <v/>
      </c>
      <c r="Y97" s="4">
        <f>IF(T97&gt;0,1,0)</f>
        <v/>
      </c>
      <c r="Z97" s="4">
        <f>INDEX('Job Evaluation'!$I$5:$I$40,MATCH(G97,'Job Evaluation'!$A$5:$A$40,0))</f>
        <v/>
      </c>
      <c r="AA97" s="4">
        <f>SUMPRODUCT(($C$2:$C$3444=C97)*($X$2:$X$3444&lt;X97))+SUMPRODUCT(($C$2:C97=C97)*($X$2:X97=X97))</f>
        <v/>
      </c>
      <c r="AB97" s="4">
        <f>MIN(4,INT((AA97-1)*4/COUNTIF($C$2:$C$3444,C97))+1)</f>
        <v/>
      </c>
    </row>
    <row r="98">
      <c r="A98" s="5" t="inlineStr">
        <is>
          <t>W00114</t>
        </is>
      </c>
      <c r="B98" s="5" t="inlineStr">
        <is>
          <t>ES · Barcelona</t>
        </is>
      </c>
      <c r="C98" s="5" t="inlineStr">
        <is>
          <t>ES</t>
        </is>
      </c>
      <c r="D98" s="5" t="inlineStr">
        <is>
          <t>Barcelona</t>
        </is>
      </c>
      <c r="E98" s="5" t="inlineStr">
        <is>
          <t>Operations</t>
        </is>
      </c>
      <c r="F98" s="5" t="inlineStr">
        <is>
          <t>L4</t>
        </is>
      </c>
      <c r="G98" s="5" t="inlineStr">
        <is>
          <t>Operations L4</t>
        </is>
      </c>
      <c r="H98" s="5" t="inlineStr">
        <is>
          <t>M</t>
        </is>
      </c>
      <c r="I98" s="5" t="inlineStr">
        <is>
          <t>Permanent</t>
        </is>
      </c>
      <c r="J98" s="5" t="inlineStr">
        <is>
          <t>Hybrid</t>
        </is>
      </c>
      <c r="K98" s="5" t="n">
        <v>1</v>
      </c>
      <c r="L98" s="5" t="n">
        <v>40</v>
      </c>
      <c r="M98" s="5" t="n">
        <v>3</v>
      </c>
      <c r="N98" s="41" t="n">
        <v>46900</v>
      </c>
      <c r="O98" s="41" t="n">
        <v>3550</v>
      </c>
      <c r="P98" s="41" t="n">
        <v>0</v>
      </c>
      <c r="Q98" s="41" t="n">
        <v>0</v>
      </c>
      <c r="R98" s="41" t="n">
        <v>0</v>
      </c>
      <c r="S98" s="28">
        <f>L98*Settings!$C$7</f>
        <v/>
      </c>
      <c r="T98" s="34">
        <f>O98+P98+Q98+R98</f>
        <v/>
      </c>
      <c r="U98" s="34">
        <f>N98+T98</f>
        <v/>
      </c>
      <c r="V98" s="33">
        <f>N98/S98</f>
        <v/>
      </c>
      <c r="W98" s="33">
        <f>T98/S98</f>
        <v/>
      </c>
      <c r="X98" s="33">
        <f>U98/S98</f>
        <v/>
      </c>
      <c r="Y98" s="4">
        <f>IF(T98&gt;0,1,0)</f>
        <v/>
      </c>
      <c r="Z98" s="4">
        <f>INDEX('Job Evaluation'!$I$5:$I$40,MATCH(G98,'Job Evaluation'!$A$5:$A$40,0))</f>
        <v/>
      </c>
      <c r="AA98" s="4">
        <f>SUMPRODUCT(($C$2:$C$3444=C98)*($X$2:$X$3444&lt;X98))+SUMPRODUCT(($C$2:C98=C98)*($X$2:X98=X98))</f>
        <v/>
      </c>
      <c r="AB98" s="4">
        <f>MIN(4,INT((AA98-1)*4/COUNTIF($C$2:$C$3444,C98))+1)</f>
        <v/>
      </c>
    </row>
    <row r="99">
      <c r="A99" s="5" t="inlineStr">
        <is>
          <t>W00115</t>
        </is>
      </c>
      <c r="B99" s="5" t="inlineStr">
        <is>
          <t>IT · Milan</t>
        </is>
      </c>
      <c r="C99" s="5" t="inlineStr">
        <is>
          <t>IT</t>
        </is>
      </c>
      <c r="D99" s="5" t="inlineStr">
        <is>
          <t>Milan</t>
        </is>
      </c>
      <c r="E99" s="5" t="inlineStr">
        <is>
          <t>Customer Service</t>
        </is>
      </c>
      <c r="F99" s="5" t="inlineStr">
        <is>
          <t>L2</t>
        </is>
      </c>
      <c r="G99" s="5" t="inlineStr">
        <is>
          <t>Customer Service L2</t>
        </is>
      </c>
      <c r="H99" s="5" t="inlineStr">
        <is>
          <t>M</t>
        </is>
      </c>
      <c r="I99" s="5" t="inlineStr">
        <is>
          <t>Permanent</t>
        </is>
      </c>
      <c r="J99" s="5" t="inlineStr">
        <is>
          <t>Remote</t>
        </is>
      </c>
      <c r="K99" s="5" t="n">
        <v>1</v>
      </c>
      <c r="L99" s="5" t="n">
        <v>40</v>
      </c>
      <c r="M99" s="5" t="n">
        <v>3</v>
      </c>
      <c r="N99" s="41" t="n">
        <v>30450</v>
      </c>
      <c r="O99" s="41" t="n">
        <v>0</v>
      </c>
      <c r="P99" s="41" t="n">
        <v>0</v>
      </c>
      <c r="Q99" s="41" t="n">
        <v>0</v>
      </c>
      <c r="R99" s="41" t="n">
        <v>0</v>
      </c>
      <c r="S99" s="28">
        <f>L99*Settings!$C$7</f>
        <v/>
      </c>
      <c r="T99" s="34">
        <f>O99+P99+Q99+R99</f>
        <v/>
      </c>
      <c r="U99" s="34">
        <f>N99+T99</f>
        <v/>
      </c>
      <c r="V99" s="33">
        <f>N99/S99</f>
        <v/>
      </c>
      <c r="W99" s="33">
        <f>T99/S99</f>
        <v/>
      </c>
      <c r="X99" s="33">
        <f>U99/S99</f>
        <v/>
      </c>
      <c r="Y99" s="4">
        <f>IF(T99&gt;0,1,0)</f>
        <v/>
      </c>
      <c r="Z99" s="4">
        <f>INDEX('Job Evaluation'!$I$5:$I$40,MATCH(G99,'Job Evaluation'!$A$5:$A$40,0))</f>
        <v/>
      </c>
      <c r="AA99" s="4">
        <f>SUMPRODUCT(($C$2:$C$3444=C99)*($X$2:$X$3444&lt;X99))+SUMPRODUCT(($C$2:C99=C99)*($X$2:X99=X99))</f>
        <v/>
      </c>
      <c r="AB99" s="4">
        <f>MIN(4,INT((AA99-1)*4/COUNTIF($C$2:$C$3444,C99))+1)</f>
        <v/>
      </c>
    </row>
    <row r="100">
      <c r="A100" s="5" t="inlineStr">
        <is>
          <t>W00116</t>
        </is>
      </c>
      <c r="B100" s="5" t="inlineStr">
        <is>
          <t>IT · Milan</t>
        </is>
      </c>
      <c r="C100" s="5" t="inlineStr">
        <is>
          <t>IT</t>
        </is>
      </c>
      <c r="D100" s="5" t="inlineStr">
        <is>
          <t>Milan</t>
        </is>
      </c>
      <c r="E100" s="5" t="inlineStr">
        <is>
          <t>Customer Service</t>
        </is>
      </c>
      <c r="F100" s="5" t="inlineStr">
        <is>
          <t>L3</t>
        </is>
      </c>
      <c r="G100" s="5" t="inlineStr">
        <is>
          <t>Customer Service L3</t>
        </is>
      </c>
      <c r="H100" s="5" t="inlineStr">
        <is>
          <t>F</t>
        </is>
      </c>
      <c r="I100" s="5" t="inlineStr">
        <is>
          <t>Permanent</t>
        </is>
      </c>
      <c r="J100" s="5" t="inlineStr">
        <is>
          <t>Remote</t>
        </is>
      </c>
      <c r="K100" s="5" t="n">
        <v>1</v>
      </c>
      <c r="L100" s="5" t="n">
        <v>40</v>
      </c>
      <c r="M100" s="5" t="n">
        <v>3</v>
      </c>
      <c r="N100" s="41" t="n">
        <v>39100</v>
      </c>
      <c r="O100" s="41" t="n">
        <v>2000</v>
      </c>
      <c r="P100" s="41" t="n">
        <v>0</v>
      </c>
      <c r="Q100" s="41" t="n">
        <v>0</v>
      </c>
      <c r="R100" s="41" t="n">
        <v>0</v>
      </c>
      <c r="S100" s="28">
        <f>L100*Settings!$C$7</f>
        <v/>
      </c>
      <c r="T100" s="34">
        <f>O100+P100+Q100+R100</f>
        <v/>
      </c>
      <c r="U100" s="34">
        <f>N100+T100</f>
        <v/>
      </c>
      <c r="V100" s="33">
        <f>N100/S100</f>
        <v/>
      </c>
      <c r="W100" s="33">
        <f>T100/S100</f>
        <v/>
      </c>
      <c r="X100" s="33">
        <f>U100/S100</f>
        <v/>
      </c>
      <c r="Y100" s="4">
        <f>IF(T100&gt;0,1,0)</f>
        <v/>
      </c>
      <c r="Z100" s="4">
        <f>INDEX('Job Evaluation'!$I$5:$I$40,MATCH(G100,'Job Evaluation'!$A$5:$A$40,0))</f>
        <v/>
      </c>
      <c r="AA100" s="4">
        <f>SUMPRODUCT(($C$2:$C$3444=C100)*($X$2:$X$3444&lt;X100))+SUMPRODUCT(($C$2:C100=C100)*($X$2:X100=X100))</f>
        <v/>
      </c>
      <c r="AB100" s="4">
        <f>MIN(4,INT((AA100-1)*4/COUNTIF($C$2:$C$3444,C100))+1)</f>
        <v/>
      </c>
    </row>
    <row r="101">
      <c r="A101" s="5" t="inlineStr">
        <is>
          <t>W00117</t>
        </is>
      </c>
      <c r="B101" s="5" t="inlineStr">
        <is>
          <t>PL · Kraków</t>
        </is>
      </c>
      <c r="C101" s="5" t="inlineStr">
        <is>
          <t>PL</t>
        </is>
      </c>
      <c r="D101" s="5" t="inlineStr">
        <is>
          <t>Krakow</t>
        </is>
      </c>
      <c r="E101" s="5" t="inlineStr">
        <is>
          <t>Tech</t>
        </is>
      </c>
      <c r="F101" s="5" t="inlineStr">
        <is>
          <t>L3</t>
        </is>
      </c>
      <c r="G101" s="5" t="inlineStr">
        <is>
          <t>Tech L3</t>
        </is>
      </c>
      <c r="H101" s="5" t="inlineStr">
        <is>
          <t>F</t>
        </is>
      </c>
      <c r="I101" s="5" t="inlineStr">
        <is>
          <t>Permanent</t>
        </is>
      </c>
      <c r="J101" s="5" t="inlineStr">
        <is>
          <t>Onsite</t>
        </is>
      </c>
      <c r="K101" s="5" t="n">
        <v>1</v>
      </c>
      <c r="L101" s="5" t="n">
        <v>40</v>
      </c>
      <c r="M101" s="5" t="n">
        <v>3</v>
      </c>
      <c r="N101" s="41" t="n">
        <v>41050</v>
      </c>
      <c r="O101" s="41" t="n">
        <v>2190</v>
      </c>
      <c r="P101" s="41" t="n">
        <v>0</v>
      </c>
      <c r="Q101" s="41" t="n">
        <v>0</v>
      </c>
      <c r="R101" s="41" t="n">
        <v>0</v>
      </c>
      <c r="S101" s="28">
        <f>L101*Settings!$C$7</f>
        <v/>
      </c>
      <c r="T101" s="34">
        <f>O101+P101+Q101+R101</f>
        <v/>
      </c>
      <c r="U101" s="34">
        <f>N101+T101</f>
        <v/>
      </c>
      <c r="V101" s="33">
        <f>N101/S101</f>
        <v/>
      </c>
      <c r="W101" s="33">
        <f>T101/S101</f>
        <v/>
      </c>
      <c r="X101" s="33">
        <f>U101/S101</f>
        <v/>
      </c>
      <c r="Y101" s="4">
        <f>IF(T101&gt;0,1,0)</f>
        <v/>
      </c>
      <c r="Z101" s="4">
        <f>INDEX('Job Evaluation'!$I$5:$I$40,MATCH(G101,'Job Evaluation'!$A$5:$A$40,0))</f>
        <v/>
      </c>
      <c r="AA101" s="4">
        <f>SUMPRODUCT(($C$2:$C$3444=C101)*($X$2:$X$3444&lt;X101))+SUMPRODUCT(($C$2:C101=C101)*($X$2:X101=X101))</f>
        <v/>
      </c>
      <c r="AB101" s="4">
        <f>MIN(4,INT((AA101-1)*4/COUNTIF($C$2:$C$3444,C101))+1)</f>
        <v/>
      </c>
    </row>
    <row r="102">
      <c r="A102" s="5" t="inlineStr">
        <is>
          <t>W00118</t>
        </is>
      </c>
      <c r="B102" s="5" t="inlineStr">
        <is>
          <t>DE · Munich</t>
        </is>
      </c>
      <c r="C102" s="5" t="inlineStr">
        <is>
          <t>DE</t>
        </is>
      </c>
      <c r="D102" s="5" t="inlineStr">
        <is>
          <t>Munich</t>
        </is>
      </c>
      <c r="E102" s="5" t="inlineStr">
        <is>
          <t>Operations</t>
        </is>
      </c>
      <c r="F102" s="5" t="inlineStr">
        <is>
          <t>L2</t>
        </is>
      </c>
      <c r="G102" s="5" t="inlineStr">
        <is>
          <t>Operations L2</t>
        </is>
      </c>
      <c r="H102" s="5" t="inlineStr">
        <is>
          <t>M</t>
        </is>
      </c>
      <c r="I102" s="5" t="inlineStr">
        <is>
          <t>Permanent</t>
        </is>
      </c>
      <c r="J102" s="5" t="inlineStr">
        <is>
          <t>Onsite</t>
        </is>
      </c>
      <c r="K102" s="5" t="n">
        <v>1</v>
      </c>
      <c r="L102" s="5" t="n">
        <v>40</v>
      </c>
      <c r="M102" s="5" t="n">
        <v>3</v>
      </c>
      <c r="N102" s="41" t="n">
        <v>46300</v>
      </c>
      <c r="O102" s="41" t="n">
        <v>0</v>
      </c>
      <c r="P102" s="41" t="n">
        <v>0</v>
      </c>
      <c r="Q102" s="41" t="n">
        <v>1800</v>
      </c>
      <c r="R102" s="41" t="n">
        <v>0</v>
      </c>
      <c r="S102" s="28">
        <f>L102*Settings!$C$7</f>
        <v/>
      </c>
      <c r="T102" s="34">
        <f>O102+P102+Q102+R102</f>
        <v/>
      </c>
      <c r="U102" s="34">
        <f>N102+T102</f>
        <v/>
      </c>
      <c r="V102" s="33">
        <f>N102/S102</f>
        <v/>
      </c>
      <c r="W102" s="33">
        <f>T102/S102</f>
        <v/>
      </c>
      <c r="X102" s="33">
        <f>U102/S102</f>
        <v/>
      </c>
      <c r="Y102" s="4">
        <f>IF(T102&gt;0,1,0)</f>
        <v/>
      </c>
      <c r="Z102" s="4">
        <f>INDEX('Job Evaluation'!$I$5:$I$40,MATCH(G102,'Job Evaluation'!$A$5:$A$40,0))</f>
        <v/>
      </c>
      <c r="AA102" s="4">
        <f>SUMPRODUCT(($C$2:$C$3444=C102)*($X$2:$X$3444&lt;X102))+SUMPRODUCT(($C$2:C102=C102)*($X$2:X102=X102))</f>
        <v/>
      </c>
      <c r="AB102" s="4">
        <f>MIN(4,INT((AA102-1)*4/COUNTIF($C$2:$C$3444,C102))+1)</f>
        <v/>
      </c>
    </row>
    <row r="103">
      <c r="A103" s="5" t="inlineStr">
        <is>
          <t>W00119</t>
        </is>
      </c>
      <c r="B103" s="5" t="inlineStr">
        <is>
          <t>IT · Milan</t>
        </is>
      </c>
      <c r="C103" s="5" t="inlineStr">
        <is>
          <t>IT</t>
        </is>
      </c>
      <c r="D103" s="5" t="inlineStr">
        <is>
          <t>Milan</t>
        </is>
      </c>
      <c r="E103" s="5" t="inlineStr">
        <is>
          <t>Customer Service</t>
        </is>
      </c>
      <c r="F103" s="5" t="inlineStr">
        <is>
          <t>L3</t>
        </is>
      </c>
      <c r="G103" s="5" t="inlineStr">
        <is>
          <t>Customer Service L3</t>
        </is>
      </c>
      <c r="H103" s="5" t="inlineStr">
        <is>
          <t>M</t>
        </is>
      </c>
      <c r="I103" s="5" t="inlineStr">
        <is>
          <t>Permanent</t>
        </is>
      </c>
      <c r="J103" s="5" t="inlineStr">
        <is>
          <t>Hybrid</t>
        </is>
      </c>
      <c r="K103" s="5" t="n">
        <v>1</v>
      </c>
      <c r="L103" s="5" t="n">
        <v>40</v>
      </c>
      <c r="M103" s="5" t="n">
        <v>4</v>
      </c>
      <c r="N103" s="41" t="n">
        <v>39500</v>
      </c>
      <c r="O103" s="41" t="n">
        <v>2540</v>
      </c>
      <c r="P103" s="41" t="n">
        <v>0</v>
      </c>
      <c r="Q103" s="41" t="n">
        <v>0</v>
      </c>
      <c r="R103" s="41" t="n">
        <v>0</v>
      </c>
      <c r="S103" s="28">
        <f>L103*Settings!$C$7</f>
        <v/>
      </c>
      <c r="T103" s="34">
        <f>O103+P103+Q103+R103</f>
        <v/>
      </c>
      <c r="U103" s="34">
        <f>N103+T103</f>
        <v/>
      </c>
      <c r="V103" s="33">
        <f>N103/S103</f>
        <v/>
      </c>
      <c r="W103" s="33">
        <f>T103/S103</f>
        <v/>
      </c>
      <c r="X103" s="33">
        <f>U103/S103</f>
        <v/>
      </c>
      <c r="Y103" s="4">
        <f>IF(T103&gt;0,1,0)</f>
        <v/>
      </c>
      <c r="Z103" s="4">
        <f>INDEX('Job Evaluation'!$I$5:$I$40,MATCH(G103,'Job Evaluation'!$A$5:$A$40,0))</f>
        <v/>
      </c>
      <c r="AA103" s="4">
        <f>SUMPRODUCT(($C$2:$C$3444=C103)*($X$2:$X$3444&lt;X103))+SUMPRODUCT(($C$2:C103=C103)*($X$2:X103=X103))</f>
        <v/>
      </c>
      <c r="AB103" s="4">
        <f>MIN(4,INT((AA103-1)*4/COUNTIF($C$2:$C$3444,C103))+1)</f>
        <v/>
      </c>
    </row>
    <row r="104">
      <c r="A104" s="5" t="inlineStr">
        <is>
          <t>W00120</t>
        </is>
      </c>
      <c r="B104" s="5" t="inlineStr">
        <is>
          <t>IT · Milan</t>
        </is>
      </c>
      <c r="C104" s="5" t="inlineStr">
        <is>
          <t>IT</t>
        </is>
      </c>
      <c r="D104" s="5" t="inlineStr">
        <is>
          <t>Milan</t>
        </is>
      </c>
      <c r="E104" s="5" t="inlineStr">
        <is>
          <t>Finance</t>
        </is>
      </c>
      <c r="F104" s="5" t="inlineStr">
        <is>
          <t>L2</t>
        </is>
      </c>
      <c r="G104" s="5" t="inlineStr">
        <is>
          <t>Finance L2</t>
        </is>
      </c>
      <c r="H104" s="5" t="inlineStr">
        <is>
          <t>M</t>
        </is>
      </c>
      <c r="I104" s="5" t="inlineStr">
        <is>
          <t>Fixed-term</t>
        </is>
      </c>
      <c r="J104" s="5" t="inlineStr">
        <is>
          <t>Onsite</t>
        </is>
      </c>
      <c r="K104" s="5" t="n">
        <v>1</v>
      </c>
      <c r="L104" s="5" t="n">
        <v>40</v>
      </c>
      <c r="M104" s="5" t="n">
        <v>4</v>
      </c>
      <c r="N104" s="41" t="n">
        <v>33800</v>
      </c>
      <c r="O104" s="41" t="n">
        <v>0</v>
      </c>
      <c r="P104" s="41" t="n">
        <v>0</v>
      </c>
      <c r="Q104" s="41" t="n">
        <v>0</v>
      </c>
      <c r="R104" s="41" t="n">
        <v>0</v>
      </c>
      <c r="S104" s="28">
        <f>L104*Settings!$C$7</f>
        <v/>
      </c>
      <c r="T104" s="34">
        <f>O104+P104+Q104+R104</f>
        <v/>
      </c>
      <c r="U104" s="34">
        <f>N104+T104</f>
        <v/>
      </c>
      <c r="V104" s="33">
        <f>N104/S104</f>
        <v/>
      </c>
      <c r="W104" s="33">
        <f>T104/S104</f>
        <v/>
      </c>
      <c r="X104" s="33">
        <f>U104/S104</f>
        <v/>
      </c>
      <c r="Y104" s="4">
        <f>IF(T104&gt;0,1,0)</f>
        <v/>
      </c>
      <c r="Z104" s="4">
        <f>INDEX('Job Evaluation'!$I$5:$I$40,MATCH(G104,'Job Evaluation'!$A$5:$A$40,0))</f>
        <v/>
      </c>
      <c r="AA104" s="4">
        <f>SUMPRODUCT(($C$2:$C$3444=C104)*($X$2:$X$3444&lt;X104))+SUMPRODUCT(($C$2:C104=C104)*($X$2:X104=X104))</f>
        <v/>
      </c>
      <c r="AB104" s="4">
        <f>MIN(4,INT((AA104-1)*4/COUNTIF($C$2:$C$3444,C104))+1)</f>
        <v/>
      </c>
    </row>
    <row r="105">
      <c r="A105" s="5" t="inlineStr">
        <is>
          <t>W00121</t>
        </is>
      </c>
      <c r="B105" s="5" t="inlineStr">
        <is>
          <t>PL · Kraków</t>
        </is>
      </c>
      <c r="C105" s="5" t="inlineStr">
        <is>
          <t>PL</t>
        </is>
      </c>
      <c r="D105" s="5" t="inlineStr">
        <is>
          <t>Krakow</t>
        </is>
      </c>
      <c r="E105" s="5" t="inlineStr">
        <is>
          <t>Operations</t>
        </is>
      </c>
      <c r="F105" s="5" t="inlineStr">
        <is>
          <t>L2</t>
        </is>
      </c>
      <c r="G105" s="5" t="inlineStr">
        <is>
          <t>Operations L2</t>
        </is>
      </c>
      <c r="H105" s="5" t="inlineStr">
        <is>
          <t>F</t>
        </is>
      </c>
      <c r="I105" s="5" t="inlineStr">
        <is>
          <t>Permanent</t>
        </is>
      </c>
      <c r="J105" s="5" t="inlineStr">
        <is>
          <t>Hybrid</t>
        </is>
      </c>
      <c r="K105" s="5" t="n">
        <v>1</v>
      </c>
      <c r="L105" s="5" t="n">
        <v>40</v>
      </c>
      <c r="M105" s="5" t="n">
        <v>2</v>
      </c>
      <c r="N105" s="41" t="n">
        <v>21050</v>
      </c>
      <c r="O105" s="41" t="n">
        <v>0</v>
      </c>
      <c r="P105" s="41" t="n">
        <v>0</v>
      </c>
      <c r="Q105" s="41" t="n">
        <v>0</v>
      </c>
      <c r="R105" s="41" t="n">
        <v>0</v>
      </c>
      <c r="S105" s="28">
        <f>L105*Settings!$C$7</f>
        <v/>
      </c>
      <c r="T105" s="34">
        <f>O105+P105+Q105+R105</f>
        <v/>
      </c>
      <c r="U105" s="34">
        <f>N105+T105</f>
        <v/>
      </c>
      <c r="V105" s="33">
        <f>N105/S105</f>
        <v/>
      </c>
      <c r="W105" s="33">
        <f>T105/S105</f>
        <v/>
      </c>
      <c r="X105" s="33">
        <f>U105/S105</f>
        <v/>
      </c>
      <c r="Y105" s="4">
        <f>IF(T105&gt;0,1,0)</f>
        <v/>
      </c>
      <c r="Z105" s="4">
        <f>INDEX('Job Evaluation'!$I$5:$I$40,MATCH(G105,'Job Evaluation'!$A$5:$A$40,0))</f>
        <v/>
      </c>
      <c r="AA105" s="4">
        <f>SUMPRODUCT(($C$2:$C$3444=C105)*($X$2:$X$3444&lt;X105))+SUMPRODUCT(($C$2:C105=C105)*($X$2:X105=X105))</f>
        <v/>
      </c>
      <c r="AB105" s="4">
        <f>MIN(4,INT((AA105-1)*4/COUNTIF($C$2:$C$3444,C105))+1)</f>
        <v/>
      </c>
    </row>
    <row r="106">
      <c r="A106" s="5" t="inlineStr">
        <is>
          <t>W00122</t>
        </is>
      </c>
      <c r="B106" s="5" t="inlineStr">
        <is>
          <t>PL · Kraków</t>
        </is>
      </c>
      <c r="C106" s="5" t="inlineStr">
        <is>
          <t>PL</t>
        </is>
      </c>
      <c r="D106" s="5" t="inlineStr">
        <is>
          <t>Krakow</t>
        </is>
      </c>
      <c r="E106" s="5" t="inlineStr">
        <is>
          <t>Customer Service</t>
        </is>
      </c>
      <c r="F106" s="5" t="inlineStr">
        <is>
          <t>L2</t>
        </is>
      </c>
      <c r="G106" s="5" t="inlineStr">
        <is>
          <t>Customer Service L2</t>
        </is>
      </c>
      <c r="H106" s="5" t="inlineStr">
        <is>
          <t>F</t>
        </is>
      </c>
      <c r="I106" s="5" t="inlineStr">
        <is>
          <t>Permanent</t>
        </is>
      </c>
      <c r="J106" s="5" t="inlineStr">
        <is>
          <t>Onsite</t>
        </is>
      </c>
      <c r="K106" s="5" t="n">
        <v>1</v>
      </c>
      <c r="L106" s="5" t="n">
        <v>40</v>
      </c>
      <c r="M106" s="5" t="n">
        <v>4</v>
      </c>
      <c r="N106" s="41" t="n">
        <v>26700</v>
      </c>
      <c r="O106" s="41" t="n">
        <v>0</v>
      </c>
      <c r="P106" s="41" t="n">
        <v>0</v>
      </c>
      <c r="Q106" s="41" t="n">
        <v>840</v>
      </c>
      <c r="R106" s="41" t="n">
        <v>0</v>
      </c>
      <c r="S106" s="28">
        <f>L106*Settings!$C$7</f>
        <v/>
      </c>
      <c r="T106" s="34">
        <f>O106+P106+Q106+R106</f>
        <v/>
      </c>
      <c r="U106" s="34">
        <f>N106+T106</f>
        <v/>
      </c>
      <c r="V106" s="33">
        <f>N106/S106</f>
        <v/>
      </c>
      <c r="W106" s="33">
        <f>T106/S106</f>
        <v/>
      </c>
      <c r="X106" s="33">
        <f>U106/S106</f>
        <v/>
      </c>
      <c r="Y106" s="4">
        <f>IF(T106&gt;0,1,0)</f>
        <v/>
      </c>
      <c r="Z106" s="4">
        <f>INDEX('Job Evaluation'!$I$5:$I$40,MATCH(G106,'Job Evaluation'!$A$5:$A$40,0))</f>
        <v/>
      </c>
      <c r="AA106" s="4">
        <f>SUMPRODUCT(($C$2:$C$3444=C106)*($X$2:$X$3444&lt;X106))+SUMPRODUCT(($C$2:C106=C106)*($X$2:X106=X106))</f>
        <v/>
      </c>
      <c r="AB106" s="4">
        <f>MIN(4,INT((AA106-1)*4/COUNTIF($C$2:$C$3444,C106))+1)</f>
        <v/>
      </c>
    </row>
    <row r="107">
      <c r="A107" s="5" t="inlineStr">
        <is>
          <t>W00123</t>
        </is>
      </c>
      <c r="B107" s="5" t="inlineStr">
        <is>
          <t>IT · Milan</t>
        </is>
      </c>
      <c r="C107" s="5" t="inlineStr">
        <is>
          <t>IT</t>
        </is>
      </c>
      <c r="D107" s="5" t="inlineStr">
        <is>
          <t>Milan</t>
        </is>
      </c>
      <c r="E107" s="5" t="inlineStr">
        <is>
          <t>Finance</t>
        </is>
      </c>
      <c r="F107" s="5" t="inlineStr">
        <is>
          <t>L6</t>
        </is>
      </c>
      <c r="G107" s="5" t="inlineStr">
        <is>
          <t>Finance L6</t>
        </is>
      </c>
      <c r="H107" s="5" t="inlineStr">
        <is>
          <t>M</t>
        </is>
      </c>
      <c r="I107" s="5" t="inlineStr">
        <is>
          <t>Permanent</t>
        </is>
      </c>
      <c r="J107" s="5" t="inlineStr">
        <is>
          <t>Remote</t>
        </is>
      </c>
      <c r="K107" s="5" t="n">
        <v>1</v>
      </c>
      <c r="L107" s="5" t="n">
        <v>40</v>
      </c>
      <c r="M107" s="5" t="n">
        <v>3</v>
      </c>
      <c r="N107" s="41" t="n">
        <v>103450</v>
      </c>
      <c r="O107" s="41" t="n">
        <v>20840</v>
      </c>
      <c r="P107" s="41" t="n">
        <v>0</v>
      </c>
      <c r="Q107" s="41" t="n">
        <v>0</v>
      </c>
      <c r="R107" s="41" t="n">
        <v>6000</v>
      </c>
      <c r="S107" s="28">
        <f>L107*Settings!$C$7</f>
        <v/>
      </c>
      <c r="T107" s="34">
        <f>O107+P107+Q107+R107</f>
        <v/>
      </c>
      <c r="U107" s="34">
        <f>N107+T107</f>
        <v/>
      </c>
      <c r="V107" s="33">
        <f>N107/S107</f>
        <v/>
      </c>
      <c r="W107" s="33">
        <f>T107/S107</f>
        <v/>
      </c>
      <c r="X107" s="33">
        <f>U107/S107</f>
        <v/>
      </c>
      <c r="Y107" s="4">
        <f>IF(T107&gt;0,1,0)</f>
        <v/>
      </c>
      <c r="Z107" s="4">
        <f>INDEX('Job Evaluation'!$I$5:$I$40,MATCH(G107,'Job Evaluation'!$A$5:$A$40,0))</f>
        <v/>
      </c>
      <c r="AA107" s="4">
        <f>SUMPRODUCT(($C$2:$C$3444=C107)*($X$2:$X$3444&lt;X107))+SUMPRODUCT(($C$2:C107=C107)*($X$2:X107=X107))</f>
        <v/>
      </c>
      <c r="AB107" s="4">
        <f>MIN(4,INT((AA107-1)*4/COUNTIF($C$2:$C$3444,C107))+1)</f>
        <v/>
      </c>
    </row>
    <row r="108">
      <c r="A108" s="5" t="inlineStr">
        <is>
          <t>W00124</t>
        </is>
      </c>
      <c r="B108" s="5" t="inlineStr">
        <is>
          <t>PL · Kraków</t>
        </is>
      </c>
      <c r="C108" s="5" t="inlineStr">
        <is>
          <t>PL</t>
        </is>
      </c>
      <c r="D108" s="5" t="inlineStr">
        <is>
          <t>Krakow</t>
        </is>
      </c>
      <c r="E108" s="5" t="inlineStr">
        <is>
          <t>Tech</t>
        </is>
      </c>
      <c r="F108" s="5" t="inlineStr">
        <is>
          <t>L3</t>
        </is>
      </c>
      <c r="G108" s="5" t="inlineStr">
        <is>
          <t>Tech L3</t>
        </is>
      </c>
      <c r="H108" s="5" t="inlineStr">
        <is>
          <t>M</t>
        </is>
      </c>
      <c r="I108" s="5" t="inlineStr">
        <is>
          <t>Permanent</t>
        </is>
      </c>
      <c r="J108" s="5" t="inlineStr">
        <is>
          <t>Hybrid</t>
        </is>
      </c>
      <c r="K108" s="5" t="n">
        <v>1</v>
      </c>
      <c r="L108" s="5" t="n">
        <v>40</v>
      </c>
      <c r="M108" s="5" t="n">
        <v>3</v>
      </c>
      <c r="N108" s="41" t="n">
        <v>43500</v>
      </c>
      <c r="O108" s="41" t="n">
        <v>2050</v>
      </c>
      <c r="P108" s="41" t="n">
        <v>0</v>
      </c>
      <c r="Q108" s="41" t="n">
        <v>0</v>
      </c>
      <c r="R108" s="41" t="n">
        <v>0</v>
      </c>
      <c r="S108" s="28">
        <f>L108*Settings!$C$7</f>
        <v/>
      </c>
      <c r="T108" s="34">
        <f>O108+P108+Q108+R108</f>
        <v/>
      </c>
      <c r="U108" s="34">
        <f>N108+T108</f>
        <v/>
      </c>
      <c r="V108" s="33">
        <f>N108/S108</f>
        <v/>
      </c>
      <c r="W108" s="33">
        <f>T108/S108</f>
        <v/>
      </c>
      <c r="X108" s="33">
        <f>U108/S108</f>
        <v/>
      </c>
      <c r="Y108" s="4">
        <f>IF(T108&gt;0,1,0)</f>
        <v/>
      </c>
      <c r="Z108" s="4">
        <f>INDEX('Job Evaluation'!$I$5:$I$40,MATCH(G108,'Job Evaluation'!$A$5:$A$40,0))</f>
        <v/>
      </c>
      <c r="AA108" s="4">
        <f>SUMPRODUCT(($C$2:$C$3444=C108)*($X$2:$X$3444&lt;X108))+SUMPRODUCT(($C$2:C108=C108)*($X$2:X108=X108))</f>
        <v/>
      </c>
      <c r="AB108" s="4">
        <f>MIN(4,INT((AA108-1)*4/COUNTIF($C$2:$C$3444,C108))+1)</f>
        <v/>
      </c>
    </row>
    <row r="109">
      <c r="A109" s="5" t="inlineStr">
        <is>
          <t>W00125</t>
        </is>
      </c>
      <c r="B109" s="5" t="inlineStr">
        <is>
          <t>PL · Kraków</t>
        </is>
      </c>
      <c r="C109" s="5" t="inlineStr">
        <is>
          <t>PL</t>
        </is>
      </c>
      <c r="D109" s="5" t="inlineStr">
        <is>
          <t>Krakow</t>
        </is>
      </c>
      <c r="E109" s="5" t="inlineStr">
        <is>
          <t>Customer Service</t>
        </is>
      </c>
      <c r="F109" s="5" t="inlineStr">
        <is>
          <t>L3</t>
        </is>
      </c>
      <c r="G109" s="5" t="inlineStr">
        <is>
          <t>Customer Service L3</t>
        </is>
      </c>
      <c r="H109" s="5" t="inlineStr">
        <is>
          <t>F</t>
        </is>
      </c>
      <c r="I109" s="5" t="inlineStr">
        <is>
          <t>Fixed-term</t>
        </is>
      </c>
      <c r="J109" s="5" t="inlineStr">
        <is>
          <t>Hybrid</t>
        </is>
      </c>
      <c r="K109" s="5" t="n">
        <v>1</v>
      </c>
      <c r="L109" s="5" t="n">
        <v>40</v>
      </c>
      <c r="M109" s="5" t="n">
        <v>3</v>
      </c>
      <c r="N109" s="41" t="n">
        <v>31400</v>
      </c>
      <c r="O109" s="41" t="n">
        <v>1470</v>
      </c>
      <c r="P109" s="41" t="n">
        <v>0</v>
      </c>
      <c r="Q109" s="41" t="n">
        <v>0</v>
      </c>
      <c r="R109" s="41" t="n">
        <v>0</v>
      </c>
      <c r="S109" s="28">
        <f>L109*Settings!$C$7</f>
        <v/>
      </c>
      <c r="T109" s="34">
        <f>O109+P109+Q109+R109</f>
        <v/>
      </c>
      <c r="U109" s="34">
        <f>N109+T109</f>
        <v/>
      </c>
      <c r="V109" s="33">
        <f>N109/S109</f>
        <v/>
      </c>
      <c r="W109" s="33">
        <f>T109/S109</f>
        <v/>
      </c>
      <c r="X109" s="33">
        <f>U109/S109</f>
        <v/>
      </c>
      <c r="Y109" s="4">
        <f>IF(T109&gt;0,1,0)</f>
        <v/>
      </c>
      <c r="Z109" s="4">
        <f>INDEX('Job Evaluation'!$I$5:$I$40,MATCH(G109,'Job Evaluation'!$A$5:$A$40,0))</f>
        <v/>
      </c>
      <c r="AA109" s="4">
        <f>SUMPRODUCT(($C$2:$C$3444=C109)*($X$2:$X$3444&lt;X109))+SUMPRODUCT(($C$2:C109=C109)*($X$2:X109=X109))</f>
        <v/>
      </c>
      <c r="AB109" s="4">
        <f>MIN(4,INT((AA109-1)*4/COUNTIF($C$2:$C$3444,C109))+1)</f>
        <v/>
      </c>
    </row>
    <row r="110">
      <c r="A110" s="5" t="inlineStr">
        <is>
          <t>W00126</t>
        </is>
      </c>
      <c r="B110" s="5" t="inlineStr">
        <is>
          <t>PL · Kraków</t>
        </is>
      </c>
      <c r="C110" s="5" t="inlineStr">
        <is>
          <t>PL</t>
        </is>
      </c>
      <c r="D110" s="5" t="inlineStr">
        <is>
          <t>Krakow</t>
        </is>
      </c>
      <c r="E110" s="5" t="inlineStr">
        <is>
          <t>Tech</t>
        </is>
      </c>
      <c r="F110" s="5" t="inlineStr">
        <is>
          <t>L1</t>
        </is>
      </c>
      <c r="G110" s="5" t="inlineStr">
        <is>
          <t>Tech L1</t>
        </is>
      </c>
      <c r="H110" s="5" t="inlineStr">
        <is>
          <t>F</t>
        </is>
      </c>
      <c r="I110" s="5" t="inlineStr">
        <is>
          <t>Fixed-term</t>
        </is>
      </c>
      <c r="J110" s="5" t="inlineStr">
        <is>
          <t>Remote</t>
        </is>
      </c>
      <c r="K110" s="5" t="n">
        <v>1</v>
      </c>
      <c r="L110" s="5" t="n">
        <v>40</v>
      </c>
      <c r="M110" s="5" t="n">
        <v>4</v>
      </c>
      <c r="N110" s="41" t="n">
        <v>29450</v>
      </c>
      <c r="O110" s="41" t="n">
        <v>0</v>
      </c>
      <c r="P110" s="41" t="n">
        <v>0</v>
      </c>
      <c r="Q110" s="41" t="n">
        <v>0</v>
      </c>
      <c r="R110" s="41" t="n">
        <v>0</v>
      </c>
      <c r="S110" s="28">
        <f>L110*Settings!$C$7</f>
        <v/>
      </c>
      <c r="T110" s="34">
        <f>O110+P110+Q110+R110</f>
        <v/>
      </c>
      <c r="U110" s="34">
        <f>N110+T110</f>
        <v/>
      </c>
      <c r="V110" s="33">
        <f>N110/S110</f>
        <v/>
      </c>
      <c r="W110" s="33">
        <f>T110/S110</f>
        <v/>
      </c>
      <c r="X110" s="33">
        <f>U110/S110</f>
        <v/>
      </c>
      <c r="Y110" s="4">
        <f>IF(T110&gt;0,1,0)</f>
        <v/>
      </c>
      <c r="Z110" s="4">
        <f>INDEX('Job Evaluation'!$I$5:$I$40,MATCH(G110,'Job Evaluation'!$A$5:$A$40,0))</f>
        <v/>
      </c>
      <c r="AA110" s="4">
        <f>SUMPRODUCT(($C$2:$C$3444=C110)*($X$2:$X$3444&lt;X110))+SUMPRODUCT(($C$2:C110=C110)*($X$2:X110=X110))</f>
        <v/>
      </c>
      <c r="AB110" s="4">
        <f>MIN(4,INT((AA110-1)*4/COUNTIF($C$2:$C$3444,C110))+1)</f>
        <v/>
      </c>
    </row>
    <row r="111">
      <c r="A111" s="5" t="inlineStr">
        <is>
          <t>W00127</t>
        </is>
      </c>
      <c r="B111" s="5" t="inlineStr">
        <is>
          <t>ES · Barcelona</t>
        </is>
      </c>
      <c r="C111" s="5" t="inlineStr">
        <is>
          <t>ES</t>
        </is>
      </c>
      <c r="D111" s="5" t="inlineStr">
        <is>
          <t>Barcelona</t>
        </is>
      </c>
      <c r="E111" s="5" t="inlineStr">
        <is>
          <t>Tech</t>
        </is>
      </c>
      <c r="F111" s="5" t="inlineStr">
        <is>
          <t>L2</t>
        </is>
      </c>
      <c r="G111" s="5" t="inlineStr">
        <is>
          <t>Tech L2</t>
        </is>
      </c>
      <c r="H111" s="5" t="inlineStr">
        <is>
          <t>M</t>
        </is>
      </c>
      <c r="I111" s="5" t="inlineStr">
        <is>
          <t>Permanent</t>
        </is>
      </c>
      <c r="J111" s="5" t="inlineStr">
        <is>
          <t>Onsite</t>
        </is>
      </c>
      <c r="K111" s="5" t="n">
        <v>1</v>
      </c>
      <c r="L111" s="5" t="n">
        <v>40</v>
      </c>
      <c r="M111" s="5" t="n">
        <v>2</v>
      </c>
      <c r="N111" s="41" t="n">
        <v>39200</v>
      </c>
      <c r="O111" s="41" t="n">
        <v>0</v>
      </c>
      <c r="P111" s="41" t="n">
        <v>0</v>
      </c>
      <c r="Q111" s="41" t="n">
        <v>0</v>
      </c>
      <c r="R111" s="41" t="n">
        <v>0</v>
      </c>
      <c r="S111" s="28">
        <f>L111*Settings!$C$7</f>
        <v/>
      </c>
      <c r="T111" s="34">
        <f>O111+P111+Q111+R111</f>
        <v/>
      </c>
      <c r="U111" s="34">
        <f>N111+T111</f>
        <v/>
      </c>
      <c r="V111" s="33">
        <f>N111/S111</f>
        <v/>
      </c>
      <c r="W111" s="33">
        <f>T111/S111</f>
        <v/>
      </c>
      <c r="X111" s="33">
        <f>U111/S111</f>
        <v/>
      </c>
      <c r="Y111" s="4">
        <f>IF(T111&gt;0,1,0)</f>
        <v/>
      </c>
      <c r="Z111" s="4">
        <f>INDEX('Job Evaluation'!$I$5:$I$40,MATCH(G111,'Job Evaluation'!$A$5:$A$40,0))</f>
        <v/>
      </c>
      <c r="AA111" s="4">
        <f>SUMPRODUCT(($C$2:$C$3444=C111)*($X$2:$X$3444&lt;X111))+SUMPRODUCT(($C$2:C111=C111)*($X$2:X111=X111))</f>
        <v/>
      </c>
      <c r="AB111" s="4">
        <f>MIN(4,INT((AA111-1)*4/COUNTIF($C$2:$C$3444,C111))+1)</f>
        <v/>
      </c>
    </row>
    <row r="112">
      <c r="A112" s="5" t="inlineStr">
        <is>
          <t>W00130</t>
        </is>
      </c>
      <c r="B112" s="5" t="inlineStr">
        <is>
          <t>PL · Kraków</t>
        </is>
      </c>
      <c r="C112" s="5" t="inlineStr">
        <is>
          <t>PL</t>
        </is>
      </c>
      <c r="D112" s="5" t="inlineStr">
        <is>
          <t>Krakow</t>
        </is>
      </c>
      <c r="E112" s="5" t="inlineStr">
        <is>
          <t>Sales</t>
        </is>
      </c>
      <c r="F112" s="5" t="inlineStr">
        <is>
          <t>L2</t>
        </is>
      </c>
      <c r="G112" s="5" t="inlineStr">
        <is>
          <t>Sales L2</t>
        </is>
      </c>
      <c r="H112" s="5" t="inlineStr">
        <is>
          <t>F</t>
        </is>
      </c>
      <c r="I112" s="5" t="inlineStr">
        <is>
          <t>Permanent</t>
        </is>
      </c>
      <c r="J112" s="5" t="inlineStr">
        <is>
          <t>Hybrid</t>
        </is>
      </c>
      <c r="K112" s="5" t="n">
        <v>1</v>
      </c>
      <c r="L112" s="5" t="n">
        <v>40</v>
      </c>
      <c r="M112" s="5" t="n">
        <v>2</v>
      </c>
      <c r="N112" s="41" t="n">
        <v>25000</v>
      </c>
      <c r="O112" s="41" t="n">
        <v>0</v>
      </c>
      <c r="P112" s="41" t="n">
        <v>3320</v>
      </c>
      <c r="Q112" s="41" t="n">
        <v>0</v>
      </c>
      <c r="R112" s="41" t="n">
        <v>0</v>
      </c>
      <c r="S112" s="28">
        <f>L112*Settings!$C$7</f>
        <v/>
      </c>
      <c r="T112" s="34">
        <f>O112+P112+Q112+R112</f>
        <v/>
      </c>
      <c r="U112" s="34">
        <f>N112+T112</f>
        <v/>
      </c>
      <c r="V112" s="33">
        <f>N112/S112</f>
        <v/>
      </c>
      <c r="W112" s="33">
        <f>T112/S112</f>
        <v/>
      </c>
      <c r="X112" s="33">
        <f>U112/S112</f>
        <v/>
      </c>
      <c r="Y112" s="4">
        <f>IF(T112&gt;0,1,0)</f>
        <v/>
      </c>
      <c r="Z112" s="4">
        <f>INDEX('Job Evaluation'!$I$5:$I$40,MATCH(G112,'Job Evaluation'!$A$5:$A$40,0))</f>
        <v/>
      </c>
      <c r="AA112" s="4">
        <f>SUMPRODUCT(($C$2:$C$3444=C112)*($X$2:$X$3444&lt;X112))+SUMPRODUCT(($C$2:C112=C112)*($X$2:X112=X112))</f>
        <v/>
      </c>
      <c r="AB112" s="4">
        <f>MIN(4,INT((AA112-1)*4/COUNTIF($C$2:$C$3444,C112))+1)</f>
        <v/>
      </c>
    </row>
    <row r="113">
      <c r="A113" s="5" t="inlineStr">
        <is>
          <t>W00131</t>
        </is>
      </c>
      <c r="B113" s="5" t="inlineStr">
        <is>
          <t>ES · Barcelona</t>
        </is>
      </c>
      <c r="C113" s="5" t="inlineStr">
        <is>
          <t>ES</t>
        </is>
      </c>
      <c r="D113" s="5" t="inlineStr">
        <is>
          <t>Barcelona</t>
        </is>
      </c>
      <c r="E113" s="5" t="inlineStr">
        <is>
          <t>Customer Service</t>
        </is>
      </c>
      <c r="F113" s="5" t="inlineStr">
        <is>
          <t>L2</t>
        </is>
      </c>
      <c r="G113" s="5" t="inlineStr">
        <is>
          <t>Customer Service L2</t>
        </is>
      </c>
      <c r="H113" s="5" t="inlineStr">
        <is>
          <t>M</t>
        </is>
      </c>
      <c r="I113" s="5" t="inlineStr">
        <is>
          <t>Permanent</t>
        </is>
      </c>
      <c r="J113" s="5" t="inlineStr">
        <is>
          <t>Hybrid</t>
        </is>
      </c>
      <c r="K113" s="5" t="n">
        <v>1</v>
      </c>
      <c r="L113" s="5" t="n">
        <v>40</v>
      </c>
      <c r="M113" s="5" t="n">
        <v>3</v>
      </c>
      <c r="N113" s="41" t="n">
        <v>31000</v>
      </c>
      <c r="O113" s="41" t="n">
        <v>0</v>
      </c>
      <c r="P113" s="41" t="n">
        <v>0</v>
      </c>
      <c r="Q113" s="41" t="n">
        <v>0</v>
      </c>
      <c r="R113" s="41" t="n">
        <v>0</v>
      </c>
      <c r="S113" s="28">
        <f>L113*Settings!$C$7</f>
        <v/>
      </c>
      <c r="T113" s="34">
        <f>O113+P113+Q113+R113</f>
        <v/>
      </c>
      <c r="U113" s="34">
        <f>N113+T113</f>
        <v/>
      </c>
      <c r="V113" s="33">
        <f>N113/S113</f>
        <v/>
      </c>
      <c r="W113" s="33">
        <f>T113/S113</f>
        <v/>
      </c>
      <c r="X113" s="33">
        <f>U113/S113</f>
        <v/>
      </c>
      <c r="Y113" s="4">
        <f>IF(T113&gt;0,1,0)</f>
        <v/>
      </c>
      <c r="Z113" s="4">
        <f>INDEX('Job Evaluation'!$I$5:$I$40,MATCH(G113,'Job Evaluation'!$A$5:$A$40,0))</f>
        <v/>
      </c>
      <c r="AA113" s="4">
        <f>SUMPRODUCT(($C$2:$C$3444=C113)*($X$2:$X$3444&lt;X113))+SUMPRODUCT(($C$2:C113=C113)*($X$2:X113=X113))</f>
        <v/>
      </c>
      <c r="AB113" s="4">
        <f>MIN(4,INT((AA113-1)*4/COUNTIF($C$2:$C$3444,C113))+1)</f>
        <v/>
      </c>
    </row>
    <row r="114">
      <c r="A114" s="5" t="inlineStr">
        <is>
          <t>W00132</t>
        </is>
      </c>
      <c r="B114" s="5" t="inlineStr">
        <is>
          <t>IT · Milan</t>
        </is>
      </c>
      <c r="C114" s="5" t="inlineStr">
        <is>
          <t>IT</t>
        </is>
      </c>
      <c r="D114" s="5" t="inlineStr">
        <is>
          <t>Milan</t>
        </is>
      </c>
      <c r="E114" s="5" t="inlineStr">
        <is>
          <t>Customer Service</t>
        </is>
      </c>
      <c r="F114" s="5" t="inlineStr">
        <is>
          <t>L3</t>
        </is>
      </c>
      <c r="G114" s="5" t="inlineStr">
        <is>
          <t>Customer Service L3</t>
        </is>
      </c>
      <c r="H114" s="5" t="inlineStr">
        <is>
          <t>M</t>
        </is>
      </c>
      <c r="I114" s="5" t="inlineStr">
        <is>
          <t>Fixed-term</t>
        </is>
      </c>
      <c r="J114" s="5" t="inlineStr">
        <is>
          <t>Hybrid</t>
        </is>
      </c>
      <c r="K114" s="5" t="n">
        <v>1</v>
      </c>
      <c r="L114" s="5" t="n">
        <v>40</v>
      </c>
      <c r="M114" s="5" t="n">
        <v>4</v>
      </c>
      <c r="N114" s="41" t="n">
        <v>38750</v>
      </c>
      <c r="O114" s="41" t="n">
        <v>2640</v>
      </c>
      <c r="P114" s="41" t="n">
        <v>0</v>
      </c>
      <c r="Q114" s="41" t="n">
        <v>0</v>
      </c>
      <c r="R114" s="41" t="n">
        <v>0</v>
      </c>
      <c r="S114" s="28">
        <f>L114*Settings!$C$7</f>
        <v/>
      </c>
      <c r="T114" s="34">
        <f>O114+P114+Q114+R114</f>
        <v/>
      </c>
      <c r="U114" s="34">
        <f>N114+T114</f>
        <v/>
      </c>
      <c r="V114" s="33">
        <f>N114/S114</f>
        <v/>
      </c>
      <c r="W114" s="33">
        <f>T114/S114</f>
        <v/>
      </c>
      <c r="X114" s="33">
        <f>U114/S114</f>
        <v/>
      </c>
      <c r="Y114" s="4">
        <f>IF(T114&gt;0,1,0)</f>
        <v/>
      </c>
      <c r="Z114" s="4">
        <f>INDEX('Job Evaluation'!$I$5:$I$40,MATCH(G114,'Job Evaluation'!$A$5:$A$40,0))</f>
        <v/>
      </c>
      <c r="AA114" s="4">
        <f>SUMPRODUCT(($C$2:$C$3444=C114)*($X$2:$X$3444&lt;X114))+SUMPRODUCT(($C$2:C114=C114)*($X$2:X114=X114))</f>
        <v/>
      </c>
      <c r="AB114" s="4">
        <f>MIN(4,INT((AA114-1)*4/COUNTIF($C$2:$C$3444,C114))+1)</f>
        <v/>
      </c>
    </row>
    <row r="115">
      <c r="A115" s="5" t="inlineStr">
        <is>
          <t>W00133</t>
        </is>
      </c>
      <c r="B115" s="5" t="inlineStr">
        <is>
          <t>PL · Kraków</t>
        </is>
      </c>
      <c r="C115" s="5" t="inlineStr">
        <is>
          <t>PL</t>
        </is>
      </c>
      <c r="D115" s="5" t="inlineStr">
        <is>
          <t>Krakow</t>
        </is>
      </c>
      <c r="E115" s="5" t="inlineStr">
        <is>
          <t>Sales</t>
        </is>
      </c>
      <c r="F115" s="5" t="inlineStr">
        <is>
          <t>L2</t>
        </is>
      </c>
      <c r="G115" s="5" t="inlineStr">
        <is>
          <t>Sales L2</t>
        </is>
      </c>
      <c r="H115" s="5" t="inlineStr">
        <is>
          <t>F</t>
        </is>
      </c>
      <c r="I115" s="5" t="inlineStr">
        <is>
          <t>Permanent</t>
        </is>
      </c>
      <c r="J115" s="5" t="inlineStr">
        <is>
          <t>Hybrid</t>
        </is>
      </c>
      <c r="K115" s="5" t="n">
        <v>1</v>
      </c>
      <c r="L115" s="5" t="n">
        <v>40</v>
      </c>
      <c r="M115" s="5" t="n">
        <v>2</v>
      </c>
      <c r="N115" s="41" t="n">
        <v>27150</v>
      </c>
      <c r="O115" s="41" t="n">
        <v>0</v>
      </c>
      <c r="P115" s="41" t="n">
        <v>4930</v>
      </c>
      <c r="Q115" s="41" t="n">
        <v>0</v>
      </c>
      <c r="R115" s="41" t="n">
        <v>0</v>
      </c>
      <c r="S115" s="28">
        <f>L115*Settings!$C$7</f>
        <v/>
      </c>
      <c r="T115" s="34">
        <f>O115+P115+Q115+R115</f>
        <v/>
      </c>
      <c r="U115" s="34">
        <f>N115+T115</f>
        <v/>
      </c>
      <c r="V115" s="33">
        <f>N115/S115</f>
        <v/>
      </c>
      <c r="W115" s="33">
        <f>T115/S115</f>
        <v/>
      </c>
      <c r="X115" s="33">
        <f>U115/S115</f>
        <v/>
      </c>
      <c r="Y115" s="4">
        <f>IF(T115&gt;0,1,0)</f>
        <v/>
      </c>
      <c r="Z115" s="4">
        <f>INDEX('Job Evaluation'!$I$5:$I$40,MATCH(G115,'Job Evaluation'!$A$5:$A$40,0))</f>
        <v/>
      </c>
      <c r="AA115" s="4">
        <f>SUMPRODUCT(($C$2:$C$3444=C115)*($X$2:$X$3444&lt;X115))+SUMPRODUCT(($C$2:C115=C115)*($X$2:X115=X115))</f>
        <v/>
      </c>
      <c r="AB115" s="4">
        <f>MIN(4,INT((AA115-1)*4/COUNTIF($C$2:$C$3444,C115))+1)</f>
        <v/>
      </c>
    </row>
    <row r="116">
      <c r="A116" s="5" t="inlineStr">
        <is>
          <t>W00134</t>
        </is>
      </c>
      <c r="B116" s="5" t="inlineStr">
        <is>
          <t>DE · Munich</t>
        </is>
      </c>
      <c r="C116" s="5" t="inlineStr">
        <is>
          <t>DE</t>
        </is>
      </c>
      <c r="D116" s="5" t="inlineStr">
        <is>
          <t>Munich</t>
        </is>
      </c>
      <c r="E116" s="5" t="inlineStr">
        <is>
          <t>Tech</t>
        </is>
      </c>
      <c r="F116" s="5" t="inlineStr">
        <is>
          <t>L5</t>
        </is>
      </c>
      <c r="G116" s="5" t="inlineStr">
        <is>
          <t>Tech L5</t>
        </is>
      </c>
      <c r="H116" s="5" t="inlineStr">
        <is>
          <t>M</t>
        </is>
      </c>
      <c r="I116" s="5" t="inlineStr">
        <is>
          <t>Permanent</t>
        </is>
      </c>
      <c r="J116" s="5" t="inlineStr">
        <is>
          <t>Onsite</t>
        </is>
      </c>
      <c r="K116" s="5" t="n">
        <v>1</v>
      </c>
      <c r="L116" s="5" t="n">
        <v>40</v>
      </c>
      <c r="M116" s="5" t="n">
        <v>3</v>
      </c>
      <c r="N116" s="41" t="n">
        <v>151500</v>
      </c>
      <c r="O116" s="41" t="n">
        <v>18400</v>
      </c>
      <c r="P116" s="41" t="n">
        <v>0</v>
      </c>
      <c r="Q116" s="41" t="n">
        <v>0</v>
      </c>
      <c r="R116" s="41" t="n">
        <v>7200</v>
      </c>
      <c r="S116" s="28">
        <f>L116*Settings!$C$7</f>
        <v/>
      </c>
      <c r="T116" s="34">
        <f>O116+P116+Q116+R116</f>
        <v/>
      </c>
      <c r="U116" s="34">
        <f>N116+T116</f>
        <v/>
      </c>
      <c r="V116" s="33">
        <f>N116/S116</f>
        <v/>
      </c>
      <c r="W116" s="33">
        <f>T116/S116</f>
        <v/>
      </c>
      <c r="X116" s="33">
        <f>U116/S116</f>
        <v/>
      </c>
      <c r="Y116" s="4">
        <f>IF(T116&gt;0,1,0)</f>
        <v/>
      </c>
      <c r="Z116" s="4">
        <f>INDEX('Job Evaluation'!$I$5:$I$40,MATCH(G116,'Job Evaluation'!$A$5:$A$40,0))</f>
        <v/>
      </c>
      <c r="AA116" s="4">
        <f>SUMPRODUCT(($C$2:$C$3444=C116)*($X$2:$X$3444&lt;X116))+SUMPRODUCT(($C$2:C116=C116)*($X$2:X116=X116))</f>
        <v/>
      </c>
      <c r="AB116" s="4">
        <f>MIN(4,INT((AA116-1)*4/COUNTIF($C$2:$C$3444,C116))+1)</f>
        <v/>
      </c>
    </row>
    <row r="117">
      <c r="A117" s="5" t="inlineStr">
        <is>
          <t>W00135</t>
        </is>
      </c>
      <c r="B117" s="5" t="inlineStr">
        <is>
          <t>PL · Kraków</t>
        </is>
      </c>
      <c r="C117" s="5" t="inlineStr">
        <is>
          <t>PL</t>
        </is>
      </c>
      <c r="D117" s="5" t="inlineStr">
        <is>
          <t>Krakow</t>
        </is>
      </c>
      <c r="E117" s="5" t="inlineStr">
        <is>
          <t>Operations</t>
        </is>
      </c>
      <c r="F117" s="5" t="inlineStr">
        <is>
          <t>L3</t>
        </is>
      </c>
      <c r="G117" s="5" t="inlineStr">
        <is>
          <t>Operations L3</t>
        </is>
      </c>
      <c r="H117" s="5" t="inlineStr">
        <is>
          <t>M</t>
        </is>
      </c>
      <c r="I117" s="5" t="inlineStr">
        <is>
          <t>Permanent</t>
        </is>
      </c>
      <c r="J117" s="5" t="inlineStr">
        <is>
          <t>Remote</t>
        </is>
      </c>
      <c r="K117" s="5" t="n">
        <v>1</v>
      </c>
      <c r="L117" s="5" t="n">
        <v>40</v>
      </c>
      <c r="M117" s="5" t="n">
        <v>2</v>
      </c>
      <c r="N117" s="41" t="n">
        <v>31550</v>
      </c>
      <c r="O117" s="41" t="n">
        <v>820</v>
      </c>
      <c r="P117" s="41" t="n">
        <v>0</v>
      </c>
      <c r="Q117" s="41" t="n">
        <v>0</v>
      </c>
      <c r="R117" s="41" t="n">
        <v>0</v>
      </c>
      <c r="S117" s="28">
        <f>L117*Settings!$C$7</f>
        <v/>
      </c>
      <c r="T117" s="34">
        <f>O117+P117+Q117+R117</f>
        <v/>
      </c>
      <c r="U117" s="34">
        <f>N117+T117</f>
        <v/>
      </c>
      <c r="V117" s="33">
        <f>N117/S117</f>
        <v/>
      </c>
      <c r="W117" s="33">
        <f>T117/S117</f>
        <v/>
      </c>
      <c r="X117" s="33">
        <f>U117/S117</f>
        <v/>
      </c>
      <c r="Y117" s="4">
        <f>IF(T117&gt;0,1,0)</f>
        <v/>
      </c>
      <c r="Z117" s="4">
        <f>INDEX('Job Evaluation'!$I$5:$I$40,MATCH(G117,'Job Evaluation'!$A$5:$A$40,0))</f>
        <v/>
      </c>
      <c r="AA117" s="4">
        <f>SUMPRODUCT(($C$2:$C$3444=C117)*($X$2:$X$3444&lt;X117))+SUMPRODUCT(($C$2:C117=C117)*($X$2:X117=X117))</f>
        <v/>
      </c>
      <c r="AB117" s="4">
        <f>MIN(4,INT((AA117-1)*4/COUNTIF($C$2:$C$3444,C117))+1)</f>
        <v/>
      </c>
    </row>
    <row r="118">
      <c r="A118" s="5" t="inlineStr">
        <is>
          <t>W00136</t>
        </is>
      </c>
      <c r="B118" s="5" t="inlineStr">
        <is>
          <t>DE · Munich</t>
        </is>
      </c>
      <c r="C118" s="5" t="inlineStr">
        <is>
          <t>DE</t>
        </is>
      </c>
      <c r="D118" s="5" t="inlineStr">
        <is>
          <t>Munich</t>
        </is>
      </c>
      <c r="E118" s="5" t="inlineStr">
        <is>
          <t>Customer Service</t>
        </is>
      </c>
      <c r="F118" s="5" t="inlineStr">
        <is>
          <t>L6</t>
        </is>
      </c>
      <c r="G118" s="5" t="inlineStr">
        <is>
          <t>Customer Service L6</t>
        </is>
      </c>
      <c r="H118" s="5" t="inlineStr">
        <is>
          <t>M</t>
        </is>
      </c>
      <c r="I118" s="5" t="inlineStr">
        <is>
          <t>Permanent</t>
        </is>
      </c>
      <c r="J118" s="5" t="inlineStr">
        <is>
          <t>Hybrid</t>
        </is>
      </c>
      <c r="K118" s="5" t="n">
        <v>1</v>
      </c>
      <c r="L118" s="5" t="n">
        <v>40</v>
      </c>
      <c r="M118" s="5" t="n">
        <v>3</v>
      </c>
      <c r="N118" s="41" t="n">
        <v>138500</v>
      </c>
      <c r="O118" s="41" t="n">
        <v>25900</v>
      </c>
      <c r="P118" s="41" t="n">
        <v>0</v>
      </c>
      <c r="Q118" s="41" t="n">
        <v>0</v>
      </c>
      <c r="R118" s="41" t="n">
        <v>7200</v>
      </c>
      <c r="S118" s="28">
        <f>L118*Settings!$C$7</f>
        <v/>
      </c>
      <c r="T118" s="34">
        <f>O118+P118+Q118+R118</f>
        <v/>
      </c>
      <c r="U118" s="34">
        <f>N118+T118</f>
        <v/>
      </c>
      <c r="V118" s="33">
        <f>N118/S118</f>
        <v/>
      </c>
      <c r="W118" s="33">
        <f>T118/S118</f>
        <v/>
      </c>
      <c r="X118" s="33">
        <f>U118/S118</f>
        <v/>
      </c>
      <c r="Y118" s="4">
        <f>IF(T118&gt;0,1,0)</f>
        <v/>
      </c>
      <c r="Z118" s="4">
        <f>INDEX('Job Evaluation'!$I$5:$I$40,MATCH(G118,'Job Evaluation'!$A$5:$A$40,0))</f>
        <v/>
      </c>
      <c r="AA118" s="4">
        <f>SUMPRODUCT(($C$2:$C$3444=C118)*($X$2:$X$3444&lt;X118))+SUMPRODUCT(($C$2:C118=C118)*($X$2:X118=X118))</f>
        <v/>
      </c>
      <c r="AB118" s="4">
        <f>MIN(4,INT((AA118-1)*4/COUNTIF($C$2:$C$3444,C118))+1)</f>
        <v/>
      </c>
    </row>
    <row r="119">
      <c r="A119" s="5" t="inlineStr">
        <is>
          <t>W00137</t>
        </is>
      </c>
      <c r="B119" s="5" t="inlineStr">
        <is>
          <t>PL · Kraków</t>
        </is>
      </c>
      <c r="C119" s="5" t="inlineStr">
        <is>
          <t>PL</t>
        </is>
      </c>
      <c r="D119" s="5" t="inlineStr">
        <is>
          <t>Krakow</t>
        </is>
      </c>
      <c r="E119" s="5" t="inlineStr">
        <is>
          <t>Operations</t>
        </is>
      </c>
      <c r="F119" s="5" t="inlineStr">
        <is>
          <t>L1</t>
        </is>
      </c>
      <c r="G119" s="5" t="inlineStr">
        <is>
          <t>Operations L1</t>
        </is>
      </c>
      <c r="H119" s="5" t="inlineStr">
        <is>
          <t>F</t>
        </is>
      </c>
      <c r="I119" s="5" t="inlineStr">
        <is>
          <t>Permanent</t>
        </is>
      </c>
      <c r="J119" s="5" t="inlineStr">
        <is>
          <t>Onsite</t>
        </is>
      </c>
      <c r="K119" s="5" t="n">
        <v>0.8</v>
      </c>
      <c r="L119" s="5" t="n">
        <v>32</v>
      </c>
      <c r="M119" s="5" t="n">
        <v>2</v>
      </c>
      <c r="N119" s="41" t="n">
        <v>14760</v>
      </c>
      <c r="O119" s="41" t="n">
        <v>0</v>
      </c>
      <c r="P119" s="41" t="n">
        <v>0</v>
      </c>
      <c r="Q119" s="41" t="n">
        <v>672</v>
      </c>
      <c r="R119" s="41" t="n">
        <v>0</v>
      </c>
      <c r="S119" s="28">
        <f>L119*Settings!$C$7</f>
        <v/>
      </c>
      <c r="T119" s="34">
        <f>O119+P119+Q119+R119</f>
        <v/>
      </c>
      <c r="U119" s="34">
        <f>N119+T119</f>
        <v/>
      </c>
      <c r="V119" s="33">
        <f>N119/S119</f>
        <v/>
      </c>
      <c r="W119" s="33">
        <f>T119/S119</f>
        <v/>
      </c>
      <c r="X119" s="33">
        <f>U119/S119</f>
        <v/>
      </c>
      <c r="Y119" s="4">
        <f>IF(T119&gt;0,1,0)</f>
        <v/>
      </c>
      <c r="Z119" s="4">
        <f>INDEX('Job Evaluation'!$I$5:$I$40,MATCH(G119,'Job Evaluation'!$A$5:$A$40,0))</f>
        <v/>
      </c>
      <c r="AA119" s="4">
        <f>SUMPRODUCT(($C$2:$C$3444=C119)*($X$2:$X$3444&lt;X119))+SUMPRODUCT(($C$2:C119=C119)*($X$2:X119=X119))</f>
        <v/>
      </c>
      <c r="AB119" s="4">
        <f>MIN(4,INT((AA119-1)*4/COUNTIF($C$2:$C$3444,C119))+1)</f>
        <v/>
      </c>
    </row>
    <row r="120">
      <c r="A120" s="5" t="inlineStr">
        <is>
          <t>W00138</t>
        </is>
      </c>
      <c r="B120" s="5" t="inlineStr">
        <is>
          <t>IT · Milan</t>
        </is>
      </c>
      <c r="C120" s="5" t="inlineStr">
        <is>
          <t>IT</t>
        </is>
      </c>
      <c r="D120" s="5" t="inlineStr">
        <is>
          <t>Milan</t>
        </is>
      </c>
      <c r="E120" s="5" t="inlineStr">
        <is>
          <t>Sales</t>
        </is>
      </c>
      <c r="F120" s="5" t="inlineStr">
        <is>
          <t>L1</t>
        </is>
      </c>
      <c r="G120" s="5" t="inlineStr">
        <is>
          <t>Sales L1</t>
        </is>
      </c>
      <c r="H120" s="5" t="inlineStr">
        <is>
          <t>F</t>
        </is>
      </c>
      <c r="I120" s="5" t="inlineStr">
        <is>
          <t>Fixed-term</t>
        </is>
      </c>
      <c r="J120" s="5" t="inlineStr">
        <is>
          <t>Hybrid</t>
        </is>
      </c>
      <c r="K120" s="5" t="n">
        <v>0.8</v>
      </c>
      <c r="L120" s="5" t="n">
        <v>32</v>
      </c>
      <c r="M120" s="5" t="n">
        <v>3</v>
      </c>
      <c r="N120" s="41" t="n">
        <v>20960</v>
      </c>
      <c r="O120" s="41" t="n">
        <v>0</v>
      </c>
      <c r="P120" s="41" t="n">
        <v>4190</v>
      </c>
      <c r="Q120" s="41" t="n">
        <v>0</v>
      </c>
      <c r="R120" s="41" t="n">
        <v>0</v>
      </c>
      <c r="S120" s="28">
        <f>L120*Settings!$C$7</f>
        <v/>
      </c>
      <c r="T120" s="34">
        <f>O120+P120+Q120+R120</f>
        <v/>
      </c>
      <c r="U120" s="34">
        <f>N120+T120</f>
        <v/>
      </c>
      <c r="V120" s="33">
        <f>N120/S120</f>
        <v/>
      </c>
      <c r="W120" s="33">
        <f>T120/S120</f>
        <v/>
      </c>
      <c r="X120" s="33">
        <f>U120/S120</f>
        <v/>
      </c>
      <c r="Y120" s="4">
        <f>IF(T120&gt;0,1,0)</f>
        <v/>
      </c>
      <c r="Z120" s="4">
        <f>INDEX('Job Evaluation'!$I$5:$I$40,MATCH(G120,'Job Evaluation'!$A$5:$A$40,0))</f>
        <v/>
      </c>
      <c r="AA120" s="4">
        <f>SUMPRODUCT(($C$2:$C$3444=C120)*($X$2:$X$3444&lt;X120))+SUMPRODUCT(($C$2:C120=C120)*($X$2:X120=X120))</f>
        <v/>
      </c>
      <c r="AB120" s="4">
        <f>MIN(4,INT((AA120-1)*4/COUNTIF($C$2:$C$3444,C120))+1)</f>
        <v/>
      </c>
    </row>
    <row r="121">
      <c r="A121" s="5" t="inlineStr">
        <is>
          <t>W00142</t>
        </is>
      </c>
      <c r="B121" s="5" t="inlineStr">
        <is>
          <t>ES · Barcelona</t>
        </is>
      </c>
      <c r="C121" s="5" t="inlineStr">
        <is>
          <t>ES</t>
        </is>
      </c>
      <c r="D121" s="5" t="inlineStr">
        <is>
          <t>Barcelona</t>
        </is>
      </c>
      <c r="E121" s="5" t="inlineStr">
        <is>
          <t>Operations</t>
        </is>
      </c>
      <c r="F121" s="5" t="inlineStr">
        <is>
          <t>L1</t>
        </is>
      </c>
      <c r="G121" s="5" t="inlineStr">
        <is>
          <t>Operations L1</t>
        </is>
      </c>
      <c r="H121" s="5" t="inlineStr">
        <is>
          <t>F</t>
        </is>
      </c>
      <c r="I121" s="5" t="inlineStr">
        <is>
          <t>Permanent</t>
        </is>
      </c>
      <c r="J121" s="5" t="inlineStr">
        <is>
          <t>Hybrid</t>
        </is>
      </c>
      <c r="K121" s="5" t="n">
        <v>1</v>
      </c>
      <c r="L121" s="5" t="n">
        <v>40</v>
      </c>
      <c r="M121" s="5" t="n">
        <v>4</v>
      </c>
      <c r="N121" s="41" t="n">
        <v>25950</v>
      </c>
      <c r="O121" s="41" t="n">
        <v>0</v>
      </c>
      <c r="P121" s="41" t="n">
        <v>0</v>
      </c>
      <c r="Q121" s="41" t="n">
        <v>0</v>
      </c>
      <c r="R121" s="41" t="n">
        <v>0</v>
      </c>
      <c r="S121" s="28">
        <f>L121*Settings!$C$7</f>
        <v/>
      </c>
      <c r="T121" s="34">
        <f>O121+P121+Q121+R121</f>
        <v/>
      </c>
      <c r="U121" s="34">
        <f>N121+T121</f>
        <v/>
      </c>
      <c r="V121" s="33">
        <f>N121/S121</f>
        <v/>
      </c>
      <c r="W121" s="33">
        <f>T121/S121</f>
        <v/>
      </c>
      <c r="X121" s="33">
        <f>U121/S121</f>
        <v/>
      </c>
      <c r="Y121" s="4">
        <f>IF(T121&gt;0,1,0)</f>
        <v/>
      </c>
      <c r="Z121" s="4">
        <f>INDEX('Job Evaluation'!$I$5:$I$40,MATCH(G121,'Job Evaluation'!$A$5:$A$40,0))</f>
        <v/>
      </c>
      <c r="AA121" s="4">
        <f>SUMPRODUCT(($C$2:$C$3444=C121)*($X$2:$X$3444&lt;X121))+SUMPRODUCT(($C$2:C121=C121)*($X$2:X121=X121))</f>
        <v/>
      </c>
      <c r="AB121" s="4">
        <f>MIN(4,INT((AA121-1)*4/COUNTIF($C$2:$C$3444,C121))+1)</f>
        <v/>
      </c>
    </row>
    <row r="122">
      <c r="A122" s="5" t="inlineStr">
        <is>
          <t>W00143</t>
        </is>
      </c>
      <c r="B122" s="5" t="inlineStr">
        <is>
          <t>IT · Milan</t>
        </is>
      </c>
      <c r="C122" s="5" t="inlineStr">
        <is>
          <t>IT</t>
        </is>
      </c>
      <c r="D122" s="5" t="inlineStr">
        <is>
          <t>Milan</t>
        </is>
      </c>
      <c r="E122" s="5" t="inlineStr">
        <is>
          <t>Operations</t>
        </is>
      </c>
      <c r="F122" s="5" t="inlineStr">
        <is>
          <t>L3</t>
        </is>
      </c>
      <c r="G122" s="5" t="inlineStr">
        <is>
          <t>Operations L3</t>
        </is>
      </c>
      <c r="H122" s="5" t="inlineStr">
        <is>
          <t>M</t>
        </is>
      </c>
      <c r="I122" s="5" t="inlineStr">
        <is>
          <t>Permanent</t>
        </is>
      </c>
      <c r="J122" s="5" t="inlineStr">
        <is>
          <t>Onsite</t>
        </is>
      </c>
      <c r="K122" s="5" t="n">
        <v>1</v>
      </c>
      <c r="L122" s="5" t="n">
        <v>40</v>
      </c>
      <c r="M122" s="5" t="n">
        <v>3</v>
      </c>
      <c r="N122" s="41" t="n">
        <v>37950</v>
      </c>
      <c r="O122" s="41" t="n">
        <v>1940</v>
      </c>
      <c r="P122" s="41" t="n">
        <v>0</v>
      </c>
      <c r="Q122" s="41" t="n">
        <v>1320</v>
      </c>
      <c r="R122" s="41" t="n">
        <v>0</v>
      </c>
      <c r="S122" s="28">
        <f>L122*Settings!$C$7</f>
        <v/>
      </c>
      <c r="T122" s="34">
        <f>O122+P122+Q122+R122</f>
        <v/>
      </c>
      <c r="U122" s="34">
        <f>N122+T122</f>
        <v/>
      </c>
      <c r="V122" s="33">
        <f>N122/S122</f>
        <v/>
      </c>
      <c r="W122" s="33">
        <f>T122/S122</f>
        <v/>
      </c>
      <c r="X122" s="33">
        <f>U122/S122</f>
        <v/>
      </c>
      <c r="Y122" s="4">
        <f>IF(T122&gt;0,1,0)</f>
        <v/>
      </c>
      <c r="Z122" s="4">
        <f>INDEX('Job Evaluation'!$I$5:$I$40,MATCH(G122,'Job Evaluation'!$A$5:$A$40,0))</f>
        <v/>
      </c>
      <c r="AA122" s="4">
        <f>SUMPRODUCT(($C$2:$C$3444=C122)*($X$2:$X$3444&lt;X122))+SUMPRODUCT(($C$2:C122=C122)*($X$2:X122=X122))</f>
        <v/>
      </c>
      <c r="AB122" s="4">
        <f>MIN(4,INT((AA122-1)*4/COUNTIF($C$2:$C$3444,C122))+1)</f>
        <v/>
      </c>
    </row>
    <row r="123">
      <c r="A123" s="5" t="inlineStr">
        <is>
          <t>W00144</t>
        </is>
      </c>
      <c r="B123" s="5" t="inlineStr">
        <is>
          <t>IT · Milan</t>
        </is>
      </c>
      <c r="C123" s="5" t="inlineStr">
        <is>
          <t>IT</t>
        </is>
      </c>
      <c r="D123" s="5" t="inlineStr">
        <is>
          <t>Milan</t>
        </is>
      </c>
      <c r="E123" s="5" t="inlineStr">
        <is>
          <t>Finance</t>
        </is>
      </c>
      <c r="F123" s="5" t="inlineStr">
        <is>
          <t>L1</t>
        </is>
      </c>
      <c r="G123" s="5" t="inlineStr">
        <is>
          <t>Finance L1</t>
        </is>
      </c>
      <c r="H123" s="5" t="inlineStr">
        <is>
          <t>F</t>
        </is>
      </c>
      <c r="I123" s="5" t="inlineStr">
        <is>
          <t>Permanent</t>
        </is>
      </c>
      <c r="J123" s="5" t="inlineStr">
        <is>
          <t>Onsite</t>
        </is>
      </c>
      <c r="K123" s="5" t="n">
        <v>1</v>
      </c>
      <c r="L123" s="5" t="n">
        <v>40</v>
      </c>
      <c r="M123" s="5" t="n">
        <v>3</v>
      </c>
      <c r="N123" s="41" t="n">
        <v>27100</v>
      </c>
      <c r="O123" s="41" t="n">
        <v>0</v>
      </c>
      <c r="P123" s="41" t="n">
        <v>0</v>
      </c>
      <c r="Q123" s="41" t="n">
        <v>0</v>
      </c>
      <c r="R123" s="41" t="n">
        <v>0</v>
      </c>
      <c r="S123" s="28">
        <f>L123*Settings!$C$7</f>
        <v/>
      </c>
      <c r="T123" s="34">
        <f>O123+P123+Q123+R123</f>
        <v/>
      </c>
      <c r="U123" s="34">
        <f>N123+T123</f>
        <v/>
      </c>
      <c r="V123" s="33">
        <f>N123/S123</f>
        <v/>
      </c>
      <c r="W123" s="33">
        <f>T123/S123</f>
        <v/>
      </c>
      <c r="X123" s="33">
        <f>U123/S123</f>
        <v/>
      </c>
      <c r="Y123" s="4">
        <f>IF(T123&gt;0,1,0)</f>
        <v/>
      </c>
      <c r="Z123" s="4">
        <f>INDEX('Job Evaluation'!$I$5:$I$40,MATCH(G123,'Job Evaluation'!$A$5:$A$40,0))</f>
        <v/>
      </c>
      <c r="AA123" s="4">
        <f>SUMPRODUCT(($C$2:$C$3444=C123)*($X$2:$X$3444&lt;X123))+SUMPRODUCT(($C$2:C123=C123)*($X$2:X123=X123))</f>
        <v/>
      </c>
      <c r="AB123" s="4">
        <f>MIN(4,INT((AA123-1)*4/COUNTIF($C$2:$C$3444,C123))+1)</f>
        <v/>
      </c>
    </row>
    <row r="124">
      <c r="A124" s="5" t="inlineStr">
        <is>
          <t>W00145</t>
        </is>
      </c>
      <c r="B124" s="5" t="inlineStr">
        <is>
          <t>IT · Milan</t>
        </is>
      </c>
      <c r="C124" s="5" t="inlineStr">
        <is>
          <t>IT</t>
        </is>
      </c>
      <c r="D124" s="5" t="inlineStr">
        <is>
          <t>Milan</t>
        </is>
      </c>
      <c r="E124" s="5" t="inlineStr">
        <is>
          <t>Customer Service</t>
        </is>
      </c>
      <c r="F124" s="5" t="inlineStr">
        <is>
          <t>L1</t>
        </is>
      </c>
      <c r="G124" s="5" t="inlineStr">
        <is>
          <t>Customer Service L1</t>
        </is>
      </c>
      <c r="H124" s="5" t="inlineStr">
        <is>
          <t>F</t>
        </is>
      </c>
      <c r="I124" s="5" t="inlineStr">
        <is>
          <t>Permanent</t>
        </is>
      </c>
      <c r="J124" s="5" t="inlineStr">
        <is>
          <t>Remote</t>
        </is>
      </c>
      <c r="K124" s="5" t="n">
        <v>1</v>
      </c>
      <c r="L124" s="5" t="n">
        <v>40</v>
      </c>
      <c r="M124" s="5" t="n">
        <v>4</v>
      </c>
      <c r="N124" s="41" t="n">
        <v>24750</v>
      </c>
      <c r="O124" s="41" t="n">
        <v>0</v>
      </c>
      <c r="P124" s="41" t="n">
        <v>0</v>
      </c>
      <c r="Q124" s="41" t="n">
        <v>0</v>
      </c>
      <c r="R124" s="41" t="n">
        <v>0</v>
      </c>
      <c r="S124" s="28">
        <f>L124*Settings!$C$7</f>
        <v/>
      </c>
      <c r="T124" s="34">
        <f>O124+P124+Q124+R124</f>
        <v/>
      </c>
      <c r="U124" s="34">
        <f>N124+T124</f>
        <v/>
      </c>
      <c r="V124" s="33">
        <f>N124/S124</f>
        <v/>
      </c>
      <c r="W124" s="33">
        <f>T124/S124</f>
        <v/>
      </c>
      <c r="X124" s="33">
        <f>U124/S124</f>
        <v/>
      </c>
      <c r="Y124" s="4">
        <f>IF(T124&gt;0,1,0)</f>
        <v/>
      </c>
      <c r="Z124" s="4">
        <f>INDEX('Job Evaluation'!$I$5:$I$40,MATCH(G124,'Job Evaluation'!$A$5:$A$40,0))</f>
        <v/>
      </c>
      <c r="AA124" s="4">
        <f>SUMPRODUCT(($C$2:$C$3444=C124)*($X$2:$X$3444&lt;X124))+SUMPRODUCT(($C$2:C124=C124)*($X$2:X124=X124))</f>
        <v/>
      </c>
      <c r="AB124" s="4">
        <f>MIN(4,INT((AA124-1)*4/COUNTIF($C$2:$C$3444,C124))+1)</f>
        <v/>
      </c>
    </row>
    <row r="125">
      <c r="A125" s="5" t="inlineStr">
        <is>
          <t>W00146</t>
        </is>
      </c>
      <c r="B125" s="5" t="inlineStr">
        <is>
          <t>DE · Munich</t>
        </is>
      </c>
      <c r="C125" s="5" t="inlineStr">
        <is>
          <t>DE</t>
        </is>
      </c>
      <c r="D125" s="5" t="inlineStr">
        <is>
          <t>Munich</t>
        </is>
      </c>
      <c r="E125" s="5" t="inlineStr">
        <is>
          <t>Sales</t>
        </is>
      </c>
      <c r="F125" s="5" t="inlineStr">
        <is>
          <t>L1</t>
        </is>
      </c>
      <c r="G125" s="5" t="inlineStr">
        <is>
          <t>Sales L1</t>
        </is>
      </c>
      <c r="H125" s="5" t="inlineStr">
        <is>
          <t>F</t>
        </is>
      </c>
      <c r="I125" s="5" t="inlineStr">
        <is>
          <t>Fixed-term</t>
        </is>
      </c>
      <c r="J125" s="5" t="inlineStr">
        <is>
          <t>Hybrid</t>
        </is>
      </c>
      <c r="K125" s="5" t="n">
        <v>1</v>
      </c>
      <c r="L125" s="5" t="n">
        <v>40</v>
      </c>
      <c r="M125" s="5" t="n">
        <v>4</v>
      </c>
      <c r="N125" s="41" t="n">
        <v>38250</v>
      </c>
      <c r="O125" s="41" t="n">
        <v>0</v>
      </c>
      <c r="P125" s="41" t="n">
        <v>4910</v>
      </c>
      <c r="Q125" s="41" t="n">
        <v>0</v>
      </c>
      <c r="R125" s="41" t="n">
        <v>0</v>
      </c>
      <c r="S125" s="28">
        <f>L125*Settings!$C$7</f>
        <v/>
      </c>
      <c r="T125" s="34">
        <f>O125+P125+Q125+R125</f>
        <v/>
      </c>
      <c r="U125" s="34">
        <f>N125+T125</f>
        <v/>
      </c>
      <c r="V125" s="33">
        <f>N125/S125</f>
        <v/>
      </c>
      <c r="W125" s="33">
        <f>T125/S125</f>
        <v/>
      </c>
      <c r="X125" s="33">
        <f>U125/S125</f>
        <v/>
      </c>
      <c r="Y125" s="4">
        <f>IF(T125&gt;0,1,0)</f>
        <v/>
      </c>
      <c r="Z125" s="4">
        <f>INDEX('Job Evaluation'!$I$5:$I$40,MATCH(G125,'Job Evaluation'!$A$5:$A$40,0))</f>
        <v/>
      </c>
      <c r="AA125" s="4">
        <f>SUMPRODUCT(($C$2:$C$3444=C125)*($X$2:$X$3444&lt;X125))+SUMPRODUCT(($C$2:C125=C125)*($X$2:X125=X125))</f>
        <v/>
      </c>
      <c r="AB125" s="4">
        <f>MIN(4,INT((AA125-1)*4/COUNTIF($C$2:$C$3444,C125))+1)</f>
        <v/>
      </c>
    </row>
    <row r="126">
      <c r="A126" s="5" t="inlineStr">
        <is>
          <t>W00147</t>
        </is>
      </c>
      <c r="B126" s="5" t="inlineStr">
        <is>
          <t>ES · Barcelona</t>
        </is>
      </c>
      <c r="C126" s="5" t="inlineStr">
        <is>
          <t>ES</t>
        </is>
      </c>
      <c r="D126" s="5" t="inlineStr">
        <is>
          <t>Barcelona</t>
        </is>
      </c>
      <c r="E126" s="5" t="inlineStr">
        <is>
          <t>Operations</t>
        </is>
      </c>
      <c r="F126" s="5" t="inlineStr">
        <is>
          <t>L5</t>
        </is>
      </c>
      <c r="G126" s="5" t="inlineStr">
        <is>
          <t>Operations L5</t>
        </is>
      </c>
      <c r="H126" s="5" t="inlineStr">
        <is>
          <t>M</t>
        </is>
      </c>
      <c r="I126" s="5" t="inlineStr">
        <is>
          <t>Permanent</t>
        </is>
      </c>
      <c r="J126" s="5" t="inlineStr">
        <is>
          <t>Onsite</t>
        </is>
      </c>
      <c r="K126" s="5" t="n">
        <v>1</v>
      </c>
      <c r="L126" s="5" t="n">
        <v>40</v>
      </c>
      <c r="M126" s="5" t="n">
        <v>5</v>
      </c>
      <c r="N126" s="41" t="n">
        <v>61500</v>
      </c>
      <c r="O126" s="41" t="n">
        <v>9580</v>
      </c>
      <c r="P126" s="41" t="n">
        <v>0</v>
      </c>
      <c r="Q126" s="41" t="n">
        <v>0</v>
      </c>
      <c r="R126" s="41" t="n">
        <v>5400</v>
      </c>
      <c r="S126" s="28">
        <f>L126*Settings!$C$7</f>
        <v/>
      </c>
      <c r="T126" s="34">
        <f>O126+P126+Q126+R126</f>
        <v/>
      </c>
      <c r="U126" s="34">
        <f>N126+T126</f>
        <v/>
      </c>
      <c r="V126" s="33">
        <f>N126/S126</f>
        <v/>
      </c>
      <c r="W126" s="33">
        <f>T126/S126</f>
        <v/>
      </c>
      <c r="X126" s="33">
        <f>U126/S126</f>
        <v/>
      </c>
      <c r="Y126" s="4">
        <f>IF(T126&gt;0,1,0)</f>
        <v/>
      </c>
      <c r="Z126" s="4">
        <f>INDEX('Job Evaluation'!$I$5:$I$40,MATCH(G126,'Job Evaluation'!$A$5:$A$40,0))</f>
        <v/>
      </c>
      <c r="AA126" s="4">
        <f>SUMPRODUCT(($C$2:$C$3444=C126)*($X$2:$X$3444&lt;X126))+SUMPRODUCT(($C$2:C126=C126)*($X$2:X126=X126))</f>
        <v/>
      </c>
      <c r="AB126" s="4">
        <f>MIN(4,INT((AA126-1)*4/COUNTIF($C$2:$C$3444,C126))+1)</f>
        <v/>
      </c>
    </row>
    <row r="127">
      <c r="A127" s="5" t="inlineStr">
        <is>
          <t>W00148</t>
        </is>
      </c>
      <c r="B127" s="5" t="inlineStr">
        <is>
          <t>IT · Milan</t>
        </is>
      </c>
      <c r="C127" s="5" t="inlineStr">
        <is>
          <t>IT</t>
        </is>
      </c>
      <c r="D127" s="5" t="inlineStr">
        <is>
          <t>Milan</t>
        </is>
      </c>
      <c r="E127" s="5" t="inlineStr">
        <is>
          <t>Tech</t>
        </is>
      </c>
      <c r="F127" s="5" t="inlineStr">
        <is>
          <t>L1</t>
        </is>
      </c>
      <c r="G127" s="5" t="inlineStr">
        <is>
          <t>Tech L1</t>
        </is>
      </c>
      <c r="H127" s="5" t="inlineStr">
        <is>
          <t>M</t>
        </is>
      </c>
      <c r="I127" s="5" t="inlineStr">
        <is>
          <t>Permanent</t>
        </is>
      </c>
      <c r="J127" s="5" t="inlineStr">
        <is>
          <t>Hybrid</t>
        </is>
      </c>
      <c r="K127" s="5" t="n">
        <v>1</v>
      </c>
      <c r="L127" s="5" t="n">
        <v>40</v>
      </c>
      <c r="M127" s="5" t="n">
        <v>1</v>
      </c>
      <c r="N127" s="41" t="n">
        <v>36300</v>
      </c>
      <c r="O127" s="41" t="n">
        <v>0</v>
      </c>
      <c r="P127" s="41" t="n">
        <v>0</v>
      </c>
      <c r="Q127" s="41" t="n">
        <v>0</v>
      </c>
      <c r="R127" s="41" t="n">
        <v>0</v>
      </c>
      <c r="S127" s="28">
        <f>L127*Settings!$C$7</f>
        <v/>
      </c>
      <c r="T127" s="34">
        <f>O127+P127+Q127+R127</f>
        <v/>
      </c>
      <c r="U127" s="34">
        <f>N127+T127</f>
        <v/>
      </c>
      <c r="V127" s="33">
        <f>N127/S127</f>
        <v/>
      </c>
      <c r="W127" s="33">
        <f>T127/S127</f>
        <v/>
      </c>
      <c r="X127" s="33">
        <f>U127/S127</f>
        <v/>
      </c>
      <c r="Y127" s="4">
        <f>IF(T127&gt;0,1,0)</f>
        <v/>
      </c>
      <c r="Z127" s="4">
        <f>INDEX('Job Evaluation'!$I$5:$I$40,MATCH(G127,'Job Evaluation'!$A$5:$A$40,0))</f>
        <v/>
      </c>
      <c r="AA127" s="4">
        <f>SUMPRODUCT(($C$2:$C$3444=C127)*($X$2:$X$3444&lt;X127))+SUMPRODUCT(($C$2:C127=C127)*($X$2:X127=X127))</f>
        <v/>
      </c>
      <c r="AB127" s="4">
        <f>MIN(4,INT((AA127-1)*4/COUNTIF($C$2:$C$3444,C127))+1)</f>
        <v/>
      </c>
    </row>
    <row r="128">
      <c r="A128" s="5" t="inlineStr">
        <is>
          <t>W00150</t>
        </is>
      </c>
      <c r="B128" s="5" t="inlineStr">
        <is>
          <t>IT · Milan</t>
        </is>
      </c>
      <c r="C128" s="5" t="inlineStr">
        <is>
          <t>IT</t>
        </is>
      </c>
      <c r="D128" s="5" t="inlineStr">
        <is>
          <t>Milan</t>
        </is>
      </c>
      <c r="E128" s="5" t="inlineStr">
        <is>
          <t>Tech</t>
        </is>
      </c>
      <c r="F128" s="5" t="inlineStr">
        <is>
          <t>L2</t>
        </is>
      </c>
      <c r="G128" s="5" t="inlineStr">
        <is>
          <t>Tech L2</t>
        </is>
      </c>
      <c r="H128" s="5" t="inlineStr">
        <is>
          <t>F</t>
        </is>
      </c>
      <c r="I128" s="5" t="inlineStr">
        <is>
          <t>Fixed-term</t>
        </is>
      </c>
      <c r="J128" s="5" t="inlineStr">
        <is>
          <t>Hybrid</t>
        </is>
      </c>
      <c r="K128" s="5" t="n">
        <v>1</v>
      </c>
      <c r="L128" s="5" t="n">
        <v>40</v>
      </c>
      <c r="M128" s="5" t="n">
        <v>2</v>
      </c>
      <c r="N128" s="41" t="n">
        <v>36750</v>
      </c>
      <c r="O128" s="41" t="n">
        <v>0</v>
      </c>
      <c r="P128" s="41" t="n">
        <v>0</v>
      </c>
      <c r="Q128" s="41" t="n">
        <v>0</v>
      </c>
      <c r="R128" s="41" t="n">
        <v>0</v>
      </c>
      <c r="S128" s="28">
        <f>L128*Settings!$C$7</f>
        <v/>
      </c>
      <c r="T128" s="34">
        <f>O128+P128+Q128+R128</f>
        <v/>
      </c>
      <c r="U128" s="34">
        <f>N128+T128</f>
        <v/>
      </c>
      <c r="V128" s="33">
        <f>N128/S128</f>
        <v/>
      </c>
      <c r="W128" s="33">
        <f>T128/S128</f>
        <v/>
      </c>
      <c r="X128" s="33">
        <f>U128/S128</f>
        <v/>
      </c>
      <c r="Y128" s="4">
        <f>IF(T128&gt;0,1,0)</f>
        <v/>
      </c>
      <c r="Z128" s="4">
        <f>INDEX('Job Evaluation'!$I$5:$I$40,MATCH(G128,'Job Evaluation'!$A$5:$A$40,0))</f>
        <v/>
      </c>
      <c r="AA128" s="4">
        <f>SUMPRODUCT(($C$2:$C$3444=C128)*($X$2:$X$3444&lt;X128))+SUMPRODUCT(($C$2:C128=C128)*($X$2:X128=X128))</f>
        <v/>
      </c>
      <c r="AB128" s="4">
        <f>MIN(4,INT((AA128-1)*4/COUNTIF($C$2:$C$3444,C128))+1)</f>
        <v/>
      </c>
    </row>
    <row r="129">
      <c r="A129" s="5" t="inlineStr">
        <is>
          <t>W00151</t>
        </is>
      </c>
      <c r="B129" s="5" t="inlineStr">
        <is>
          <t>DE · Munich</t>
        </is>
      </c>
      <c r="C129" s="5" t="inlineStr">
        <is>
          <t>DE</t>
        </is>
      </c>
      <c r="D129" s="5" t="inlineStr">
        <is>
          <t>Munich</t>
        </is>
      </c>
      <c r="E129" s="5" t="inlineStr">
        <is>
          <t>Sales</t>
        </is>
      </c>
      <c r="F129" s="5" t="inlineStr">
        <is>
          <t>L1</t>
        </is>
      </c>
      <c r="G129" s="5" t="inlineStr">
        <is>
          <t>Sales L1</t>
        </is>
      </c>
      <c r="H129" s="5" t="inlineStr">
        <is>
          <t>M</t>
        </is>
      </c>
      <c r="I129" s="5" t="inlineStr">
        <is>
          <t>Fixed-term</t>
        </is>
      </c>
      <c r="J129" s="5" t="inlineStr">
        <is>
          <t>Onsite</t>
        </is>
      </c>
      <c r="K129" s="5" t="n">
        <v>1</v>
      </c>
      <c r="L129" s="5" t="n">
        <v>40</v>
      </c>
      <c r="M129" s="5" t="n">
        <v>3</v>
      </c>
      <c r="N129" s="41" t="n">
        <v>40250</v>
      </c>
      <c r="O129" s="41" t="n">
        <v>0</v>
      </c>
      <c r="P129" s="41" t="n">
        <v>5990</v>
      </c>
      <c r="Q129" s="41" t="n">
        <v>0</v>
      </c>
      <c r="R129" s="41" t="n">
        <v>0</v>
      </c>
      <c r="S129" s="28">
        <f>L129*Settings!$C$7</f>
        <v/>
      </c>
      <c r="T129" s="34">
        <f>O129+P129+Q129+R129</f>
        <v/>
      </c>
      <c r="U129" s="34">
        <f>N129+T129</f>
        <v/>
      </c>
      <c r="V129" s="33">
        <f>N129/S129</f>
        <v/>
      </c>
      <c r="W129" s="33">
        <f>T129/S129</f>
        <v/>
      </c>
      <c r="X129" s="33">
        <f>U129/S129</f>
        <v/>
      </c>
      <c r="Y129" s="4">
        <f>IF(T129&gt;0,1,0)</f>
        <v/>
      </c>
      <c r="Z129" s="4">
        <f>INDEX('Job Evaluation'!$I$5:$I$40,MATCH(G129,'Job Evaluation'!$A$5:$A$40,0))</f>
        <v/>
      </c>
      <c r="AA129" s="4">
        <f>SUMPRODUCT(($C$2:$C$3444=C129)*($X$2:$X$3444&lt;X129))+SUMPRODUCT(($C$2:C129=C129)*($X$2:X129=X129))</f>
        <v/>
      </c>
      <c r="AB129" s="4">
        <f>MIN(4,INT((AA129-1)*4/COUNTIF($C$2:$C$3444,C129))+1)</f>
        <v/>
      </c>
    </row>
    <row r="130">
      <c r="A130" s="5" t="inlineStr">
        <is>
          <t>W00152</t>
        </is>
      </c>
      <c r="B130" s="5" t="inlineStr">
        <is>
          <t>IT · Milan</t>
        </is>
      </c>
      <c r="C130" s="5" t="inlineStr">
        <is>
          <t>IT</t>
        </is>
      </c>
      <c r="D130" s="5" t="inlineStr">
        <is>
          <t>Milan</t>
        </is>
      </c>
      <c r="E130" s="5" t="inlineStr">
        <is>
          <t>Customer Service</t>
        </is>
      </c>
      <c r="F130" s="5" t="inlineStr">
        <is>
          <t>L3</t>
        </is>
      </c>
      <c r="G130" s="5" t="inlineStr">
        <is>
          <t>Customer Service L3</t>
        </is>
      </c>
      <c r="H130" s="5" t="inlineStr">
        <is>
          <t>F</t>
        </is>
      </c>
      <c r="I130" s="5" t="inlineStr">
        <is>
          <t>Permanent</t>
        </is>
      </c>
      <c r="J130" s="5" t="inlineStr">
        <is>
          <t>Onsite</t>
        </is>
      </c>
      <c r="K130" s="5" t="n">
        <v>1</v>
      </c>
      <c r="L130" s="5" t="n">
        <v>40</v>
      </c>
      <c r="M130" s="5" t="n">
        <v>4</v>
      </c>
      <c r="N130" s="41" t="n">
        <v>39450</v>
      </c>
      <c r="O130" s="41" t="n">
        <v>2660</v>
      </c>
      <c r="P130" s="41" t="n">
        <v>0</v>
      </c>
      <c r="Q130" s="41" t="n">
        <v>1320</v>
      </c>
      <c r="R130" s="41" t="n">
        <v>0</v>
      </c>
      <c r="S130" s="28">
        <f>L130*Settings!$C$7</f>
        <v/>
      </c>
      <c r="T130" s="34">
        <f>O130+P130+Q130+R130</f>
        <v/>
      </c>
      <c r="U130" s="34">
        <f>N130+T130</f>
        <v/>
      </c>
      <c r="V130" s="33">
        <f>N130/S130</f>
        <v/>
      </c>
      <c r="W130" s="33">
        <f>T130/S130</f>
        <v/>
      </c>
      <c r="X130" s="33">
        <f>U130/S130</f>
        <v/>
      </c>
      <c r="Y130" s="4">
        <f>IF(T130&gt;0,1,0)</f>
        <v/>
      </c>
      <c r="Z130" s="4">
        <f>INDEX('Job Evaluation'!$I$5:$I$40,MATCH(G130,'Job Evaluation'!$A$5:$A$40,0))</f>
        <v/>
      </c>
      <c r="AA130" s="4">
        <f>SUMPRODUCT(($C$2:$C$3444=C130)*($X$2:$X$3444&lt;X130))+SUMPRODUCT(($C$2:C130=C130)*($X$2:X130=X130))</f>
        <v/>
      </c>
      <c r="AB130" s="4">
        <f>MIN(4,INT((AA130-1)*4/COUNTIF($C$2:$C$3444,C130))+1)</f>
        <v/>
      </c>
    </row>
    <row r="131">
      <c r="A131" s="5" t="inlineStr">
        <is>
          <t>W00153</t>
        </is>
      </c>
      <c r="B131" s="5" t="inlineStr">
        <is>
          <t>PL · Kraków</t>
        </is>
      </c>
      <c r="C131" s="5" t="inlineStr">
        <is>
          <t>PL</t>
        </is>
      </c>
      <c r="D131" s="5" t="inlineStr">
        <is>
          <t>Krakow</t>
        </is>
      </c>
      <c r="E131" s="5" t="inlineStr">
        <is>
          <t>Sales</t>
        </is>
      </c>
      <c r="F131" s="5" t="inlineStr">
        <is>
          <t>L2</t>
        </is>
      </c>
      <c r="G131" s="5" t="inlineStr">
        <is>
          <t>Sales L2</t>
        </is>
      </c>
      <c r="H131" s="5" t="inlineStr">
        <is>
          <t>F</t>
        </is>
      </c>
      <c r="I131" s="5" t="inlineStr">
        <is>
          <t>Permanent</t>
        </is>
      </c>
      <c r="J131" s="5" t="inlineStr">
        <is>
          <t>Remote</t>
        </is>
      </c>
      <c r="K131" s="5" t="n">
        <v>1</v>
      </c>
      <c r="L131" s="5" t="n">
        <v>40</v>
      </c>
      <c r="M131" s="5" t="n">
        <v>3</v>
      </c>
      <c r="N131" s="41" t="n">
        <v>31200</v>
      </c>
      <c r="O131" s="41" t="n">
        <v>0</v>
      </c>
      <c r="P131" s="41" t="n">
        <v>3990</v>
      </c>
      <c r="Q131" s="41" t="n">
        <v>0</v>
      </c>
      <c r="R131" s="41" t="n">
        <v>0</v>
      </c>
      <c r="S131" s="28">
        <f>L131*Settings!$C$7</f>
        <v/>
      </c>
      <c r="T131" s="34">
        <f>O131+P131+Q131+R131</f>
        <v/>
      </c>
      <c r="U131" s="34">
        <f>N131+T131</f>
        <v/>
      </c>
      <c r="V131" s="33">
        <f>N131/S131</f>
        <v/>
      </c>
      <c r="W131" s="33">
        <f>T131/S131</f>
        <v/>
      </c>
      <c r="X131" s="33">
        <f>U131/S131</f>
        <v/>
      </c>
      <c r="Y131" s="4">
        <f>IF(T131&gt;0,1,0)</f>
        <v/>
      </c>
      <c r="Z131" s="4">
        <f>INDEX('Job Evaluation'!$I$5:$I$40,MATCH(G131,'Job Evaluation'!$A$5:$A$40,0))</f>
        <v/>
      </c>
      <c r="AA131" s="4">
        <f>SUMPRODUCT(($C$2:$C$3444=C131)*($X$2:$X$3444&lt;X131))+SUMPRODUCT(($C$2:C131=C131)*($X$2:X131=X131))</f>
        <v/>
      </c>
      <c r="AB131" s="4">
        <f>MIN(4,INT((AA131-1)*4/COUNTIF($C$2:$C$3444,C131))+1)</f>
        <v/>
      </c>
    </row>
    <row r="132">
      <c r="A132" s="5" t="inlineStr">
        <is>
          <t>W00154</t>
        </is>
      </c>
      <c r="B132" s="5" t="inlineStr">
        <is>
          <t>PL · Kraków</t>
        </is>
      </c>
      <c r="C132" s="5" t="inlineStr">
        <is>
          <t>PL</t>
        </is>
      </c>
      <c r="D132" s="5" t="inlineStr">
        <is>
          <t>Krakow</t>
        </is>
      </c>
      <c r="E132" s="5" t="inlineStr">
        <is>
          <t>Tech</t>
        </is>
      </c>
      <c r="F132" s="5" t="inlineStr">
        <is>
          <t>L1</t>
        </is>
      </c>
      <c r="G132" s="5" t="inlineStr">
        <is>
          <t>Tech L1</t>
        </is>
      </c>
      <c r="H132" s="5" t="inlineStr">
        <is>
          <t>F</t>
        </is>
      </c>
      <c r="I132" s="5" t="inlineStr">
        <is>
          <t>Permanent</t>
        </is>
      </c>
      <c r="J132" s="5" t="inlineStr">
        <is>
          <t>Onsite</t>
        </is>
      </c>
      <c r="K132" s="5" t="n">
        <v>1</v>
      </c>
      <c r="L132" s="5" t="n">
        <v>40</v>
      </c>
      <c r="M132" s="5" t="n">
        <v>3</v>
      </c>
      <c r="N132" s="41" t="n">
        <v>27050</v>
      </c>
      <c r="O132" s="41" t="n">
        <v>0</v>
      </c>
      <c r="P132" s="41" t="n">
        <v>0</v>
      </c>
      <c r="Q132" s="41" t="n">
        <v>0</v>
      </c>
      <c r="R132" s="41" t="n">
        <v>0</v>
      </c>
      <c r="S132" s="28">
        <f>L132*Settings!$C$7</f>
        <v/>
      </c>
      <c r="T132" s="34">
        <f>O132+P132+Q132+R132</f>
        <v/>
      </c>
      <c r="U132" s="34">
        <f>N132+T132</f>
        <v/>
      </c>
      <c r="V132" s="33">
        <f>N132/S132</f>
        <v/>
      </c>
      <c r="W132" s="33">
        <f>T132/S132</f>
        <v/>
      </c>
      <c r="X132" s="33">
        <f>U132/S132</f>
        <v/>
      </c>
      <c r="Y132" s="4">
        <f>IF(T132&gt;0,1,0)</f>
        <v/>
      </c>
      <c r="Z132" s="4">
        <f>INDEX('Job Evaluation'!$I$5:$I$40,MATCH(G132,'Job Evaluation'!$A$5:$A$40,0))</f>
        <v/>
      </c>
      <c r="AA132" s="4">
        <f>SUMPRODUCT(($C$2:$C$3444=C132)*($X$2:$X$3444&lt;X132))+SUMPRODUCT(($C$2:C132=C132)*($X$2:X132=X132))</f>
        <v/>
      </c>
      <c r="AB132" s="4">
        <f>MIN(4,INT((AA132-1)*4/COUNTIF($C$2:$C$3444,C132))+1)</f>
        <v/>
      </c>
    </row>
    <row r="133">
      <c r="A133" s="5" t="inlineStr">
        <is>
          <t>W00155</t>
        </is>
      </c>
      <c r="B133" s="5" t="inlineStr">
        <is>
          <t>PL · Kraków</t>
        </is>
      </c>
      <c r="C133" s="5" t="inlineStr">
        <is>
          <t>PL</t>
        </is>
      </c>
      <c r="D133" s="5" t="inlineStr">
        <is>
          <t>Krakow</t>
        </is>
      </c>
      <c r="E133" s="5" t="inlineStr">
        <is>
          <t>Tech</t>
        </is>
      </c>
      <c r="F133" s="5" t="inlineStr">
        <is>
          <t>L2</t>
        </is>
      </c>
      <c r="G133" s="5" t="inlineStr">
        <is>
          <t>Tech L2</t>
        </is>
      </c>
      <c r="H133" s="5" t="inlineStr">
        <is>
          <t>F</t>
        </is>
      </c>
      <c r="I133" s="5" t="inlineStr">
        <is>
          <t>Permanent</t>
        </is>
      </c>
      <c r="J133" s="5" t="inlineStr">
        <is>
          <t>Onsite</t>
        </is>
      </c>
      <c r="K133" s="5" t="n">
        <v>1</v>
      </c>
      <c r="L133" s="5" t="n">
        <v>40</v>
      </c>
      <c r="M133" s="5" t="n">
        <v>3</v>
      </c>
      <c r="N133" s="41" t="n">
        <v>36400</v>
      </c>
      <c r="O133" s="41" t="n">
        <v>0</v>
      </c>
      <c r="P133" s="41" t="n">
        <v>0</v>
      </c>
      <c r="Q133" s="41" t="n">
        <v>0</v>
      </c>
      <c r="R133" s="41" t="n">
        <v>0</v>
      </c>
      <c r="S133" s="28">
        <f>L133*Settings!$C$7</f>
        <v/>
      </c>
      <c r="T133" s="34">
        <f>O133+P133+Q133+R133</f>
        <v/>
      </c>
      <c r="U133" s="34">
        <f>N133+T133</f>
        <v/>
      </c>
      <c r="V133" s="33">
        <f>N133/S133</f>
        <v/>
      </c>
      <c r="W133" s="33">
        <f>T133/S133</f>
        <v/>
      </c>
      <c r="X133" s="33">
        <f>U133/S133</f>
        <v/>
      </c>
      <c r="Y133" s="4">
        <f>IF(T133&gt;0,1,0)</f>
        <v/>
      </c>
      <c r="Z133" s="4">
        <f>INDEX('Job Evaluation'!$I$5:$I$40,MATCH(G133,'Job Evaluation'!$A$5:$A$40,0))</f>
        <v/>
      </c>
      <c r="AA133" s="4">
        <f>SUMPRODUCT(($C$2:$C$3444=C133)*($X$2:$X$3444&lt;X133))+SUMPRODUCT(($C$2:C133=C133)*($X$2:X133=X133))</f>
        <v/>
      </c>
      <c r="AB133" s="4">
        <f>MIN(4,INT((AA133-1)*4/COUNTIF($C$2:$C$3444,C133))+1)</f>
        <v/>
      </c>
    </row>
    <row r="134">
      <c r="A134" s="5" t="inlineStr">
        <is>
          <t>W00156</t>
        </is>
      </c>
      <c r="B134" s="5" t="inlineStr">
        <is>
          <t>ES · Barcelona</t>
        </is>
      </c>
      <c r="C134" s="5" t="inlineStr">
        <is>
          <t>ES</t>
        </is>
      </c>
      <c r="D134" s="5" t="inlineStr">
        <is>
          <t>Barcelona</t>
        </is>
      </c>
      <c r="E134" s="5" t="inlineStr">
        <is>
          <t>Customer Service</t>
        </is>
      </c>
      <c r="F134" s="5" t="inlineStr">
        <is>
          <t>L3</t>
        </is>
      </c>
      <c r="G134" s="5" t="inlineStr">
        <is>
          <t>Customer Service L3</t>
        </is>
      </c>
      <c r="H134" s="5" t="inlineStr">
        <is>
          <t>F</t>
        </is>
      </c>
      <c r="I134" s="5" t="inlineStr">
        <is>
          <t>Permanent</t>
        </is>
      </c>
      <c r="J134" s="5" t="inlineStr">
        <is>
          <t>Remote</t>
        </is>
      </c>
      <c r="K134" s="5" t="n">
        <v>1</v>
      </c>
      <c r="L134" s="5" t="n">
        <v>40</v>
      </c>
      <c r="M134" s="5" t="n">
        <v>3</v>
      </c>
      <c r="N134" s="41" t="n">
        <v>31750</v>
      </c>
      <c r="O134" s="41" t="n">
        <v>1490</v>
      </c>
      <c r="P134" s="41" t="n">
        <v>0</v>
      </c>
      <c r="Q134" s="41" t="n">
        <v>0</v>
      </c>
      <c r="R134" s="41" t="n">
        <v>0</v>
      </c>
      <c r="S134" s="28">
        <f>L134*Settings!$C$7</f>
        <v/>
      </c>
      <c r="T134" s="34">
        <f>O134+P134+Q134+R134</f>
        <v/>
      </c>
      <c r="U134" s="34">
        <f>N134+T134</f>
        <v/>
      </c>
      <c r="V134" s="33">
        <f>N134/S134</f>
        <v/>
      </c>
      <c r="W134" s="33">
        <f>T134/S134</f>
        <v/>
      </c>
      <c r="X134" s="33">
        <f>U134/S134</f>
        <v/>
      </c>
      <c r="Y134" s="4">
        <f>IF(T134&gt;0,1,0)</f>
        <v/>
      </c>
      <c r="Z134" s="4">
        <f>INDEX('Job Evaluation'!$I$5:$I$40,MATCH(G134,'Job Evaluation'!$A$5:$A$40,0))</f>
        <v/>
      </c>
      <c r="AA134" s="4">
        <f>SUMPRODUCT(($C$2:$C$3444=C134)*($X$2:$X$3444&lt;X134))+SUMPRODUCT(($C$2:C134=C134)*($X$2:X134=X134))</f>
        <v/>
      </c>
      <c r="AB134" s="4">
        <f>MIN(4,INT((AA134-1)*4/COUNTIF($C$2:$C$3444,C134))+1)</f>
        <v/>
      </c>
    </row>
    <row r="135">
      <c r="A135" s="5" t="inlineStr">
        <is>
          <t>W00157</t>
        </is>
      </c>
      <c r="B135" s="5" t="inlineStr">
        <is>
          <t>IT · Milan</t>
        </is>
      </c>
      <c r="C135" s="5" t="inlineStr">
        <is>
          <t>IT</t>
        </is>
      </c>
      <c r="D135" s="5" t="inlineStr">
        <is>
          <t>Milan</t>
        </is>
      </c>
      <c r="E135" s="5" t="inlineStr">
        <is>
          <t>Finance</t>
        </is>
      </c>
      <c r="F135" s="5" t="inlineStr">
        <is>
          <t>L3</t>
        </is>
      </c>
      <c r="G135" s="5" t="inlineStr">
        <is>
          <t>Finance L3</t>
        </is>
      </c>
      <c r="H135" s="5" t="inlineStr">
        <is>
          <t>F</t>
        </is>
      </c>
      <c r="I135" s="5" t="inlineStr">
        <is>
          <t>Permanent</t>
        </is>
      </c>
      <c r="J135" s="5" t="inlineStr">
        <is>
          <t>Hybrid</t>
        </is>
      </c>
      <c r="K135" s="5" t="n">
        <v>1</v>
      </c>
      <c r="L135" s="5" t="n">
        <v>40</v>
      </c>
      <c r="M135" s="5" t="n">
        <v>4</v>
      </c>
      <c r="N135" s="41" t="n">
        <v>45350</v>
      </c>
      <c r="O135" s="41" t="n">
        <v>2500</v>
      </c>
      <c r="P135" s="41" t="n">
        <v>0</v>
      </c>
      <c r="Q135" s="41" t="n">
        <v>0</v>
      </c>
      <c r="R135" s="41" t="n">
        <v>0</v>
      </c>
      <c r="S135" s="28">
        <f>L135*Settings!$C$7</f>
        <v/>
      </c>
      <c r="T135" s="34">
        <f>O135+P135+Q135+R135</f>
        <v/>
      </c>
      <c r="U135" s="34">
        <f>N135+T135</f>
        <v/>
      </c>
      <c r="V135" s="33">
        <f>N135/S135</f>
        <v/>
      </c>
      <c r="W135" s="33">
        <f>T135/S135</f>
        <v/>
      </c>
      <c r="X135" s="33">
        <f>U135/S135</f>
        <v/>
      </c>
      <c r="Y135" s="4">
        <f>IF(T135&gt;0,1,0)</f>
        <v/>
      </c>
      <c r="Z135" s="4">
        <f>INDEX('Job Evaluation'!$I$5:$I$40,MATCH(G135,'Job Evaluation'!$A$5:$A$40,0))</f>
        <v/>
      </c>
      <c r="AA135" s="4">
        <f>SUMPRODUCT(($C$2:$C$3444=C135)*($X$2:$X$3444&lt;X135))+SUMPRODUCT(($C$2:C135=C135)*($X$2:X135=X135))</f>
        <v/>
      </c>
      <c r="AB135" s="4">
        <f>MIN(4,INT((AA135-1)*4/COUNTIF($C$2:$C$3444,C135))+1)</f>
        <v/>
      </c>
    </row>
    <row r="136">
      <c r="A136" s="5" t="inlineStr">
        <is>
          <t>W00158</t>
        </is>
      </c>
      <c r="B136" s="5" t="inlineStr">
        <is>
          <t>ES · Barcelona</t>
        </is>
      </c>
      <c r="C136" s="5" t="inlineStr">
        <is>
          <t>ES</t>
        </is>
      </c>
      <c r="D136" s="5" t="inlineStr">
        <is>
          <t>Barcelona</t>
        </is>
      </c>
      <c r="E136" s="5" t="inlineStr">
        <is>
          <t>Tech</t>
        </is>
      </c>
      <c r="F136" s="5" t="inlineStr">
        <is>
          <t>L1</t>
        </is>
      </c>
      <c r="G136" s="5" t="inlineStr">
        <is>
          <t>Tech L1</t>
        </is>
      </c>
      <c r="H136" s="5" t="inlineStr">
        <is>
          <t>M</t>
        </is>
      </c>
      <c r="I136" s="5" t="inlineStr">
        <is>
          <t>Fixed-term</t>
        </is>
      </c>
      <c r="J136" s="5" t="inlineStr">
        <is>
          <t>Remote</t>
        </is>
      </c>
      <c r="K136" s="5" t="n">
        <v>1</v>
      </c>
      <c r="L136" s="5" t="n">
        <v>40</v>
      </c>
      <c r="M136" s="5" t="n">
        <v>3</v>
      </c>
      <c r="N136" s="41" t="n">
        <v>29250</v>
      </c>
      <c r="O136" s="41" t="n">
        <v>0</v>
      </c>
      <c r="P136" s="41" t="n">
        <v>0</v>
      </c>
      <c r="Q136" s="41" t="n">
        <v>0</v>
      </c>
      <c r="R136" s="41" t="n">
        <v>0</v>
      </c>
      <c r="S136" s="28">
        <f>L136*Settings!$C$7</f>
        <v/>
      </c>
      <c r="T136" s="34">
        <f>O136+P136+Q136+R136</f>
        <v/>
      </c>
      <c r="U136" s="34">
        <f>N136+T136</f>
        <v/>
      </c>
      <c r="V136" s="33">
        <f>N136/S136</f>
        <v/>
      </c>
      <c r="W136" s="33">
        <f>T136/S136</f>
        <v/>
      </c>
      <c r="X136" s="33">
        <f>U136/S136</f>
        <v/>
      </c>
      <c r="Y136" s="4">
        <f>IF(T136&gt;0,1,0)</f>
        <v/>
      </c>
      <c r="Z136" s="4">
        <f>INDEX('Job Evaluation'!$I$5:$I$40,MATCH(G136,'Job Evaluation'!$A$5:$A$40,0))</f>
        <v/>
      </c>
      <c r="AA136" s="4">
        <f>SUMPRODUCT(($C$2:$C$3444=C136)*($X$2:$X$3444&lt;X136))+SUMPRODUCT(($C$2:C136=C136)*($X$2:X136=X136))</f>
        <v/>
      </c>
      <c r="AB136" s="4">
        <f>MIN(4,INT((AA136-1)*4/COUNTIF($C$2:$C$3444,C136))+1)</f>
        <v/>
      </c>
    </row>
    <row r="137">
      <c r="A137" s="5" t="inlineStr">
        <is>
          <t>W00159</t>
        </is>
      </c>
      <c r="B137" s="5" t="inlineStr">
        <is>
          <t>PL · Kraków</t>
        </is>
      </c>
      <c r="C137" s="5" t="inlineStr">
        <is>
          <t>PL</t>
        </is>
      </c>
      <c r="D137" s="5" t="inlineStr">
        <is>
          <t>Krakow</t>
        </is>
      </c>
      <c r="E137" s="5" t="inlineStr">
        <is>
          <t>Operations</t>
        </is>
      </c>
      <c r="F137" s="5" t="inlineStr">
        <is>
          <t>L3</t>
        </is>
      </c>
      <c r="G137" s="5" t="inlineStr">
        <is>
          <t>Operations L3</t>
        </is>
      </c>
      <c r="H137" s="5" t="inlineStr">
        <is>
          <t>F</t>
        </is>
      </c>
      <c r="I137" s="5" t="inlineStr">
        <is>
          <t>Permanent</t>
        </is>
      </c>
      <c r="J137" s="5" t="inlineStr">
        <is>
          <t>Hybrid</t>
        </is>
      </c>
      <c r="K137" s="5" t="n">
        <v>1</v>
      </c>
      <c r="L137" s="5" t="n">
        <v>40</v>
      </c>
      <c r="M137" s="5" t="n">
        <v>4</v>
      </c>
      <c r="N137" s="41" t="n">
        <v>29250</v>
      </c>
      <c r="O137" s="41" t="n">
        <v>1950</v>
      </c>
      <c r="P137" s="41" t="n">
        <v>0</v>
      </c>
      <c r="Q137" s="41" t="n">
        <v>0</v>
      </c>
      <c r="R137" s="41" t="n">
        <v>0</v>
      </c>
      <c r="S137" s="28">
        <f>L137*Settings!$C$7</f>
        <v/>
      </c>
      <c r="T137" s="34">
        <f>O137+P137+Q137+R137</f>
        <v/>
      </c>
      <c r="U137" s="34">
        <f>N137+T137</f>
        <v/>
      </c>
      <c r="V137" s="33">
        <f>N137/S137</f>
        <v/>
      </c>
      <c r="W137" s="33">
        <f>T137/S137</f>
        <v/>
      </c>
      <c r="X137" s="33">
        <f>U137/S137</f>
        <v/>
      </c>
      <c r="Y137" s="4">
        <f>IF(T137&gt;0,1,0)</f>
        <v/>
      </c>
      <c r="Z137" s="4">
        <f>INDEX('Job Evaluation'!$I$5:$I$40,MATCH(G137,'Job Evaluation'!$A$5:$A$40,0))</f>
        <v/>
      </c>
      <c r="AA137" s="4">
        <f>SUMPRODUCT(($C$2:$C$3444=C137)*($X$2:$X$3444&lt;X137))+SUMPRODUCT(($C$2:C137=C137)*($X$2:X137=X137))</f>
        <v/>
      </c>
      <c r="AB137" s="4">
        <f>MIN(4,INT((AA137-1)*4/COUNTIF($C$2:$C$3444,C137))+1)</f>
        <v/>
      </c>
    </row>
    <row r="138">
      <c r="A138" s="5" t="inlineStr">
        <is>
          <t>W00160</t>
        </is>
      </c>
      <c r="B138" s="5" t="inlineStr">
        <is>
          <t>PL · Kraków</t>
        </is>
      </c>
      <c r="C138" s="5" t="inlineStr">
        <is>
          <t>PL</t>
        </is>
      </c>
      <c r="D138" s="5" t="inlineStr">
        <is>
          <t>Krakow</t>
        </is>
      </c>
      <c r="E138" s="5" t="inlineStr">
        <is>
          <t>Operations</t>
        </is>
      </c>
      <c r="F138" s="5" t="inlineStr">
        <is>
          <t>L2</t>
        </is>
      </c>
      <c r="G138" s="5" t="inlineStr">
        <is>
          <t>Operations L2</t>
        </is>
      </c>
      <c r="H138" s="5" t="inlineStr">
        <is>
          <t>M</t>
        </is>
      </c>
      <c r="I138" s="5" t="inlineStr">
        <is>
          <t>Permanent</t>
        </is>
      </c>
      <c r="J138" s="5" t="inlineStr">
        <is>
          <t>Remote</t>
        </is>
      </c>
      <c r="K138" s="5" t="n">
        <v>1</v>
      </c>
      <c r="L138" s="5" t="n">
        <v>40</v>
      </c>
      <c r="M138" s="5" t="n">
        <v>1</v>
      </c>
      <c r="N138" s="41" t="n">
        <v>25800</v>
      </c>
      <c r="O138" s="41" t="n">
        <v>0</v>
      </c>
      <c r="P138" s="41" t="n">
        <v>0</v>
      </c>
      <c r="Q138" s="41" t="n">
        <v>0</v>
      </c>
      <c r="R138" s="41" t="n">
        <v>0</v>
      </c>
      <c r="S138" s="28">
        <f>L138*Settings!$C$7</f>
        <v/>
      </c>
      <c r="T138" s="34">
        <f>O138+P138+Q138+R138</f>
        <v/>
      </c>
      <c r="U138" s="34">
        <f>N138+T138</f>
        <v/>
      </c>
      <c r="V138" s="33">
        <f>N138/S138</f>
        <v/>
      </c>
      <c r="W138" s="33">
        <f>T138/S138</f>
        <v/>
      </c>
      <c r="X138" s="33">
        <f>U138/S138</f>
        <v/>
      </c>
      <c r="Y138" s="4">
        <f>IF(T138&gt;0,1,0)</f>
        <v/>
      </c>
      <c r="Z138" s="4">
        <f>INDEX('Job Evaluation'!$I$5:$I$40,MATCH(G138,'Job Evaluation'!$A$5:$A$40,0))</f>
        <v/>
      </c>
      <c r="AA138" s="4">
        <f>SUMPRODUCT(($C$2:$C$3444=C138)*($X$2:$X$3444&lt;X138))+SUMPRODUCT(($C$2:C138=C138)*($X$2:X138=X138))</f>
        <v/>
      </c>
      <c r="AB138" s="4">
        <f>MIN(4,INT((AA138-1)*4/COUNTIF($C$2:$C$3444,C138))+1)</f>
        <v/>
      </c>
    </row>
    <row r="139">
      <c r="A139" s="5" t="inlineStr">
        <is>
          <t>W00161</t>
        </is>
      </c>
      <c r="B139" s="5" t="inlineStr">
        <is>
          <t>DE · Munich</t>
        </is>
      </c>
      <c r="C139" s="5" t="inlineStr">
        <is>
          <t>DE</t>
        </is>
      </c>
      <c r="D139" s="5" t="inlineStr">
        <is>
          <t>Munich</t>
        </is>
      </c>
      <c r="E139" s="5" t="inlineStr">
        <is>
          <t>Finance</t>
        </is>
      </c>
      <c r="F139" s="5" t="inlineStr">
        <is>
          <t>L5</t>
        </is>
      </c>
      <c r="G139" s="5" t="inlineStr">
        <is>
          <t>Finance L5</t>
        </is>
      </c>
      <c r="H139" s="5" t="inlineStr">
        <is>
          <t>F</t>
        </is>
      </c>
      <c r="I139" s="5" t="inlineStr">
        <is>
          <t>Permanent</t>
        </is>
      </c>
      <c r="J139" s="5" t="inlineStr">
        <is>
          <t>Remote</t>
        </is>
      </c>
      <c r="K139" s="5" t="n">
        <v>1</v>
      </c>
      <c r="L139" s="5" t="n">
        <v>40</v>
      </c>
      <c r="M139" s="5" t="n">
        <v>3</v>
      </c>
      <c r="N139" s="41" t="n">
        <v>150550</v>
      </c>
      <c r="O139" s="41" t="n">
        <v>18010</v>
      </c>
      <c r="P139" s="41" t="n">
        <v>0</v>
      </c>
      <c r="Q139" s="41" t="n">
        <v>0</v>
      </c>
      <c r="R139" s="41" t="n">
        <v>7200</v>
      </c>
      <c r="S139" s="28">
        <f>L139*Settings!$C$7</f>
        <v/>
      </c>
      <c r="T139" s="34">
        <f>O139+P139+Q139+R139</f>
        <v/>
      </c>
      <c r="U139" s="34">
        <f>N139+T139</f>
        <v/>
      </c>
      <c r="V139" s="33">
        <f>N139/S139</f>
        <v/>
      </c>
      <c r="W139" s="33">
        <f>T139/S139</f>
        <v/>
      </c>
      <c r="X139" s="33">
        <f>U139/S139</f>
        <v/>
      </c>
      <c r="Y139" s="4">
        <f>IF(T139&gt;0,1,0)</f>
        <v/>
      </c>
      <c r="Z139" s="4">
        <f>INDEX('Job Evaluation'!$I$5:$I$40,MATCH(G139,'Job Evaluation'!$A$5:$A$40,0))</f>
        <v/>
      </c>
      <c r="AA139" s="4">
        <f>SUMPRODUCT(($C$2:$C$3444=C139)*($X$2:$X$3444&lt;X139))+SUMPRODUCT(($C$2:C139=C139)*($X$2:X139=X139))</f>
        <v/>
      </c>
      <c r="AB139" s="4">
        <f>MIN(4,INT((AA139-1)*4/COUNTIF($C$2:$C$3444,C139))+1)</f>
        <v/>
      </c>
    </row>
    <row r="140">
      <c r="A140" s="5" t="inlineStr">
        <is>
          <t>W00162</t>
        </is>
      </c>
      <c r="B140" s="5" t="inlineStr">
        <is>
          <t>PL · Kraków</t>
        </is>
      </c>
      <c r="C140" s="5" t="inlineStr">
        <is>
          <t>PL</t>
        </is>
      </c>
      <c r="D140" s="5" t="inlineStr">
        <is>
          <t>Krakow</t>
        </is>
      </c>
      <c r="E140" s="5" t="inlineStr">
        <is>
          <t>Finance</t>
        </is>
      </c>
      <c r="F140" s="5" t="inlineStr">
        <is>
          <t>L2</t>
        </is>
      </c>
      <c r="G140" s="5" t="inlineStr">
        <is>
          <t>Finance L2</t>
        </is>
      </c>
      <c r="H140" s="5" t="inlineStr">
        <is>
          <t>M</t>
        </is>
      </c>
      <c r="I140" s="5" t="inlineStr">
        <is>
          <t>Permanent</t>
        </is>
      </c>
      <c r="J140" s="5" t="inlineStr">
        <is>
          <t>Remote</t>
        </is>
      </c>
      <c r="K140" s="5" t="n">
        <v>1</v>
      </c>
      <c r="L140" s="5" t="n">
        <v>40</v>
      </c>
      <c r="M140" s="5" t="n">
        <v>3</v>
      </c>
      <c r="N140" s="41" t="n">
        <v>31200</v>
      </c>
      <c r="O140" s="41" t="n">
        <v>0</v>
      </c>
      <c r="P140" s="41" t="n">
        <v>0</v>
      </c>
      <c r="Q140" s="41" t="n">
        <v>0</v>
      </c>
      <c r="R140" s="41" t="n">
        <v>0</v>
      </c>
      <c r="S140" s="28">
        <f>L140*Settings!$C$7</f>
        <v/>
      </c>
      <c r="T140" s="34">
        <f>O140+P140+Q140+R140</f>
        <v/>
      </c>
      <c r="U140" s="34">
        <f>N140+T140</f>
        <v/>
      </c>
      <c r="V140" s="33">
        <f>N140/S140</f>
        <v/>
      </c>
      <c r="W140" s="33">
        <f>T140/S140</f>
        <v/>
      </c>
      <c r="X140" s="33">
        <f>U140/S140</f>
        <v/>
      </c>
      <c r="Y140" s="4">
        <f>IF(T140&gt;0,1,0)</f>
        <v/>
      </c>
      <c r="Z140" s="4">
        <f>INDEX('Job Evaluation'!$I$5:$I$40,MATCH(G140,'Job Evaluation'!$A$5:$A$40,0))</f>
        <v/>
      </c>
      <c r="AA140" s="4">
        <f>SUMPRODUCT(($C$2:$C$3444=C140)*($X$2:$X$3444&lt;X140))+SUMPRODUCT(($C$2:C140=C140)*($X$2:X140=X140))</f>
        <v/>
      </c>
      <c r="AB140" s="4">
        <f>MIN(4,INT((AA140-1)*4/COUNTIF($C$2:$C$3444,C140))+1)</f>
        <v/>
      </c>
    </row>
    <row r="141">
      <c r="A141" s="5" t="inlineStr">
        <is>
          <t>W00163</t>
        </is>
      </c>
      <c r="B141" s="5" t="inlineStr">
        <is>
          <t>DE · Munich</t>
        </is>
      </c>
      <c r="C141" s="5" t="inlineStr">
        <is>
          <t>DE</t>
        </is>
      </c>
      <c r="D141" s="5" t="inlineStr">
        <is>
          <t>Munich</t>
        </is>
      </c>
      <c r="E141" s="5" t="inlineStr">
        <is>
          <t>Operations</t>
        </is>
      </c>
      <c r="F141" s="5" t="inlineStr">
        <is>
          <t>L2</t>
        </is>
      </c>
      <c r="G141" s="5" t="inlineStr">
        <is>
          <t>Operations L2</t>
        </is>
      </c>
      <c r="H141" s="5" t="inlineStr">
        <is>
          <t>F</t>
        </is>
      </c>
      <c r="I141" s="5" t="inlineStr">
        <is>
          <t>Fixed-term</t>
        </is>
      </c>
      <c r="J141" s="5" t="inlineStr">
        <is>
          <t>Hybrid</t>
        </is>
      </c>
      <c r="K141" s="5" t="n">
        <v>1</v>
      </c>
      <c r="L141" s="5" t="n">
        <v>40</v>
      </c>
      <c r="M141" s="5" t="n">
        <v>4</v>
      </c>
      <c r="N141" s="41" t="n">
        <v>44850</v>
      </c>
      <c r="O141" s="41" t="n">
        <v>0</v>
      </c>
      <c r="P141" s="41" t="n">
        <v>0</v>
      </c>
      <c r="Q141" s="41" t="n">
        <v>0</v>
      </c>
      <c r="R141" s="41" t="n">
        <v>0</v>
      </c>
      <c r="S141" s="28">
        <f>L141*Settings!$C$7</f>
        <v/>
      </c>
      <c r="T141" s="34">
        <f>O141+P141+Q141+R141</f>
        <v/>
      </c>
      <c r="U141" s="34">
        <f>N141+T141</f>
        <v/>
      </c>
      <c r="V141" s="33">
        <f>N141/S141</f>
        <v/>
      </c>
      <c r="W141" s="33">
        <f>T141/S141</f>
        <v/>
      </c>
      <c r="X141" s="33">
        <f>U141/S141</f>
        <v/>
      </c>
      <c r="Y141" s="4">
        <f>IF(T141&gt;0,1,0)</f>
        <v/>
      </c>
      <c r="Z141" s="4">
        <f>INDEX('Job Evaluation'!$I$5:$I$40,MATCH(G141,'Job Evaluation'!$A$5:$A$40,0))</f>
        <v/>
      </c>
      <c r="AA141" s="4">
        <f>SUMPRODUCT(($C$2:$C$3444=C141)*($X$2:$X$3444&lt;X141))+SUMPRODUCT(($C$2:C141=C141)*($X$2:X141=X141))</f>
        <v/>
      </c>
      <c r="AB141" s="4">
        <f>MIN(4,INT((AA141-1)*4/COUNTIF($C$2:$C$3444,C141))+1)</f>
        <v/>
      </c>
    </row>
    <row r="142">
      <c r="A142" s="5" t="inlineStr">
        <is>
          <t>W00164</t>
        </is>
      </c>
      <c r="B142" s="5" t="inlineStr">
        <is>
          <t>IT · Milan</t>
        </is>
      </c>
      <c r="C142" s="5" t="inlineStr">
        <is>
          <t>IT</t>
        </is>
      </c>
      <c r="D142" s="5" t="inlineStr">
        <is>
          <t>Milan</t>
        </is>
      </c>
      <c r="E142" s="5" t="inlineStr">
        <is>
          <t>Sales</t>
        </is>
      </c>
      <c r="F142" s="5" t="inlineStr">
        <is>
          <t>L2</t>
        </is>
      </c>
      <c r="G142" s="5" t="inlineStr">
        <is>
          <t>Sales L2</t>
        </is>
      </c>
      <c r="H142" s="5" t="inlineStr">
        <is>
          <t>M</t>
        </is>
      </c>
      <c r="I142" s="5" t="inlineStr">
        <is>
          <t>Permanent</t>
        </is>
      </c>
      <c r="J142" s="5" t="inlineStr">
        <is>
          <t>Hybrid</t>
        </is>
      </c>
      <c r="K142" s="5" t="n">
        <v>1</v>
      </c>
      <c r="L142" s="5" t="n">
        <v>40</v>
      </c>
      <c r="M142" s="5" t="n">
        <v>5</v>
      </c>
      <c r="N142" s="41" t="n">
        <v>36300</v>
      </c>
      <c r="O142" s="41" t="n">
        <v>0</v>
      </c>
      <c r="P142" s="41" t="n">
        <v>3880</v>
      </c>
      <c r="Q142" s="41" t="n">
        <v>0</v>
      </c>
      <c r="R142" s="41" t="n">
        <v>0</v>
      </c>
      <c r="S142" s="28">
        <f>L142*Settings!$C$7</f>
        <v/>
      </c>
      <c r="T142" s="34">
        <f>O142+P142+Q142+R142</f>
        <v/>
      </c>
      <c r="U142" s="34">
        <f>N142+T142</f>
        <v/>
      </c>
      <c r="V142" s="33">
        <f>N142/S142</f>
        <v/>
      </c>
      <c r="W142" s="33">
        <f>T142/S142</f>
        <v/>
      </c>
      <c r="X142" s="33">
        <f>U142/S142</f>
        <v/>
      </c>
      <c r="Y142" s="4">
        <f>IF(T142&gt;0,1,0)</f>
        <v/>
      </c>
      <c r="Z142" s="4">
        <f>INDEX('Job Evaluation'!$I$5:$I$40,MATCH(G142,'Job Evaluation'!$A$5:$A$40,0))</f>
        <v/>
      </c>
      <c r="AA142" s="4">
        <f>SUMPRODUCT(($C$2:$C$3444=C142)*($X$2:$X$3444&lt;X142))+SUMPRODUCT(($C$2:C142=C142)*($X$2:X142=X142))</f>
        <v/>
      </c>
      <c r="AB142" s="4">
        <f>MIN(4,INT((AA142-1)*4/COUNTIF($C$2:$C$3444,C142))+1)</f>
        <v/>
      </c>
    </row>
    <row r="143">
      <c r="A143" s="5" t="inlineStr">
        <is>
          <t>W00165</t>
        </is>
      </c>
      <c r="B143" s="5" t="inlineStr">
        <is>
          <t>DE · Munich</t>
        </is>
      </c>
      <c r="C143" s="5" t="inlineStr">
        <is>
          <t>DE</t>
        </is>
      </c>
      <c r="D143" s="5" t="inlineStr">
        <is>
          <t>Munich</t>
        </is>
      </c>
      <c r="E143" s="5" t="inlineStr">
        <is>
          <t>Customer Service</t>
        </is>
      </c>
      <c r="F143" s="5" t="inlineStr">
        <is>
          <t>L2</t>
        </is>
      </c>
      <c r="G143" s="5" t="inlineStr">
        <is>
          <t>Customer Service L2</t>
        </is>
      </c>
      <c r="H143" s="5" t="inlineStr">
        <is>
          <t>M</t>
        </is>
      </c>
      <c r="I143" s="5" t="inlineStr">
        <is>
          <t>Permanent</t>
        </is>
      </c>
      <c r="J143" s="5" t="inlineStr">
        <is>
          <t>Remote</t>
        </is>
      </c>
      <c r="K143" s="5" t="n">
        <v>1</v>
      </c>
      <c r="L143" s="5" t="n">
        <v>40</v>
      </c>
      <c r="M143" s="5" t="n">
        <v>3</v>
      </c>
      <c r="N143" s="41" t="n">
        <v>41850</v>
      </c>
      <c r="O143" s="41" t="n">
        <v>0</v>
      </c>
      <c r="P143" s="41" t="n">
        <v>0</v>
      </c>
      <c r="Q143" s="41" t="n">
        <v>0</v>
      </c>
      <c r="R143" s="41" t="n">
        <v>0</v>
      </c>
      <c r="S143" s="28">
        <f>L143*Settings!$C$7</f>
        <v/>
      </c>
      <c r="T143" s="34">
        <f>O143+P143+Q143+R143</f>
        <v/>
      </c>
      <c r="U143" s="34">
        <f>N143+T143</f>
        <v/>
      </c>
      <c r="V143" s="33">
        <f>N143/S143</f>
        <v/>
      </c>
      <c r="W143" s="33">
        <f>T143/S143</f>
        <v/>
      </c>
      <c r="X143" s="33">
        <f>U143/S143</f>
        <v/>
      </c>
      <c r="Y143" s="4">
        <f>IF(T143&gt;0,1,0)</f>
        <v/>
      </c>
      <c r="Z143" s="4">
        <f>INDEX('Job Evaluation'!$I$5:$I$40,MATCH(G143,'Job Evaluation'!$A$5:$A$40,0))</f>
        <v/>
      </c>
      <c r="AA143" s="4">
        <f>SUMPRODUCT(($C$2:$C$3444=C143)*($X$2:$X$3444&lt;X143))+SUMPRODUCT(($C$2:C143=C143)*($X$2:X143=X143))</f>
        <v/>
      </c>
      <c r="AB143" s="4">
        <f>MIN(4,INT((AA143-1)*4/COUNTIF($C$2:$C$3444,C143))+1)</f>
        <v/>
      </c>
    </row>
    <row r="144">
      <c r="A144" s="5" t="inlineStr">
        <is>
          <t>W00166</t>
        </is>
      </c>
      <c r="B144" s="5" t="inlineStr">
        <is>
          <t>IT · Milan</t>
        </is>
      </c>
      <c r="C144" s="5" t="inlineStr">
        <is>
          <t>IT</t>
        </is>
      </c>
      <c r="D144" s="5" t="inlineStr">
        <is>
          <t>Milan</t>
        </is>
      </c>
      <c r="E144" s="5" t="inlineStr">
        <is>
          <t>Tech</t>
        </is>
      </c>
      <c r="F144" s="5" t="inlineStr">
        <is>
          <t>L4</t>
        </is>
      </c>
      <c r="G144" s="5" t="inlineStr">
        <is>
          <t>Tech L4</t>
        </is>
      </c>
      <c r="H144" s="5" t="inlineStr">
        <is>
          <t>F</t>
        </is>
      </c>
      <c r="I144" s="5" t="inlineStr">
        <is>
          <t>Permanent</t>
        </is>
      </c>
      <c r="J144" s="5" t="inlineStr">
        <is>
          <t>Onsite</t>
        </is>
      </c>
      <c r="K144" s="5" t="n">
        <v>1</v>
      </c>
      <c r="L144" s="5" t="n">
        <v>40</v>
      </c>
      <c r="M144" s="5" t="n">
        <v>1</v>
      </c>
      <c r="N144" s="41" t="n">
        <v>69650</v>
      </c>
      <c r="O144" s="41" t="n">
        <v>0</v>
      </c>
      <c r="P144" s="41" t="n">
        <v>0</v>
      </c>
      <c r="Q144" s="41" t="n">
        <v>0</v>
      </c>
      <c r="R144" s="41" t="n">
        <v>0</v>
      </c>
      <c r="S144" s="28">
        <f>L144*Settings!$C$7</f>
        <v/>
      </c>
      <c r="T144" s="34">
        <f>O144+P144+Q144+R144</f>
        <v/>
      </c>
      <c r="U144" s="34">
        <f>N144+T144</f>
        <v/>
      </c>
      <c r="V144" s="33">
        <f>N144/S144</f>
        <v/>
      </c>
      <c r="W144" s="33">
        <f>T144/S144</f>
        <v/>
      </c>
      <c r="X144" s="33">
        <f>U144/S144</f>
        <v/>
      </c>
      <c r="Y144" s="4">
        <f>IF(T144&gt;0,1,0)</f>
        <v/>
      </c>
      <c r="Z144" s="4">
        <f>INDEX('Job Evaluation'!$I$5:$I$40,MATCH(G144,'Job Evaluation'!$A$5:$A$40,0))</f>
        <v/>
      </c>
      <c r="AA144" s="4">
        <f>SUMPRODUCT(($C$2:$C$3444=C144)*($X$2:$X$3444&lt;X144))+SUMPRODUCT(($C$2:C144=C144)*($X$2:X144=X144))</f>
        <v/>
      </c>
      <c r="AB144" s="4">
        <f>MIN(4,INT((AA144-1)*4/COUNTIF($C$2:$C$3444,C144))+1)</f>
        <v/>
      </c>
    </row>
    <row r="145">
      <c r="A145" s="5" t="inlineStr">
        <is>
          <t>W00167</t>
        </is>
      </c>
      <c r="B145" s="5" t="inlineStr">
        <is>
          <t>IT · Milan</t>
        </is>
      </c>
      <c r="C145" s="5" t="inlineStr">
        <is>
          <t>IT</t>
        </is>
      </c>
      <c r="D145" s="5" t="inlineStr">
        <is>
          <t>Milan</t>
        </is>
      </c>
      <c r="E145" s="5" t="inlineStr">
        <is>
          <t>Customer Service</t>
        </is>
      </c>
      <c r="F145" s="5" t="inlineStr">
        <is>
          <t>L4</t>
        </is>
      </c>
      <c r="G145" s="5" t="inlineStr">
        <is>
          <t>Customer Service L4</t>
        </is>
      </c>
      <c r="H145" s="5" t="inlineStr">
        <is>
          <t>F</t>
        </is>
      </c>
      <c r="I145" s="5" t="inlineStr">
        <is>
          <t>Permanent</t>
        </is>
      </c>
      <c r="J145" s="5" t="inlineStr">
        <is>
          <t>Hybrid</t>
        </is>
      </c>
      <c r="K145" s="5" t="n">
        <v>1</v>
      </c>
      <c r="L145" s="5" t="n">
        <v>40</v>
      </c>
      <c r="M145" s="5" t="n">
        <v>3</v>
      </c>
      <c r="N145" s="41" t="n">
        <v>46350</v>
      </c>
      <c r="O145" s="41" t="n">
        <v>3660</v>
      </c>
      <c r="P145" s="41" t="n">
        <v>0</v>
      </c>
      <c r="Q145" s="41" t="n">
        <v>0</v>
      </c>
      <c r="R145" s="41" t="n">
        <v>0</v>
      </c>
      <c r="S145" s="28">
        <f>L145*Settings!$C$7</f>
        <v/>
      </c>
      <c r="T145" s="34">
        <f>O145+P145+Q145+R145</f>
        <v/>
      </c>
      <c r="U145" s="34">
        <f>N145+T145</f>
        <v/>
      </c>
      <c r="V145" s="33">
        <f>N145/S145</f>
        <v/>
      </c>
      <c r="W145" s="33">
        <f>T145/S145</f>
        <v/>
      </c>
      <c r="X145" s="33">
        <f>U145/S145</f>
        <v/>
      </c>
      <c r="Y145" s="4">
        <f>IF(T145&gt;0,1,0)</f>
        <v/>
      </c>
      <c r="Z145" s="4">
        <f>INDEX('Job Evaluation'!$I$5:$I$40,MATCH(G145,'Job Evaluation'!$A$5:$A$40,0))</f>
        <v/>
      </c>
      <c r="AA145" s="4">
        <f>SUMPRODUCT(($C$2:$C$3444=C145)*($X$2:$X$3444&lt;X145))+SUMPRODUCT(($C$2:C145=C145)*($X$2:X145=X145))</f>
        <v/>
      </c>
      <c r="AB145" s="4">
        <f>MIN(4,INT((AA145-1)*4/COUNTIF($C$2:$C$3444,C145))+1)</f>
        <v/>
      </c>
    </row>
    <row r="146">
      <c r="A146" s="5" t="inlineStr">
        <is>
          <t>W00170</t>
        </is>
      </c>
      <c r="B146" s="5" t="inlineStr">
        <is>
          <t>IT · Milan</t>
        </is>
      </c>
      <c r="C146" s="5" t="inlineStr">
        <is>
          <t>IT</t>
        </is>
      </c>
      <c r="D146" s="5" t="inlineStr">
        <is>
          <t>Milan</t>
        </is>
      </c>
      <c r="E146" s="5" t="inlineStr">
        <is>
          <t>Operations</t>
        </is>
      </c>
      <c r="F146" s="5" t="inlineStr">
        <is>
          <t>L3</t>
        </is>
      </c>
      <c r="G146" s="5" t="inlineStr">
        <is>
          <t>Operations L3</t>
        </is>
      </c>
      <c r="H146" s="5" t="inlineStr">
        <is>
          <t>F</t>
        </is>
      </c>
      <c r="I146" s="5" t="inlineStr">
        <is>
          <t>Permanent</t>
        </is>
      </c>
      <c r="J146" s="5" t="inlineStr">
        <is>
          <t>Remote</t>
        </is>
      </c>
      <c r="K146" s="5" t="n">
        <v>1</v>
      </c>
      <c r="L146" s="5" t="n">
        <v>40</v>
      </c>
      <c r="M146" s="5" t="n">
        <v>3</v>
      </c>
      <c r="N146" s="41" t="n">
        <v>38150</v>
      </c>
      <c r="O146" s="41" t="n">
        <v>1870</v>
      </c>
      <c r="P146" s="41" t="n">
        <v>0</v>
      </c>
      <c r="Q146" s="41" t="n">
        <v>0</v>
      </c>
      <c r="R146" s="41" t="n">
        <v>0</v>
      </c>
      <c r="S146" s="28">
        <f>L146*Settings!$C$7</f>
        <v/>
      </c>
      <c r="T146" s="34">
        <f>O146+P146+Q146+R146</f>
        <v/>
      </c>
      <c r="U146" s="34">
        <f>N146+T146</f>
        <v/>
      </c>
      <c r="V146" s="33">
        <f>N146/S146</f>
        <v/>
      </c>
      <c r="W146" s="33">
        <f>T146/S146</f>
        <v/>
      </c>
      <c r="X146" s="33">
        <f>U146/S146</f>
        <v/>
      </c>
      <c r="Y146" s="4">
        <f>IF(T146&gt;0,1,0)</f>
        <v/>
      </c>
      <c r="Z146" s="4">
        <f>INDEX('Job Evaluation'!$I$5:$I$40,MATCH(G146,'Job Evaluation'!$A$5:$A$40,0))</f>
        <v/>
      </c>
      <c r="AA146" s="4">
        <f>SUMPRODUCT(($C$2:$C$3444=C146)*($X$2:$X$3444&lt;X146))+SUMPRODUCT(($C$2:C146=C146)*($X$2:X146=X146))</f>
        <v/>
      </c>
      <c r="AB146" s="4">
        <f>MIN(4,INT((AA146-1)*4/COUNTIF($C$2:$C$3444,C146))+1)</f>
        <v/>
      </c>
    </row>
    <row r="147">
      <c r="A147" s="5" t="inlineStr">
        <is>
          <t>W00172</t>
        </is>
      </c>
      <c r="B147" s="5" t="inlineStr">
        <is>
          <t>IT · Milan</t>
        </is>
      </c>
      <c r="C147" s="5" t="inlineStr">
        <is>
          <t>IT</t>
        </is>
      </c>
      <c r="D147" s="5" t="inlineStr">
        <is>
          <t>Milan</t>
        </is>
      </c>
      <c r="E147" s="5" t="inlineStr">
        <is>
          <t>Sales</t>
        </is>
      </c>
      <c r="F147" s="5" t="inlineStr">
        <is>
          <t>L3</t>
        </is>
      </c>
      <c r="G147" s="5" t="inlineStr">
        <is>
          <t>Sales L3</t>
        </is>
      </c>
      <c r="H147" s="5" t="inlineStr">
        <is>
          <t>M</t>
        </is>
      </c>
      <c r="I147" s="5" t="inlineStr">
        <is>
          <t>Permanent</t>
        </is>
      </c>
      <c r="J147" s="5" t="inlineStr">
        <is>
          <t>Hybrid</t>
        </is>
      </c>
      <c r="K147" s="5" t="n">
        <v>1</v>
      </c>
      <c r="L147" s="5" t="n">
        <v>40</v>
      </c>
      <c r="M147" s="5" t="n">
        <v>4</v>
      </c>
      <c r="N147" s="41" t="n">
        <v>44900</v>
      </c>
      <c r="O147" s="41" t="n">
        <v>2740</v>
      </c>
      <c r="P147" s="41" t="n">
        <v>5700</v>
      </c>
      <c r="Q147" s="41" t="n">
        <v>0</v>
      </c>
      <c r="R147" s="41" t="n">
        <v>0</v>
      </c>
      <c r="S147" s="28">
        <f>L147*Settings!$C$7</f>
        <v/>
      </c>
      <c r="T147" s="34">
        <f>O147+P147+Q147+R147</f>
        <v/>
      </c>
      <c r="U147" s="34">
        <f>N147+T147</f>
        <v/>
      </c>
      <c r="V147" s="33">
        <f>N147/S147</f>
        <v/>
      </c>
      <c r="W147" s="33">
        <f>T147/S147</f>
        <v/>
      </c>
      <c r="X147" s="33">
        <f>U147/S147</f>
        <v/>
      </c>
      <c r="Y147" s="4">
        <f>IF(T147&gt;0,1,0)</f>
        <v/>
      </c>
      <c r="Z147" s="4">
        <f>INDEX('Job Evaluation'!$I$5:$I$40,MATCH(G147,'Job Evaluation'!$A$5:$A$40,0))</f>
        <v/>
      </c>
      <c r="AA147" s="4">
        <f>SUMPRODUCT(($C$2:$C$3444=C147)*($X$2:$X$3444&lt;X147))+SUMPRODUCT(($C$2:C147=C147)*($X$2:X147=X147))</f>
        <v/>
      </c>
      <c r="AB147" s="4">
        <f>MIN(4,INT((AA147-1)*4/COUNTIF($C$2:$C$3444,C147))+1)</f>
        <v/>
      </c>
    </row>
    <row r="148">
      <c r="A148" s="5" t="inlineStr">
        <is>
          <t>W00173</t>
        </is>
      </c>
      <c r="B148" s="5" t="inlineStr">
        <is>
          <t>DE · Munich</t>
        </is>
      </c>
      <c r="C148" s="5" t="inlineStr">
        <is>
          <t>DE</t>
        </is>
      </c>
      <c r="D148" s="5" t="inlineStr">
        <is>
          <t>Munich</t>
        </is>
      </c>
      <c r="E148" s="5" t="inlineStr">
        <is>
          <t>Operations</t>
        </is>
      </c>
      <c r="F148" s="5" t="inlineStr">
        <is>
          <t>L3</t>
        </is>
      </c>
      <c r="G148" s="5" t="inlineStr">
        <is>
          <t>Operations L3</t>
        </is>
      </c>
      <c r="H148" s="5" t="inlineStr">
        <is>
          <t>F</t>
        </is>
      </c>
      <c r="I148" s="5" t="inlineStr">
        <is>
          <t>Permanent</t>
        </is>
      </c>
      <c r="J148" s="5" t="inlineStr">
        <is>
          <t>Onsite</t>
        </is>
      </c>
      <c r="K148" s="5" t="n">
        <v>1</v>
      </c>
      <c r="L148" s="5" t="n">
        <v>40</v>
      </c>
      <c r="M148" s="5" t="n">
        <v>5</v>
      </c>
      <c r="N148" s="41" t="n">
        <v>62550</v>
      </c>
      <c r="O148" s="41" t="n">
        <v>4700</v>
      </c>
      <c r="P148" s="41" t="n">
        <v>0</v>
      </c>
      <c r="Q148" s="41" t="n">
        <v>1800</v>
      </c>
      <c r="R148" s="41" t="n">
        <v>0</v>
      </c>
      <c r="S148" s="28">
        <f>L148*Settings!$C$7</f>
        <v/>
      </c>
      <c r="T148" s="34">
        <f>O148+P148+Q148+R148</f>
        <v/>
      </c>
      <c r="U148" s="34">
        <f>N148+T148</f>
        <v/>
      </c>
      <c r="V148" s="33">
        <f>N148/S148</f>
        <v/>
      </c>
      <c r="W148" s="33">
        <f>T148/S148</f>
        <v/>
      </c>
      <c r="X148" s="33">
        <f>U148/S148</f>
        <v/>
      </c>
      <c r="Y148" s="4">
        <f>IF(T148&gt;0,1,0)</f>
        <v/>
      </c>
      <c r="Z148" s="4">
        <f>INDEX('Job Evaluation'!$I$5:$I$40,MATCH(G148,'Job Evaluation'!$A$5:$A$40,0))</f>
        <v/>
      </c>
      <c r="AA148" s="4">
        <f>SUMPRODUCT(($C$2:$C$3444=C148)*($X$2:$X$3444&lt;X148))+SUMPRODUCT(($C$2:C148=C148)*($X$2:X148=X148))</f>
        <v/>
      </c>
      <c r="AB148" s="4">
        <f>MIN(4,INT((AA148-1)*4/COUNTIF($C$2:$C$3444,C148))+1)</f>
        <v/>
      </c>
    </row>
    <row r="149">
      <c r="A149" s="5" t="inlineStr">
        <is>
          <t>W00174</t>
        </is>
      </c>
      <c r="B149" s="5" t="inlineStr">
        <is>
          <t>IT · Milan</t>
        </is>
      </c>
      <c r="C149" s="5" t="inlineStr">
        <is>
          <t>IT</t>
        </is>
      </c>
      <c r="D149" s="5" t="inlineStr">
        <is>
          <t>Milan</t>
        </is>
      </c>
      <c r="E149" s="5" t="inlineStr">
        <is>
          <t>Sales</t>
        </is>
      </c>
      <c r="F149" s="5" t="inlineStr">
        <is>
          <t>L1</t>
        </is>
      </c>
      <c r="G149" s="5" t="inlineStr">
        <is>
          <t>Sales L1</t>
        </is>
      </c>
      <c r="H149" s="5" t="inlineStr">
        <is>
          <t>M</t>
        </is>
      </c>
      <c r="I149" s="5" t="inlineStr">
        <is>
          <t>Permanent</t>
        </is>
      </c>
      <c r="J149" s="5" t="inlineStr">
        <is>
          <t>Hybrid</t>
        </is>
      </c>
      <c r="K149" s="5" t="n">
        <v>0.8</v>
      </c>
      <c r="L149" s="5" t="n">
        <v>32</v>
      </c>
      <c r="M149" s="5" t="n">
        <v>3</v>
      </c>
      <c r="N149" s="41" t="n">
        <v>18200</v>
      </c>
      <c r="O149" s="41" t="n">
        <v>0</v>
      </c>
      <c r="P149" s="41" t="n">
        <v>2620</v>
      </c>
      <c r="Q149" s="41" t="n">
        <v>0</v>
      </c>
      <c r="R149" s="41" t="n">
        <v>0</v>
      </c>
      <c r="S149" s="28">
        <f>L149*Settings!$C$7</f>
        <v/>
      </c>
      <c r="T149" s="34">
        <f>O149+P149+Q149+R149</f>
        <v/>
      </c>
      <c r="U149" s="34">
        <f>N149+T149</f>
        <v/>
      </c>
      <c r="V149" s="33">
        <f>N149/S149</f>
        <v/>
      </c>
      <c r="W149" s="33">
        <f>T149/S149</f>
        <v/>
      </c>
      <c r="X149" s="33">
        <f>U149/S149</f>
        <v/>
      </c>
      <c r="Y149" s="4">
        <f>IF(T149&gt;0,1,0)</f>
        <v/>
      </c>
      <c r="Z149" s="4">
        <f>INDEX('Job Evaluation'!$I$5:$I$40,MATCH(G149,'Job Evaluation'!$A$5:$A$40,0))</f>
        <v/>
      </c>
      <c r="AA149" s="4">
        <f>SUMPRODUCT(($C$2:$C$3444=C149)*($X$2:$X$3444&lt;X149))+SUMPRODUCT(($C$2:C149=C149)*($X$2:X149=X149))</f>
        <v/>
      </c>
      <c r="AB149" s="4">
        <f>MIN(4,INT((AA149-1)*4/COUNTIF($C$2:$C$3444,C149))+1)</f>
        <v/>
      </c>
    </row>
    <row r="150">
      <c r="A150" s="5" t="inlineStr">
        <is>
          <t>W00175</t>
        </is>
      </c>
      <c r="B150" s="5" t="inlineStr">
        <is>
          <t>PL · Kraków</t>
        </is>
      </c>
      <c r="C150" s="5" t="inlineStr">
        <is>
          <t>PL</t>
        </is>
      </c>
      <c r="D150" s="5" t="inlineStr">
        <is>
          <t>Krakow</t>
        </is>
      </c>
      <c r="E150" s="5" t="inlineStr">
        <is>
          <t>Operations</t>
        </is>
      </c>
      <c r="F150" s="5" t="inlineStr">
        <is>
          <t>L1</t>
        </is>
      </c>
      <c r="G150" s="5" t="inlineStr">
        <is>
          <t>Operations L1</t>
        </is>
      </c>
      <c r="H150" s="5" t="inlineStr">
        <is>
          <t>F</t>
        </is>
      </c>
      <c r="I150" s="5" t="inlineStr">
        <is>
          <t>Permanent</t>
        </is>
      </c>
      <c r="J150" s="5" t="inlineStr">
        <is>
          <t>Onsite</t>
        </is>
      </c>
      <c r="K150" s="5" t="n">
        <v>1</v>
      </c>
      <c r="L150" s="5" t="n">
        <v>40</v>
      </c>
      <c r="M150" s="5" t="n">
        <v>2</v>
      </c>
      <c r="N150" s="41" t="n">
        <v>20600</v>
      </c>
      <c r="O150" s="41" t="n">
        <v>0</v>
      </c>
      <c r="P150" s="41" t="n">
        <v>0</v>
      </c>
      <c r="Q150" s="41" t="n">
        <v>840</v>
      </c>
      <c r="R150" s="41" t="n">
        <v>0</v>
      </c>
      <c r="S150" s="28">
        <f>L150*Settings!$C$7</f>
        <v/>
      </c>
      <c r="T150" s="34">
        <f>O150+P150+Q150+R150</f>
        <v/>
      </c>
      <c r="U150" s="34">
        <f>N150+T150</f>
        <v/>
      </c>
      <c r="V150" s="33">
        <f>N150/S150</f>
        <v/>
      </c>
      <c r="W150" s="33">
        <f>T150/S150</f>
        <v/>
      </c>
      <c r="X150" s="33">
        <f>U150/S150</f>
        <v/>
      </c>
      <c r="Y150" s="4">
        <f>IF(T150&gt;0,1,0)</f>
        <v/>
      </c>
      <c r="Z150" s="4">
        <f>INDEX('Job Evaluation'!$I$5:$I$40,MATCH(G150,'Job Evaluation'!$A$5:$A$40,0))</f>
        <v/>
      </c>
      <c r="AA150" s="4">
        <f>SUMPRODUCT(($C$2:$C$3444=C150)*($X$2:$X$3444&lt;X150))+SUMPRODUCT(($C$2:C150=C150)*($X$2:X150=X150))</f>
        <v/>
      </c>
      <c r="AB150" s="4">
        <f>MIN(4,INT((AA150-1)*4/COUNTIF($C$2:$C$3444,C150))+1)</f>
        <v/>
      </c>
    </row>
    <row r="151">
      <c r="A151" s="5" t="inlineStr">
        <is>
          <t>W00176</t>
        </is>
      </c>
      <c r="B151" s="5" t="inlineStr">
        <is>
          <t>ES · Barcelona</t>
        </is>
      </c>
      <c r="C151" s="5" t="inlineStr">
        <is>
          <t>ES</t>
        </is>
      </c>
      <c r="D151" s="5" t="inlineStr">
        <is>
          <t>Barcelona</t>
        </is>
      </c>
      <c r="E151" s="5" t="inlineStr">
        <is>
          <t>Customer Service</t>
        </is>
      </c>
      <c r="F151" s="5" t="inlineStr">
        <is>
          <t>L1</t>
        </is>
      </c>
      <c r="G151" s="5" t="inlineStr">
        <is>
          <t>Customer Service L1</t>
        </is>
      </c>
      <c r="H151" s="5" t="inlineStr">
        <is>
          <t>F</t>
        </is>
      </c>
      <c r="I151" s="5" t="inlineStr">
        <is>
          <t>Permanent</t>
        </is>
      </c>
      <c r="J151" s="5" t="inlineStr">
        <is>
          <t>Hybrid</t>
        </is>
      </c>
      <c r="K151" s="5" t="n">
        <v>1</v>
      </c>
      <c r="L151" s="5" t="n">
        <v>40</v>
      </c>
      <c r="M151" s="5" t="n">
        <v>3</v>
      </c>
      <c r="N151" s="41" t="n">
        <v>22350</v>
      </c>
      <c r="O151" s="41" t="n">
        <v>0</v>
      </c>
      <c r="P151" s="41" t="n">
        <v>0</v>
      </c>
      <c r="Q151" s="41" t="n">
        <v>0</v>
      </c>
      <c r="R151" s="41" t="n">
        <v>0</v>
      </c>
      <c r="S151" s="28">
        <f>L151*Settings!$C$7</f>
        <v/>
      </c>
      <c r="T151" s="34">
        <f>O151+P151+Q151+R151</f>
        <v/>
      </c>
      <c r="U151" s="34">
        <f>N151+T151</f>
        <v/>
      </c>
      <c r="V151" s="33">
        <f>N151/S151</f>
        <v/>
      </c>
      <c r="W151" s="33">
        <f>T151/S151</f>
        <v/>
      </c>
      <c r="X151" s="33">
        <f>U151/S151</f>
        <v/>
      </c>
      <c r="Y151" s="4">
        <f>IF(T151&gt;0,1,0)</f>
        <v/>
      </c>
      <c r="Z151" s="4">
        <f>INDEX('Job Evaluation'!$I$5:$I$40,MATCH(G151,'Job Evaluation'!$A$5:$A$40,0))</f>
        <v/>
      </c>
      <c r="AA151" s="4">
        <f>SUMPRODUCT(($C$2:$C$3444=C151)*($X$2:$X$3444&lt;X151))+SUMPRODUCT(($C$2:C151=C151)*($X$2:X151=X151))</f>
        <v/>
      </c>
      <c r="AB151" s="4">
        <f>MIN(4,INT((AA151-1)*4/COUNTIF($C$2:$C$3444,C151))+1)</f>
        <v/>
      </c>
    </row>
    <row r="152">
      <c r="A152" s="5" t="inlineStr">
        <is>
          <t>W00177</t>
        </is>
      </c>
      <c r="B152" s="5" t="inlineStr">
        <is>
          <t>PL · Kraków</t>
        </is>
      </c>
      <c r="C152" s="5" t="inlineStr">
        <is>
          <t>PL</t>
        </is>
      </c>
      <c r="D152" s="5" t="inlineStr">
        <is>
          <t>Krakow</t>
        </is>
      </c>
      <c r="E152" s="5" t="inlineStr">
        <is>
          <t>Tech</t>
        </is>
      </c>
      <c r="F152" s="5" t="inlineStr">
        <is>
          <t>L5</t>
        </is>
      </c>
      <c r="G152" s="5" t="inlineStr">
        <is>
          <t>Tech L5</t>
        </is>
      </c>
      <c r="H152" s="5" t="inlineStr">
        <is>
          <t>M</t>
        </is>
      </c>
      <c r="I152" s="5" t="inlineStr">
        <is>
          <t>Permanent</t>
        </is>
      </c>
      <c r="J152" s="5" t="inlineStr">
        <is>
          <t>Hybrid</t>
        </is>
      </c>
      <c r="K152" s="5" t="n">
        <v>0.8</v>
      </c>
      <c r="L152" s="5" t="n">
        <v>32</v>
      </c>
      <c r="M152" s="5" t="n">
        <v>3</v>
      </c>
      <c r="N152" s="41" t="n">
        <v>58400</v>
      </c>
      <c r="O152" s="41" t="n">
        <v>6860</v>
      </c>
      <c r="P152" s="41" t="n">
        <v>0</v>
      </c>
      <c r="Q152" s="41" t="n">
        <v>0</v>
      </c>
      <c r="R152" s="41" t="n">
        <v>4200</v>
      </c>
      <c r="S152" s="28">
        <f>L152*Settings!$C$7</f>
        <v/>
      </c>
      <c r="T152" s="34">
        <f>O152+P152+Q152+R152</f>
        <v/>
      </c>
      <c r="U152" s="34">
        <f>N152+T152</f>
        <v/>
      </c>
      <c r="V152" s="33">
        <f>N152/S152</f>
        <v/>
      </c>
      <c r="W152" s="33">
        <f>T152/S152</f>
        <v/>
      </c>
      <c r="X152" s="33">
        <f>U152/S152</f>
        <v/>
      </c>
      <c r="Y152" s="4">
        <f>IF(T152&gt;0,1,0)</f>
        <v/>
      </c>
      <c r="Z152" s="4">
        <f>INDEX('Job Evaluation'!$I$5:$I$40,MATCH(G152,'Job Evaluation'!$A$5:$A$40,0))</f>
        <v/>
      </c>
      <c r="AA152" s="4">
        <f>SUMPRODUCT(($C$2:$C$3444=C152)*($X$2:$X$3444&lt;X152))+SUMPRODUCT(($C$2:C152=C152)*($X$2:X152=X152))</f>
        <v/>
      </c>
      <c r="AB152" s="4">
        <f>MIN(4,INT((AA152-1)*4/COUNTIF($C$2:$C$3444,C152))+1)</f>
        <v/>
      </c>
    </row>
    <row r="153">
      <c r="A153" s="5" t="inlineStr">
        <is>
          <t>W00178</t>
        </is>
      </c>
      <c r="B153" s="5" t="inlineStr">
        <is>
          <t>IT · Milan</t>
        </is>
      </c>
      <c r="C153" s="5" t="inlineStr">
        <is>
          <t>IT</t>
        </is>
      </c>
      <c r="D153" s="5" t="inlineStr">
        <is>
          <t>Milan</t>
        </is>
      </c>
      <c r="E153" s="5" t="inlineStr">
        <is>
          <t>Customer Service</t>
        </is>
      </c>
      <c r="F153" s="5" t="inlineStr">
        <is>
          <t>L1</t>
        </is>
      </c>
      <c r="G153" s="5" t="inlineStr">
        <is>
          <t>Customer Service L1</t>
        </is>
      </c>
      <c r="H153" s="5" t="inlineStr">
        <is>
          <t>M</t>
        </is>
      </c>
      <c r="I153" s="5" t="inlineStr">
        <is>
          <t>Permanent</t>
        </is>
      </c>
      <c r="J153" s="5" t="inlineStr">
        <is>
          <t>Hybrid</t>
        </is>
      </c>
      <c r="K153" s="5" t="n">
        <v>1</v>
      </c>
      <c r="L153" s="5" t="n">
        <v>40</v>
      </c>
      <c r="M153" s="5" t="n">
        <v>2</v>
      </c>
      <c r="N153" s="41" t="n">
        <v>25600</v>
      </c>
      <c r="O153" s="41" t="n">
        <v>0</v>
      </c>
      <c r="P153" s="41" t="n">
        <v>0</v>
      </c>
      <c r="Q153" s="41" t="n">
        <v>0</v>
      </c>
      <c r="R153" s="41" t="n">
        <v>0</v>
      </c>
      <c r="S153" s="28">
        <f>L153*Settings!$C$7</f>
        <v/>
      </c>
      <c r="T153" s="34">
        <f>O153+P153+Q153+R153</f>
        <v/>
      </c>
      <c r="U153" s="34">
        <f>N153+T153</f>
        <v/>
      </c>
      <c r="V153" s="33">
        <f>N153/S153</f>
        <v/>
      </c>
      <c r="W153" s="33">
        <f>T153/S153</f>
        <v/>
      </c>
      <c r="X153" s="33">
        <f>U153/S153</f>
        <v/>
      </c>
      <c r="Y153" s="4">
        <f>IF(T153&gt;0,1,0)</f>
        <v/>
      </c>
      <c r="Z153" s="4">
        <f>INDEX('Job Evaluation'!$I$5:$I$40,MATCH(G153,'Job Evaluation'!$A$5:$A$40,0))</f>
        <v/>
      </c>
      <c r="AA153" s="4">
        <f>SUMPRODUCT(($C$2:$C$3444=C153)*($X$2:$X$3444&lt;X153))+SUMPRODUCT(($C$2:C153=C153)*($X$2:X153=X153))</f>
        <v/>
      </c>
      <c r="AB153" s="4">
        <f>MIN(4,INT((AA153-1)*4/COUNTIF($C$2:$C$3444,C153))+1)</f>
        <v/>
      </c>
    </row>
    <row r="154">
      <c r="A154" s="5" t="inlineStr">
        <is>
          <t>W00180</t>
        </is>
      </c>
      <c r="B154" s="5" t="inlineStr">
        <is>
          <t>PL · Kraków</t>
        </is>
      </c>
      <c r="C154" s="5" t="inlineStr">
        <is>
          <t>PL</t>
        </is>
      </c>
      <c r="D154" s="5" t="inlineStr">
        <is>
          <t>Krakow</t>
        </is>
      </c>
      <c r="E154" s="5" t="inlineStr">
        <is>
          <t>Customer Service</t>
        </is>
      </c>
      <c r="F154" s="5" t="inlineStr">
        <is>
          <t>L4</t>
        </is>
      </c>
      <c r="G154" s="5" t="inlineStr">
        <is>
          <t>Customer Service L4</t>
        </is>
      </c>
      <c r="H154" s="5" t="inlineStr">
        <is>
          <t>M</t>
        </is>
      </c>
      <c r="I154" s="5" t="inlineStr">
        <is>
          <t>Fixed-term</t>
        </is>
      </c>
      <c r="J154" s="5" t="inlineStr">
        <is>
          <t>Hybrid</t>
        </is>
      </c>
      <c r="K154" s="5" t="n">
        <v>1</v>
      </c>
      <c r="L154" s="5" t="n">
        <v>40</v>
      </c>
      <c r="M154" s="5" t="n">
        <v>3</v>
      </c>
      <c r="N154" s="41" t="n">
        <v>40700</v>
      </c>
      <c r="O154" s="41" t="n">
        <v>3440</v>
      </c>
      <c r="P154" s="41" t="n">
        <v>0</v>
      </c>
      <c r="Q154" s="41" t="n">
        <v>0</v>
      </c>
      <c r="R154" s="41" t="n">
        <v>0</v>
      </c>
      <c r="S154" s="28">
        <f>L154*Settings!$C$7</f>
        <v/>
      </c>
      <c r="T154" s="34">
        <f>O154+P154+Q154+R154</f>
        <v/>
      </c>
      <c r="U154" s="34">
        <f>N154+T154</f>
        <v/>
      </c>
      <c r="V154" s="33">
        <f>N154/S154</f>
        <v/>
      </c>
      <c r="W154" s="33">
        <f>T154/S154</f>
        <v/>
      </c>
      <c r="X154" s="33">
        <f>U154/S154</f>
        <v/>
      </c>
      <c r="Y154" s="4">
        <f>IF(T154&gt;0,1,0)</f>
        <v/>
      </c>
      <c r="Z154" s="4">
        <f>INDEX('Job Evaluation'!$I$5:$I$40,MATCH(G154,'Job Evaluation'!$A$5:$A$40,0))</f>
        <v/>
      </c>
      <c r="AA154" s="4">
        <f>SUMPRODUCT(($C$2:$C$3444=C154)*($X$2:$X$3444&lt;X154))+SUMPRODUCT(($C$2:C154=C154)*($X$2:X154=X154))</f>
        <v/>
      </c>
      <c r="AB154" s="4">
        <f>MIN(4,INT((AA154-1)*4/COUNTIF($C$2:$C$3444,C154))+1)</f>
        <v/>
      </c>
    </row>
    <row r="155">
      <c r="A155" s="5" t="inlineStr">
        <is>
          <t>W00181</t>
        </is>
      </c>
      <c r="B155" s="5" t="inlineStr">
        <is>
          <t>DE · Munich</t>
        </is>
      </c>
      <c r="C155" s="5" t="inlineStr">
        <is>
          <t>DE</t>
        </is>
      </c>
      <c r="D155" s="5" t="inlineStr">
        <is>
          <t>Munich</t>
        </is>
      </c>
      <c r="E155" s="5" t="inlineStr">
        <is>
          <t>Customer Service</t>
        </is>
      </c>
      <c r="F155" s="5" t="inlineStr">
        <is>
          <t>L4</t>
        </is>
      </c>
      <c r="G155" s="5" t="inlineStr">
        <is>
          <t>Customer Service L4</t>
        </is>
      </c>
      <c r="H155" s="5" t="inlineStr">
        <is>
          <t>F</t>
        </is>
      </c>
      <c r="I155" s="5" t="inlineStr">
        <is>
          <t>Permanent</t>
        </is>
      </c>
      <c r="J155" s="5" t="inlineStr">
        <is>
          <t>Hybrid</t>
        </is>
      </c>
      <c r="K155" s="5" t="n">
        <v>1</v>
      </c>
      <c r="L155" s="5" t="n">
        <v>40</v>
      </c>
      <c r="M155" s="5" t="n">
        <v>3</v>
      </c>
      <c r="N155" s="41" t="n">
        <v>74900</v>
      </c>
      <c r="O155" s="41" t="n">
        <v>5840</v>
      </c>
      <c r="P155" s="41" t="n">
        <v>0</v>
      </c>
      <c r="Q155" s="41" t="n">
        <v>0</v>
      </c>
      <c r="R155" s="41" t="n">
        <v>0</v>
      </c>
      <c r="S155" s="28">
        <f>L155*Settings!$C$7</f>
        <v/>
      </c>
      <c r="T155" s="34">
        <f>O155+P155+Q155+R155</f>
        <v/>
      </c>
      <c r="U155" s="34">
        <f>N155+T155</f>
        <v/>
      </c>
      <c r="V155" s="33">
        <f>N155/S155</f>
        <v/>
      </c>
      <c r="W155" s="33">
        <f>T155/S155</f>
        <v/>
      </c>
      <c r="X155" s="33">
        <f>U155/S155</f>
        <v/>
      </c>
      <c r="Y155" s="4">
        <f>IF(T155&gt;0,1,0)</f>
        <v/>
      </c>
      <c r="Z155" s="4">
        <f>INDEX('Job Evaluation'!$I$5:$I$40,MATCH(G155,'Job Evaluation'!$A$5:$A$40,0))</f>
        <v/>
      </c>
      <c r="AA155" s="4">
        <f>SUMPRODUCT(($C$2:$C$3444=C155)*($X$2:$X$3444&lt;X155))+SUMPRODUCT(($C$2:C155=C155)*($X$2:X155=X155))</f>
        <v/>
      </c>
      <c r="AB155" s="4">
        <f>MIN(4,INT((AA155-1)*4/COUNTIF($C$2:$C$3444,C155))+1)</f>
        <v/>
      </c>
    </row>
    <row r="156">
      <c r="A156" s="5" t="inlineStr">
        <is>
          <t>W00182</t>
        </is>
      </c>
      <c r="B156" s="5" t="inlineStr">
        <is>
          <t>PL · Kraków</t>
        </is>
      </c>
      <c r="C156" s="5" t="inlineStr">
        <is>
          <t>PL</t>
        </is>
      </c>
      <c r="D156" s="5" t="inlineStr">
        <is>
          <t>Krakow</t>
        </is>
      </c>
      <c r="E156" s="5" t="inlineStr">
        <is>
          <t>Operations</t>
        </is>
      </c>
      <c r="F156" s="5" t="inlineStr">
        <is>
          <t>L2</t>
        </is>
      </c>
      <c r="G156" s="5" t="inlineStr">
        <is>
          <t>Operations L2</t>
        </is>
      </c>
      <c r="H156" s="5" t="inlineStr">
        <is>
          <t>F</t>
        </is>
      </c>
      <c r="I156" s="5" t="inlineStr">
        <is>
          <t>Permanent</t>
        </is>
      </c>
      <c r="J156" s="5" t="inlineStr">
        <is>
          <t>Onsite</t>
        </is>
      </c>
      <c r="K156" s="5" t="n">
        <v>1</v>
      </c>
      <c r="L156" s="5" t="n">
        <v>40</v>
      </c>
      <c r="M156" s="5" t="n">
        <v>3</v>
      </c>
      <c r="N156" s="41" t="n">
        <v>24750</v>
      </c>
      <c r="O156" s="41" t="n">
        <v>0</v>
      </c>
      <c r="P156" s="41" t="n">
        <v>0</v>
      </c>
      <c r="Q156" s="41" t="n">
        <v>840</v>
      </c>
      <c r="R156" s="41" t="n">
        <v>0</v>
      </c>
      <c r="S156" s="28">
        <f>L156*Settings!$C$7</f>
        <v/>
      </c>
      <c r="T156" s="34">
        <f>O156+P156+Q156+R156</f>
        <v/>
      </c>
      <c r="U156" s="34">
        <f>N156+T156</f>
        <v/>
      </c>
      <c r="V156" s="33">
        <f>N156/S156</f>
        <v/>
      </c>
      <c r="W156" s="33">
        <f>T156/S156</f>
        <v/>
      </c>
      <c r="X156" s="33">
        <f>U156/S156</f>
        <v/>
      </c>
      <c r="Y156" s="4">
        <f>IF(T156&gt;0,1,0)</f>
        <v/>
      </c>
      <c r="Z156" s="4">
        <f>INDEX('Job Evaluation'!$I$5:$I$40,MATCH(G156,'Job Evaluation'!$A$5:$A$40,0))</f>
        <v/>
      </c>
      <c r="AA156" s="4">
        <f>SUMPRODUCT(($C$2:$C$3444=C156)*($X$2:$X$3444&lt;X156))+SUMPRODUCT(($C$2:C156=C156)*($X$2:X156=X156))</f>
        <v/>
      </c>
      <c r="AB156" s="4">
        <f>MIN(4,INT((AA156-1)*4/COUNTIF($C$2:$C$3444,C156))+1)</f>
        <v/>
      </c>
    </row>
    <row r="157">
      <c r="A157" s="5" t="inlineStr">
        <is>
          <t>W00183</t>
        </is>
      </c>
      <c r="B157" s="5" t="inlineStr">
        <is>
          <t>IT · Milan</t>
        </is>
      </c>
      <c r="C157" s="5" t="inlineStr">
        <is>
          <t>IT</t>
        </is>
      </c>
      <c r="D157" s="5" t="inlineStr">
        <is>
          <t>Milan</t>
        </is>
      </c>
      <c r="E157" s="5" t="inlineStr">
        <is>
          <t>Customer Service</t>
        </is>
      </c>
      <c r="F157" s="5" t="inlineStr">
        <is>
          <t>L1</t>
        </is>
      </c>
      <c r="G157" s="5" t="inlineStr">
        <is>
          <t>Customer Service L1</t>
        </is>
      </c>
      <c r="H157" s="5" t="inlineStr">
        <is>
          <t>F</t>
        </is>
      </c>
      <c r="I157" s="5" t="inlineStr">
        <is>
          <t>Permanent</t>
        </is>
      </c>
      <c r="J157" s="5" t="inlineStr">
        <is>
          <t>Hybrid</t>
        </is>
      </c>
      <c r="K157" s="5" t="n">
        <v>1</v>
      </c>
      <c r="L157" s="5" t="n">
        <v>40</v>
      </c>
      <c r="M157" s="5" t="n">
        <v>4</v>
      </c>
      <c r="N157" s="41" t="n">
        <v>24300</v>
      </c>
      <c r="O157" s="41" t="n">
        <v>0</v>
      </c>
      <c r="P157" s="41" t="n">
        <v>0</v>
      </c>
      <c r="Q157" s="41" t="n">
        <v>0</v>
      </c>
      <c r="R157" s="41" t="n">
        <v>0</v>
      </c>
      <c r="S157" s="28">
        <f>L157*Settings!$C$7</f>
        <v/>
      </c>
      <c r="T157" s="34">
        <f>O157+P157+Q157+R157</f>
        <v/>
      </c>
      <c r="U157" s="34">
        <f>N157+T157</f>
        <v/>
      </c>
      <c r="V157" s="33">
        <f>N157/S157</f>
        <v/>
      </c>
      <c r="W157" s="33">
        <f>T157/S157</f>
        <v/>
      </c>
      <c r="X157" s="33">
        <f>U157/S157</f>
        <v/>
      </c>
      <c r="Y157" s="4">
        <f>IF(T157&gt;0,1,0)</f>
        <v/>
      </c>
      <c r="Z157" s="4">
        <f>INDEX('Job Evaluation'!$I$5:$I$40,MATCH(G157,'Job Evaluation'!$A$5:$A$40,0))</f>
        <v/>
      </c>
      <c r="AA157" s="4">
        <f>SUMPRODUCT(($C$2:$C$3444=C157)*($X$2:$X$3444&lt;X157))+SUMPRODUCT(($C$2:C157=C157)*($X$2:X157=X157))</f>
        <v/>
      </c>
      <c r="AB157" s="4">
        <f>MIN(4,INT((AA157-1)*4/COUNTIF($C$2:$C$3444,C157))+1)</f>
        <v/>
      </c>
    </row>
    <row r="158">
      <c r="A158" s="5" t="inlineStr">
        <is>
          <t>W00184</t>
        </is>
      </c>
      <c r="B158" s="5" t="inlineStr">
        <is>
          <t>DE · Munich</t>
        </is>
      </c>
      <c r="C158" s="5" t="inlineStr">
        <is>
          <t>DE</t>
        </is>
      </c>
      <c r="D158" s="5" t="inlineStr">
        <is>
          <t>Munich</t>
        </is>
      </c>
      <c r="E158" s="5" t="inlineStr">
        <is>
          <t>HR</t>
        </is>
      </c>
      <c r="F158" s="5" t="inlineStr">
        <is>
          <t>L1</t>
        </is>
      </c>
      <c r="G158" s="5" t="inlineStr">
        <is>
          <t>HR L1</t>
        </is>
      </c>
      <c r="H158" s="5" t="inlineStr">
        <is>
          <t>F</t>
        </is>
      </c>
      <c r="I158" s="5" t="inlineStr">
        <is>
          <t>Permanent</t>
        </is>
      </c>
      <c r="J158" s="5" t="inlineStr">
        <is>
          <t>Hybrid</t>
        </is>
      </c>
      <c r="K158" s="5" t="n">
        <v>1</v>
      </c>
      <c r="L158" s="5" t="n">
        <v>40</v>
      </c>
      <c r="M158" s="5" t="n">
        <v>4</v>
      </c>
      <c r="N158" s="41" t="n">
        <v>40650</v>
      </c>
      <c r="O158" s="41" t="n">
        <v>0</v>
      </c>
      <c r="P158" s="41" t="n">
        <v>0</v>
      </c>
      <c r="Q158" s="41" t="n">
        <v>0</v>
      </c>
      <c r="R158" s="41" t="n">
        <v>0</v>
      </c>
      <c r="S158" s="28">
        <f>L158*Settings!$C$7</f>
        <v/>
      </c>
      <c r="T158" s="34">
        <f>O158+P158+Q158+R158</f>
        <v/>
      </c>
      <c r="U158" s="34">
        <f>N158+T158</f>
        <v/>
      </c>
      <c r="V158" s="33">
        <f>N158/S158</f>
        <v/>
      </c>
      <c r="W158" s="33">
        <f>T158/S158</f>
        <v/>
      </c>
      <c r="X158" s="33">
        <f>U158/S158</f>
        <v/>
      </c>
      <c r="Y158" s="4">
        <f>IF(T158&gt;0,1,0)</f>
        <v/>
      </c>
      <c r="Z158" s="4">
        <f>INDEX('Job Evaluation'!$I$5:$I$40,MATCH(G158,'Job Evaluation'!$A$5:$A$40,0))</f>
        <v/>
      </c>
      <c r="AA158" s="4">
        <f>SUMPRODUCT(($C$2:$C$3444=C158)*($X$2:$X$3444&lt;X158))+SUMPRODUCT(($C$2:C158=C158)*($X$2:X158=X158))</f>
        <v/>
      </c>
      <c r="AB158" s="4">
        <f>MIN(4,INT((AA158-1)*4/COUNTIF($C$2:$C$3444,C158))+1)</f>
        <v/>
      </c>
    </row>
    <row r="159">
      <c r="A159" s="5" t="inlineStr">
        <is>
          <t>W00185</t>
        </is>
      </c>
      <c r="B159" s="5" t="inlineStr">
        <is>
          <t>IT · Milan</t>
        </is>
      </c>
      <c r="C159" s="5" t="inlineStr">
        <is>
          <t>IT</t>
        </is>
      </c>
      <c r="D159" s="5" t="inlineStr">
        <is>
          <t>Milan</t>
        </is>
      </c>
      <c r="E159" s="5" t="inlineStr">
        <is>
          <t>Operations</t>
        </is>
      </c>
      <c r="F159" s="5" t="inlineStr">
        <is>
          <t>L2</t>
        </is>
      </c>
      <c r="G159" s="5" t="inlineStr">
        <is>
          <t>Operations L2</t>
        </is>
      </c>
      <c r="H159" s="5" t="inlineStr">
        <is>
          <t>F</t>
        </is>
      </c>
      <c r="I159" s="5" t="inlineStr">
        <is>
          <t>Permanent</t>
        </is>
      </c>
      <c r="J159" s="5" t="inlineStr">
        <is>
          <t>Hybrid</t>
        </is>
      </c>
      <c r="K159" s="5" t="n">
        <v>1</v>
      </c>
      <c r="L159" s="5" t="n">
        <v>40</v>
      </c>
      <c r="M159" s="5" t="n">
        <v>3</v>
      </c>
      <c r="N159" s="41" t="n">
        <v>29950</v>
      </c>
      <c r="O159" s="41" t="n">
        <v>0</v>
      </c>
      <c r="P159" s="41" t="n">
        <v>0</v>
      </c>
      <c r="Q159" s="41" t="n">
        <v>0</v>
      </c>
      <c r="R159" s="41" t="n">
        <v>0</v>
      </c>
      <c r="S159" s="28">
        <f>L159*Settings!$C$7</f>
        <v/>
      </c>
      <c r="T159" s="34">
        <f>O159+P159+Q159+R159</f>
        <v/>
      </c>
      <c r="U159" s="34">
        <f>N159+T159</f>
        <v/>
      </c>
      <c r="V159" s="33">
        <f>N159/S159</f>
        <v/>
      </c>
      <c r="W159" s="33">
        <f>T159/S159</f>
        <v/>
      </c>
      <c r="X159" s="33">
        <f>U159/S159</f>
        <v/>
      </c>
      <c r="Y159" s="4">
        <f>IF(T159&gt;0,1,0)</f>
        <v/>
      </c>
      <c r="Z159" s="4">
        <f>INDEX('Job Evaluation'!$I$5:$I$40,MATCH(G159,'Job Evaluation'!$A$5:$A$40,0))</f>
        <v/>
      </c>
      <c r="AA159" s="4">
        <f>SUMPRODUCT(($C$2:$C$3444=C159)*($X$2:$X$3444&lt;X159))+SUMPRODUCT(($C$2:C159=C159)*($X$2:X159=X159))</f>
        <v/>
      </c>
      <c r="AB159" s="4">
        <f>MIN(4,INT((AA159-1)*4/COUNTIF($C$2:$C$3444,C159))+1)</f>
        <v/>
      </c>
    </row>
    <row r="160">
      <c r="A160" s="5" t="inlineStr">
        <is>
          <t>W00186</t>
        </is>
      </c>
      <c r="B160" s="5" t="inlineStr">
        <is>
          <t>PL · Kraków</t>
        </is>
      </c>
      <c r="C160" s="5" t="inlineStr">
        <is>
          <t>PL</t>
        </is>
      </c>
      <c r="D160" s="5" t="inlineStr">
        <is>
          <t>Krakow</t>
        </is>
      </c>
      <c r="E160" s="5" t="inlineStr">
        <is>
          <t>HR</t>
        </is>
      </c>
      <c r="F160" s="5" t="inlineStr">
        <is>
          <t>L3</t>
        </is>
      </c>
      <c r="G160" s="5" t="inlineStr">
        <is>
          <t>HR L3</t>
        </is>
      </c>
      <c r="H160" s="5" t="inlineStr">
        <is>
          <t>F</t>
        </is>
      </c>
      <c r="I160" s="5" t="inlineStr">
        <is>
          <t>Permanent</t>
        </is>
      </c>
      <c r="J160" s="5" t="inlineStr">
        <is>
          <t>Hybrid</t>
        </is>
      </c>
      <c r="K160" s="5" t="n">
        <v>1</v>
      </c>
      <c r="L160" s="5" t="n">
        <v>40</v>
      </c>
      <c r="M160" s="5" t="n">
        <v>1</v>
      </c>
      <c r="N160" s="41" t="n">
        <v>33050</v>
      </c>
      <c r="O160" s="41" t="n">
        <v>0</v>
      </c>
      <c r="P160" s="41" t="n">
        <v>0</v>
      </c>
      <c r="Q160" s="41" t="n">
        <v>0</v>
      </c>
      <c r="R160" s="41" t="n">
        <v>0</v>
      </c>
      <c r="S160" s="28">
        <f>L160*Settings!$C$7</f>
        <v/>
      </c>
      <c r="T160" s="34">
        <f>O160+P160+Q160+R160</f>
        <v/>
      </c>
      <c r="U160" s="34">
        <f>N160+T160</f>
        <v/>
      </c>
      <c r="V160" s="33">
        <f>N160/S160</f>
        <v/>
      </c>
      <c r="W160" s="33">
        <f>T160/S160</f>
        <v/>
      </c>
      <c r="X160" s="33">
        <f>U160/S160</f>
        <v/>
      </c>
      <c r="Y160" s="4">
        <f>IF(T160&gt;0,1,0)</f>
        <v/>
      </c>
      <c r="Z160" s="4">
        <f>INDEX('Job Evaluation'!$I$5:$I$40,MATCH(G160,'Job Evaluation'!$A$5:$A$40,0))</f>
        <v/>
      </c>
      <c r="AA160" s="4">
        <f>SUMPRODUCT(($C$2:$C$3444=C160)*($X$2:$X$3444&lt;X160))+SUMPRODUCT(($C$2:C160=C160)*($X$2:X160=X160))</f>
        <v/>
      </c>
      <c r="AB160" s="4">
        <f>MIN(4,INT((AA160-1)*4/COUNTIF($C$2:$C$3444,C160))+1)</f>
        <v/>
      </c>
    </row>
    <row r="161">
      <c r="A161" s="5" t="inlineStr">
        <is>
          <t>W00187</t>
        </is>
      </c>
      <c r="B161" s="5" t="inlineStr">
        <is>
          <t>IT · Milan</t>
        </is>
      </c>
      <c r="C161" s="5" t="inlineStr">
        <is>
          <t>IT</t>
        </is>
      </c>
      <c r="D161" s="5" t="inlineStr">
        <is>
          <t>Milan</t>
        </is>
      </c>
      <c r="E161" s="5" t="inlineStr">
        <is>
          <t>Customer Service</t>
        </is>
      </c>
      <c r="F161" s="5" t="inlineStr">
        <is>
          <t>L1</t>
        </is>
      </c>
      <c r="G161" s="5" t="inlineStr">
        <is>
          <t>Customer Service L1</t>
        </is>
      </c>
      <c r="H161" s="5" t="inlineStr">
        <is>
          <t>F</t>
        </is>
      </c>
      <c r="I161" s="5" t="inlineStr">
        <is>
          <t>Fixed-term</t>
        </is>
      </c>
      <c r="J161" s="5" t="inlineStr">
        <is>
          <t>Onsite</t>
        </is>
      </c>
      <c r="K161" s="5" t="n">
        <v>1</v>
      </c>
      <c r="L161" s="5" t="n">
        <v>40</v>
      </c>
      <c r="M161" s="5" t="n">
        <v>3</v>
      </c>
      <c r="N161" s="41" t="n">
        <v>23350</v>
      </c>
      <c r="O161" s="41" t="n">
        <v>0</v>
      </c>
      <c r="P161" s="41" t="n">
        <v>0</v>
      </c>
      <c r="Q161" s="41" t="n">
        <v>1320</v>
      </c>
      <c r="R161" s="41" t="n">
        <v>0</v>
      </c>
      <c r="S161" s="28">
        <f>L161*Settings!$C$7</f>
        <v/>
      </c>
      <c r="T161" s="34">
        <f>O161+P161+Q161+R161</f>
        <v/>
      </c>
      <c r="U161" s="34">
        <f>N161+T161</f>
        <v/>
      </c>
      <c r="V161" s="33">
        <f>N161/S161</f>
        <v/>
      </c>
      <c r="W161" s="33">
        <f>T161/S161</f>
        <v/>
      </c>
      <c r="X161" s="33">
        <f>U161/S161</f>
        <v/>
      </c>
      <c r="Y161" s="4">
        <f>IF(T161&gt;0,1,0)</f>
        <v/>
      </c>
      <c r="Z161" s="4">
        <f>INDEX('Job Evaluation'!$I$5:$I$40,MATCH(G161,'Job Evaluation'!$A$5:$A$40,0))</f>
        <v/>
      </c>
      <c r="AA161" s="4">
        <f>SUMPRODUCT(($C$2:$C$3444=C161)*($X$2:$X$3444&lt;X161))+SUMPRODUCT(($C$2:C161=C161)*($X$2:X161=X161))</f>
        <v/>
      </c>
      <c r="AB161" s="4">
        <f>MIN(4,INT((AA161-1)*4/COUNTIF($C$2:$C$3444,C161))+1)</f>
        <v/>
      </c>
    </row>
    <row r="162">
      <c r="A162" s="5" t="inlineStr">
        <is>
          <t>W00189</t>
        </is>
      </c>
      <c r="B162" s="5" t="inlineStr">
        <is>
          <t>DE · Munich</t>
        </is>
      </c>
      <c r="C162" s="5" t="inlineStr">
        <is>
          <t>DE</t>
        </is>
      </c>
      <c r="D162" s="5" t="inlineStr">
        <is>
          <t>Munich</t>
        </is>
      </c>
      <c r="E162" s="5" t="inlineStr">
        <is>
          <t>Operations</t>
        </is>
      </c>
      <c r="F162" s="5" t="inlineStr">
        <is>
          <t>L2</t>
        </is>
      </c>
      <c r="G162" s="5" t="inlineStr">
        <is>
          <t>Operations L2</t>
        </is>
      </c>
      <c r="H162" s="5" t="inlineStr">
        <is>
          <t>F</t>
        </is>
      </c>
      <c r="I162" s="5" t="inlineStr">
        <is>
          <t>Fixed-term</t>
        </is>
      </c>
      <c r="J162" s="5" t="inlineStr">
        <is>
          <t>Onsite</t>
        </is>
      </c>
      <c r="K162" s="5" t="n">
        <v>1</v>
      </c>
      <c r="L162" s="5" t="n">
        <v>40</v>
      </c>
      <c r="M162" s="5" t="n">
        <v>4</v>
      </c>
      <c r="N162" s="41" t="n">
        <v>41050</v>
      </c>
      <c r="O162" s="41" t="n">
        <v>0</v>
      </c>
      <c r="P162" s="41" t="n">
        <v>0</v>
      </c>
      <c r="Q162" s="41" t="n">
        <v>1800</v>
      </c>
      <c r="R162" s="41" t="n">
        <v>0</v>
      </c>
      <c r="S162" s="28">
        <f>L162*Settings!$C$7</f>
        <v/>
      </c>
      <c r="T162" s="34">
        <f>O162+P162+Q162+R162</f>
        <v/>
      </c>
      <c r="U162" s="34">
        <f>N162+T162</f>
        <v/>
      </c>
      <c r="V162" s="33">
        <f>N162/S162</f>
        <v/>
      </c>
      <c r="W162" s="33">
        <f>T162/S162</f>
        <v/>
      </c>
      <c r="X162" s="33">
        <f>U162/S162</f>
        <v/>
      </c>
      <c r="Y162" s="4">
        <f>IF(T162&gt;0,1,0)</f>
        <v/>
      </c>
      <c r="Z162" s="4">
        <f>INDEX('Job Evaluation'!$I$5:$I$40,MATCH(G162,'Job Evaluation'!$A$5:$A$40,0))</f>
        <v/>
      </c>
      <c r="AA162" s="4">
        <f>SUMPRODUCT(($C$2:$C$3444=C162)*($X$2:$X$3444&lt;X162))+SUMPRODUCT(($C$2:C162=C162)*($X$2:X162=X162))</f>
        <v/>
      </c>
      <c r="AB162" s="4">
        <f>MIN(4,INT((AA162-1)*4/COUNTIF($C$2:$C$3444,C162))+1)</f>
        <v/>
      </c>
    </row>
    <row r="163">
      <c r="A163" s="5" t="inlineStr">
        <is>
          <t>W00190</t>
        </is>
      </c>
      <c r="B163" s="5" t="inlineStr">
        <is>
          <t>DE · Munich</t>
        </is>
      </c>
      <c r="C163" s="5" t="inlineStr">
        <is>
          <t>DE</t>
        </is>
      </c>
      <c r="D163" s="5" t="inlineStr">
        <is>
          <t>Munich</t>
        </is>
      </c>
      <c r="E163" s="5" t="inlineStr">
        <is>
          <t>Tech</t>
        </is>
      </c>
      <c r="F163" s="5" t="inlineStr">
        <is>
          <t>L6</t>
        </is>
      </c>
      <c r="G163" s="5" t="inlineStr">
        <is>
          <t>Tech L6</t>
        </is>
      </c>
      <c r="H163" s="5" t="inlineStr">
        <is>
          <t>M</t>
        </is>
      </c>
      <c r="I163" s="5" t="inlineStr">
        <is>
          <t>Permanent</t>
        </is>
      </c>
      <c r="J163" s="5" t="inlineStr">
        <is>
          <t>Onsite</t>
        </is>
      </c>
      <c r="K163" s="5" t="n">
        <v>1</v>
      </c>
      <c r="L163" s="5" t="n">
        <v>40</v>
      </c>
      <c r="M163" s="5" t="n">
        <v>3</v>
      </c>
      <c r="N163" s="41" t="n">
        <v>191400</v>
      </c>
      <c r="O163" s="41" t="n">
        <v>37280</v>
      </c>
      <c r="P163" s="41" t="n">
        <v>0</v>
      </c>
      <c r="Q163" s="41" t="n">
        <v>0</v>
      </c>
      <c r="R163" s="41" t="n">
        <v>7200</v>
      </c>
      <c r="S163" s="28">
        <f>L163*Settings!$C$7</f>
        <v/>
      </c>
      <c r="T163" s="34">
        <f>O163+P163+Q163+R163</f>
        <v/>
      </c>
      <c r="U163" s="34">
        <f>N163+T163</f>
        <v/>
      </c>
      <c r="V163" s="33">
        <f>N163/S163</f>
        <v/>
      </c>
      <c r="W163" s="33">
        <f>T163/S163</f>
        <v/>
      </c>
      <c r="X163" s="33">
        <f>U163/S163</f>
        <v/>
      </c>
      <c r="Y163" s="4">
        <f>IF(T163&gt;0,1,0)</f>
        <v/>
      </c>
      <c r="Z163" s="4">
        <f>INDEX('Job Evaluation'!$I$5:$I$40,MATCH(G163,'Job Evaluation'!$A$5:$A$40,0))</f>
        <v/>
      </c>
      <c r="AA163" s="4">
        <f>SUMPRODUCT(($C$2:$C$3444=C163)*($X$2:$X$3444&lt;X163))+SUMPRODUCT(($C$2:C163=C163)*($X$2:X163=X163))</f>
        <v/>
      </c>
      <c r="AB163" s="4">
        <f>MIN(4,INT((AA163-1)*4/COUNTIF($C$2:$C$3444,C163))+1)</f>
        <v/>
      </c>
    </row>
    <row r="164">
      <c r="A164" s="5" t="inlineStr">
        <is>
          <t>W00191</t>
        </is>
      </c>
      <c r="B164" s="5" t="inlineStr">
        <is>
          <t>IT · Milan</t>
        </is>
      </c>
      <c r="C164" s="5" t="inlineStr">
        <is>
          <t>IT</t>
        </is>
      </c>
      <c r="D164" s="5" t="inlineStr">
        <is>
          <t>Milan</t>
        </is>
      </c>
      <c r="E164" s="5" t="inlineStr">
        <is>
          <t>Tech</t>
        </is>
      </c>
      <c r="F164" s="5" t="inlineStr">
        <is>
          <t>L2</t>
        </is>
      </c>
      <c r="G164" s="5" t="inlineStr">
        <is>
          <t>Tech L2</t>
        </is>
      </c>
      <c r="H164" s="5" t="inlineStr">
        <is>
          <t>F</t>
        </is>
      </c>
      <c r="I164" s="5" t="inlineStr">
        <is>
          <t>Permanent</t>
        </is>
      </c>
      <c r="J164" s="5" t="inlineStr">
        <is>
          <t>Hybrid</t>
        </is>
      </c>
      <c r="K164" s="5" t="n">
        <v>1</v>
      </c>
      <c r="L164" s="5" t="n">
        <v>40</v>
      </c>
      <c r="M164" s="5" t="n">
        <v>3</v>
      </c>
      <c r="N164" s="41" t="n">
        <v>38800</v>
      </c>
      <c r="O164" s="41" t="n">
        <v>0</v>
      </c>
      <c r="P164" s="41" t="n">
        <v>0</v>
      </c>
      <c r="Q164" s="41" t="n">
        <v>0</v>
      </c>
      <c r="R164" s="41" t="n">
        <v>0</v>
      </c>
      <c r="S164" s="28">
        <f>L164*Settings!$C$7</f>
        <v/>
      </c>
      <c r="T164" s="34">
        <f>O164+P164+Q164+R164</f>
        <v/>
      </c>
      <c r="U164" s="34">
        <f>N164+T164</f>
        <v/>
      </c>
      <c r="V164" s="33">
        <f>N164/S164</f>
        <v/>
      </c>
      <c r="W164" s="33">
        <f>T164/S164</f>
        <v/>
      </c>
      <c r="X164" s="33">
        <f>U164/S164</f>
        <v/>
      </c>
      <c r="Y164" s="4">
        <f>IF(T164&gt;0,1,0)</f>
        <v/>
      </c>
      <c r="Z164" s="4">
        <f>INDEX('Job Evaluation'!$I$5:$I$40,MATCH(G164,'Job Evaluation'!$A$5:$A$40,0))</f>
        <v/>
      </c>
      <c r="AA164" s="4">
        <f>SUMPRODUCT(($C$2:$C$3444=C164)*($X$2:$X$3444&lt;X164))+SUMPRODUCT(($C$2:C164=C164)*($X$2:X164=X164))</f>
        <v/>
      </c>
      <c r="AB164" s="4">
        <f>MIN(4,INT((AA164-1)*4/COUNTIF($C$2:$C$3444,C164))+1)</f>
        <v/>
      </c>
    </row>
    <row r="165">
      <c r="A165" s="5" t="inlineStr">
        <is>
          <t>W00192</t>
        </is>
      </c>
      <c r="B165" s="5" t="inlineStr">
        <is>
          <t>PL · Kraków</t>
        </is>
      </c>
      <c r="C165" s="5" t="inlineStr">
        <is>
          <t>PL</t>
        </is>
      </c>
      <c r="D165" s="5" t="inlineStr">
        <is>
          <t>Krakow</t>
        </is>
      </c>
      <c r="E165" s="5" t="inlineStr">
        <is>
          <t>Customer Service</t>
        </is>
      </c>
      <c r="F165" s="5" t="inlineStr">
        <is>
          <t>L2</t>
        </is>
      </c>
      <c r="G165" s="5" t="inlineStr">
        <is>
          <t>Customer Service L2</t>
        </is>
      </c>
      <c r="H165" s="5" t="inlineStr">
        <is>
          <t>M</t>
        </is>
      </c>
      <c r="I165" s="5" t="inlineStr">
        <is>
          <t>Permanent</t>
        </is>
      </c>
      <c r="J165" s="5" t="inlineStr">
        <is>
          <t>Hybrid</t>
        </is>
      </c>
      <c r="K165" s="5" t="n">
        <v>1</v>
      </c>
      <c r="L165" s="5" t="n">
        <v>40</v>
      </c>
      <c r="M165" s="5" t="n">
        <v>3</v>
      </c>
      <c r="N165" s="41" t="n">
        <v>22750</v>
      </c>
      <c r="O165" s="41" t="n">
        <v>0</v>
      </c>
      <c r="P165" s="41" t="n">
        <v>0</v>
      </c>
      <c r="Q165" s="41" t="n">
        <v>0</v>
      </c>
      <c r="R165" s="41" t="n">
        <v>0</v>
      </c>
      <c r="S165" s="28">
        <f>L165*Settings!$C$7</f>
        <v/>
      </c>
      <c r="T165" s="34">
        <f>O165+P165+Q165+R165</f>
        <v/>
      </c>
      <c r="U165" s="34">
        <f>N165+T165</f>
        <v/>
      </c>
      <c r="V165" s="33">
        <f>N165/S165</f>
        <v/>
      </c>
      <c r="W165" s="33">
        <f>T165/S165</f>
        <v/>
      </c>
      <c r="X165" s="33">
        <f>U165/S165</f>
        <v/>
      </c>
      <c r="Y165" s="4">
        <f>IF(T165&gt;0,1,0)</f>
        <v/>
      </c>
      <c r="Z165" s="4">
        <f>INDEX('Job Evaluation'!$I$5:$I$40,MATCH(G165,'Job Evaluation'!$A$5:$A$40,0))</f>
        <v/>
      </c>
      <c r="AA165" s="4">
        <f>SUMPRODUCT(($C$2:$C$3444=C165)*($X$2:$X$3444&lt;X165))+SUMPRODUCT(($C$2:C165=C165)*($X$2:X165=X165))</f>
        <v/>
      </c>
      <c r="AB165" s="4">
        <f>MIN(4,INT((AA165-1)*4/COUNTIF($C$2:$C$3444,C165))+1)</f>
        <v/>
      </c>
    </row>
    <row r="166">
      <c r="A166" s="5" t="inlineStr">
        <is>
          <t>W00193</t>
        </is>
      </c>
      <c r="B166" s="5" t="inlineStr">
        <is>
          <t>PL · Kraków</t>
        </is>
      </c>
      <c r="C166" s="5" t="inlineStr">
        <is>
          <t>PL</t>
        </is>
      </c>
      <c r="D166" s="5" t="inlineStr">
        <is>
          <t>Krakow</t>
        </is>
      </c>
      <c r="E166" s="5" t="inlineStr">
        <is>
          <t>HR</t>
        </is>
      </c>
      <c r="F166" s="5" t="inlineStr">
        <is>
          <t>L4</t>
        </is>
      </c>
      <c r="G166" s="5" t="inlineStr">
        <is>
          <t>HR L4</t>
        </is>
      </c>
      <c r="H166" s="5" t="inlineStr">
        <is>
          <t>M</t>
        </is>
      </c>
      <c r="I166" s="5" t="inlineStr">
        <is>
          <t>Fixed-term</t>
        </is>
      </c>
      <c r="J166" s="5" t="inlineStr">
        <is>
          <t>Onsite</t>
        </is>
      </c>
      <c r="K166" s="5" t="n">
        <v>1</v>
      </c>
      <c r="L166" s="5" t="n">
        <v>40</v>
      </c>
      <c r="M166" s="5" t="n">
        <v>3</v>
      </c>
      <c r="N166" s="41" t="n">
        <v>42100</v>
      </c>
      <c r="O166" s="41" t="n">
        <v>3370</v>
      </c>
      <c r="P166" s="41" t="n">
        <v>0</v>
      </c>
      <c r="Q166" s="41" t="n">
        <v>0</v>
      </c>
      <c r="R166" s="41" t="n">
        <v>0</v>
      </c>
      <c r="S166" s="28">
        <f>L166*Settings!$C$7</f>
        <v/>
      </c>
      <c r="T166" s="34">
        <f>O166+P166+Q166+R166</f>
        <v/>
      </c>
      <c r="U166" s="34">
        <f>N166+T166</f>
        <v/>
      </c>
      <c r="V166" s="33">
        <f>N166/S166</f>
        <v/>
      </c>
      <c r="W166" s="33">
        <f>T166/S166</f>
        <v/>
      </c>
      <c r="X166" s="33">
        <f>U166/S166</f>
        <v/>
      </c>
      <c r="Y166" s="4">
        <f>IF(T166&gt;0,1,0)</f>
        <v/>
      </c>
      <c r="Z166" s="4">
        <f>INDEX('Job Evaluation'!$I$5:$I$40,MATCH(G166,'Job Evaluation'!$A$5:$A$40,0))</f>
        <v/>
      </c>
      <c r="AA166" s="4">
        <f>SUMPRODUCT(($C$2:$C$3444=C166)*($X$2:$X$3444&lt;X166))+SUMPRODUCT(($C$2:C166=C166)*($X$2:X166=X166))</f>
        <v/>
      </c>
      <c r="AB166" s="4">
        <f>MIN(4,INT((AA166-1)*4/COUNTIF($C$2:$C$3444,C166))+1)</f>
        <v/>
      </c>
    </row>
    <row r="167">
      <c r="A167" s="5" t="inlineStr">
        <is>
          <t>W00194</t>
        </is>
      </c>
      <c r="B167" s="5" t="inlineStr">
        <is>
          <t>PL · Kraków</t>
        </is>
      </c>
      <c r="C167" s="5" t="inlineStr">
        <is>
          <t>PL</t>
        </is>
      </c>
      <c r="D167" s="5" t="inlineStr">
        <is>
          <t>Krakow</t>
        </is>
      </c>
      <c r="E167" s="5" t="inlineStr">
        <is>
          <t>Sales</t>
        </is>
      </c>
      <c r="F167" s="5" t="inlineStr">
        <is>
          <t>L1</t>
        </is>
      </c>
      <c r="G167" s="5" t="inlineStr">
        <is>
          <t>Sales L1</t>
        </is>
      </c>
      <c r="H167" s="5" t="inlineStr">
        <is>
          <t>M</t>
        </is>
      </c>
      <c r="I167" s="5" t="inlineStr">
        <is>
          <t>Permanent</t>
        </is>
      </c>
      <c r="J167" s="5" t="inlineStr">
        <is>
          <t>Hybrid</t>
        </is>
      </c>
      <c r="K167" s="5" t="n">
        <v>1</v>
      </c>
      <c r="L167" s="5" t="n">
        <v>40</v>
      </c>
      <c r="M167" s="5" t="n">
        <v>4</v>
      </c>
      <c r="N167" s="41" t="n">
        <v>22950</v>
      </c>
      <c r="O167" s="41" t="n">
        <v>0</v>
      </c>
      <c r="P167" s="41" t="n">
        <v>3170</v>
      </c>
      <c r="Q167" s="41" t="n">
        <v>0</v>
      </c>
      <c r="R167" s="41" t="n">
        <v>0</v>
      </c>
      <c r="S167" s="28">
        <f>L167*Settings!$C$7</f>
        <v/>
      </c>
      <c r="T167" s="34">
        <f>O167+P167+Q167+R167</f>
        <v/>
      </c>
      <c r="U167" s="34">
        <f>N167+T167</f>
        <v/>
      </c>
      <c r="V167" s="33">
        <f>N167/S167</f>
        <v/>
      </c>
      <c r="W167" s="33">
        <f>T167/S167</f>
        <v/>
      </c>
      <c r="X167" s="33">
        <f>U167/S167</f>
        <v/>
      </c>
      <c r="Y167" s="4">
        <f>IF(T167&gt;0,1,0)</f>
        <v/>
      </c>
      <c r="Z167" s="4">
        <f>INDEX('Job Evaluation'!$I$5:$I$40,MATCH(G167,'Job Evaluation'!$A$5:$A$40,0))</f>
        <v/>
      </c>
      <c r="AA167" s="4">
        <f>SUMPRODUCT(($C$2:$C$3444=C167)*($X$2:$X$3444&lt;X167))+SUMPRODUCT(($C$2:C167=C167)*($X$2:X167=X167))</f>
        <v/>
      </c>
      <c r="AB167" s="4">
        <f>MIN(4,INT((AA167-1)*4/COUNTIF($C$2:$C$3444,C167))+1)</f>
        <v/>
      </c>
    </row>
    <row r="168">
      <c r="A168" s="5" t="inlineStr">
        <is>
          <t>W00195</t>
        </is>
      </c>
      <c r="B168" s="5" t="inlineStr">
        <is>
          <t>IT · Milan</t>
        </is>
      </c>
      <c r="C168" s="5" t="inlineStr">
        <is>
          <t>IT</t>
        </is>
      </c>
      <c r="D168" s="5" t="inlineStr">
        <is>
          <t>Milan</t>
        </is>
      </c>
      <c r="E168" s="5" t="inlineStr">
        <is>
          <t>Sales</t>
        </is>
      </c>
      <c r="F168" s="5" t="inlineStr">
        <is>
          <t>L2</t>
        </is>
      </c>
      <c r="G168" s="5" t="inlineStr">
        <is>
          <t>Sales L2</t>
        </is>
      </c>
      <c r="H168" s="5" t="inlineStr">
        <is>
          <t>F</t>
        </is>
      </c>
      <c r="I168" s="5" t="inlineStr">
        <is>
          <t>Permanent</t>
        </is>
      </c>
      <c r="J168" s="5" t="inlineStr">
        <is>
          <t>Onsite</t>
        </is>
      </c>
      <c r="K168" s="5" t="n">
        <v>1</v>
      </c>
      <c r="L168" s="5" t="n">
        <v>40</v>
      </c>
      <c r="M168" s="5" t="n">
        <v>3</v>
      </c>
      <c r="N168" s="41" t="n">
        <v>35350</v>
      </c>
      <c r="O168" s="41" t="n">
        <v>0</v>
      </c>
      <c r="P168" s="41" t="n">
        <v>4050</v>
      </c>
      <c r="Q168" s="41" t="n">
        <v>0</v>
      </c>
      <c r="R168" s="41" t="n">
        <v>0</v>
      </c>
      <c r="S168" s="28">
        <f>L168*Settings!$C$7</f>
        <v/>
      </c>
      <c r="T168" s="34">
        <f>O168+P168+Q168+R168</f>
        <v/>
      </c>
      <c r="U168" s="34">
        <f>N168+T168</f>
        <v/>
      </c>
      <c r="V168" s="33">
        <f>N168/S168</f>
        <v/>
      </c>
      <c r="W168" s="33">
        <f>T168/S168</f>
        <v/>
      </c>
      <c r="X168" s="33">
        <f>U168/S168</f>
        <v/>
      </c>
      <c r="Y168" s="4">
        <f>IF(T168&gt;0,1,0)</f>
        <v/>
      </c>
      <c r="Z168" s="4">
        <f>INDEX('Job Evaluation'!$I$5:$I$40,MATCH(G168,'Job Evaluation'!$A$5:$A$40,0))</f>
        <v/>
      </c>
      <c r="AA168" s="4">
        <f>SUMPRODUCT(($C$2:$C$3444=C168)*($X$2:$X$3444&lt;X168))+SUMPRODUCT(($C$2:C168=C168)*($X$2:X168=X168))</f>
        <v/>
      </c>
      <c r="AB168" s="4">
        <f>MIN(4,INT((AA168-1)*4/COUNTIF($C$2:$C$3444,C168))+1)</f>
        <v/>
      </c>
    </row>
    <row r="169">
      <c r="A169" s="5" t="inlineStr">
        <is>
          <t>W00196</t>
        </is>
      </c>
      <c r="B169" s="5" t="inlineStr">
        <is>
          <t>DE · Munich</t>
        </is>
      </c>
      <c r="C169" s="5" t="inlineStr">
        <is>
          <t>DE</t>
        </is>
      </c>
      <c r="D169" s="5" t="inlineStr">
        <is>
          <t>Munich</t>
        </is>
      </c>
      <c r="E169" s="5" t="inlineStr">
        <is>
          <t>Customer Service</t>
        </is>
      </c>
      <c r="F169" s="5" t="inlineStr">
        <is>
          <t>L4</t>
        </is>
      </c>
      <c r="G169" s="5" t="inlineStr">
        <is>
          <t>Customer Service L4</t>
        </is>
      </c>
      <c r="H169" s="5" t="inlineStr">
        <is>
          <t>M</t>
        </is>
      </c>
      <c r="I169" s="5" t="inlineStr">
        <is>
          <t>Fixed-term</t>
        </is>
      </c>
      <c r="J169" s="5" t="inlineStr">
        <is>
          <t>Onsite</t>
        </is>
      </c>
      <c r="K169" s="5" t="n">
        <v>1</v>
      </c>
      <c r="L169" s="5" t="n">
        <v>40</v>
      </c>
      <c r="M169" s="5" t="n">
        <v>3</v>
      </c>
      <c r="N169" s="41" t="n">
        <v>65950</v>
      </c>
      <c r="O169" s="41" t="n">
        <v>5330</v>
      </c>
      <c r="P169" s="41" t="n">
        <v>0</v>
      </c>
      <c r="Q169" s="41" t="n">
        <v>0</v>
      </c>
      <c r="R169" s="41" t="n">
        <v>0</v>
      </c>
      <c r="S169" s="28">
        <f>L169*Settings!$C$7</f>
        <v/>
      </c>
      <c r="T169" s="34">
        <f>O169+P169+Q169+R169</f>
        <v/>
      </c>
      <c r="U169" s="34">
        <f>N169+T169</f>
        <v/>
      </c>
      <c r="V169" s="33">
        <f>N169/S169</f>
        <v/>
      </c>
      <c r="W169" s="33">
        <f>T169/S169</f>
        <v/>
      </c>
      <c r="X169" s="33">
        <f>U169/S169</f>
        <v/>
      </c>
      <c r="Y169" s="4">
        <f>IF(T169&gt;0,1,0)</f>
        <v/>
      </c>
      <c r="Z169" s="4">
        <f>INDEX('Job Evaluation'!$I$5:$I$40,MATCH(G169,'Job Evaluation'!$A$5:$A$40,0))</f>
        <v/>
      </c>
      <c r="AA169" s="4">
        <f>SUMPRODUCT(($C$2:$C$3444=C169)*($X$2:$X$3444&lt;X169))+SUMPRODUCT(($C$2:C169=C169)*($X$2:X169=X169))</f>
        <v/>
      </c>
      <c r="AB169" s="4">
        <f>MIN(4,INT((AA169-1)*4/COUNTIF($C$2:$C$3444,C169))+1)</f>
        <v/>
      </c>
    </row>
    <row r="170">
      <c r="A170" s="5" t="inlineStr">
        <is>
          <t>W00197</t>
        </is>
      </c>
      <c r="B170" s="5" t="inlineStr">
        <is>
          <t>PL · Kraków</t>
        </is>
      </c>
      <c r="C170" s="5" t="inlineStr">
        <is>
          <t>PL</t>
        </is>
      </c>
      <c r="D170" s="5" t="inlineStr">
        <is>
          <t>Krakow</t>
        </is>
      </c>
      <c r="E170" s="5" t="inlineStr">
        <is>
          <t>Customer Service</t>
        </is>
      </c>
      <c r="F170" s="5" t="inlineStr">
        <is>
          <t>L1</t>
        </is>
      </c>
      <c r="G170" s="5" t="inlineStr">
        <is>
          <t>Customer Service L1</t>
        </is>
      </c>
      <c r="H170" s="5" t="inlineStr">
        <is>
          <t>M</t>
        </is>
      </c>
      <c r="I170" s="5" t="inlineStr">
        <is>
          <t>Fixed-term</t>
        </is>
      </c>
      <c r="J170" s="5" t="inlineStr">
        <is>
          <t>Onsite</t>
        </is>
      </c>
      <c r="K170" s="5" t="n">
        <v>1</v>
      </c>
      <c r="L170" s="5" t="n">
        <v>40</v>
      </c>
      <c r="M170" s="5" t="n">
        <v>3</v>
      </c>
      <c r="N170" s="41" t="n">
        <v>16550</v>
      </c>
      <c r="O170" s="41" t="n">
        <v>0</v>
      </c>
      <c r="P170" s="41" t="n">
        <v>0</v>
      </c>
      <c r="Q170" s="41" t="n">
        <v>840</v>
      </c>
      <c r="R170" s="41" t="n">
        <v>0</v>
      </c>
      <c r="S170" s="28">
        <f>L170*Settings!$C$7</f>
        <v/>
      </c>
      <c r="T170" s="34">
        <f>O170+P170+Q170+R170</f>
        <v/>
      </c>
      <c r="U170" s="34">
        <f>N170+T170</f>
        <v/>
      </c>
      <c r="V170" s="33">
        <f>N170/S170</f>
        <v/>
      </c>
      <c r="W170" s="33">
        <f>T170/S170</f>
        <v/>
      </c>
      <c r="X170" s="33">
        <f>U170/S170</f>
        <v/>
      </c>
      <c r="Y170" s="4">
        <f>IF(T170&gt;0,1,0)</f>
        <v/>
      </c>
      <c r="Z170" s="4">
        <f>INDEX('Job Evaluation'!$I$5:$I$40,MATCH(G170,'Job Evaluation'!$A$5:$A$40,0))</f>
        <v/>
      </c>
      <c r="AA170" s="4">
        <f>SUMPRODUCT(($C$2:$C$3444=C170)*($X$2:$X$3444&lt;X170))+SUMPRODUCT(($C$2:C170=C170)*($X$2:X170=X170))</f>
        <v/>
      </c>
      <c r="AB170" s="4">
        <f>MIN(4,INT((AA170-1)*4/COUNTIF($C$2:$C$3444,C170))+1)</f>
        <v/>
      </c>
    </row>
    <row r="171">
      <c r="A171" s="5" t="inlineStr">
        <is>
          <t>W00198</t>
        </is>
      </c>
      <c r="B171" s="5" t="inlineStr">
        <is>
          <t>PL · Kraków</t>
        </is>
      </c>
      <c r="C171" s="5" t="inlineStr">
        <is>
          <t>PL</t>
        </is>
      </c>
      <c r="D171" s="5" t="inlineStr">
        <is>
          <t>Krakow</t>
        </is>
      </c>
      <c r="E171" s="5" t="inlineStr">
        <is>
          <t>Customer Service</t>
        </is>
      </c>
      <c r="F171" s="5" t="inlineStr">
        <is>
          <t>L4</t>
        </is>
      </c>
      <c r="G171" s="5" t="inlineStr">
        <is>
          <t>Customer Service L4</t>
        </is>
      </c>
      <c r="H171" s="5" t="inlineStr">
        <is>
          <t>F</t>
        </is>
      </c>
      <c r="I171" s="5" t="inlineStr">
        <is>
          <t>Permanent</t>
        </is>
      </c>
      <c r="J171" s="5" t="inlineStr">
        <is>
          <t>Remote</t>
        </is>
      </c>
      <c r="K171" s="5" t="n">
        <v>1</v>
      </c>
      <c r="L171" s="5" t="n">
        <v>40</v>
      </c>
      <c r="M171" s="5" t="n">
        <v>3</v>
      </c>
      <c r="N171" s="41" t="n">
        <v>40100</v>
      </c>
      <c r="O171" s="41" t="n">
        <v>3410</v>
      </c>
      <c r="P171" s="41" t="n">
        <v>0</v>
      </c>
      <c r="Q171" s="41" t="n">
        <v>0</v>
      </c>
      <c r="R171" s="41" t="n">
        <v>0</v>
      </c>
      <c r="S171" s="28">
        <f>L171*Settings!$C$7</f>
        <v/>
      </c>
      <c r="T171" s="34">
        <f>O171+P171+Q171+R171</f>
        <v/>
      </c>
      <c r="U171" s="34">
        <f>N171+T171</f>
        <v/>
      </c>
      <c r="V171" s="33">
        <f>N171/S171</f>
        <v/>
      </c>
      <c r="W171" s="33">
        <f>T171/S171</f>
        <v/>
      </c>
      <c r="X171" s="33">
        <f>U171/S171</f>
        <v/>
      </c>
      <c r="Y171" s="4">
        <f>IF(T171&gt;0,1,0)</f>
        <v/>
      </c>
      <c r="Z171" s="4">
        <f>INDEX('Job Evaluation'!$I$5:$I$40,MATCH(G171,'Job Evaluation'!$A$5:$A$40,0))</f>
        <v/>
      </c>
      <c r="AA171" s="4">
        <f>SUMPRODUCT(($C$2:$C$3444=C171)*($X$2:$X$3444&lt;X171))+SUMPRODUCT(($C$2:C171=C171)*($X$2:X171=X171))</f>
        <v/>
      </c>
      <c r="AB171" s="4">
        <f>MIN(4,INT((AA171-1)*4/COUNTIF($C$2:$C$3444,C171))+1)</f>
        <v/>
      </c>
    </row>
    <row r="172">
      <c r="A172" s="5" t="inlineStr">
        <is>
          <t>W00199</t>
        </is>
      </c>
      <c r="B172" s="5" t="inlineStr">
        <is>
          <t>DE · Munich</t>
        </is>
      </c>
      <c r="C172" s="5" t="inlineStr">
        <is>
          <t>DE</t>
        </is>
      </c>
      <c r="D172" s="5" t="inlineStr">
        <is>
          <t>Munich</t>
        </is>
      </c>
      <c r="E172" s="5" t="inlineStr">
        <is>
          <t>Operations</t>
        </is>
      </c>
      <c r="F172" s="5" t="inlineStr">
        <is>
          <t>L1</t>
        </is>
      </c>
      <c r="G172" s="5" t="inlineStr">
        <is>
          <t>Operations L1</t>
        </is>
      </c>
      <c r="H172" s="5" t="inlineStr">
        <is>
          <t>F</t>
        </is>
      </c>
      <c r="I172" s="5" t="inlineStr">
        <is>
          <t>Permanent</t>
        </is>
      </c>
      <c r="J172" s="5" t="inlineStr">
        <is>
          <t>Hybrid</t>
        </is>
      </c>
      <c r="K172" s="5" t="n">
        <v>1</v>
      </c>
      <c r="L172" s="5" t="n">
        <v>40</v>
      </c>
      <c r="M172" s="5" t="n">
        <v>3</v>
      </c>
      <c r="N172" s="41" t="n">
        <v>33300</v>
      </c>
      <c r="O172" s="41" t="n">
        <v>0</v>
      </c>
      <c r="P172" s="41" t="n">
        <v>0</v>
      </c>
      <c r="Q172" s="41" t="n">
        <v>0</v>
      </c>
      <c r="R172" s="41" t="n">
        <v>0</v>
      </c>
      <c r="S172" s="28">
        <f>L172*Settings!$C$7</f>
        <v/>
      </c>
      <c r="T172" s="34">
        <f>O172+P172+Q172+R172</f>
        <v/>
      </c>
      <c r="U172" s="34">
        <f>N172+T172</f>
        <v/>
      </c>
      <c r="V172" s="33">
        <f>N172/S172</f>
        <v/>
      </c>
      <c r="W172" s="33">
        <f>T172/S172</f>
        <v/>
      </c>
      <c r="X172" s="33">
        <f>U172/S172</f>
        <v/>
      </c>
      <c r="Y172" s="4">
        <f>IF(T172&gt;0,1,0)</f>
        <v/>
      </c>
      <c r="Z172" s="4">
        <f>INDEX('Job Evaluation'!$I$5:$I$40,MATCH(G172,'Job Evaluation'!$A$5:$A$40,0))</f>
        <v/>
      </c>
      <c r="AA172" s="4">
        <f>SUMPRODUCT(($C$2:$C$3444=C172)*($X$2:$X$3444&lt;X172))+SUMPRODUCT(($C$2:C172=C172)*($X$2:X172=X172))</f>
        <v/>
      </c>
      <c r="AB172" s="4">
        <f>MIN(4,INT((AA172-1)*4/COUNTIF($C$2:$C$3444,C172))+1)</f>
        <v/>
      </c>
    </row>
    <row r="173">
      <c r="A173" s="5" t="inlineStr">
        <is>
          <t>W00200</t>
        </is>
      </c>
      <c r="B173" s="5" t="inlineStr">
        <is>
          <t>IT · Milan</t>
        </is>
      </c>
      <c r="C173" s="5" t="inlineStr">
        <is>
          <t>IT</t>
        </is>
      </c>
      <c r="D173" s="5" t="inlineStr">
        <is>
          <t>Milan</t>
        </is>
      </c>
      <c r="E173" s="5" t="inlineStr">
        <is>
          <t>Customer Service</t>
        </is>
      </c>
      <c r="F173" s="5" t="inlineStr">
        <is>
          <t>L1</t>
        </is>
      </c>
      <c r="G173" s="5" t="inlineStr">
        <is>
          <t>Customer Service L1</t>
        </is>
      </c>
      <c r="H173" s="5" t="inlineStr">
        <is>
          <t>F</t>
        </is>
      </c>
      <c r="I173" s="5" t="inlineStr">
        <is>
          <t>Permanent</t>
        </is>
      </c>
      <c r="J173" s="5" t="inlineStr">
        <is>
          <t>Hybrid</t>
        </is>
      </c>
      <c r="K173" s="5" t="n">
        <v>1</v>
      </c>
      <c r="L173" s="5" t="n">
        <v>40</v>
      </c>
      <c r="M173" s="5" t="n">
        <v>4</v>
      </c>
      <c r="N173" s="41" t="n">
        <v>20250</v>
      </c>
      <c r="O173" s="41" t="n">
        <v>0</v>
      </c>
      <c r="P173" s="41" t="n">
        <v>0</v>
      </c>
      <c r="Q173" s="41" t="n">
        <v>0</v>
      </c>
      <c r="R173" s="41" t="n">
        <v>0</v>
      </c>
      <c r="S173" s="28">
        <f>L173*Settings!$C$7</f>
        <v/>
      </c>
      <c r="T173" s="34">
        <f>O173+P173+Q173+R173</f>
        <v/>
      </c>
      <c r="U173" s="34">
        <f>N173+T173</f>
        <v/>
      </c>
      <c r="V173" s="33">
        <f>N173/S173</f>
        <v/>
      </c>
      <c r="W173" s="33">
        <f>T173/S173</f>
        <v/>
      </c>
      <c r="X173" s="33">
        <f>U173/S173</f>
        <v/>
      </c>
      <c r="Y173" s="4">
        <f>IF(T173&gt;0,1,0)</f>
        <v/>
      </c>
      <c r="Z173" s="4">
        <f>INDEX('Job Evaluation'!$I$5:$I$40,MATCH(G173,'Job Evaluation'!$A$5:$A$40,0))</f>
        <v/>
      </c>
      <c r="AA173" s="4">
        <f>SUMPRODUCT(($C$2:$C$3444=C173)*($X$2:$X$3444&lt;X173))+SUMPRODUCT(($C$2:C173=C173)*($X$2:X173=X173))</f>
        <v/>
      </c>
      <c r="AB173" s="4">
        <f>MIN(4,INT((AA173-1)*4/COUNTIF($C$2:$C$3444,C173))+1)</f>
        <v/>
      </c>
    </row>
    <row r="174">
      <c r="A174" s="5" t="inlineStr">
        <is>
          <t>W00201</t>
        </is>
      </c>
      <c r="B174" s="5" t="inlineStr">
        <is>
          <t>PL · Kraków</t>
        </is>
      </c>
      <c r="C174" s="5" t="inlineStr">
        <is>
          <t>PL</t>
        </is>
      </c>
      <c r="D174" s="5" t="inlineStr">
        <is>
          <t>Krakow</t>
        </is>
      </c>
      <c r="E174" s="5" t="inlineStr">
        <is>
          <t>Operations</t>
        </is>
      </c>
      <c r="F174" s="5" t="inlineStr">
        <is>
          <t>L1</t>
        </is>
      </c>
      <c r="G174" s="5" t="inlineStr">
        <is>
          <t>Operations L1</t>
        </is>
      </c>
      <c r="H174" s="5" t="inlineStr">
        <is>
          <t>F</t>
        </is>
      </c>
      <c r="I174" s="5" t="inlineStr">
        <is>
          <t>Permanent</t>
        </is>
      </c>
      <c r="J174" s="5" t="inlineStr">
        <is>
          <t>Hybrid</t>
        </is>
      </c>
      <c r="K174" s="5" t="n">
        <v>1</v>
      </c>
      <c r="L174" s="5" t="n">
        <v>40</v>
      </c>
      <c r="M174" s="5" t="n">
        <v>4</v>
      </c>
      <c r="N174" s="41" t="n">
        <v>17850</v>
      </c>
      <c r="O174" s="41" t="n">
        <v>0</v>
      </c>
      <c r="P174" s="41" t="n">
        <v>0</v>
      </c>
      <c r="Q174" s="41" t="n">
        <v>0</v>
      </c>
      <c r="R174" s="41" t="n">
        <v>0</v>
      </c>
      <c r="S174" s="28">
        <f>L174*Settings!$C$7</f>
        <v/>
      </c>
      <c r="T174" s="34">
        <f>O174+P174+Q174+R174</f>
        <v/>
      </c>
      <c r="U174" s="34">
        <f>N174+T174</f>
        <v/>
      </c>
      <c r="V174" s="33">
        <f>N174/S174</f>
        <v/>
      </c>
      <c r="W174" s="33">
        <f>T174/S174</f>
        <v/>
      </c>
      <c r="X174" s="33">
        <f>U174/S174</f>
        <v/>
      </c>
      <c r="Y174" s="4">
        <f>IF(T174&gt;0,1,0)</f>
        <v/>
      </c>
      <c r="Z174" s="4">
        <f>INDEX('Job Evaluation'!$I$5:$I$40,MATCH(G174,'Job Evaluation'!$A$5:$A$40,0))</f>
        <v/>
      </c>
      <c r="AA174" s="4">
        <f>SUMPRODUCT(($C$2:$C$3444=C174)*($X$2:$X$3444&lt;X174))+SUMPRODUCT(($C$2:C174=C174)*($X$2:X174=X174))</f>
        <v/>
      </c>
      <c r="AB174" s="4">
        <f>MIN(4,INT((AA174-1)*4/COUNTIF($C$2:$C$3444,C174))+1)</f>
        <v/>
      </c>
    </row>
    <row r="175">
      <c r="A175" s="5" t="inlineStr">
        <is>
          <t>W00202</t>
        </is>
      </c>
      <c r="B175" s="5" t="inlineStr">
        <is>
          <t>DE · Munich</t>
        </is>
      </c>
      <c r="C175" s="5" t="inlineStr">
        <is>
          <t>DE</t>
        </is>
      </c>
      <c r="D175" s="5" t="inlineStr">
        <is>
          <t>Munich</t>
        </is>
      </c>
      <c r="E175" s="5" t="inlineStr">
        <is>
          <t>Tech</t>
        </is>
      </c>
      <c r="F175" s="5" t="inlineStr">
        <is>
          <t>L1</t>
        </is>
      </c>
      <c r="G175" s="5" t="inlineStr">
        <is>
          <t>Tech L1</t>
        </is>
      </c>
      <c r="H175" s="5" t="inlineStr">
        <is>
          <t>F</t>
        </is>
      </c>
      <c r="I175" s="5" t="inlineStr">
        <is>
          <t>Permanent</t>
        </is>
      </c>
      <c r="J175" s="5" t="inlineStr">
        <is>
          <t>Remote</t>
        </is>
      </c>
      <c r="K175" s="5" t="n">
        <v>1</v>
      </c>
      <c r="L175" s="5" t="n">
        <v>40</v>
      </c>
      <c r="M175" s="5" t="n">
        <v>3</v>
      </c>
      <c r="N175" s="41" t="n">
        <v>36950</v>
      </c>
      <c r="O175" s="41" t="n">
        <v>0</v>
      </c>
      <c r="P175" s="41" t="n">
        <v>0</v>
      </c>
      <c r="Q175" s="41" t="n">
        <v>0</v>
      </c>
      <c r="R175" s="41" t="n">
        <v>0</v>
      </c>
      <c r="S175" s="28">
        <f>L175*Settings!$C$7</f>
        <v/>
      </c>
      <c r="T175" s="34">
        <f>O175+P175+Q175+R175</f>
        <v/>
      </c>
      <c r="U175" s="34">
        <f>N175+T175</f>
        <v/>
      </c>
      <c r="V175" s="33">
        <f>N175/S175</f>
        <v/>
      </c>
      <c r="W175" s="33">
        <f>T175/S175</f>
        <v/>
      </c>
      <c r="X175" s="33">
        <f>U175/S175</f>
        <v/>
      </c>
      <c r="Y175" s="4">
        <f>IF(T175&gt;0,1,0)</f>
        <v/>
      </c>
      <c r="Z175" s="4">
        <f>INDEX('Job Evaluation'!$I$5:$I$40,MATCH(G175,'Job Evaluation'!$A$5:$A$40,0))</f>
        <v/>
      </c>
      <c r="AA175" s="4">
        <f>SUMPRODUCT(($C$2:$C$3444=C175)*($X$2:$X$3444&lt;X175))+SUMPRODUCT(($C$2:C175=C175)*($X$2:X175=X175))</f>
        <v/>
      </c>
      <c r="AB175" s="4">
        <f>MIN(4,INT((AA175-1)*4/COUNTIF($C$2:$C$3444,C175))+1)</f>
        <v/>
      </c>
    </row>
    <row r="176">
      <c r="A176" s="5" t="inlineStr">
        <is>
          <t>W00203</t>
        </is>
      </c>
      <c r="B176" s="5" t="inlineStr">
        <is>
          <t>DE · Munich</t>
        </is>
      </c>
      <c r="C176" s="5" t="inlineStr">
        <is>
          <t>DE</t>
        </is>
      </c>
      <c r="D176" s="5" t="inlineStr">
        <is>
          <t>Munich</t>
        </is>
      </c>
      <c r="E176" s="5" t="inlineStr">
        <is>
          <t>Sales</t>
        </is>
      </c>
      <c r="F176" s="5" t="inlineStr">
        <is>
          <t>L1</t>
        </is>
      </c>
      <c r="G176" s="5" t="inlineStr">
        <is>
          <t>Sales L1</t>
        </is>
      </c>
      <c r="H176" s="5" t="inlineStr">
        <is>
          <t>M</t>
        </is>
      </c>
      <c r="I176" s="5" t="inlineStr">
        <is>
          <t>Permanent</t>
        </is>
      </c>
      <c r="J176" s="5" t="inlineStr">
        <is>
          <t>Hybrid</t>
        </is>
      </c>
      <c r="K176" s="5" t="n">
        <v>0.8</v>
      </c>
      <c r="L176" s="5" t="n">
        <v>32</v>
      </c>
      <c r="M176" s="5" t="n">
        <v>4</v>
      </c>
      <c r="N176" s="41" t="n">
        <v>35120</v>
      </c>
      <c r="O176" s="41" t="n">
        <v>0</v>
      </c>
      <c r="P176" s="41" t="n">
        <v>3700</v>
      </c>
      <c r="Q176" s="41" t="n">
        <v>0</v>
      </c>
      <c r="R176" s="41" t="n">
        <v>0</v>
      </c>
      <c r="S176" s="28">
        <f>L176*Settings!$C$7</f>
        <v/>
      </c>
      <c r="T176" s="34">
        <f>O176+P176+Q176+R176</f>
        <v/>
      </c>
      <c r="U176" s="34">
        <f>N176+T176</f>
        <v/>
      </c>
      <c r="V176" s="33">
        <f>N176/S176</f>
        <v/>
      </c>
      <c r="W176" s="33">
        <f>T176/S176</f>
        <v/>
      </c>
      <c r="X176" s="33">
        <f>U176/S176</f>
        <v/>
      </c>
      <c r="Y176" s="4">
        <f>IF(T176&gt;0,1,0)</f>
        <v/>
      </c>
      <c r="Z176" s="4">
        <f>INDEX('Job Evaluation'!$I$5:$I$40,MATCH(G176,'Job Evaluation'!$A$5:$A$40,0))</f>
        <v/>
      </c>
      <c r="AA176" s="4">
        <f>SUMPRODUCT(($C$2:$C$3444=C176)*($X$2:$X$3444&lt;X176))+SUMPRODUCT(($C$2:C176=C176)*($X$2:X176=X176))</f>
        <v/>
      </c>
      <c r="AB176" s="4">
        <f>MIN(4,INT((AA176-1)*4/COUNTIF($C$2:$C$3444,C176))+1)</f>
        <v/>
      </c>
    </row>
    <row r="177">
      <c r="A177" s="5" t="inlineStr">
        <is>
          <t>W00205</t>
        </is>
      </c>
      <c r="B177" s="5" t="inlineStr">
        <is>
          <t>IT · Milan</t>
        </is>
      </c>
      <c r="C177" s="5" t="inlineStr">
        <is>
          <t>IT</t>
        </is>
      </c>
      <c r="D177" s="5" t="inlineStr">
        <is>
          <t>Milan</t>
        </is>
      </c>
      <c r="E177" s="5" t="inlineStr">
        <is>
          <t>Operations</t>
        </is>
      </c>
      <c r="F177" s="5" t="inlineStr">
        <is>
          <t>L2</t>
        </is>
      </c>
      <c r="G177" s="5" t="inlineStr">
        <is>
          <t>Operations L2</t>
        </is>
      </c>
      <c r="H177" s="5" t="inlineStr">
        <is>
          <t>M</t>
        </is>
      </c>
      <c r="I177" s="5" t="inlineStr">
        <is>
          <t>Permanent</t>
        </is>
      </c>
      <c r="J177" s="5" t="inlineStr">
        <is>
          <t>Onsite</t>
        </is>
      </c>
      <c r="K177" s="5" t="n">
        <v>1</v>
      </c>
      <c r="L177" s="5" t="n">
        <v>40</v>
      </c>
      <c r="M177" s="5" t="n">
        <v>3</v>
      </c>
      <c r="N177" s="41" t="n">
        <v>31800</v>
      </c>
      <c r="O177" s="41" t="n">
        <v>0</v>
      </c>
      <c r="P177" s="41" t="n">
        <v>0</v>
      </c>
      <c r="Q177" s="41" t="n">
        <v>1320</v>
      </c>
      <c r="R177" s="41" t="n">
        <v>0</v>
      </c>
      <c r="S177" s="28">
        <f>L177*Settings!$C$7</f>
        <v/>
      </c>
      <c r="T177" s="34">
        <f>O177+P177+Q177+R177</f>
        <v/>
      </c>
      <c r="U177" s="34">
        <f>N177+T177</f>
        <v/>
      </c>
      <c r="V177" s="33">
        <f>N177/S177</f>
        <v/>
      </c>
      <c r="W177" s="33">
        <f>T177/S177</f>
        <v/>
      </c>
      <c r="X177" s="33">
        <f>U177/S177</f>
        <v/>
      </c>
      <c r="Y177" s="4">
        <f>IF(T177&gt;0,1,0)</f>
        <v/>
      </c>
      <c r="Z177" s="4">
        <f>INDEX('Job Evaluation'!$I$5:$I$40,MATCH(G177,'Job Evaluation'!$A$5:$A$40,0))</f>
        <v/>
      </c>
      <c r="AA177" s="4">
        <f>SUMPRODUCT(($C$2:$C$3444=C177)*($X$2:$X$3444&lt;X177))+SUMPRODUCT(($C$2:C177=C177)*($X$2:X177=X177))</f>
        <v/>
      </c>
      <c r="AB177" s="4">
        <f>MIN(4,INT((AA177-1)*4/COUNTIF($C$2:$C$3444,C177))+1)</f>
        <v/>
      </c>
    </row>
    <row r="178">
      <c r="A178" s="5" t="inlineStr">
        <is>
          <t>W00206</t>
        </is>
      </c>
      <c r="B178" s="5" t="inlineStr">
        <is>
          <t>PL · Kraków</t>
        </is>
      </c>
      <c r="C178" s="5" t="inlineStr">
        <is>
          <t>PL</t>
        </is>
      </c>
      <c r="D178" s="5" t="inlineStr">
        <is>
          <t>Krakow</t>
        </is>
      </c>
      <c r="E178" s="5" t="inlineStr">
        <is>
          <t>Customer Service</t>
        </is>
      </c>
      <c r="F178" s="5" t="inlineStr">
        <is>
          <t>L1</t>
        </is>
      </c>
      <c r="G178" s="5" t="inlineStr">
        <is>
          <t>Customer Service L1</t>
        </is>
      </c>
      <c r="H178" s="5" t="inlineStr">
        <is>
          <t>F</t>
        </is>
      </c>
      <c r="I178" s="5" t="inlineStr">
        <is>
          <t>Permanent</t>
        </is>
      </c>
      <c r="J178" s="5" t="inlineStr">
        <is>
          <t>Onsite</t>
        </is>
      </c>
      <c r="K178" s="5" t="n">
        <v>1</v>
      </c>
      <c r="L178" s="5" t="n">
        <v>40</v>
      </c>
      <c r="M178" s="5" t="n">
        <v>3</v>
      </c>
      <c r="N178" s="41" t="n">
        <v>20400</v>
      </c>
      <c r="O178" s="41" t="n">
        <v>0</v>
      </c>
      <c r="P178" s="41" t="n">
        <v>0</v>
      </c>
      <c r="Q178" s="41" t="n">
        <v>840</v>
      </c>
      <c r="R178" s="41" t="n">
        <v>0</v>
      </c>
      <c r="S178" s="28">
        <f>L178*Settings!$C$7</f>
        <v/>
      </c>
      <c r="T178" s="34">
        <f>O178+P178+Q178+R178</f>
        <v/>
      </c>
      <c r="U178" s="34">
        <f>N178+T178</f>
        <v/>
      </c>
      <c r="V178" s="33">
        <f>N178/S178</f>
        <v/>
      </c>
      <c r="W178" s="33">
        <f>T178/S178</f>
        <v/>
      </c>
      <c r="X178" s="33">
        <f>U178/S178</f>
        <v/>
      </c>
      <c r="Y178" s="4">
        <f>IF(T178&gt;0,1,0)</f>
        <v/>
      </c>
      <c r="Z178" s="4">
        <f>INDEX('Job Evaluation'!$I$5:$I$40,MATCH(G178,'Job Evaluation'!$A$5:$A$40,0))</f>
        <v/>
      </c>
      <c r="AA178" s="4">
        <f>SUMPRODUCT(($C$2:$C$3444=C178)*($X$2:$X$3444&lt;X178))+SUMPRODUCT(($C$2:C178=C178)*($X$2:X178=X178))</f>
        <v/>
      </c>
      <c r="AB178" s="4">
        <f>MIN(4,INT((AA178-1)*4/COUNTIF($C$2:$C$3444,C178))+1)</f>
        <v/>
      </c>
    </row>
    <row r="179">
      <c r="A179" s="5" t="inlineStr">
        <is>
          <t>W00208</t>
        </is>
      </c>
      <c r="B179" s="5" t="inlineStr">
        <is>
          <t>DE · Munich</t>
        </is>
      </c>
      <c r="C179" s="5" t="inlineStr">
        <is>
          <t>DE</t>
        </is>
      </c>
      <c r="D179" s="5" t="inlineStr">
        <is>
          <t>Munich</t>
        </is>
      </c>
      <c r="E179" s="5" t="inlineStr">
        <is>
          <t>Tech</t>
        </is>
      </c>
      <c r="F179" s="5" t="inlineStr">
        <is>
          <t>L3</t>
        </is>
      </c>
      <c r="G179" s="5" t="inlineStr">
        <is>
          <t>Tech L3</t>
        </is>
      </c>
      <c r="H179" s="5" t="inlineStr">
        <is>
          <t>M</t>
        </is>
      </c>
      <c r="I179" s="5" t="inlineStr">
        <is>
          <t>Permanent</t>
        </is>
      </c>
      <c r="J179" s="5" t="inlineStr">
        <is>
          <t>Hybrid</t>
        </is>
      </c>
      <c r="K179" s="5" t="n">
        <v>1</v>
      </c>
      <c r="L179" s="5" t="n">
        <v>40</v>
      </c>
      <c r="M179" s="5" t="n">
        <v>4</v>
      </c>
      <c r="N179" s="41" t="n">
        <v>78550</v>
      </c>
      <c r="O179" s="41" t="n">
        <v>4850</v>
      </c>
      <c r="P179" s="41" t="n">
        <v>0</v>
      </c>
      <c r="Q179" s="41" t="n">
        <v>0</v>
      </c>
      <c r="R179" s="41" t="n">
        <v>0</v>
      </c>
      <c r="S179" s="28">
        <f>L179*Settings!$C$7</f>
        <v/>
      </c>
      <c r="T179" s="34">
        <f>O179+P179+Q179+R179</f>
        <v/>
      </c>
      <c r="U179" s="34">
        <f>N179+T179</f>
        <v/>
      </c>
      <c r="V179" s="33">
        <f>N179/S179</f>
        <v/>
      </c>
      <c r="W179" s="33">
        <f>T179/S179</f>
        <v/>
      </c>
      <c r="X179" s="33">
        <f>U179/S179</f>
        <v/>
      </c>
      <c r="Y179" s="4">
        <f>IF(T179&gt;0,1,0)</f>
        <v/>
      </c>
      <c r="Z179" s="4">
        <f>INDEX('Job Evaluation'!$I$5:$I$40,MATCH(G179,'Job Evaluation'!$A$5:$A$40,0))</f>
        <v/>
      </c>
      <c r="AA179" s="4">
        <f>SUMPRODUCT(($C$2:$C$3444=C179)*($X$2:$X$3444&lt;X179))+SUMPRODUCT(($C$2:C179=C179)*($X$2:X179=X179))</f>
        <v/>
      </c>
      <c r="AB179" s="4">
        <f>MIN(4,INT((AA179-1)*4/COUNTIF($C$2:$C$3444,C179))+1)</f>
        <v/>
      </c>
    </row>
    <row r="180">
      <c r="A180" s="5" t="inlineStr">
        <is>
          <t>W00209</t>
        </is>
      </c>
      <c r="B180" s="5" t="inlineStr">
        <is>
          <t>DE · Munich</t>
        </is>
      </c>
      <c r="C180" s="5" t="inlineStr">
        <is>
          <t>DE</t>
        </is>
      </c>
      <c r="D180" s="5" t="inlineStr">
        <is>
          <t>Munich</t>
        </is>
      </c>
      <c r="E180" s="5" t="inlineStr">
        <is>
          <t>Customer Service</t>
        </is>
      </c>
      <c r="F180" s="5" t="inlineStr">
        <is>
          <t>L3</t>
        </is>
      </c>
      <c r="G180" s="5" t="inlineStr">
        <is>
          <t>Customer Service L3</t>
        </is>
      </c>
      <c r="H180" s="5" t="inlineStr">
        <is>
          <t>M</t>
        </is>
      </c>
      <c r="I180" s="5" t="inlineStr">
        <is>
          <t>Permanent</t>
        </is>
      </c>
      <c r="J180" s="5" t="inlineStr">
        <is>
          <t>Remote</t>
        </is>
      </c>
      <c r="K180" s="5" t="n">
        <v>1</v>
      </c>
      <c r="L180" s="5" t="n">
        <v>40</v>
      </c>
      <c r="M180" s="5" t="n">
        <v>2</v>
      </c>
      <c r="N180" s="41" t="n">
        <v>50200</v>
      </c>
      <c r="O180" s="41" t="n">
        <v>1220</v>
      </c>
      <c r="P180" s="41" t="n">
        <v>0</v>
      </c>
      <c r="Q180" s="41" t="n">
        <v>0</v>
      </c>
      <c r="R180" s="41" t="n">
        <v>0</v>
      </c>
      <c r="S180" s="28">
        <f>L180*Settings!$C$7</f>
        <v/>
      </c>
      <c r="T180" s="34">
        <f>O180+P180+Q180+R180</f>
        <v/>
      </c>
      <c r="U180" s="34">
        <f>N180+T180</f>
        <v/>
      </c>
      <c r="V180" s="33">
        <f>N180/S180</f>
        <v/>
      </c>
      <c r="W180" s="33">
        <f>T180/S180</f>
        <v/>
      </c>
      <c r="X180" s="33">
        <f>U180/S180</f>
        <v/>
      </c>
      <c r="Y180" s="4">
        <f>IF(T180&gt;0,1,0)</f>
        <v/>
      </c>
      <c r="Z180" s="4">
        <f>INDEX('Job Evaluation'!$I$5:$I$40,MATCH(G180,'Job Evaluation'!$A$5:$A$40,0))</f>
        <v/>
      </c>
      <c r="AA180" s="4">
        <f>SUMPRODUCT(($C$2:$C$3444=C180)*($X$2:$X$3444&lt;X180))+SUMPRODUCT(($C$2:C180=C180)*($X$2:X180=X180))</f>
        <v/>
      </c>
      <c r="AB180" s="4">
        <f>MIN(4,INT((AA180-1)*4/COUNTIF($C$2:$C$3444,C180))+1)</f>
        <v/>
      </c>
    </row>
    <row r="181">
      <c r="A181" s="5" t="inlineStr">
        <is>
          <t>W00212</t>
        </is>
      </c>
      <c r="B181" s="5" t="inlineStr">
        <is>
          <t>ES · Barcelona</t>
        </is>
      </c>
      <c r="C181" s="5" t="inlineStr">
        <is>
          <t>ES</t>
        </is>
      </c>
      <c r="D181" s="5" t="inlineStr">
        <is>
          <t>Barcelona</t>
        </is>
      </c>
      <c r="E181" s="5" t="inlineStr">
        <is>
          <t>Tech</t>
        </is>
      </c>
      <c r="F181" s="5" t="inlineStr">
        <is>
          <t>L1</t>
        </is>
      </c>
      <c r="G181" s="5" t="inlineStr">
        <is>
          <t>Tech L1</t>
        </is>
      </c>
      <c r="H181" s="5" t="inlineStr">
        <is>
          <t>F</t>
        </is>
      </c>
      <c r="I181" s="5" t="inlineStr">
        <is>
          <t>Fixed-term</t>
        </is>
      </c>
      <c r="J181" s="5" t="inlineStr">
        <is>
          <t>Onsite</t>
        </is>
      </c>
      <c r="K181" s="5" t="n">
        <v>1</v>
      </c>
      <c r="L181" s="5" t="n">
        <v>40</v>
      </c>
      <c r="M181" s="5" t="n">
        <v>3</v>
      </c>
      <c r="N181" s="41" t="n">
        <v>30350</v>
      </c>
      <c r="O181" s="41" t="n">
        <v>0</v>
      </c>
      <c r="P181" s="41" t="n">
        <v>0</v>
      </c>
      <c r="Q181" s="41" t="n">
        <v>0</v>
      </c>
      <c r="R181" s="41" t="n">
        <v>0</v>
      </c>
      <c r="S181" s="28">
        <f>L181*Settings!$C$7</f>
        <v/>
      </c>
      <c r="T181" s="34">
        <f>O181+P181+Q181+R181</f>
        <v/>
      </c>
      <c r="U181" s="34">
        <f>N181+T181</f>
        <v/>
      </c>
      <c r="V181" s="33">
        <f>N181/S181</f>
        <v/>
      </c>
      <c r="W181" s="33">
        <f>T181/S181</f>
        <v/>
      </c>
      <c r="X181" s="33">
        <f>U181/S181</f>
        <v/>
      </c>
      <c r="Y181" s="4">
        <f>IF(T181&gt;0,1,0)</f>
        <v/>
      </c>
      <c r="Z181" s="4">
        <f>INDEX('Job Evaluation'!$I$5:$I$40,MATCH(G181,'Job Evaluation'!$A$5:$A$40,0))</f>
        <v/>
      </c>
      <c r="AA181" s="4">
        <f>SUMPRODUCT(($C$2:$C$3444=C181)*($X$2:$X$3444&lt;X181))+SUMPRODUCT(($C$2:C181=C181)*($X$2:X181=X181))</f>
        <v/>
      </c>
      <c r="AB181" s="4">
        <f>MIN(4,INT((AA181-1)*4/COUNTIF($C$2:$C$3444,C181))+1)</f>
        <v/>
      </c>
    </row>
    <row r="182">
      <c r="A182" s="5" t="inlineStr">
        <is>
          <t>W00213</t>
        </is>
      </c>
      <c r="B182" s="5" t="inlineStr">
        <is>
          <t>IT · Milan</t>
        </is>
      </c>
      <c r="C182" s="5" t="inlineStr">
        <is>
          <t>IT</t>
        </is>
      </c>
      <c r="D182" s="5" t="inlineStr">
        <is>
          <t>Milan</t>
        </is>
      </c>
      <c r="E182" s="5" t="inlineStr">
        <is>
          <t>Tech</t>
        </is>
      </c>
      <c r="F182" s="5" t="inlineStr">
        <is>
          <t>L5</t>
        </is>
      </c>
      <c r="G182" s="5" t="inlineStr">
        <is>
          <t>Tech L5</t>
        </is>
      </c>
      <c r="H182" s="5" t="inlineStr">
        <is>
          <t>M</t>
        </is>
      </c>
      <c r="I182" s="5" t="inlineStr">
        <is>
          <t>Permanent</t>
        </is>
      </c>
      <c r="J182" s="5" t="inlineStr">
        <is>
          <t>Remote</t>
        </is>
      </c>
      <c r="K182" s="5" t="n">
        <v>1</v>
      </c>
      <c r="L182" s="5" t="n">
        <v>40</v>
      </c>
      <c r="M182" s="5" t="n">
        <v>3</v>
      </c>
      <c r="N182" s="41" t="n">
        <v>101400</v>
      </c>
      <c r="O182" s="41" t="n">
        <v>12990</v>
      </c>
      <c r="P182" s="41" t="n">
        <v>0</v>
      </c>
      <c r="Q182" s="41" t="n">
        <v>0</v>
      </c>
      <c r="R182" s="41" t="n">
        <v>6000</v>
      </c>
      <c r="S182" s="28">
        <f>L182*Settings!$C$7</f>
        <v/>
      </c>
      <c r="T182" s="34">
        <f>O182+P182+Q182+R182</f>
        <v/>
      </c>
      <c r="U182" s="34">
        <f>N182+T182</f>
        <v/>
      </c>
      <c r="V182" s="33">
        <f>N182/S182</f>
        <v/>
      </c>
      <c r="W182" s="33">
        <f>T182/S182</f>
        <v/>
      </c>
      <c r="X182" s="33">
        <f>U182/S182</f>
        <v/>
      </c>
      <c r="Y182" s="4">
        <f>IF(T182&gt;0,1,0)</f>
        <v/>
      </c>
      <c r="Z182" s="4">
        <f>INDEX('Job Evaluation'!$I$5:$I$40,MATCH(G182,'Job Evaluation'!$A$5:$A$40,0))</f>
        <v/>
      </c>
      <c r="AA182" s="4">
        <f>SUMPRODUCT(($C$2:$C$3444=C182)*($X$2:$X$3444&lt;X182))+SUMPRODUCT(($C$2:C182=C182)*($X$2:X182=X182))</f>
        <v/>
      </c>
      <c r="AB182" s="4">
        <f>MIN(4,INT((AA182-1)*4/COUNTIF($C$2:$C$3444,C182))+1)</f>
        <v/>
      </c>
    </row>
    <row r="183">
      <c r="A183" s="5" t="inlineStr">
        <is>
          <t>W00215</t>
        </is>
      </c>
      <c r="B183" s="5" t="inlineStr">
        <is>
          <t>PL · Kraków</t>
        </is>
      </c>
      <c r="C183" s="5" t="inlineStr">
        <is>
          <t>PL</t>
        </is>
      </c>
      <c r="D183" s="5" t="inlineStr">
        <is>
          <t>Krakow</t>
        </is>
      </c>
      <c r="E183" s="5" t="inlineStr">
        <is>
          <t>HR</t>
        </is>
      </c>
      <c r="F183" s="5" t="inlineStr">
        <is>
          <t>L1</t>
        </is>
      </c>
      <c r="G183" s="5" t="inlineStr">
        <is>
          <t>HR L1</t>
        </is>
      </c>
      <c r="H183" s="5" t="inlineStr">
        <is>
          <t>M</t>
        </is>
      </c>
      <c r="I183" s="5" t="inlineStr">
        <is>
          <t>Permanent</t>
        </is>
      </c>
      <c r="J183" s="5" t="inlineStr">
        <is>
          <t>Hybrid</t>
        </is>
      </c>
      <c r="K183" s="5" t="n">
        <v>1</v>
      </c>
      <c r="L183" s="5" t="n">
        <v>40</v>
      </c>
      <c r="M183" s="5" t="n">
        <v>3</v>
      </c>
      <c r="N183" s="41" t="n">
        <v>19850</v>
      </c>
      <c r="O183" s="41" t="n">
        <v>0</v>
      </c>
      <c r="P183" s="41" t="n">
        <v>0</v>
      </c>
      <c r="Q183" s="41" t="n">
        <v>0</v>
      </c>
      <c r="R183" s="41" t="n">
        <v>0</v>
      </c>
      <c r="S183" s="28">
        <f>L183*Settings!$C$7</f>
        <v/>
      </c>
      <c r="T183" s="34">
        <f>O183+P183+Q183+R183</f>
        <v/>
      </c>
      <c r="U183" s="34">
        <f>N183+T183</f>
        <v/>
      </c>
      <c r="V183" s="33">
        <f>N183/S183</f>
        <v/>
      </c>
      <c r="W183" s="33">
        <f>T183/S183</f>
        <v/>
      </c>
      <c r="X183" s="33">
        <f>U183/S183</f>
        <v/>
      </c>
      <c r="Y183" s="4">
        <f>IF(T183&gt;0,1,0)</f>
        <v/>
      </c>
      <c r="Z183" s="4">
        <f>INDEX('Job Evaluation'!$I$5:$I$40,MATCH(G183,'Job Evaluation'!$A$5:$A$40,0))</f>
        <v/>
      </c>
      <c r="AA183" s="4">
        <f>SUMPRODUCT(($C$2:$C$3444=C183)*($X$2:$X$3444&lt;X183))+SUMPRODUCT(($C$2:C183=C183)*($X$2:X183=X183))</f>
        <v/>
      </c>
      <c r="AB183" s="4">
        <f>MIN(4,INT((AA183-1)*4/COUNTIF($C$2:$C$3444,C183))+1)</f>
        <v/>
      </c>
    </row>
    <row r="184">
      <c r="A184" s="5" t="inlineStr">
        <is>
          <t>W00216</t>
        </is>
      </c>
      <c r="B184" s="5" t="inlineStr">
        <is>
          <t>PL · Kraków</t>
        </is>
      </c>
      <c r="C184" s="5" t="inlineStr">
        <is>
          <t>PL</t>
        </is>
      </c>
      <c r="D184" s="5" t="inlineStr">
        <is>
          <t>Krakow</t>
        </is>
      </c>
      <c r="E184" s="5" t="inlineStr">
        <is>
          <t>Operations</t>
        </is>
      </c>
      <c r="F184" s="5" t="inlineStr">
        <is>
          <t>L1</t>
        </is>
      </c>
      <c r="G184" s="5" t="inlineStr">
        <is>
          <t>Operations L1</t>
        </is>
      </c>
      <c r="H184" s="5" t="inlineStr">
        <is>
          <t>F</t>
        </is>
      </c>
      <c r="I184" s="5" t="inlineStr">
        <is>
          <t>Permanent</t>
        </is>
      </c>
      <c r="J184" s="5" t="inlineStr">
        <is>
          <t>Onsite</t>
        </is>
      </c>
      <c r="K184" s="5" t="n">
        <v>1</v>
      </c>
      <c r="L184" s="5" t="n">
        <v>40</v>
      </c>
      <c r="M184" s="5" t="n">
        <v>2</v>
      </c>
      <c r="N184" s="41" t="n">
        <v>17850</v>
      </c>
      <c r="O184" s="41" t="n">
        <v>0</v>
      </c>
      <c r="P184" s="41" t="n">
        <v>0</v>
      </c>
      <c r="Q184" s="41" t="n">
        <v>840</v>
      </c>
      <c r="R184" s="41" t="n">
        <v>0</v>
      </c>
      <c r="S184" s="28">
        <f>L184*Settings!$C$7</f>
        <v/>
      </c>
      <c r="T184" s="34">
        <f>O184+P184+Q184+R184</f>
        <v/>
      </c>
      <c r="U184" s="34">
        <f>N184+T184</f>
        <v/>
      </c>
      <c r="V184" s="33">
        <f>N184/S184</f>
        <v/>
      </c>
      <c r="W184" s="33">
        <f>T184/S184</f>
        <v/>
      </c>
      <c r="X184" s="33">
        <f>U184/S184</f>
        <v/>
      </c>
      <c r="Y184" s="4">
        <f>IF(T184&gt;0,1,0)</f>
        <v/>
      </c>
      <c r="Z184" s="4">
        <f>INDEX('Job Evaluation'!$I$5:$I$40,MATCH(G184,'Job Evaluation'!$A$5:$A$40,0))</f>
        <v/>
      </c>
      <c r="AA184" s="4">
        <f>SUMPRODUCT(($C$2:$C$3444=C184)*($X$2:$X$3444&lt;X184))+SUMPRODUCT(($C$2:C184=C184)*($X$2:X184=X184))</f>
        <v/>
      </c>
      <c r="AB184" s="4">
        <f>MIN(4,INT((AA184-1)*4/COUNTIF($C$2:$C$3444,C184))+1)</f>
        <v/>
      </c>
    </row>
    <row r="185">
      <c r="A185" s="5" t="inlineStr">
        <is>
          <t>W00217</t>
        </is>
      </c>
      <c r="B185" s="5" t="inlineStr">
        <is>
          <t>ES · Barcelona</t>
        </is>
      </c>
      <c r="C185" s="5" t="inlineStr">
        <is>
          <t>ES</t>
        </is>
      </c>
      <c r="D185" s="5" t="inlineStr">
        <is>
          <t>Barcelona</t>
        </is>
      </c>
      <c r="E185" s="5" t="inlineStr">
        <is>
          <t>Customer Service</t>
        </is>
      </c>
      <c r="F185" s="5" t="inlineStr">
        <is>
          <t>L1</t>
        </is>
      </c>
      <c r="G185" s="5" t="inlineStr">
        <is>
          <t>Customer Service L1</t>
        </is>
      </c>
      <c r="H185" s="5" t="inlineStr">
        <is>
          <t>M</t>
        </is>
      </c>
      <c r="I185" s="5" t="inlineStr">
        <is>
          <t>Fixed-term</t>
        </is>
      </c>
      <c r="J185" s="5" t="inlineStr">
        <is>
          <t>Onsite</t>
        </is>
      </c>
      <c r="K185" s="5" t="n">
        <v>1</v>
      </c>
      <c r="L185" s="5" t="n">
        <v>40</v>
      </c>
      <c r="M185" s="5" t="n">
        <v>4</v>
      </c>
      <c r="N185" s="41" t="n">
        <v>22200</v>
      </c>
      <c r="O185" s="41" t="n">
        <v>0</v>
      </c>
      <c r="P185" s="41" t="n">
        <v>0</v>
      </c>
      <c r="Q185" s="41" t="n">
        <v>1200</v>
      </c>
      <c r="R185" s="41" t="n">
        <v>0</v>
      </c>
      <c r="S185" s="28">
        <f>L185*Settings!$C$7</f>
        <v/>
      </c>
      <c r="T185" s="34">
        <f>O185+P185+Q185+R185</f>
        <v/>
      </c>
      <c r="U185" s="34">
        <f>N185+T185</f>
        <v/>
      </c>
      <c r="V185" s="33">
        <f>N185/S185</f>
        <v/>
      </c>
      <c r="W185" s="33">
        <f>T185/S185</f>
        <v/>
      </c>
      <c r="X185" s="33">
        <f>U185/S185</f>
        <v/>
      </c>
      <c r="Y185" s="4">
        <f>IF(T185&gt;0,1,0)</f>
        <v/>
      </c>
      <c r="Z185" s="4">
        <f>INDEX('Job Evaluation'!$I$5:$I$40,MATCH(G185,'Job Evaluation'!$A$5:$A$40,0))</f>
        <v/>
      </c>
      <c r="AA185" s="4">
        <f>SUMPRODUCT(($C$2:$C$3444=C185)*($X$2:$X$3444&lt;X185))+SUMPRODUCT(($C$2:C185=C185)*($X$2:X185=X185))</f>
        <v/>
      </c>
      <c r="AB185" s="4">
        <f>MIN(4,INT((AA185-1)*4/COUNTIF($C$2:$C$3444,C185))+1)</f>
        <v/>
      </c>
    </row>
    <row r="186">
      <c r="A186" s="5" t="inlineStr">
        <is>
          <t>W00218</t>
        </is>
      </c>
      <c r="B186" s="5" t="inlineStr">
        <is>
          <t>IT · Milan</t>
        </is>
      </c>
      <c r="C186" s="5" t="inlineStr">
        <is>
          <t>IT</t>
        </is>
      </c>
      <c r="D186" s="5" t="inlineStr">
        <is>
          <t>Milan</t>
        </is>
      </c>
      <c r="E186" s="5" t="inlineStr">
        <is>
          <t>Operations</t>
        </is>
      </c>
      <c r="F186" s="5" t="inlineStr">
        <is>
          <t>L5</t>
        </is>
      </c>
      <c r="G186" s="5" t="inlineStr">
        <is>
          <t>Operations L5</t>
        </is>
      </c>
      <c r="H186" s="5" t="inlineStr">
        <is>
          <t>F</t>
        </is>
      </c>
      <c r="I186" s="5" t="inlineStr">
        <is>
          <t>Permanent</t>
        </is>
      </c>
      <c r="J186" s="5" t="inlineStr">
        <is>
          <t>Onsite</t>
        </is>
      </c>
      <c r="K186" s="5" t="n">
        <v>1</v>
      </c>
      <c r="L186" s="5" t="n">
        <v>40</v>
      </c>
      <c r="M186" s="5" t="n">
        <v>4</v>
      </c>
      <c r="N186" s="41" t="n">
        <v>80550</v>
      </c>
      <c r="O186" s="41" t="n">
        <v>11860</v>
      </c>
      <c r="P186" s="41" t="n">
        <v>0</v>
      </c>
      <c r="Q186" s="41" t="n">
        <v>0</v>
      </c>
      <c r="R186" s="41" t="n">
        <v>6000</v>
      </c>
      <c r="S186" s="28">
        <f>L186*Settings!$C$7</f>
        <v/>
      </c>
      <c r="T186" s="34">
        <f>O186+P186+Q186+R186</f>
        <v/>
      </c>
      <c r="U186" s="34">
        <f>N186+T186</f>
        <v/>
      </c>
      <c r="V186" s="33">
        <f>N186/S186</f>
        <v/>
      </c>
      <c r="W186" s="33">
        <f>T186/S186</f>
        <v/>
      </c>
      <c r="X186" s="33">
        <f>U186/S186</f>
        <v/>
      </c>
      <c r="Y186" s="4">
        <f>IF(T186&gt;0,1,0)</f>
        <v/>
      </c>
      <c r="Z186" s="4">
        <f>INDEX('Job Evaluation'!$I$5:$I$40,MATCH(G186,'Job Evaluation'!$A$5:$A$40,0))</f>
        <v/>
      </c>
      <c r="AA186" s="4">
        <f>SUMPRODUCT(($C$2:$C$3444=C186)*($X$2:$X$3444&lt;X186))+SUMPRODUCT(($C$2:C186=C186)*($X$2:X186=X186))</f>
        <v/>
      </c>
      <c r="AB186" s="4">
        <f>MIN(4,INT((AA186-1)*4/COUNTIF($C$2:$C$3444,C186))+1)</f>
        <v/>
      </c>
    </row>
    <row r="187">
      <c r="A187" s="5" t="inlineStr">
        <is>
          <t>W00220</t>
        </is>
      </c>
      <c r="B187" s="5" t="inlineStr">
        <is>
          <t>DE · Munich</t>
        </is>
      </c>
      <c r="C187" s="5" t="inlineStr">
        <is>
          <t>DE</t>
        </is>
      </c>
      <c r="D187" s="5" t="inlineStr">
        <is>
          <t>Munich</t>
        </is>
      </c>
      <c r="E187" s="5" t="inlineStr">
        <is>
          <t>Operations</t>
        </is>
      </c>
      <c r="F187" s="5" t="inlineStr">
        <is>
          <t>L3</t>
        </is>
      </c>
      <c r="G187" s="5" t="inlineStr">
        <is>
          <t>Operations L3</t>
        </is>
      </c>
      <c r="H187" s="5" t="inlineStr">
        <is>
          <t>M</t>
        </is>
      </c>
      <c r="I187" s="5" t="inlineStr">
        <is>
          <t>Permanent</t>
        </is>
      </c>
      <c r="J187" s="5" t="inlineStr">
        <is>
          <t>Onsite</t>
        </is>
      </c>
      <c r="K187" s="5" t="n">
        <v>0.8</v>
      </c>
      <c r="L187" s="5" t="n">
        <v>32</v>
      </c>
      <c r="M187" s="5" t="n">
        <v>4</v>
      </c>
      <c r="N187" s="41" t="n">
        <v>51240</v>
      </c>
      <c r="O187" s="41" t="n">
        <v>2920</v>
      </c>
      <c r="P187" s="41" t="n">
        <v>0</v>
      </c>
      <c r="Q187" s="41" t="n">
        <v>1440</v>
      </c>
      <c r="R187" s="41" t="n">
        <v>0</v>
      </c>
      <c r="S187" s="28">
        <f>L187*Settings!$C$7</f>
        <v/>
      </c>
      <c r="T187" s="34">
        <f>O187+P187+Q187+R187</f>
        <v/>
      </c>
      <c r="U187" s="34">
        <f>N187+T187</f>
        <v/>
      </c>
      <c r="V187" s="33">
        <f>N187/S187</f>
        <v/>
      </c>
      <c r="W187" s="33">
        <f>T187/S187</f>
        <v/>
      </c>
      <c r="X187" s="33">
        <f>U187/S187</f>
        <v/>
      </c>
      <c r="Y187" s="4">
        <f>IF(T187&gt;0,1,0)</f>
        <v/>
      </c>
      <c r="Z187" s="4">
        <f>INDEX('Job Evaluation'!$I$5:$I$40,MATCH(G187,'Job Evaluation'!$A$5:$A$40,0))</f>
        <v/>
      </c>
      <c r="AA187" s="4">
        <f>SUMPRODUCT(($C$2:$C$3444=C187)*($X$2:$X$3444&lt;X187))+SUMPRODUCT(($C$2:C187=C187)*($X$2:X187=X187))</f>
        <v/>
      </c>
      <c r="AB187" s="4">
        <f>MIN(4,INT((AA187-1)*4/COUNTIF($C$2:$C$3444,C187))+1)</f>
        <v/>
      </c>
    </row>
    <row r="188">
      <c r="A188" s="5" t="inlineStr">
        <is>
          <t>W00222</t>
        </is>
      </c>
      <c r="B188" s="5" t="inlineStr">
        <is>
          <t>IT · Milan</t>
        </is>
      </c>
      <c r="C188" s="5" t="inlineStr">
        <is>
          <t>IT</t>
        </is>
      </c>
      <c r="D188" s="5" t="inlineStr">
        <is>
          <t>Milan</t>
        </is>
      </c>
      <c r="E188" s="5" t="inlineStr">
        <is>
          <t>Tech</t>
        </is>
      </c>
      <c r="F188" s="5" t="inlineStr">
        <is>
          <t>L2</t>
        </is>
      </c>
      <c r="G188" s="5" t="inlineStr">
        <is>
          <t>Tech L2</t>
        </is>
      </c>
      <c r="H188" s="5" t="inlineStr">
        <is>
          <t>M</t>
        </is>
      </c>
      <c r="I188" s="5" t="inlineStr">
        <is>
          <t>Permanent</t>
        </is>
      </c>
      <c r="J188" s="5" t="inlineStr">
        <is>
          <t>Hybrid</t>
        </is>
      </c>
      <c r="K188" s="5" t="n">
        <v>1</v>
      </c>
      <c r="L188" s="5" t="n">
        <v>40</v>
      </c>
      <c r="M188" s="5" t="n">
        <v>4</v>
      </c>
      <c r="N188" s="41" t="n">
        <v>42400</v>
      </c>
      <c r="O188" s="41" t="n">
        <v>0</v>
      </c>
      <c r="P188" s="41" t="n">
        <v>0</v>
      </c>
      <c r="Q188" s="41" t="n">
        <v>0</v>
      </c>
      <c r="R188" s="41" t="n">
        <v>0</v>
      </c>
      <c r="S188" s="28">
        <f>L188*Settings!$C$7</f>
        <v/>
      </c>
      <c r="T188" s="34">
        <f>O188+P188+Q188+R188</f>
        <v/>
      </c>
      <c r="U188" s="34">
        <f>N188+T188</f>
        <v/>
      </c>
      <c r="V188" s="33">
        <f>N188/S188</f>
        <v/>
      </c>
      <c r="W188" s="33">
        <f>T188/S188</f>
        <v/>
      </c>
      <c r="X188" s="33">
        <f>U188/S188</f>
        <v/>
      </c>
      <c r="Y188" s="4">
        <f>IF(T188&gt;0,1,0)</f>
        <v/>
      </c>
      <c r="Z188" s="4">
        <f>INDEX('Job Evaluation'!$I$5:$I$40,MATCH(G188,'Job Evaluation'!$A$5:$A$40,0))</f>
        <v/>
      </c>
      <c r="AA188" s="4">
        <f>SUMPRODUCT(($C$2:$C$3444=C188)*($X$2:$X$3444&lt;X188))+SUMPRODUCT(($C$2:C188=C188)*($X$2:X188=X188))</f>
        <v/>
      </c>
      <c r="AB188" s="4">
        <f>MIN(4,INT((AA188-1)*4/COUNTIF($C$2:$C$3444,C188))+1)</f>
        <v/>
      </c>
    </row>
    <row r="189">
      <c r="A189" s="5" t="inlineStr">
        <is>
          <t>W00223</t>
        </is>
      </c>
      <c r="B189" s="5" t="inlineStr">
        <is>
          <t>ES · Barcelona</t>
        </is>
      </c>
      <c r="C189" s="5" t="inlineStr">
        <is>
          <t>ES</t>
        </is>
      </c>
      <c r="D189" s="5" t="inlineStr">
        <is>
          <t>Barcelona</t>
        </is>
      </c>
      <c r="E189" s="5" t="inlineStr">
        <is>
          <t>Finance</t>
        </is>
      </c>
      <c r="F189" s="5" t="inlineStr">
        <is>
          <t>L5</t>
        </is>
      </c>
      <c r="G189" s="5" t="inlineStr">
        <is>
          <t>Finance L5</t>
        </is>
      </c>
      <c r="H189" s="5" t="inlineStr">
        <is>
          <t>M</t>
        </is>
      </c>
      <c r="I189" s="5" t="inlineStr">
        <is>
          <t>Permanent</t>
        </is>
      </c>
      <c r="J189" s="5" t="inlineStr">
        <is>
          <t>Remote</t>
        </is>
      </c>
      <c r="K189" s="5" t="n">
        <v>0.8</v>
      </c>
      <c r="L189" s="5" t="n">
        <v>32</v>
      </c>
      <c r="M189" s="5" t="n">
        <v>3</v>
      </c>
      <c r="N189" s="41" t="n">
        <v>69080</v>
      </c>
      <c r="O189" s="41" t="n">
        <v>8610</v>
      </c>
      <c r="P189" s="41" t="n">
        <v>0</v>
      </c>
      <c r="Q189" s="41" t="n">
        <v>0</v>
      </c>
      <c r="R189" s="41" t="n">
        <v>5400</v>
      </c>
      <c r="S189" s="28">
        <f>L189*Settings!$C$7</f>
        <v/>
      </c>
      <c r="T189" s="34">
        <f>O189+P189+Q189+R189</f>
        <v/>
      </c>
      <c r="U189" s="34">
        <f>N189+T189</f>
        <v/>
      </c>
      <c r="V189" s="33">
        <f>N189/S189</f>
        <v/>
      </c>
      <c r="W189" s="33">
        <f>T189/S189</f>
        <v/>
      </c>
      <c r="X189" s="33">
        <f>U189/S189</f>
        <v/>
      </c>
      <c r="Y189" s="4">
        <f>IF(T189&gt;0,1,0)</f>
        <v/>
      </c>
      <c r="Z189" s="4">
        <f>INDEX('Job Evaluation'!$I$5:$I$40,MATCH(G189,'Job Evaluation'!$A$5:$A$40,0))</f>
        <v/>
      </c>
      <c r="AA189" s="4">
        <f>SUMPRODUCT(($C$2:$C$3444=C189)*($X$2:$X$3444&lt;X189))+SUMPRODUCT(($C$2:C189=C189)*($X$2:X189=X189))</f>
        <v/>
      </c>
      <c r="AB189" s="4">
        <f>MIN(4,INT((AA189-1)*4/COUNTIF($C$2:$C$3444,C189))+1)</f>
        <v/>
      </c>
    </row>
    <row r="190">
      <c r="A190" s="5" t="inlineStr">
        <is>
          <t>W00224</t>
        </is>
      </c>
      <c r="B190" s="5" t="inlineStr">
        <is>
          <t>IT · Milan</t>
        </is>
      </c>
      <c r="C190" s="5" t="inlineStr">
        <is>
          <t>IT</t>
        </is>
      </c>
      <c r="D190" s="5" t="inlineStr">
        <is>
          <t>Milan</t>
        </is>
      </c>
      <c r="E190" s="5" t="inlineStr">
        <is>
          <t>Operations</t>
        </is>
      </c>
      <c r="F190" s="5" t="inlineStr">
        <is>
          <t>L2</t>
        </is>
      </c>
      <c r="G190" s="5" t="inlineStr">
        <is>
          <t>Operations L2</t>
        </is>
      </c>
      <c r="H190" s="5" t="inlineStr">
        <is>
          <t>M</t>
        </is>
      </c>
      <c r="I190" s="5" t="inlineStr">
        <is>
          <t>Permanent</t>
        </is>
      </c>
      <c r="J190" s="5" t="inlineStr">
        <is>
          <t>Hybrid</t>
        </is>
      </c>
      <c r="K190" s="5" t="n">
        <v>1</v>
      </c>
      <c r="L190" s="5" t="n">
        <v>40</v>
      </c>
      <c r="M190" s="5" t="n">
        <v>4</v>
      </c>
      <c r="N190" s="41" t="n">
        <v>34350</v>
      </c>
      <c r="O190" s="41" t="n">
        <v>0</v>
      </c>
      <c r="P190" s="41" t="n">
        <v>0</v>
      </c>
      <c r="Q190" s="41" t="n">
        <v>0</v>
      </c>
      <c r="R190" s="41" t="n">
        <v>0</v>
      </c>
      <c r="S190" s="28">
        <f>L190*Settings!$C$7</f>
        <v/>
      </c>
      <c r="T190" s="34">
        <f>O190+P190+Q190+R190</f>
        <v/>
      </c>
      <c r="U190" s="34">
        <f>N190+T190</f>
        <v/>
      </c>
      <c r="V190" s="33">
        <f>N190/S190</f>
        <v/>
      </c>
      <c r="W190" s="33">
        <f>T190/S190</f>
        <v/>
      </c>
      <c r="X190" s="33">
        <f>U190/S190</f>
        <v/>
      </c>
      <c r="Y190" s="4">
        <f>IF(T190&gt;0,1,0)</f>
        <v/>
      </c>
      <c r="Z190" s="4">
        <f>INDEX('Job Evaluation'!$I$5:$I$40,MATCH(G190,'Job Evaluation'!$A$5:$A$40,0))</f>
        <v/>
      </c>
      <c r="AA190" s="4">
        <f>SUMPRODUCT(($C$2:$C$3444=C190)*($X$2:$X$3444&lt;X190))+SUMPRODUCT(($C$2:C190=C190)*($X$2:X190=X190))</f>
        <v/>
      </c>
      <c r="AB190" s="4">
        <f>MIN(4,INT((AA190-1)*4/COUNTIF($C$2:$C$3444,C190))+1)</f>
        <v/>
      </c>
    </row>
    <row r="191">
      <c r="A191" s="5" t="inlineStr">
        <is>
          <t>W00226</t>
        </is>
      </c>
      <c r="B191" s="5" t="inlineStr">
        <is>
          <t>DE · Munich</t>
        </is>
      </c>
      <c r="C191" s="5" t="inlineStr">
        <is>
          <t>DE</t>
        </is>
      </c>
      <c r="D191" s="5" t="inlineStr">
        <is>
          <t>Munich</t>
        </is>
      </c>
      <c r="E191" s="5" t="inlineStr">
        <is>
          <t>Tech</t>
        </is>
      </c>
      <c r="F191" s="5" t="inlineStr">
        <is>
          <t>L3</t>
        </is>
      </c>
      <c r="G191" s="5" t="inlineStr">
        <is>
          <t>Tech L3</t>
        </is>
      </c>
      <c r="H191" s="5" t="inlineStr">
        <is>
          <t>F</t>
        </is>
      </c>
      <c r="I191" s="5" t="inlineStr">
        <is>
          <t>Fixed-term</t>
        </is>
      </c>
      <c r="J191" s="5" t="inlineStr">
        <is>
          <t>Onsite</t>
        </is>
      </c>
      <c r="K191" s="5" t="n">
        <v>1</v>
      </c>
      <c r="L191" s="5" t="n">
        <v>40</v>
      </c>
      <c r="M191" s="5" t="n">
        <v>3</v>
      </c>
      <c r="N191" s="41" t="n">
        <v>61400</v>
      </c>
      <c r="O191" s="41" t="n">
        <v>3570</v>
      </c>
      <c r="P191" s="41" t="n">
        <v>0</v>
      </c>
      <c r="Q191" s="41" t="n">
        <v>0</v>
      </c>
      <c r="R191" s="41" t="n">
        <v>0</v>
      </c>
      <c r="S191" s="28">
        <f>L191*Settings!$C$7</f>
        <v/>
      </c>
      <c r="T191" s="34">
        <f>O191+P191+Q191+R191</f>
        <v/>
      </c>
      <c r="U191" s="34">
        <f>N191+T191</f>
        <v/>
      </c>
      <c r="V191" s="33">
        <f>N191/S191</f>
        <v/>
      </c>
      <c r="W191" s="33">
        <f>T191/S191</f>
        <v/>
      </c>
      <c r="X191" s="33">
        <f>U191/S191</f>
        <v/>
      </c>
      <c r="Y191" s="4">
        <f>IF(T191&gt;0,1,0)</f>
        <v/>
      </c>
      <c r="Z191" s="4">
        <f>INDEX('Job Evaluation'!$I$5:$I$40,MATCH(G191,'Job Evaluation'!$A$5:$A$40,0))</f>
        <v/>
      </c>
      <c r="AA191" s="4">
        <f>SUMPRODUCT(($C$2:$C$3444=C191)*($X$2:$X$3444&lt;X191))+SUMPRODUCT(($C$2:C191=C191)*($X$2:X191=X191))</f>
        <v/>
      </c>
      <c r="AB191" s="4">
        <f>MIN(4,INT((AA191-1)*4/COUNTIF($C$2:$C$3444,C191))+1)</f>
        <v/>
      </c>
    </row>
    <row r="192">
      <c r="A192" s="5" t="inlineStr">
        <is>
          <t>W00227</t>
        </is>
      </c>
      <c r="B192" s="5" t="inlineStr">
        <is>
          <t>PL · Kraków</t>
        </is>
      </c>
      <c r="C192" s="5" t="inlineStr">
        <is>
          <t>PL</t>
        </is>
      </c>
      <c r="D192" s="5" t="inlineStr">
        <is>
          <t>Krakow</t>
        </is>
      </c>
      <c r="E192" s="5" t="inlineStr">
        <is>
          <t>Tech</t>
        </is>
      </c>
      <c r="F192" s="5" t="inlineStr">
        <is>
          <t>L4</t>
        </is>
      </c>
      <c r="G192" s="5" t="inlineStr">
        <is>
          <t>Tech L4</t>
        </is>
      </c>
      <c r="H192" s="5" t="inlineStr">
        <is>
          <t>M</t>
        </is>
      </c>
      <c r="I192" s="5" t="inlineStr">
        <is>
          <t>Permanent</t>
        </is>
      </c>
      <c r="J192" s="5" t="inlineStr">
        <is>
          <t>Remote</t>
        </is>
      </c>
      <c r="K192" s="5" t="n">
        <v>1</v>
      </c>
      <c r="L192" s="5" t="n">
        <v>40</v>
      </c>
      <c r="M192" s="5" t="n">
        <v>4</v>
      </c>
      <c r="N192" s="41" t="n">
        <v>61850</v>
      </c>
      <c r="O192" s="41" t="n">
        <v>6140</v>
      </c>
      <c r="P192" s="41" t="n">
        <v>0</v>
      </c>
      <c r="Q192" s="41" t="n">
        <v>0</v>
      </c>
      <c r="R192" s="41" t="n">
        <v>0</v>
      </c>
      <c r="S192" s="28">
        <f>L192*Settings!$C$7</f>
        <v/>
      </c>
      <c r="T192" s="34">
        <f>O192+P192+Q192+R192</f>
        <v/>
      </c>
      <c r="U192" s="34">
        <f>N192+T192</f>
        <v/>
      </c>
      <c r="V192" s="33">
        <f>N192/S192</f>
        <v/>
      </c>
      <c r="W192" s="33">
        <f>T192/S192</f>
        <v/>
      </c>
      <c r="X192" s="33">
        <f>U192/S192</f>
        <v/>
      </c>
      <c r="Y192" s="4">
        <f>IF(T192&gt;0,1,0)</f>
        <v/>
      </c>
      <c r="Z192" s="4">
        <f>INDEX('Job Evaluation'!$I$5:$I$40,MATCH(G192,'Job Evaluation'!$A$5:$A$40,0))</f>
        <v/>
      </c>
      <c r="AA192" s="4">
        <f>SUMPRODUCT(($C$2:$C$3444=C192)*($X$2:$X$3444&lt;X192))+SUMPRODUCT(($C$2:C192=C192)*($X$2:X192=X192))</f>
        <v/>
      </c>
      <c r="AB192" s="4">
        <f>MIN(4,INT((AA192-1)*4/COUNTIF($C$2:$C$3444,C192))+1)</f>
        <v/>
      </c>
    </row>
    <row r="193">
      <c r="A193" s="5" t="inlineStr">
        <is>
          <t>W00228</t>
        </is>
      </c>
      <c r="B193" s="5" t="inlineStr">
        <is>
          <t>IT · Milan</t>
        </is>
      </c>
      <c r="C193" s="5" t="inlineStr">
        <is>
          <t>IT</t>
        </is>
      </c>
      <c r="D193" s="5" t="inlineStr">
        <is>
          <t>Milan</t>
        </is>
      </c>
      <c r="E193" s="5" t="inlineStr">
        <is>
          <t>Customer Service</t>
        </is>
      </c>
      <c r="F193" s="5" t="inlineStr">
        <is>
          <t>L1</t>
        </is>
      </c>
      <c r="G193" s="5" t="inlineStr">
        <is>
          <t>Customer Service L1</t>
        </is>
      </c>
      <c r="H193" s="5" t="inlineStr">
        <is>
          <t>M</t>
        </is>
      </c>
      <c r="I193" s="5" t="inlineStr">
        <is>
          <t>Fixed-term</t>
        </is>
      </c>
      <c r="J193" s="5" t="inlineStr">
        <is>
          <t>Hybrid</t>
        </is>
      </c>
      <c r="K193" s="5" t="n">
        <v>1</v>
      </c>
      <c r="L193" s="5" t="n">
        <v>40</v>
      </c>
      <c r="M193" s="5" t="n">
        <v>4</v>
      </c>
      <c r="N193" s="41" t="n">
        <v>24250</v>
      </c>
      <c r="O193" s="41" t="n">
        <v>0</v>
      </c>
      <c r="P193" s="41" t="n">
        <v>0</v>
      </c>
      <c r="Q193" s="41" t="n">
        <v>0</v>
      </c>
      <c r="R193" s="41" t="n">
        <v>0</v>
      </c>
      <c r="S193" s="28">
        <f>L193*Settings!$C$7</f>
        <v/>
      </c>
      <c r="T193" s="34">
        <f>O193+P193+Q193+R193</f>
        <v/>
      </c>
      <c r="U193" s="34">
        <f>N193+T193</f>
        <v/>
      </c>
      <c r="V193" s="33">
        <f>N193/S193</f>
        <v/>
      </c>
      <c r="W193" s="33">
        <f>T193/S193</f>
        <v/>
      </c>
      <c r="X193" s="33">
        <f>U193/S193</f>
        <v/>
      </c>
      <c r="Y193" s="4">
        <f>IF(T193&gt;0,1,0)</f>
        <v/>
      </c>
      <c r="Z193" s="4">
        <f>INDEX('Job Evaluation'!$I$5:$I$40,MATCH(G193,'Job Evaluation'!$A$5:$A$40,0))</f>
        <v/>
      </c>
      <c r="AA193" s="4">
        <f>SUMPRODUCT(($C$2:$C$3444=C193)*($X$2:$X$3444&lt;X193))+SUMPRODUCT(($C$2:C193=C193)*($X$2:X193=X193))</f>
        <v/>
      </c>
      <c r="AB193" s="4">
        <f>MIN(4,INT((AA193-1)*4/COUNTIF($C$2:$C$3444,C193))+1)</f>
        <v/>
      </c>
    </row>
    <row r="194">
      <c r="A194" s="5" t="inlineStr">
        <is>
          <t>W00229</t>
        </is>
      </c>
      <c r="B194" s="5" t="inlineStr">
        <is>
          <t>IT · Milan</t>
        </is>
      </c>
      <c r="C194" s="5" t="inlineStr">
        <is>
          <t>IT</t>
        </is>
      </c>
      <c r="D194" s="5" t="inlineStr">
        <is>
          <t>Milan</t>
        </is>
      </c>
      <c r="E194" s="5" t="inlineStr">
        <is>
          <t>Tech</t>
        </is>
      </c>
      <c r="F194" s="5" t="inlineStr">
        <is>
          <t>L2</t>
        </is>
      </c>
      <c r="G194" s="5" t="inlineStr">
        <is>
          <t>Tech L2</t>
        </is>
      </c>
      <c r="H194" s="5" t="inlineStr">
        <is>
          <t>M</t>
        </is>
      </c>
      <c r="I194" s="5" t="inlineStr">
        <is>
          <t>Permanent</t>
        </is>
      </c>
      <c r="J194" s="5" t="inlineStr">
        <is>
          <t>Hybrid</t>
        </is>
      </c>
      <c r="K194" s="5" t="n">
        <v>1</v>
      </c>
      <c r="L194" s="5" t="n">
        <v>40</v>
      </c>
      <c r="M194" s="5" t="n">
        <v>1</v>
      </c>
      <c r="N194" s="41" t="n">
        <v>45300</v>
      </c>
      <c r="O194" s="41" t="n">
        <v>0</v>
      </c>
      <c r="P194" s="41" t="n">
        <v>0</v>
      </c>
      <c r="Q194" s="41" t="n">
        <v>0</v>
      </c>
      <c r="R194" s="41" t="n">
        <v>0</v>
      </c>
      <c r="S194" s="28">
        <f>L194*Settings!$C$7</f>
        <v/>
      </c>
      <c r="T194" s="34">
        <f>O194+P194+Q194+R194</f>
        <v/>
      </c>
      <c r="U194" s="34">
        <f>N194+T194</f>
        <v/>
      </c>
      <c r="V194" s="33">
        <f>N194/S194</f>
        <v/>
      </c>
      <c r="W194" s="33">
        <f>T194/S194</f>
        <v/>
      </c>
      <c r="X194" s="33">
        <f>U194/S194</f>
        <v/>
      </c>
      <c r="Y194" s="4">
        <f>IF(T194&gt;0,1,0)</f>
        <v/>
      </c>
      <c r="Z194" s="4">
        <f>INDEX('Job Evaluation'!$I$5:$I$40,MATCH(G194,'Job Evaluation'!$A$5:$A$40,0))</f>
        <v/>
      </c>
      <c r="AA194" s="4">
        <f>SUMPRODUCT(($C$2:$C$3444=C194)*($X$2:$X$3444&lt;X194))+SUMPRODUCT(($C$2:C194=C194)*($X$2:X194=X194))</f>
        <v/>
      </c>
      <c r="AB194" s="4">
        <f>MIN(4,INT((AA194-1)*4/COUNTIF($C$2:$C$3444,C194))+1)</f>
        <v/>
      </c>
    </row>
    <row r="195">
      <c r="A195" s="5" t="inlineStr">
        <is>
          <t>W00230</t>
        </is>
      </c>
      <c r="B195" s="5" t="inlineStr">
        <is>
          <t>PL · Kraków</t>
        </is>
      </c>
      <c r="C195" s="5" t="inlineStr">
        <is>
          <t>PL</t>
        </is>
      </c>
      <c r="D195" s="5" t="inlineStr">
        <is>
          <t>Krakow</t>
        </is>
      </c>
      <c r="E195" s="5" t="inlineStr">
        <is>
          <t>Customer Service</t>
        </is>
      </c>
      <c r="F195" s="5" t="inlineStr">
        <is>
          <t>L1</t>
        </is>
      </c>
      <c r="G195" s="5" t="inlineStr">
        <is>
          <t>Customer Service L1</t>
        </is>
      </c>
      <c r="H195" s="5" t="inlineStr">
        <is>
          <t>F</t>
        </is>
      </c>
      <c r="I195" s="5" t="inlineStr">
        <is>
          <t>Permanent</t>
        </is>
      </c>
      <c r="J195" s="5" t="inlineStr">
        <is>
          <t>Hybrid</t>
        </is>
      </c>
      <c r="K195" s="5" t="n">
        <v>0.8</v>
      </c>
      <c r="L195" s="5" t="n">
        <v>32</v>
      </c>
      <c r="M195" s="5" t="n">
        <v>2</v>
      </c>
      <c r="N195" s="41" t="n">
        <v>13360</v>
      </c>
      <c r="O195" s="41" t="n">
        <v>0</v>
      </c>
      <c r="P195" s="41" t="n">
        <v>0</v>
      </c>
      <c r="Q195" s="41" t="n">
        <v>0</v>
      </c>
      <c r="R195" s="41" t="n">
        <v>0</v>
      </c>
      <c r="S195" s="28">
        <f>L195*Settings!$C$7</f>
        <v/>
      </c>
      <c r="T195" s="34">
        <f>O195+P195+Q195+R195</f>
        <v/>
      </c>
      <c r="U195" s="34">
        <f>N195+T195</f>
        <v/>
      </c>
      <c r="V195" s="33">
        <f>N195/S195</f>
        <v/>
      </c>
      <c r="W195" s="33">
        <f>T195/S195</f>
        <v/>
      </c>
      <c r="X195" s="33">
        <f>U195/S195</f>
        <v/>
      </c>
      <c r="Y195" s="4">
        <f>IF(T195&gt;0,1,0)</f>
        <v/>
      </c>
      <c r="Z195" s="4">
        <f>INDEX('Job Evaluation'!$I$5:$I$40,MATCH(G195,'Job Evaluation'!$A$5:$A$40,0))</f>
        <v/>
      </c>
      <c r="AA195" s="4">
        <f>SUMPRODUCT(($C$2:$C$3444=C195)*($X$2:$X$3444&lt;X195))+SUMPRODUCT(($C$2:C195=C195)*($X$2:X195=X195))</f>
        <v/>
      </c>
      <c r="AB195" s="4">
        <f>MIN(4,INT((AA195-1)*4/COUNTIF($C$2:$C$3444,C195))+1)</f>
        <v/>
      </c>
    </row>
    <row r="196">
      <c r="A196" s="5" t="inlineStr">
        <is>
          <t>W00231</t>
        </is>
      </c>
      <c r="B196" s="5" t="inlineStr">
        <is>
          <t>PL · Kraków</t>
        </is>
      </c>
      <c r="C196" s="5" t="inlineStr">
        <is>
          <t>PL</t>
        </is>
      </c>
      <c r="D196" s="5" t="inlineStr">
        <is>
          <t>Krakow</t>
        </is>
      </c>
      <c r="E196" s="5" t="inlineStr">
        <is>
          <t>Customer Service</t>
        </is>
      </c>
      <c r="F196" s="5" t="inlineStr">
        <is>
          <t>L3</t>
        </is>
      </c>
      <c r="G196" s="5" t="inlineStr">
        <is>
          <t>Customer Service L3</t>
        </is>
      </c>
      <c r="H196" s="5" t="inlineStr">
        <is>
          <t>F</t>
        </is>
      </c>
      <c r="I196" s="5" t="inlineStr">
        <is>
          <t>Fixed-term</t>
        </is>
      </c>
      <c r="J196" s="5" t="inlineStr">
        <is>
          <t>Onsite</t>
        </is>
      </c>
      <c r="K196" s="5" t="n">
        <v>1</v>
      </c>
      <c r="L196" s="5" t="n">
        <v>40</v>
      </c>
      <c r="M196" s="5" t="n">
        <v>4</v>
      </c>
      <c r="N196" s="41" t="n">
        <v>30200</v>
      </c>
      <c r="O196" s="41" t="n">
        <v>1690</v>
      </c>
      <c r="P196" s="41" t="n">
        <v>0</v>
      </c>
      <c r="Q196" s="41" t="n">
        <v>840</v>
      </c>
      <c r="R196" s="41" t="n">
        <v>0</v>
      </c>
      <c r="S196" s="28">
        <f>L196*Settings!$C$7</f>
        <v/>
      </c>
      <c r="T196" s="34">
        <f>O196+P196+Q196+R196</f>
        <v/>
      </c>
      <c r="U196" s="34">
        <f>N196+T196</f>
        <v/>
      </c>
      <c r="V196" s="33">
        <f>N196/S196</f>
        <v/>
      </c>
      <c r="W196" s="33">
        <f>T196/S196</f>
        <v/>
      </c>
      <c r="X196" s="33">
        <f>U196/S196</f>
        <v/>
      </c>
      <c r="Y196" s="4">
        <f>IF(T196&gt;0,1,0)</f>
        <v/>
      </c>
      <c r="Z196" s="4">
        <f>INDEX('Job Evaluation'!$I$5:$I$40,MATCH(G196,'Job Evaluation'!$A$5:$A$40,0))</f>
        <v/>
      </c>
      <c r="AA196" s="4">
        <f>SUMPRODUCT(($C$2:$C$3444=C196)*($X$2:$X$3444&lt;X196))+SUMPRODUCT(($C$2:C196=C196)*($X$2:X196=X196))</f>
        <v/>
      </c>
      <c r="AB196" s="4">
        <f>MIN(4,INT((AA196-1)*4/COUNTIF($C$2:$C$3444,C196))+1)</f>
        <v/>
      </c>
    </row>
    <row r="197">
      <c r="A197" s="5" t="inlineStr">
        <is>
          <t>W00232</t>
        </is>
      </c>
      <c r="B197" s="5" t="inlineStr">
        <is>
          <t>PL · Kraków</t>
        </is>
      </c>
      <c r="C197" s="5" t="inlineStr">
        <is>
          <t>PL</t>
        </is>
      </c>
      <c r="D197" s="5" t="inlineStr">
        <is>
          <t>Krakow</t>
        </is>
      </c>
      <c r="E197" s="5" t="inlineStr">
        <is>
          <t>Operations</t>
        </is>
      </c>
      <c r="F197" s="5" t="inlineStr">
        <is>
          <t>L1</t>
        </is>
      </c>
      <c r="G197" s="5" t="inlineStr">
        <is>
          <t>Operations L1</t>
        </is>
      </c>
      <c r="H197" s="5" t="inlineStr">
        <is>
          <t>F</t>
        </is>
      </c>
      <c r="I197" s="5" t="inlineStr">
        <is>
          <t>Permanent</t>
        </is>
      </c>
      <c r="J197" s="5" t="inlineStr">
        <is>
          <t>Hybrid</t>
        </is>
      </c>
      <c r="K197" s="5" t="n">
        <v>1</v>
      </c>
      <c r="L197" s="5" t="n">
        <v>40</v>
      </c>
      <c r="M197" s="5" t="n">
        <v>3</v>
      </c>
      <c r="N197" s="41" t="n">
        <v>17200</v>
      </c>
      <c r="O197" s="41" t="n">
        <v>0</v>
      </c>
      <c r="P197" s="41" t="n">
        <v>0</v>
      </c>
      <c r="Q197" s="41" t="n">
        <v>0</v>
      </c>
      <c r="R197" s="41" t="n">
        <v>0</v>
      </c>
      <c r="S197" s="28">
        <f>L197*Settings!$C$7</f>
        <v/>
      </c>
      <c r="T197" s="34">
        <f>O197+P197+Q197+R197</f>
        <v/>
      </c>
      <c r="U197" s="34">
        <f>N197+T197</f>
        <v/>
      </c>
      <c r="V197" s="33">
        <f>N197/S197</f>
        <v/>
      </c>
      <c r="W197" s="33">
        <f>T197/S197</f>
        <v/>
      </c>
      <c r="X197" s="33">
        <f>U197/S197</f>
        <v/>
      </c>
      <c r="Y197" s="4">
        <f>IF(T197&gt;0,1,0)</f>
        <v/>
      </c>
      <c r="Z197" s="4">
        <f>INDEX('Job Evaluation'!$I$5:$I$40,MATCH(G197,'Job Evaluation'!$A$5:$A$40,0))</f>
        <v/>
      </c>
      <c r="AA197" s="4">
        <f>SUMPRODUCT(($C$2:$C$3444=C197)*($X$2:$X$3444&lt;X197))+SUMPRODUCT(($C$2:C197=C197)*($X$2:X197=X197))</f>
        <v/>
      </c>
      <c r="AB197" s="4">
        <f>MIN(4,INT((AA197-1)*4/COUNTIF($C$2:$C$3444,C197))+1)</f>
        <v/>
      </c>
    </row>
    <row r="198">
      <c r="A198" s="5" t="inlineStr">
        <is>
          <t>W00233</t>
        </is>
      </c>
      <c r="B198" s="5" t="inlineStr">
        <is>
          <t>ES · Barcelona</t>
        </is>
      </c>
      <c r="C198" s="5" t="inlineStr">
        <is>
          <t>ES</t>
        </is>
      </c>
      <c r="D198" s="5" t="inlineStr">
        <is>
          <t>Barcelona</t>
        </is>
      </c>
      <c r="E198" s="5" t="inlineStr">
        <is>
          <t>Operations</t>
        </is>
      </c>
      <c r="F198" s="5" t="inlineStr">
        <is>
          <t>L2</t>
        </is>
      </c>
      <c r="G198" s="5" t="inlineStr">
        <is>
          <t>Operations L2</t>
        </is>
      </c>
      <c r="H198" s="5" t="inlineStr">
        <is>
          <t>F</t>
        </is>
      </c>
      <c r="I198" s="5" t="inlineStr">
        <is>
          <t>Permanent</t>
        </is>
      </c>
      <c r="J198" s="5" t="inlineStr">
        <is>
          <t>Onsite</t>
        </is>
      </c>
      <c r="K198" s="5" t="n">
        <v>1</v>
      </c>
      <c r="L198" s="5" t="n">
        <v>40</v>
      </c>
      <c r="M198" s="5" t="n">
        <v>3</v>
      </c>
      <c r="N198" s="41" t="n">
        <v>24750</v>
      </c>
      <c r="O198" s="41" t="n">
        <v>0</v>
      </c>
      <c r="P198" s="41" t="n">
        <v>0</v>
      </c>
      <c r="Q198" s="41" t="n">
        <v>1200</v>
      </c>
      <c r="R198" s="41" t="n">
        <v>0</v>
      </c>
      <c r="S198" s="28">
        <f>L198*Settings!$C$7</f>
        <v/>
      </c>
      <c r="T198" s="34">
        <f>O198+P198+Q198+R198</f>
        <v/>
      </c>
      <c r="U198" s="34">
        <f>N198+T198</f>
        <v/>
      </c>
      <c r="V198" s="33">
        <f>N198/S198</f>
        <v/>
      </c>
      <c r="W198" s="33">
        <f>T198/S198</f>
        <v/>
      </c>
      <c r="X198" s="33">
        <f>U198/S198</f>
        <v/>
      </c>
      <c r="Y198" s="4">
        <f>IF(T198&gt;0,1,0)</f>
        <v/>
      </c>
      <c r="Z198" s="4">
        <f>INDEX('Job Evaluation'!$I$5:$I$40,MATCH(G198,'Job Evaluation'!$A$5:$A$40,0))</f>
        <v/>
      </c>
      <c r="AA198" s="4">
        <f>SUMPRODUCT(($C$2:$C$3444=C198)*($X$2:$X$3444&lt;X198))+SUMPRODUCT(($C$2:C198=C198)*($X$2:X198=X198))</f>
        <v/>
      </c>
      <c r="AB198" s="4">
        <f>MIN(4,INT((AA198-1)*4/COUNTIF($C$2:$C$3444,C198))+1)</f>
        <v/>
      </c>
    </row>
    <row r="199">
      <c r="A199" s="5" t="inlineStr">
        <is>
          <t>W00234</t>
        </is>
      </c>
      <c r="B199" s="5" t="inlineStr">
        <is>
          <t>PL · Kraków</t>
        </is>
      </c>
      <c r="C199" s="5" t="inlineStr">
        <is>
          <t>PL</t>
        </is>
      </c>
      <c r="D199" s="5" t="inlineStr">
        <is>
          <t>Krakow</t>
        </is>
      </c>
      <c r="E199" s="5" t="inlineStr">
        <is>
          <t>Operations</t>
        </is>
      </c>
      <c r="F199" s="5" t="inlineStr">
        <is>
          <t>L4</t>
        </is>
      </c>
      <c r="G199" s="5" t="inlineStr">
        <is>
          <t>Operations L4</t>
        </is>
      </c>
      <c r="H199" s="5" t="inlineStr">
        <is>
          <t>M</t>
        </is>
      </c>
      <c r="I199" s="5" t="inlineStr">
        <is>
          <t>Permanent</t>
        </is>
      </c>
      <c r="J199" s="5" t="inlineStr">
        <is>
          <t>Onsite</t>
        </is>
      </c>
      <c r="K199" s="5" t="n">
        <v>1</v>
      </c>
      <c r="L199" s="5" t="n">
        <v>40</v>
      </c>
      <c r="M199" s="5" t="n">
        <v>2</v>
      </c>
      <c r="N199" s="41" t="n">
        <v>46200</v>
      </c>
      <c r="O199" s="41" t="n">
        <v>1850</v>
      </c>
      <c r="P199" s="41" t="n">
        <v>0</v>
      </c>
      <c r="Q199" s="41" t="n">
        <v>0</v>
      </c>
      <c r="R199" s="41" t="n">
        <v>0</v>
      </c>
      <c r="S199" s="28">
        <f>L199*Settings!$C$7</f>
        <v/>
      </c>
      <c r="T199" s="34">
        <f>O199+P199+Q199+R199</f>
        <v/>
      </c>
      <c r="U199" s="34">
        <f>N199+T199</f>
        <v/>
      </c>
      <c r="V199" s="33">
        <f>N199/S199</f>
        <v/>
      </c>
      <c r="W199" s="33">
        <f>T199/S199</f>
        <v/>
      </c>
      <c r="X199" s="33">
        <f>U199/S199</f>
        <v/>
      </c>
      <c r="Y199" s="4">
        <f>IF(T199&gt;0,1,0)</f>
        <v/>
      </c>
      <c r="Z199" s="4">
        <f>INDEX('Job Evaluation'!$I$5:$I$40,MATCH(G199,'Job Evaluation'!$A$5:$A$40,0))</f>
        <v/>
      </c>
      <c r="AA199" s="4">
        <f>SUMPRODUCT(($C$2:$C$3444=C199)*($X$2:$X$3444&lt;X199))+SUMPRODUCT(($C$2:C199=C199)*($X$2:X199=X199))</f>
        <v/>
      </c>
      <c r="AB199" s="4">
        <f>MIN(4,INT((AA199-1)*4/COUNTIF($C$2:$C$3444,C199))+1)</f>
        <v/>
      </c>
    </row>
    <row r="200">
      <c r="A200" s="5" t="inlineStr">
        <is>
          <t>W00235</t>
        </is>
      </c>
      <c r="B200" s="5" t="inlineStr">
        <is>
          <t>IT · Milan</t>
        </is>
      </c>
      <c r="C200" s="5" t="inlineStr">
        <is>
          <t>IT</t>
        </is>
      </c>
      <c r="D200" s="5" t="inlineStr">
        <is>
          <t>Milan</t>
        </is>
      </c>
      <c r="E200" s="5" t="inlineStr">
        <is>
          <t>Finance</t>
        </is>
      </c>
      <c r="F200" s="5" t="inlineStr">
        <is>
          <t>L2</t>
        </is>
      </c>
      <c r="G200" s="5" t="inlineStr">
        <is>
          <t>Finance L2</t>
        </is>
      </c>
      <c r="H200" s="5" t="inlineStr">
        <is>
          <t>F</t>
        </is>
      </c>
      <c r="I200" s="5" t="inlineStr">
        <is>
          <t>Permanent</t>
        </is>
      </c>
      <c r="J200" s="5" t="inlineStr">
        <is>
          <t>Onsite</t>
        </is>
      </c>
      <c r="K200" s="5" t="n">
        <v>1</v>
      </c>
      <c r="L200" s="5" t="n">
        <v>40</v>
      </c>
      <c r="M200" s="5" t="n">
        <v>2</v>
      </c>
      <c r="N200" s="41" t="n">
        <v>35750</v>
      </c>
      <c r="O200" s="41" t="n">
        <v>0</v>
      </c>
      <c r="P200" s="41" t="n">
        <v>0</v>
      </c>
      <c r="Q200" s="41" t="n">
        <v>0</v>
      </c>
      <c r="R200" s="41" t="n">
        <v>0</v>
      </c>
      <c r="S200" s="28">
        <f>L200*Settings!$C$7</f>
        <v/>
      </c>
      <c r="T200" s="34">
        <f>O200+P200+Q200+R200</f>
        <v/>
      </c>
      <c r="U200" s="34">
        <f>N200+T200</f>
        <v/>
      </c>
      <c r="V200" s="33">
        <f>N200/S200</f>
        <v/>
      </c>
      <c r="W200" s="33">
        <f>T200/S200</f>
        <v/>
      </c>
      <c r="X200" s="33">
        <f>U200/S200</f>
        <v/>
      </c>
      <c r="Y200" s="4">
        <f>IF(T200&gt;0,1,0)</f>
        <v/>
      </c>
      <c r="Z200" s="4">
        <f>INDEX('Job Evaluation'!$I$5:$I$40,MATCH(G200,'Job Evaluation'!$A$5:$A$40,0))</f>
        <v/>
      </c>
      <c r="AA200" s="4">
        <f>SUMPRODUCT(($C$2:$C$3444=C200)*($X$2:$X$3444&lt;X200))+SUMPRODUCT(($C$2:C200=C200)*($X$2:X200=X200))</f>
        <v/>
      </c>
      <c r="AB200" s="4">
        <f>MIN(4,INT((AA200-1)*4/COUNTIF($C$2:$C$3444,C200))+1)</f>
        <v/>
      </c>
    </row>
    <row r="201">
      <c r="A201" s="5" t="inlineStr">
        <is>
          <t>W00236</t>
        </is>
      </c>
      <c r="B201" s="5" t="inlineStr">
        <is>
          <t>PL · Kraków</t>
        </is>
      </c>
      <c r="C201" s="5" t="inlineStr">
        <is>
          <t>PL</t>
        </is>
      </c>
      <c r="D201" s="5" t="inlineStr">
        <is>
          <t>Krakow</t>
        </is>
      </c>
      <c r="E201" s="5" t="inlineStr">
        <is>
          <t>Tech</t>
        </is>
      </c>
      <c r="F201" s="5" t="inlineStr">
        <is>
          <t>L3</t>
        </is>
      </c>
      <c r="G201" s="5" t="inlineStr">
        <is>
          <t>Tech L3</t>
        </is>
      </c>
      <c r="H201" s="5" t="inlineStr">
        <is>
          <t>M</t>
        </is>
      </c>
      <c r="I201" s="5" t="inlineStr">
        <is>
          <t>Permanent</t>
        </is>
      </c>
      <c r="J201" s="5" t="inlineStr">
        <is>
          <t>Hybrid</t>
        </is>
      </c>
      <c r="K201" s="5" t="n">
        <v>1</v>
      </c>
      <c r="L201" s="5" t="n">
        <v>40</v>
      </c>
      <c r="M201" s="5" t="n">
        <v>3</v>
      </c>
      <c r="N201" s="41" t="n">
        <v>42150</v>
      </c>
      <c r="O201" s="41" t="n">
        <v>2080</v>
      </c>
      <c r="P201" s="41" t="n">
        <v>0</v>
      </c>
      <c r="Q201" s="41" t="n">
        <v>0</v>
      </c>
      <c r="R201" s="41" t="n">
        <v>0</v>
      </c>
      <c r="S201" s="28">
        <f>L201*Settings!$C$7</f>
        <v/>
      </c>
      <c r="T201" s="34">
        <f>O201+P201+Q201+R201</f>
        <v/>
      </c>
      <c r="U201" s="34">
        <f>N201+T201</f>
        <v/>
      </c>
      <c r="V201" s="33">
        <f>N201/S201</f>
        <v/>
      </c>
      <c r="W201" s="33">
        <f>T201/S201</f>
        <v/>
      </c>
      <c r="X201" s="33">
        <f>U201/S201</f>
        <v/>
      </c>
      <c r="Y201" s="4">
        <f>IF(T201&gt;0,1,0)</f>
        <v/>
      </c>
      <c r="Z201" s="4">
        <f>INDEX('Job Evaluation'!$I$5:$I$40,MATCH(G201,'Job Evaluation'!$A$5:$A$40,0))</f>
        <v/>
      </c>
      <c r="AA201" s="4">
        <f>SUMPRODUCT(($C$2:$C$3444=C201)*($X$2:$X$3444&lt;X201))+SUMPRODUCT(($C$2:C201=C201)*($X$2:X201=X201))</f>
        <v/>
      </c>
      <c r="AB201" s="4">
        <f>MIN(4,INT((AA201-1)*4/COUNTIF($C$2:$C$3444,C201))+1)</f>
        <v/>
      </c>
    </row>
    <row r="202">
      <c r="A202" s="5" t="inlineStr">
        <is>
          <t>W00237</t>
        </is>
      </c>
      <c r="B202" s="5" t="inlineStr">
        <is>
          <t>DE · Munich</t>
        </is>
      </c>
      <c r="C202" s="5" t="inlineStr">
        <is>
          <t>DE</t>
        </is>
      </c>
      <c r="D202" s="5" t="inlineStr">
        <is>
          <t>Munich</t>
        </is>
      </c>
      <c r="E202" s="5" t="inlineStr">
        <is>
          <t>Sales</t>
        </is>
      </c>
      <c r="F202" s="5" t="inlineStr">
        <is>
          <t>L2</t>
        </is>
      </c>
      <c r="G202" s="5" t="inlineStr">
        <is>
          <t>Sales L2</t>
        </is>
      </c>
      <c r="H202" s="5" t="inlineStr">
        <is>
          <t>M</t>
        </is>
      </c>
      <c r="I202" s="5" t="inlineStr">
        <is>
          <t>Permanent</t>
        </is>
      </c>
      <c r="J202" s="5" t="inlineStr">
        <is>
          <t>Hybrid</t>
        </is>
      </c>
      <c r="K202" s="5" t="n">
        <v>1</v>
      </c>
      <c r="L202" s="5" t="n">
        <v>40</v>
      </c>
      <c r="M202" s="5" t="n">
        <v>4</v>
      </c>
      <c r="N202" s="41" t="n">
        <v>40950</v>
      </c>
      <c r="O202" s="41" t="n">
        <v>0</v>
      </c>
      <c r="P202" s="41" t="n">
        <v>5740</v>
      </c>
      <c r="Q202" s="41" t="n">
        <v>0</v>
      </c>
      <c r="R202" s="41" t="n">
        <v>0</v>
      </c>
      <c r="S202" s="28">
        <f>L202*Settings!$C$7</f>
        <v/>
      </c>
      <c r="T202" s="34">
        <f>O202+P202+Q202+R202</f>
        <v/>
      </c>
      <c r="U202" s="34">
        <f>N202+T202</f>
        <v/>
      </c>
      <c r="V202" s="33">
        <f>N202/S202</f>
        <v/>
      </c>
      <c r="W202" s="33">
        <f>T202/S202</f>
        <v/>
      </c>
      <c r="X202" s="33">
        <f>U202/S202</f>
        <v/>
      </c>
      <c r="Y202" s="4">
        <f>IF(T202&gt;0,1,0)</f>
        <v/>
      </c>
      <c r="Z202" s="4">
        <f>INDEX('Job Evaluation'!$I$5:$I$40,MATCH(G202,'Job Evaluation'!$A$5:$A$40,0))</f>
        <v/>
      </c>
      <c r="AA202" s="4">
        <f>SUMPRODUCT(($C$2:$C$3444=C202)*($X$2:$X$3444&lt;X202))+SUMPRODUCT(($C$2:C202=C202)*($X$2:X202=X202))</f>
        <v/>
      </c>
      <c r="AB202" s="4">
        <f>MIN(4,INT((AA202-1)*4/COUNTIF($C$2:$C$3444,C202))+1)</f>
        <v/>
      </c>
    </row>
    <row r="203">
      <c r="A203" s="5" t="inlineStr">
        <is>
          <t>W00238</t>
        </is>
      </c>
      <c r="B203" s="5" t="inlineStr">
        <is>
          <t>IT · Milan</t>
        </is>
      </c>
      <c r="C203" s="5" t="inlineStr">
        <is>
          <t>IT</t>
        </is>
      </c>
      <c r="D203" s="5" t="inlineStr">
        <is>
          <t>Milan</t>
        </is>
      </c>
      <c r="E203" s="5" t="inlineStr">
        <is>
          <t>Customer Service</t>
        </is>
      </c>
      <c r="F203" s="5" t="inlineStr">
        <is>
          <t>L2</t>
        </is>
      </c>
      <c r="G203" s="5" t="inlineStr">
        <is>
          <t>Customer Service L2</t>
        </is>
      </c>
      <c r="H203" s="5" t="inlineStr">
        <is>
          <t>M</t>
        </is>
      </c>
      <c r="I203" s="5" t="inlineStr">
        <is>
          <t>Permanent</t>
        </is>
      </c>
      <c r="J203" s="5" t="inlineStr">
        <is>
          <t>Remote</t>
        </is>
      </c>
      <c r="K203" s="5" t="n">
        <v>1</v>
      </c>
      <c r="L203" s="5" t="n">
        <v>40</v>
      </c>
      <c r="M203" s="5" t="n">
        <v>3</v>
      </c>
      <c r="N203" s="41" t="n">
        <v>29550</v>
      </c>
      <c r="O203" s="41" t="n">
        <v>0</v>
      </c>
      <c r="P203" s="41" t="n">
        <v>0</v>
      </c>
      <c r="Q203" s="41" t="n">
        <v>0</v>
      </c>
      <c r="R203" s="41" t="n">
        <v>0</v>
      </c>
      <c r="S203" s="28">
        <f>L203*Settings!$C$7</f>
        <v/>
      </c>
      <c r="T203" s="34">
        <f>O203+P203+Q203+R203</f>
        <v/>
      </c>
      <c r="U203" s="34">
        <f>N203+T203</f>
        <v/>
      </c>
      <c r="V203" s="33">
        <f>N203/S203</f>
        <v/>
      </c>
      <c r="W203" s="33">
        <f>T203/S203</f>
        <v/>
      </c>
      <c r="X203" s="33">
        <f>U203/S203</f>
        <v/>
      </c>
      <c r="Y203" s="4">
        <f>IF(T203&gt;0,1,0)</f>
        <v/>
      </c>
      <c r="Z203" s="4">
        <f>INDEX('Job Evaluation'!$I$5:$I$40,MATCH(G203,'Job Evaluation'!$A$5:$A$40,0))</f>
        <v/>
      </c>
      <c r="AA203" s="4">
        <f>SUMPRODUCT(($C$2:$C$3444=C203)*($X$2:$X$3444&lt;X203))+SUMPRODUCT(($C$2:C203=C203)*($X$2:X203=X203))</f>
        <v/>
      </c>
      <c r="AB203" s="4">
        <f>MIN(4,INT((AA203-1)*4/COUNTIF($C$2:$C$3444,C203))+1)</f>
        <v/>
      </c>
    </row>
    <row r="204">
      <c r="A204" s="5" t="inlineStr">
        <is>
          <t>W00240</t>
        </is>
      </c>
      <c r="B204" s="5" t="inlineStr">
        <is>
          <t>DE · Munich</t>
        </is>
      </c>
      <c r="C204" s="5" t="inlineStr">
        <is>
          <t>DE</t>
        </is>
      </c>
      <c r="D204" s="5" t="inlineStr">
        <is>
          <t>Munich</t>
        </is>
      </c>
      <c r="E204" s="5" t="inlineStr">
        <is>
          <t>Finance</t>
        </is>
      </c>
      <c r="F204" s="5" t="inlineStr">
        <is>
          <t>L2</t>
        </is>
      </c>
      <c r="G204" s="5" t="inlineStr">
        <is>
          <t>Finance L2</t>
        </is>
      </c>
      <c r="H204" s="5" t="inlineStr">
        <is>
          <t>M</t>
        </is>
      </c>
      <c r="I204" s="5" t="inlineStr">
        <is>
          <t>Permanent</t>
        </is>
      </c>
      <c r="J204" s="5" t="inlineStr">
        <is>
          <t>Remote</t>
        </is>
      </c>
      <c r="K204" s="5" t="n">
        <v>1</v>
      </c>
      <c r="L204" s="5" t="n">
        <v>40</v>
      </c>
      <c r="M204" s="5" t="n">
        <v>3</v>
      </c>
      <c r="N204" s="41" t="n">
        <v>59850</v>
      </c>
      <c r="O204" s="41" t="n">
        <v>0</v>
      </c>
      <c r="P204" s="41" t="n">
        <v>0</v>
      </c>
      <c r="Q204" s="41" t="n">
        <v>0</v>
      </c>
      <c r="R204" s="41" t="n">
        <v>0</v>
      </c>
      <c r="S204" s="28">
        <f>L204*Settings!$C$7</f>
        <v/>
      </c>
      <c r="T204" s="34">
        <f>O204+P204+Q204+R204</f>
        <v/>
      </c>
      <c r="U204" s="34">
        <f>N204+T204</f>
        <v/>
      </c>
      <c r="V204" s="33">
        <f>N204/S204</f>
        <v/>
      </c>
      <c r="W204" s="33">
        <f>T204/S204</f>
        <v/>
      </c>
      <c r="X204" s="33">
        <f>U204/S204</f>
        <v/>
      </c>
      <c r="Y204" s="4">
        <f>IF(T204&gt;0,1,0)</f>
        <v/>
      </c>
      <c r="Z204" s="4">
        <f>INDEX('Job Evaluation'!$I$5:$I$40,MATCH(G204,'Job Evaluation'!$A$5:$A$40,0))</f>
        <v/>
      </c>
      <c r="AA204" s="4">
        <f>SUMPRODUCT(($C$2:$C$3444=C204)*($X$2:$X$3444&lt;X204))+SUMPRODUCT(($C$2:C204=C204)*($X$2:X204=X204))</f>
        <v/>
      </c>
      <c r="AB204" s="4">
        <f>MIN(4,INT((AA204-1)*4/COUNTIF($C$2:$C$3444,C204))+1)</f>
        <v/>
      </c>
    </row>
    <row r="205">
      <c r="A205" s="5" t="inlineStr">
        <is>
          <t>W00241</t>
        </is>
      </c>
      <c r="B205" s="5" t="inlineStr">
        <is>
          <t>ES · Barcelona</t>
        </is>
      </c>
      <c r="C205" s="5" t="inlineStr">
        <is>
          <t>ES</t>
        </is>
      </c>
      <c r="D205" s="5" t="inlineStr">
        <is>
          <t>Barcelona</t>
        </is>
      </c>
      <c r="E205" s="5" t="inlineStr">
        <is>
          <t>Sales</t>
        </is>
      </c>
      <c r="F205" s="5" t="inlineStr">
        <is>
          <t>L5</t>
        </is>
      </c>
      <c r="G205" s="5" t="inlineStr">
        <is>
          <t>Sales L5</t>
        </is>
      </c>
      <c r="H205" s="5" t="inlineStr">
        <is>
          <t>M</t>
        </is>
      </c>
      <c r="I205" s="5" t="inlineStr">
        <is>
          <t>Permanent</t>
        </is>
      </c>
      <c r="J205" s="5" t="inlineStr">
        <is>
          <t>Hybrid</t>
        </is>
      </c>
      <c r="K205" s="5" t="n">
        <v>1</v>
      </c>
      <c r="L205" s="5" t="n">
        <v>40</v>
      </c>
      <c r="M205" s="5" t="n">
        <v>4</v>
      </c>
      <c r="N205" s="41" t="n">
        <v>83550</v>
      </c>
      <c r="O205" s="41" t="n">
        <v>12360</v>
      </c>
      <c r="P205" s="41" t="n">
        <v>11320</v>
      </c>
      <c r="Q205" s="41" t="n">
        <v>0</v>
      </c>
      <c r="R205" s="41" t="n">
        <v>5400</v>
      </c>
      <c r="S205" s="28">
        <f>L205*Settings!$C$7</f>
        <v/>
      </c>
      <c r="T205" s="34">
        <f>O205+P205+Q205+R205</f>
        <v/>
      </c>
      <c r="U205" s="34">
        <f>N205+T205</f>
        <v/>
      </c>
      <c r="V205" s="33">
        <f>N205/S205</f>
        <v/>
      </c>
      <c r="W205" s="33">
        <f>T205/S205</f>
        <v/>
      </c>
      <c r="X205" s="33">
        <f>U205/S205</f>
        <v/>
      </c>
      <c r="Y205" s="4">
        <f>IF(T205&gt;0,1,0)</f>
        <v/>
      </c>
      <c r="Z205" s="4">
        <f>INDEX('Job Evaluation'!$I$5:$I$40,MATCH(G205,'Job Evaluation'!$A$5:$A$40,0))</f>
        <v/>
      </c>
      <c r="AA205" s="4">
        <f>SUMPRODUCT(($C$2:$C$3444=C205)*($X$2:$X$3444&lt;X205))+SUMPRODUCT(($C$2:C205=C205)*($X$2:X205=X205))</f>
        <v/>
      </c>
      <c r="AB205" s="4">
        <f>MIN(4,INT((AA205-1)*4/COUNTIF($C$2:$C$3444,C205))+1)</f>
        <v/>
      </c>
    </row>
    <row r="206">
      <c r="A206" s="5" t="inlineStr">
        <is>
          <t>W00242</t>
        </is>
      </c>
      <c r="B206" s="5" t="inlineStr">
        <is>
          <t>PL · Kraków</t>
        </is>
      </c>
      <c r="C206" s="5" t="inlineStr">
        <is>
          <t>PL</t>
        </is>
      </c>
      <c r="D206" s="5" t="inlineStr">
        <is>
          <t>Krakow</t>
        </is>
      </c>
      <c r="E206" s="5" t="inlineStr">
        <is>
          <t>Sales</t>
        </is>
      </c>
      <c r="F206" s="5" t="inlineStr">
        <is>
          <t>L1</t>
        </is>
      </c>
      <c r="G206" s="5" t="inlineStr">
        <is>
          <t>Sales L1</t>
        </is>
      </c>
      <c r="H206" s="5" t="inlineStr">
        <is>
          <t>M</t>
        </is>
      </c>
      <c r="I206" s="5" t="inlineStr">
        <is>
          <t>Permanent</t>
        </is>
      </c>
      <c r="J206" s="5" t="inlineStr">
        <is>
          <t>Hybrid</t>
        </is>
      </c>
      <c r="K206" s="5" t="n">
        <v>1</v>
      </c>
      <c r="L206" s="5" t="n">
        <v>40</v>
      </c>
      <c r="M206" s="5" t="n">
        <v>2</v>
      </c>
      <c r="N206" s="41" t="n">
        <v>22900</v>
      </c>
      <c r="O206" s="41" t="n">
        <v>0</v>
      </c>
      <c r="P206" s="41" t="n">
        <v>3860</v>
      </c>
      <c r="Q206" s="41" t="n">
        <v>0</v>
      </c>
      <c r="R206" s="41" t="n">
        <v>0</v>
      </c>
      <c r="S206" s="28">
        <f>L206*Settings!$C$7</f>
        <v/>
      </c>
      <c r="T206" s="34">
        <f>O206+P206+Q206+R206</f>
        <v/>
      </c>
      <c r="U206" s="34">
        <f>N206+T206</f>
        <v/>
      </c>
      <c r="V206" s="33">
        <f>N206/S206</f>
        <v/>
      </c>
      <c r="W206" s="33">
        <f>T206/S206</f>
        <v/>
      </c>
      <c r="X206" s="33">
        <f>U206/S206</f>
        <v/>
      </c>
      <c r="Y206" s="4">
        <f>IF(T206&gt;0,1,0)</f>
        <v/>
      </c>
      <c r="Z206" s="4">
        <f>INDEX('Job Evaluation'!$I$5:$I$40,MATCH(G206,'Job Evaluation'!$A$5:$A$40,0))</f>
        <v/>
      </c>
      <c r="AA206" s="4">
        <f>SUMPRODUCT(($C$2:$C$3444=C206)*($X$2:$X$3444&lt;X206))+SUMPRODUCT(($C$2:C206=C206)*($X$2:X206=X206))</f>
        <v/>
      </c>
      <c r="AB206" s="4">
        <f>MIN(4,INT((AA206-1)*4/COUNTIF($C$2:$C$3444,C206))+1)</f>
        <v/>
      </c>
    </row>
    <row r="207">
      <c r="A207" s="5" t="inlineStr">
        <is>
          <t>W00243</t>
        </is>
      </c>
      <c r="B207" s="5" t="inlineStr">
        <is>
          <t>ES · Barcelona</t>
        </is>
      </c>
      <c r="C207" s="5" t="inlineStr">
        <is>
          <t>ES</t>
        </is>
      </c>
      <c r="D207" s="5" t="inlineStr">
        <is>
          <t>Barcelona</t>
        </is>
      </c>
      <c r="E207" s="5" t="inlineStr">
        <is>
          <t>Customer Service</t>
        </is>
      </c>
      <c r="F207" s="5" t="inlineStr">
        <is>
          <t>L5</t>
        </is>
      </c>
      <c r="G207" s="5" t="inlineStr">
        <is>
          <t>Customer Service L5</t>
        </is>
      </c>
      <c r="H207" s="5" t="inlineStr">
        <is>
          <t>M</t>
        </is>
      </c>
      <c r="I207" s="5" t="inlineStr">
        <is>
          <t>Permanent</t>
        </is>
      </c>
      <c r="J207" s="5" t="inlineStr">
        <is>
          <t>Remote</t>
        </is>
      </c>
      <c r="K207" s="5" t="n">
        <v>1</v>
      </c>
      <c r="L207" s="5" t="n">
        <v>40</v>
      </c>
      <c r="M207" s="5" t="n">
        <v>4</v>
      </c>
      <c r="N207" s="41" t="n">
        <v>71500</v>
      </c>
      <c r="O207" s="41" t="n">
        <v>11480</v>
      </c>
      <c r="P207" s="41" t="n">
        <v>0</v>
      </c>
      <c r="Q207" s="41" t="n">
        <v>0</v>
      </c>
      <c r="R207" s="41" t="n">
        <v>5400</v>
      </c>
      <c r="S207" s="28">
        <f>L207*Settings!$C$7</f>
        <v/>
      </c>
      <c r="T207" s="34">
        <f>O207+P207+Q207+R207</f>
        <v/>
      </c>
      <c r="U207" s="34">
        <f>N207+T207</f>
        <v/>
      </c>
      <c r="V207" s="33">
        <f>N207/S207</f>
        <v/>
      </c>
      <c r="W207" s="33">
        <f>T207/S207</f>
        <v/>
      </c>
      <c r="X207" s="33">
        <f>U207/S207</f>
        <v/>
      </c>
      <c r="Y207" s="4">
        <f>IF(T207&gt;0,1,0)</f>
        <v/>
      </c>
      <c r="Z207" s="4">
        <f>INDEX('Job Evaluation'!$I$5:$I$40,MATCH(G207,'Job Evaluation'!$A$5:$A$40,0))</f>
        <v/>
      </c>
      <c r="AA207" s="4">
        <f>SUMPRODUCT(($C$2:$C$3444=C207)*($X$2:$X$3444&lt;X207))+SUMPRODUCT(($C$2:C207=C207)*($X$2:X207=X207))</f>
        <v/>
      </c>
      <c r="AB207" s="4">
        <f>MIN(4,INT((AA207-1)*4/COUNTIF($C$2:$C$3444,C207))+1)</f>
        <v/>
      </c>
    </row>
    <row r="208">
      <c r="A208" s="5" t="inlineStr">
        <is>
          <t>W00245</t>
        </is>
      </c>
      <c r="B208" s="5" t="inlineStr">
        <is>
          <t>DE · Munich</t>
        </is>
      </c>
      <c r="C208" s="5" t="inlineStr">
        <is>
          <t>DE</t>
        </is>
      </c>
      <c r="D208" s="5" t="inlineStr">
        <is>
          <t>Munich</t>
        </is>
      </c>
      <c r="E208" s="5" t="inlineStr">
        <is>
          <t>Operations</t>
        </is>
      </c>
      <c r="F208" s="5" t="inlineStr">
        <is>
          <t>L2</t>
        </is>
      </c>
      <c r="G208" s="5" t="inlineStr">
        <is>
          <t>Operations L2</t>
        </is>
      </c>
      <c r="H208" s="5" t="inlineStr">
        <is>
          <t>F</t>
        </is>
      </c>
      <c r="I208" s="5" t="inlineStr">
        <is>
          <t>Permanent</t>
        </is>
      </c>
      <c r="J208" s="5" t="inlineStr">
        <is>
          <t>Hybrid</t>
        </is>
      </c>
      <c r="K208" s="5" t="n">
        <v>1</v>
      </c>
      <c r="L208" s="5" t="n">
        <v>40</v>
      </c>
      <c r="M208" s="5" t="n">
        <v>2</v>
      </c>
      <c r="N208" s="41" t="n">
        <v>47700</v>
      </c>
      <c r="O208" s="41" t="n">
        <v>0</v>
      </c>
      <c r="P208" s="41" t="n">
        <v>0</v>
      </c>
      <c r="Q208" s="41" t="n">
        <v>0</v>
      </c>
      <c r="R208" s="41" t="n">
        <v>0</v>
      </c>
      <c r="S208" s="28">
        <f>L208*Settings!$C$7</f>
        <v/>
      </c>
      <c r="T208" s="34">
        <f>O208+P208+Q208+R208</f>
        <v/>
      </c>
      <c r="U208" s="34">
        <f>N208+T208</f>
        <v/>
      </c>
      <c r="V208" s="33">
        <f>N208/S208</f>
        <v/>
      </c>
      <c r="W208" s="33">
        <f>T208/S208</f>
        <v/>
      </c>
      <c r="X208" s="33">
        <f>U208/S208</f>
        <v/>
      </c>
      <c r="Y208" s="4">
        <f>IF(T208&gt;0,1,0)</f>
        <v/>
      </c>
      <c r="Z208" s="4">
        <f>INDEX('Job Evaluation'!$I$5:$I$40,MATCH(G208,'Job Evaluation'!$A$5:$A$40,0))</f>
        <v/>
      </c>
      <c r="AA208" s="4">
        <f>SUMPRODUCT(($C$2:$C$3444=C208)*($X$2:$X$3444&lt;X208))+SUMPRODUCT(($C$2:C208=C208)*($X$2:X208=X208))</f>
        <v/>
      </c>
      <c r="AB208" s="4">
        <f>MIN(4,INT((AA208-1)*4/COUNTIF($C$2:$C$3444,C208))+1)</f>
        <v/>
      </c>
    </row>
    <row r="209">
      <c r="A209" s="5" t="inlineStr">
        <is>
          <t>W00246</t>
        </is>
      </c>
      <c r="B209" s="5" t="inlineStr">
        <is>
          <t>IT · Milan</t>
        </is>
      </c>
      <c r="C209" s="5" t="inlineStr">
        <is>
          <t>IT</t>
        </is>
      </c>
      <c r="D209" s="5" t="inlineStr">
        <is>
          <t>Milan</t>
        </is>
      </c>
      <c r="E209" s="5" t="inlineStr">
        <is>
          <t>Customer Service</t>
        </is>
      </c>
      <c r="F209" s="5" t="inlineStr">
        <is>
          <t>L5</t>
        </is>
      </c>
      <c r="G209" s="5" t="inlineStr">
        <is>
          <t>Customer Service L5</t>
        </is>
      </c>
      <c r="H209" s="5" t="inlineStr">
        <is>
          <t>F</t>
        </is>
      </c>
      <c r="I209" s="5" t="inlineStr">
        <is>
          <t>Fixed-term</t>
        </is>
      </c>
      <c r="J209" s="5" t="inlineStr">
        <is>
          <t>Hybrid</t>
        </is>
      </c>
      <c r="K209" s="5" t="n">
        <v>1</v>
      </c>
      <c r="L209" s="5" t="n">
        <v>40</v>
      </c>
      <c r="M209" s="5" t="n">
        <v>3</v>
      </c>
      <c r="N209" s="41" t="n">
        <v>70900</v>
      </c>
      <c r="O209" s="41" t="n">
        <v>8990</v>
      </c>
      <c r="P209" s="41" t="n">
        <v>0</v>
      </c>
      <c r="Q209" s="41" t="n">
        <v>0</v>
      </c>
      <c r="R209" s="41" t="n">
        <v>6000</v>
      </c>
      <c r="S209" s="28">
        <f>L209*Settings!$C$7</f>
        <v/>
      </c>
      <c r="T209" s="34">
        <f>O209+P209+Q209+R209</f>
        <v/>
      </c>
      <c r="U209" s="34">
        <f>N209+T209</f>
        <v/>
      </c>
      <c r="V209" s="33">
        <f>N209/S209</f>
        <v/>
      </c>
      <c r="W209" s="33">
        <f>T209/S209</f>
        <v/>
      </c>
      <c r="X209" s="33">
        <f>U209/S209</f>
        <v/>
      </c>
      <c r="Y209" s="4">
        <f>IF(T209&gt;0,1,0)</f>
        <v/>
      </c>
      <c r="Z209" s="4">
        <f>INDEX('Job Evaluation'!$I$5:$I$40,MATCH(G209,'Job Evaluation'!$A$5:$A$40,0))</f>
        <v/>
      </c>
      <c r="AA209" s="4">
        <f>SUMPRODUCT(($C$2:$C$3444=C209)*($X$2:$X$3444&lt;X209))+SUMPRODUCT(($C$2:C209=C209)*($X$2:X209=X209))</f>
        <v/>
      </c>
      <c r="AB209" s="4">
        <f>MIN(4,INT((AA209-1)*4/COUNTIF($C$2:$C$3444,C209))+1)</f>
        <v/>
      </c>
    </row>
    <row r="210">
      <c r="A210" s="5" t="inlineStr">
        <is>
          <t>W00247</t>
        </is>
      </c>
      <c r="B210" s="5" t="inlineStr">
        <is>
          <t>IT · Milan</t>
        </is>
      </c>
      <c r="C210" s="5" t="inlineStr">
        <is>
          <t>IT</t>
        </is>
      </c>
      <c r="D210" s="5" t="inlineStr">
        <is>
          <t>Milan</t>
        </is>
      </c>
      <c r="E210" s="5" t="inlineStr">
        <is>
          <t>Operations</t>
        </is>
      </c>
      <c r="F210" s="5" t="inlineStr">
        <is>
          <t>L2</t>
        </is>
      </c>
      <c r="G210" s="5" t="inlineStr">
        <is>
          <t>Operations L2</t>
        </is>
      </c>
      <c r="H210" s="5" t="inlineStr">
        <is>
          <t>F</t>
        </is>
      </c>
      <c r="I210" s="5" t="inlineStr">
        <is>
          <t>Fixed-term</t>
        </is>
      </c>
      <c r="J210" s="5" t="inlineStr">
        <is>
          <t>Onsite</t>
        </is>
      </c>
      <c r="K210" s="5" t="n">
        <v>0.8</v>
      </c>
      <c r="L210" s="5" t="n">
        <v>32</v>
      </c>
      <c r="M210" s="5" t="n">
        <v>3</v>
      </c>
      <c r="N210" s="41" t="n">
        <v>25480</v>
      </c>
      <c r="O210" s="41" t="n">
        <v>0</v>
      </c>
      <c r="P210" s="41" t="n">
        <v>0</v>
      </c>
      <c r="Q210" s="41" t="n">
        <v>1056</v>
      </c>
      <c r="R210" s="41" t="n">
        <v>0</v>
      </c>
      <c r="S210" s="28">
        <f>L210*Settings!$C$7</f>
        <v/>
      </c>
      <c r="T210" s="34">
        <f>O210+P210+Q210+R210</f>
        <v/>
      </c>
      <c r="U210" s="34">
        <f>N210+T210</f>
        <v/>
      </c>
      <c r="V210" s="33">
        <f>N210/S210</f>
        <v/>
      </c>
      <c r="W210" s="33">
        <f>T210/S210</f>
        <v/>
      </c>
      <c r="X210" s="33">
        <f>U210/S210</f>
        <v/>
      </c>
      <c r="Y210" s="4">
        <f>IF(T210&gt;0,1,0)</f>
        <v/>
      </c>
      <c r="Z210" s="4">
        <f>INDEX('Job Evaluation'!$I$5:$I$40,MATCH(G210,'Job Evaluation'!$A$5:$A$40,0))</f>
        <v/>
      </c>
      <c r="AA210" s="4">
        <f>SUMPRODUCT(($C$2:$C$3444=C210)*($X$2:$X$3444&lt;X210))+SUMPRODUCT(($C$2:C210=C210)*($X$2:X210=X210))</f>
        <v/>
      </c>
      <c r="AB210" s="4">
        <f>MIN(4,INT((AA210-1)*4/COUNTIF($C$2:$C$3444,C210))+1)</f>
        <v/>
      </c>
    </row>
    <row r="211">
      <c r="A211" s="5" t="inlineStr">
        <is>
          <t>W00248</t>
        </is>
      </c>
      <c r="B211" s="5" t="inlineStr">
        <is>
          <t>IT · Milan</t>
        </is>
      </c>
      <c r="C211" s="5" t="inlineStr">
        <is>
          <t>IT</t>
        </is>
      </c>
      <c r="D211" s="5" t="inlineStr">
        <is>
          <t>Milan</t>
        </is>
      </c>
      <c r="E211" s="5" t="inlineStr">
        <is>
          <t>Customer Service</t>
        </is>
      </c>
      <c r="F211" s="5" t="inlineStr">
        <is>
          <t>L1</t>
        </is>
      </c>
      <c r="G211" s="5" t="inlineStr">
        <is>
          <t>Customer Service L1</t>
        </is>
      </c>
      <c r="H211" s="5" t="inlineStr">
        <is>
          <t>F</t>
        </is>
      </c>
      <c r="I211" s="5" t="inlineStr">
        <is>
          <t>Fixed-term</t>
        </is>
      </c>
      <c r="J211" s="5" t="inlineStr">
        <is>
          <t>Hybrid</t>
        </is>
      </c>
      <c r="K211" s="5" t="n">
        <v>1</v>
      </c>
      <c r="L211" s="5" t="n">
        <v>40</v>
      </c>
      <c r="M211" s="5" t="n">
        <v>2</v>
      </c>
      <c r="N211" s="41" t="n">
        <v>25550</v>
      </c>
      <c r="O211" s="41" t="n">
        <v>0</v>
      </c>
      <c r="P211" s="41" t="n">
        <v>0</v>
      </c>
      <c r="Q211" s="41" t="n">
        <v>0</v>
      </c>
      <c r="R211" s="41" t="n">
        <v>0</v>
      </c>
      <c r="S211" s="28">
        <f>L211*Settings!$C$7</f>
        <v/>
      </c>
      <c r="T211" s="34">
        <f>O211+P211+Q211+R211</f>
        <v/>
      </c>
      <c r="U211" s="34">
        <f>N211+T211</f>
        <v/>
      </c>
      <c r="V211" s="33">
        <f>N211/S211</f>
        <v/>
      </c>
      <c r="W211" s="33">
        <f>T211/S211</f>
        <v/>
      </c>
      <c r="X211" s="33">
        <f>U211/S211</f>
        <v/>
      </c>
      <c r="Y211" s="4">
        <f>IF(T211&gt;0,1,0)</f>
        <v/>
      </c>
      <c r="Z211" s="4">
        <f>INDEX('Job Evaluation'!$I$5:$I$40,MATCH(G211,'Job Evaluation'!$A$5:$A$40,0))</f>
        <v/>
      </c>
      <c r="AA211" s="4">
        <f>SUMPRODUCT(($C$2:$C$3444=C211)*($X$2:$X$3444&lt;X211))+SUMPRODUCT(($C$2:C211=C211)*($X$2:X211=X211))</f>
        <v/>
      </c>
      <c r="AB211" s="4">
        <f>MIN(4,INT((AA211-1)*4/COUNTIF($C$2:$C$3444,C211))+1)</f>
        <v/>
      </c>
    </row>
    <row r="212">
      <c r="A212" s="5" t="inlineStr">
        <is>
          <t>W00252</t>
        </is>
      </c>
      <c r="B212" s="5" t="inlineStr">
        <is>
          <t>ES · Barcelona</t>
        </is>
      </c>
      <c r="C212" s="5" t="inlineStr">
        <is>
          <t>ES</t>
        </is>
      </c>
      <c r="D212" s="5" t="inlineStr">
        <is>
          <t>Barcelona</t>
        </is>
      </c>
      <c r="E212" s="5" t="inlineStr">
        <is>
          <t>Operations</t>
        </is>
      </c>
      <c r="F212" s="5" t="inlineStr">
        <is>
          <t>L1</t>
        </is>
      </c>
      <c r="G212" s="5" t="inlineStr">
        <is>
          <t>Operations L1</t>
        </is>
      </c>
      <c r="H212" s="5" t="inlineStr">
        <is>
          <t>M</t>
        </is>
      </c>
      <c r="I212" s="5" t="inlineStr">
        <is>
          <t>Fixed-term</t>
        </is>
      </c>
      <c r="J212" s="5" t="inlineStr">
        <is>
          <t>Hybrid</t>
        </is>
      </c>
      <c r="K212" s="5" t="n">
        <v>1</v>
      </c>
      <c r="L212" s="5" t="n">
        <v>40</v>
      </c>
      <c r="M212" s="5" t="n">
        <v>3</v>
      </c>
      <c r="N212" s="41" t="n">
        <v>24500</v>
      </c>
      <c r="O212" s="41" t="n">
        <v>0</v>
      </c>
      <c r="P212" s="41" t="n">
        <v>0</v>
      </c>
      <c r="Q212" s="41" t="n">
        <v>0</v>
      </c>
      <c r="R212" s="41" t="n">
        <v>0</v>
      </c>
      <c r="S212" s="28">
        <f>L212*Settings!$C$7</f>
        <v/>
      </c>
      <c r="T212" s="34">
        <f>O212+P212+Q212+R212</f>
        <v/>
      </c>
      <c r="U212" s="34">
        <f>N212+T212</f>
        <v/>
      </c>
      <c r="V212" s="33">
        <f>N212/S212</f>
        <v/>
      </c>
      <c r="W212" s="33">
        <f>T212/S212</f>
        <v/>
      </c>
      <c r="X212" s="33">
        <f>U212/S212</f>
        <v/>
      </c>
      <c r="Y212" s="4">
        <f>IF(T212&gt;0,1,0)</f>
        <v/>
      </c>
      <c r="Z212" s="4">
        <f>INDEX('Job Evaluation'!$I$5:$I$40,MATCH(G212,'Job Evaluation'!$A$5:$A$40,0))</f>
        <v/>
      </c>
      <c r="AA212" s="4">
        <f>SUMPRODUCT(($C$2:$C$3444=C212)*($X$2:$X$3444&lt;X212))+SUMPRODUCT(($C$2:C212=C212)*($X$2:X212=X212))</f>
        <v/>
      </c>
      <c r="AB212" s="4">
        <f>MIN(4,INT((AA212-1)*4/COUNTIF($C$2:$C$3444,C212))+1)</f>
        <v/>
      </c>
    </row>
    <row r="213">
      <c r="A213" s="5" t="inlineStr">
        <is>
          <t>W00254</t>
        </is>
      </c>
      <c r="B213" s="5" t="inlineStr">
        <is>
          <t>PL · Kraków</t>
        </is>
      </c>
      <c r="C213" s="5" t="inlineStr">
        <is>
          <t>PL</t>
        </is>
      </c>
      <c r="D213" s="5" t="inlineStr">
        <is>
          <t>Krakow</t>
        </is>
      </c>
      <c r="E213" s="5" t="inlineStr">
        <is>
          <t>Sales</t>
        </is>
      </c>
      <c r="F213" s="5" t="inlineStr">
        <is>
          <t>L1</t>
        </is>
      </c>
      <c r="G213" s="5" t="inlineStr">
        <is>
          <t>Sales L1</t>
        </is>
      </c>
      <c r="H213" s="5" t="inlineStr">
        <is>
          <t>F</t>
        </is>
      </c>
      <c r="I213" s="5" t="inlineStr">
        <is>
          <t>Permanent</t>
        </is>
      </c>
      <c r="J213" s="5" t="inlineStr">
        <is>
          <t>Hybrid</t>
        </is>
      </c>
      <c r="K213" s="5" t="n">
        <v>1</v>
      </c>
      <c r="L213" s="5" t="n">
        <v>40</v>
      </c>
      <c r="M213" s="5" t="n">
        <v>1</v>
      </c>
      <c r="N213" s="41" t="n">
        <v>22250</v>
      </c>
      <c r="O213" s="41" t="n">
        <v>0</v>
      </c>
      <c r="P213" s="41" t="n">
        <v>2590</v>
      </c>
      <c r="Q213" s="41" t="n">
        <v>0</v>
      </c>
      <c r="R213" s="41" t="n">
        <v>0</v>
      </c>
      <c r="S213" s="28">
        <f>L213*Settings!$C$7</f>
        <v/>
      </c>
      <c r="T213" s="34">
        <f>O213+P213+Q213+R213</f>
        <v/>
      </c>
      <c r="U213" s="34">
        <f>N213+T213</f>
        <v/>
      </c>
      <c r="V213" s="33">
        <f>N213/S213</f>
        <v/>
      </c>
      <c r="W213" s="33">
        <f>T213/S213</f>
        <v/>
      </c>
      <c r="X213" s="33">
        <f>U213/S213</f>
        <v/>
      </c>
      <c r="Y213" s="4">
        <f>IF(T213&gt;0,1,0)</f>
        <v/>
      </c>
      <c r="Z213" s="4">
        <f>INDEX('Job Evaluation'!$I$5:$I$40,MATCH(G213,'Job Evaluation'!$A$5:$A$40,0))</f>
        <v/>
      </c>
      <c r="AA213" s="4">
        <f>SUMPRODUCT(($C$2:$C$3444=C213)*($X$2:$X$3444&lt;X213))+SUMPRODUCT(($C$2:C213=C213)*($X$2:X213=X213))</f>
        <v/>
      </c>
      <c r="AB213" s="4">
        <f>MIN(4,INT((AA213-1)*4/COUNTIF($C$2:$C$3444,C213))+1)</f>
        <v/>
      </c>
    </row>
    <row r="214">
      <c r="A214" s="5" t="inlineStr">
        <is>
          <t>W00255</t>
        </is>
      </c>
      <c r="B214" s="5" t="inlineStr">
        <is>
          <t>PL · Kraków</t>
        </is>
      </c>
      <c r="C214" s="5" t="inlineStr">
        <is>
          <t>PL</t>
        </is>
      </c>
      <c r="D214" s="5" t="inlineStr">
        <is>
          <t>Krakow</t>
        </is>
      </c>
      <c r="E214" s="5" t="inlineStr">
        <is>
          <t>Customer Service</t>
        </is>
      </c>
      <c r="F214" s="5" t="inlineStr">
        <is>
          <t>L3</t>
        </is>
      </c>
      <c r="G214" s="5" t="inlineStr">
        <is>
          <t>Customer Service L3</t>
        </is>
      </c>
      <c r="H214" s="5" t="inlineStr">
        <is>
          <t>F</t>
        </is>
      </c>
      <c r="I214" s="5" t="inlineStr">
        <is>
          <t>Permanent</t>
        </is>
      </c>
      <c r="J214" s="5" t="inlineStr">
        <is>
          <t>Onsite</t>
        </is>
      </c>
      <c r="K214" s="5" t="n">
        <v>1</v>
      </c>
      <c r="L214" s="5" t="n">
        <v>40</v>
      </c>
      <c r="M214" s="5" t="n">
        <v>3</v>
      </c>
      <c r="N214" s="41" t="n">
        <v>28800</v>
      </c>
      <c r="O214" s="41" t="n">
        <v>1500</v>
      </c>
      <c r="P214" s="41" t="n">
        <v>0</v>
      </c>
      <c r="Q214" s="41" t="n">
        <v>840</v>
      </c>
      <c r="R214" s="41" t="n">
        <v>0</v>
      </c>
      <c r="S214" s="28">
        <f>L214*Settings!$C$7</f>
        <v/>
      </c>
      <c r="T214" s="34">
        <f>O214+P214+Q214+R214</f>
        <v/>
      </c>
      <c r="U214" s="34">
        <f>N214+T214</f>
        <v/>
      </c>
      <c r="V214" s="33">
        <f>N214/S214</f>
        <v/>
      </c>
      <c r="W214" s="33">
        <f>T214/S214</f>
        <v/>
      </c>
      <c r="X214" s="33">
        <f>U214/S214</f>
        <v/>
      </c>
      <c r="Y214" s="4">
        <f>IF(T214&gt;0,1,0)</f>
        <v/>
      </c>
      <c r="Z214" s="4">
        <f>INDEX('Job Evaluation'!$I$5:$I$40,MATCH(G214,'Job Evaluation'!$A$5:$A$40,0))</f>
        <v/>
      </c>
      <c r="AA214" s="4">
        <f>SUMPRODUCT(($C$2:$C$3444=C214)*($X$2:$X$3444&lt;X214))+SUMPRODUCT(($C$2:C214=C214)*($X$2:X214=X214))</f>
        <v/>
      </c>
      <c r="AB214" s="4">
        <f>MIN(4,INT((AA214-1)*4/COUNTIF($C$2:$C$3444,C214))+1)</f>
        <v/>
      </c>
    </row>
    <row r="215">
      <c r="A215" s="5" t="inlineStr">
        <is>
          <t>W00258</t>
        </is>
      </c>
      <c r="B215" s="5" t="inlineStr">
        <is>
          <t>IT · Milan</t>
        </is>
      </c>
      <c r="C215" s="5" t="inlineStr">
        <is>
          <t>IT</t>
        </is>
      </c>
      <c r="D215" s="5" t="inlineStr">
        <is>
          <t>Milan</t>
        </is>
      </c>
      <c r="E215" s="5" t="inlineStr">
        <is>
          <t>Operations</t>
        </is>
      </c>
      <c r="F215" s="5" t="inlineStr">
        <is>
          <t>L1</t>
        </is>
      </c>
      <c r="G215" s="5" t="inlineStr">
        <is>
          <t>Operations L1</t>
        </is>
      </c>
      <c r="H215" s="5" t="inlineStr">
        <is>
          <t>M</t>
        </is>
      </c>
      <c r="I215" s="5" t="inlineStr">
        <is>
          <t>Permanent</t>
        </is>
      </c>
      <c r="J215" s="5" t="inlineStr">
        <is>
          <t>Hybrid</t>
        </is>
      </c>
      <c r="K215" s="5" t="n">
        <v>1</v>
      </c>
      <c r="L215" s="5" t="n">
        <v>40</v>
      </c>
      <c r="M215" s="5" t="n">
        <v>3</v>
      </c>
      <c r="N215" s="41" t="n">
        <v>25400</v>
      </c>
      <c r="O215" s="41" t="n">
        <v>0</v>
      </c>
      <c r="P215" s="41" t="n">
        <v>0</v>
      </c>
      <c r="Q215" s="41" t="n">
        <v>0</v>
      </c>
      <c r="R215" s="41" t="n">
        <v>0</v>
      </c>
      <c r="S215" s="28">
        <f>L215*Settings!$C$7</f>
        <v/>
      </c>
      <c r="T215" s="34">
        <f>O215+P215+Q215+R215</f>
        <v/>
      </c>
      <c r="U215" s="34">
        <f>N215+T215</f>
        <v/>
      </c>
      <c r="V215" s="33">
        <f>N215/S215</f>
        <v/>
      </c>
      <c r="W215" s="33">
        <f>T215/S215</f>
        <v/>
      </c>
      <c r="X215" s="33">
        <f>U215/S215</f>
        <v/>
      </c>
      <c r="Y215" s="4">
        <f>IF(T215&gt;0,1,0)</f>
        <v/>
      </c>
      <c r="Z215" s="4">
        <f>INDEX('Job Evaluation'!$I$5:$I$40,MATCH(G215,'Job Evaluation'!$A$5:$A$40,0))</f>
        <v/>
      </c>
      <c r="AA215" s="4">
        <f>SUMPRODUCT(($C$2:$C$3444=C215)*($X$2:$X$3444&lt;X215))+SUMPRODUCT(($C$2:C215=C215)*($X$2:X215=X215))</f>
        <v/>
      </c>
      <c r="AB215" s="4">
        <f>MIN(4,INT((AA215-1)*4/COUNTIF($C$2:$C$3444,C215))+1)</f>
        <v/>
      </c>
    </row>
    <row r="216">
      <c r="A216" s="5" t="inlineStr">
        <is>
          <t>W00259</t>
        </is>
      </c>
      <c r="B216" s="5" t="inlineStr">
        <is>
          <t>DE · Munich</t>
        </is>
      </c>
      <c r="C216" s="5" t="inlineStr">
        <is>
          <t>DE</t>
        </is>
      </c>
      <c r="D216" s="5" t="inlineStr">
        <is>
          <t>Munich</t>
        </is>
      </c>
      <c r="E216" s="5" t="inlineStr">
        <is>
          <t>Sales</t>
        </is>
      </c>
      <c r="F216" s="5" t="inlineStr">
        <is>
          <t>L2</t>
        </is>
      </c>
      <c r="G216" s="5" t="inlineStr">
        <is>
          <t>Sales L2</t>
        </is>
      </c>
      <c r="H216" s="5" t="inlineStr">
        <is>
          <t>F</t>
        </is>
      </c>
      <c r="I216" s="5" t="inlineStr">
        <is>
          <t>Permanent</t>
        </is>
      </c>
      <c r="J216" s="5" t="inlineStr">
        <is>
          <t>Onsite</t>
        </is>
      </c>
      <c r="K216" s="5" t="n">
        <v>1</v>
      </c>
      <c r="L216" s="5" t="n">
        <v>40</v>
      </c>
      <c r="M216" s="5" t="n">
        <v>2</v>
      </c>
      <c r="N216" s="41" t="n">
        <v>47900</v>
      </c>
      <c r="O216" s="41" t="n">
        <v>0</v>
      </c>
      <c r="P216" s="41" t="n">
        <v>9370</v>
      </c>
      <c r="Q216" s="41" t="n">
        <v>0</v>
      </c>
      <c r="R216" s="41" t="n">
        <v>0</v>
      </c>
      <c r="S216" s="28">
        <f>L216*Settings!$C$7</f>
        <v/>
      </c>
      <c r="T216" s="34">
        <f>O216+P216+Q216+R216</f>
        <v/>
      </c>
      <c r="U216" s="34">
        <f>N216+T216</f>
        <v/>
      </c>
      <c r="V216" s="33">
        <f>N216/S216</f>
        <v/>
      </c>
      <c r="W216" s="33">
        <f>T216/S216</f>
        <v/>
      </c>
      <c r="X216" s="33">
        <f>U216/S216</f>
        <v/>
      </c>
      <c r="Y216" s="4">
        <f>IF(T216&gt;0,1,0)</f>
        <v/>
      </c>
      <c r="Z216" s="4">
        <f>INDEX('Job Evaluation'!$I$5:$I$40,MATCH(G216,'Job Evaluation'!$A$5:$A$40,0))</f>
        <v/>
      </c>
      <c r="AA216" s="4">
        <f>SUMPRODUCT(($C$2:$C$3444=C216)*($X$2:$X$3444&lt;X216))+SUMPRODUCT(($C$2:C216=C216)*($X$2:X216=X216))</f>
        <v/>
      </c>
      <c r="AB216" s="4">
        <f>MIN(4,INT((AA216-1)*4/COUNTIF($C$2:$C$3444,C216))+1)</f>
        <v/>
      </c>
    </row>
    <row r="217">
      <c r="A217" s="5" t="inlineStr">
        <is>
          <t>W00260</t>
        </is>
      </c>
      <c r="B217" s="5" t="inlineStr">
        <is>
          <t>IT · Milan</t>
        </is>
      </c>
      <c r="C217" s="5" t="inlineStr">
        <is>
          <t>IT</t>
        </is>
      </c>
      <c r="D217" s="5" t="inlineStr">
        <is>
          <t>Milan</t>
        </is>
      </c>
      <c r="E217" s="5" t="inlineStr">
        <is>
          <t>Customer Service</t>
        </is>
      </c>
      <c r="F217" s="5" t="inlineStr">
        <is>
          <t>L4</t>
        </is>
      </c>
      <c r="G217" s="5" t="inlineStr">
        <is>
          <t>Customer Service L4</t>
        </is>
      </c>
      <c r="H217" s="5" t="inlineStr">
        <is>
          <t>M</t>
        </is>
      </c>
      <c r="I217" s="5" t="inlineStr">
        <is>
          <t>Permanent</t>
        </is>
      </c>
      <c r="J217" s="5" t="inlineStr">
        <is>
          <t>Remote</t>
        </is>
      </c>
      <c r="K217" s="5" t="n">
        <v>1</v>
      </c>
      <c r="L217" s="5" t="n">
        <v>40</v>
      </c>
      <c r="M217" s="5" t="n">
        <v>3</v>
      </c>
      <c r="N217" s="41" t="n">
        <v>50600</v>
      </c>
      <c r="O217" s="41" t="n">
        <v>4190</v>
      </c>
      <c r="P217" s="41" t="n">
        <v>0</v>
      </c>
      <c r="Q217" s="41" t="n">
        <v>0</v>
      </c>
      <c r="R217" s="41" t="n">
        <v>0</v>
      </c>
      <c r="S217" s="28">
        <f>L217*Settings!$C$7</f>
        <v/>
      </c>
      <c r="T217" s="34">
        <f>O217+P217+Q217+R217</f>
        <v/>
      </c>
      <c r="U217" s="34">
        <f>N217+T217</f>
        <v/>
      </c>
      <c r="V217" s="33">
        <f>N217/S217</f>
        <v/>
      </c>
      <c r="W217" s="33">
        <f>T217/S217</f>
        <v/>
      </c>
      <c r="X217" s="33">
        <f>U217/S217</f>
        <v/>
      </c>
      <c r="Y217" s="4">
        <f>IF(T217&gt;0,1,0)</f>
        <v/>
      </c>
      <c r="Z217" s="4">
        <f>INDEX('Job Evaluation'!$I$5:$I$40,MATCH(G217,'Job Evaluation'!$A$5:$A$40,0))</f>
        <v/>
      </c>
      <c r="AA217" s="4">
        <f>SUMPRODUCT(($C$2:$C$3444=C217)*($X$2:$X$3444&lt;X217))+SUMPRODUCT(($C$2:C217=C217)*($X$2:X217=X217))</f>
        <v/>
      </c>
      <c r="AB217" s="4">
        <f>MIN(4,INT((AA217-1)*4/COUNTIF($C$2:$C$3444,C217))+1)</f>
        <v/>
      </c>
    </row>
    <row r="218">
      <c r="A218" s="5" t="inlineStr">
        <is>
          <t>W00261</t>
        </is>
      </c>
      <c r="B218" s="5" t="inlineStr">
        <is>
          <t>PL · Kraków</t>
        </is>
      </c>
      <c r="C218" s="5" t="inlineStr">
        <is>
          <t>PL</t>
        </is>
      </c>
      <c r="D218" s="5" t="inlineStr">
        <is>
          <t>Krakow</t>
        </is>
      </c>
      <c r="E218" s="5" t="inlineStr">
        <is>
          <t>Operations</t>
        </is>
      </c>
      <c r="F218" s="5" t="inlineStr">
        <is>
          <t>L2</t>
        </is>
      </c>
      <c r="G218" s="5" t="inlineStr">
        <is>
          <t>Operations L2</t>
        </is>
      </c>
      <c r="H218" s="5" t="inlineStr">
        <is>
          <t>M</t>
        </is>
      </c>
      <c r="I218" s="5" t="inlineStr">
        <is>
          <t>Permanent</t>
        </is>
      </c>
      <c r="J218" s="5" t="inlineStr">
        <is>
          <t>Remote</t>
        </is>
      </c>
      <c r="K218" s="5" t="n">
        <v>1</v>
      </c>
      <c r="L218" s="5" t="n">
        <v>40</v>
      </c>
      <c r="M218" s="5" t="n">
        <v>3</v>
      </c>
      <c r="N218" s="41" t="n">
        <v>23050</v>
      </c>
      <c r="O218" s="41" t="n">
        <v>0</v>
      </c>
      <c r="P218" s="41" t="n">
        <v>0</v>
      </c>
      <c r="Q218" s="41" t="n">
        <v>0</v>
      </c>
      <c r="R218" s="41" t="n">
        <v>0</v>
      </c>
      <c r="S218" s="28">
        <f>L218*Settings!$C$7</f>
        <v/>
      </c>
      <c r="T218" s="34">
        <f>O218+P218+Q218+R218</f>
        <v/>
      </c>
      <c r="U218" s="34">
        <f>N218+T218</f>
        <v/>
      </c>
      <c r="V218" s="33">
        <f>N218/S218</f>
        <v/>
      </c>
      <c r="W218" s="33">
        <f>T218/S218</f>
        <v/>
      </c>
      <c r="X218" s="33">
        <f>U218/S218</f>
        <v/>
      </c>
      <c r="Y218" s="4">
        <f>IF(T218&gt;0,1,0)</f>
        <v/>
      </c>
      <c r="Z218" s="4">
        <f>INDEX('Job Evaluation'!$I$5:$I$40,MATCH(G218,'Job Evaluation'!$A$5:$A$40,0))</f>
        <v/>
      </c>
      <c r="AA218" s="4">
        <f>SUMPRODUCT(($C$2:$C$3444=C218)*($X$2:$X$3444&lt;X218))+SUMPRODUCT(($C$2:C218=C218)*($X$2:X218=X218))</f>
        <v/>
      </c>
      <c r="AB218" s="4">
        <f>MIN(4,INT((AA218-1)*4/COUNTIF($C$2:$C$3444,C218))+1)</f>
        <v/>
      </c>
    </row>
    <row r="219">
      <c r="A219" s="5" t="inlineStr">
        <is>
          <t>W00262</t>
        </is>
      </c>
      <c r="B219" s="5" t="inlineStr">
        <is>
          <t>PL · Kraków</t>
        </is>
      </c>
      <c r="C219" s="5" t="inlineStr">
        <is>
          <t>PL</t>
        </is>
      </c>
      <c r="D219" s="5" t="inlineStr">
        <is>
          <t>Krakow</t>
        </is>
      </c>
      <c r="E219" s="5" t="inlineStr">
        <is>
          <t>Sales</t>
        </is>
      </c>
      <c r="F219" s="5" t="inlineStr">
        <is>
          <t>L2</t>
        </is>
      </c>
      <c r="G219" s="5" t="inlineStr">
        <is>
          <t>Sales L2</t>
        </is>
      </c>
      <c r="H219" s="5" t="inlineStr">
        <is>
          <t>M</t>
        </is>
      </c>
      <c r="I219" s="5" t="inlineStr">
        <is>
          <t>Permanent</t>
        </is>
      </c>
      <c r="J219" s="5" t="inlineStr">
        <is>
          <t>Hybrid</t>
        </is>
      </c>
      <c r="K219" s="5" t="n">
        <v>1</v>
      </c>
      <c r="L219" s="5" t="n">
        <v>40</v>
      </c>
      <c r="M219" s="5" t="n">
        <v>4</v>
      </c>
      <c r="N219" s="41" t="n">
        <v>29800</v>
      </c>
      <c r="O219" s="41" t="n">
        <v>0</v>
      </c>
      <c r="P219" s="41" t="n">
        <v>3570</v>
      </c>
      <c r="Q219" s="41" t="n">
        <v>0</v>
      </c>
      <c r="R219" s="41" t="n">
        <v>0</v>
      </c>
      <c r="S219" s="28">
        <f>L219*Settings!$C$7</f>
        <v/>
      </c>
      <c r="T219" s="34">
        <f>O219+P219+Q219+R219</f>
        <v/>
      </c>
      <c r="U219" s="34">
        <f>N219+T219</f>
        <v/>
      </c>
      <c r="V219" s="33">
        <f>N219/S219</f>
        <v/>
      </c>
      <c r="W219" s="33">
        <f>T219/S219</f>
        <v/>
      </c>
      <c r="X219" s="33">
        <f>U219/S219</f>
        <v/>
      </c>
      <c r="Y219" s="4">
        <f>IF(T219&gt;0,1,0)</f>
        <v/>
      </c>
      <c r="Z219" s="4">
        <f>INDEX('Job Evaluation'!$I$5:$I$40,MATCH(G219,'Job Evaluation'!$A$5:$A$40,0))</f>
        <v/>
      </c>
      <c r="AA219" s="4">
        <f>SUMPRODUCT(($C$2:$C$3444=C219)*($X$2:$X$3444&lt;X219))+SUMPRODUCT(($C$2:C219=C219)*($X$2:X219=X219))</f>
        <v/>
      </c>
      <c r="AB219" s="4">
        <f>MIN(4,INT((AA219-1)*4/COUNTIF($C$2:$C$3444,C219))+1)</f>
        <v/>
      </c>
    </row>
    <row r="220">
      <c r="A220" s="5" t="inlineStr">
        <is>
          <t>W00264</t>
        </is>
      </c>
      <c r="B220" s="5" t="inlineStr">
        <is>
          <t>ES · Barcelona</t>
        </is>
      </c>
      <c r="C220" s="5" t="inlineStr">
        <is>
          <t>ES</t>
        </is>
      </c>
      <c r="D220" s="5" t="inlineStr">
        <is>
          <t>Barcelona</t>
        </is>
      </c>
      <c r="E220" s="5" t="inlineStr">
        <is>
          <t>Customer Service</t>
        </is>
      </c>
      <c r="F220" s="5" t="inlineStr">
        <is>
          <t>L2</t>
        </is>
      </c>
      <c r="G220" s="5" t="inlineStr">
        <is>
          <t>Customer Service L2</t>
        </is>
      </c>
      <c r="H220" s="5" t="inlineStr">
        <is>
          <t>F</t>
        </is>
      </c>
      <c r="I220" s="5" t="inlineStr">
        <is>
          <t>Permanent</t>
        </is>
      </c>
      <c r="J220" s="5" t="inlineStr">
        <is>
          <t>Hybrid</t>
        </is>
      </c>
      <c r="K220" s="5" t="n">
        <v>1</v>
      </c>
      <c r="L220" s="5" t="n">
        <v>40</v>
      </c>
      <c r="M220" s="5" t="n">
        <v>4</v>
      </c>
      <c r="N220" s="41" t="n">
        <v>26100</v>
      </c>
      <c r="O220" s="41" t="n">
        <v>0</v>
      </c>
      <c r="P220" s="41" t="n">
        <v>0</v>
      </c>
      <c r="Q220" s="41" t="n">
        <v>0</v>
      </c>
      <c r="R220" s="41" t="n">
        <v>0</v>
      </c>
      <c r="S220" s="28">
        <f>L220*Settings!$C$7</f>
        <v/>
      </c>
      <c r="T220" s="34">
        <f>O220+P220+Q220+R220</f>
        <v/>
      </c>
      <c r="U220" s="34">
        <f>N220+T220</f>
        <v/>
      </c>
      <c r="V220" s="33">
        <f>N220/S220</f>
        <v/>
      </c>
      <c r="W220" s="33">
        <f>T220/S220</f>
        <v/>
      </c>
      <c r="X220" s="33">
        <f>U220/S220</f>
        <v/>
      </c>
      <c r="Y220" s="4">
        <f>IF(T220&gt;0,1,0)</f>
        <v/>
      </c>
      <c r="Z220" s="4">
        <f>INDEX('Job Evaluation'!$I$5:$I$40,MATCH(G220,'Job Evaluation'!$A$5:$A$40,0))</f>
        <v/>
      </c>
      <c r="AA220" s="4">
        <f>SUMPRODUCT(($C$2:$C$3444=C220)*($X$2:$X$3444&lt;X220))+SUMPRODUCT(($C$2:C220=C220)*($X$2:X220=X220))</f>
        <v/>
      </c>
      <c r="AB220" s="4">
        <f>MIN(4,INT((AA220-1)*4/COUNTIF($C$2:$C$3444,C220))+1)</f>
        <v/>
      </c>
    </row>
    <row r="221">
      <c r="A221" s="5" t="inlineStr">
        <is>
          <t>W00265</t>
        </is>
      </c>
      <c r="B221" s="5" t="inlineStr">
        <is>
          <t>PL · Kraków</t>
        </is>
      </c>
      <c r="C221" s="5" t="inlineStr">
        <is>
          <t>PL</t>
        </is>
      </c>
      <c r="D221" s="5" t="inlineStr">
        <is>
          <t>Krakow</t>
        </is>
      </c>
      <c r="E221" s="5" t="inlineStr">
        <is>
          <t>Tech</t>
        </is>
      </c>
      <c r="F221" s="5" t="inlineStr">
        <is>
          <t>L2</t>
        </is>
      </c>
      <c r="G221" s="5" t="inlineStr">
        <is>
          <t>Tech L2</t>
        </is>
      </c>
      <c r="H221" s="5" t="inlineStr">
        <is>
          <t>M</t>
        </is>
      </c>
      <c r="I221" s="5" t="inlineStr">
        <is>
          <t>Permanent</t>
        </is>
      </c>
      <c r="J221" s="5" t="inlineStr">
        <is>
          <t>Hybrid</t>
        </is>
      </c>
      <c r="K221" s="5" t="n">
        <v>1</v>
      </c>
      <c r="L221" s="5" t="n">
        <v>40</v>
      </c>
      <c r="M221" s="5" t="n">
        <v>4</v>
      </c>
      <c r="N221" s="41" t="n">
        <v>31800</v>
      </c>
      <c r="O221" s="41" t="n">
        <v>0</v>
      </c>
      <c r="P221" s="41" t="n">
        <v>0</v>
      </c>
      <c r="Q221" s="41" t="n">
        <v>0</v>
      </c>
      <c r="R221" s="41" t="n">
        <v>0</v>
      </c>
      <c r="S221" s="28">
        <f>L221*Settings!$C$7</f>
        <v/>
      </c>
      <c r="T221" s="34">
        <f>O221+P221+Q221+R221</f>
        <v/>
      </c>
      <c r="U221" s="34">
        <f>N221+T221</f>
        <v/>
      </c>
      <c r="V221" s="33">
        <f>N221/S221</f>
        <v/>
      </c>
      <c r="W221" s="33">
        <f>T221/S221</f>
        <v/>
      </c>
      <c r="X221" s="33">
        <f>U221/S221</f>
        <v/>
      </c>
      <c r="Y221" s="4">
        <f>IF(T221&gt;0,1,0)</f>
        <v/>
      </c>
      <c r="Z221" s="4">
        <f>INDEX('Job Evaluation'!$I$5:$I$40,MATCH(G221,'Job Evaluation'!$A$5:$A$40,0))</f>
        <v/>
      </c>
      <c r="AA221" s="4">
        <f>SUMPRODUCT(($C$2:$C$3444=C221)*($X$2:$X$3444&lt;X221))+SUMPRODUCT(($C$2:C221=C221)*($X$2:X221=X221))</f>
        <v/>
      </c>
      <c r="AB221" s="4">
        <f>MIN(4,INT((AA221-1)*4/COUNTIF($C$2:$C$3444,C221))+1)</f>
        <v/>
      </c>
    </row>
    <row r="222">
      <c r="A222" s="5" t="inlineStr">
        <is>
          <t>W00267</t>
        </is>
      </c>
      <c r="B222" s="5" t="inlineStr">
        <is>
          <t>DE · Munich</t>
        </is>
      </c>
      <c r="C222" s="5" t="inlineStr">
        <is>
          <t>DE</t>
        </is>
      </c>
      <c r="D222" s="5" t="inlineStr">
        <is>
          <t>Munich</t>
        </is>
      </c>
      <c r="E222" s="5" t="inlineStr">
        <is>
          <t>Operations</t>
        </is>
      </c>
      <c r="F222" s="5" t="inlineStr">
        <is>
          <t>L3</t>
        </is>
      </c>
      <c r="G222" s="5" t="inlineStr">
        <is>
          <t>Operations L3</t>
        </is>
      </c>
      <c r="H222" s="5" t="inlineStr">
        <is>
          <t>M</t>
        </is>
      </c>
      <c r="I222" s="5" t="inlineStr">
        <is>
          <t>Permanent</t>
        </is>
      </c>
      <c r="J222" s="5" t="inlineStr">
        <is>
          <t>Hybrid</t>
        </is>
      </c>
      <c r="K222" s="5" t="n">
        <v>1</v>
      </c>
      <c r="L222" s="5" t="n">
        <v>40</v>
      </c>
      <c r="M222" s="5" t="n">
        <v>3</v>
      </c>
      <c r="N222" s="41" t="n">
        <v>63200</v>
      </c>
      <c r="O222" s="41" t="n">
        <v>3420</v>
      </c>
      <c r="P222" s="41" t="n">
        <v>0</v>
      </c>
      <c r="Q222" s="41" t="n">
        <v>0</v>
      </c>
      <c r="R222" s="41" t="n">
        <v>0</v>
      </c>
      <c r="S222" s="28">
        <f>L222*Settings!$C$7</f>
        <v/>
      </c>
      <c r="T222" s="34">
        <f>O222+P222+Q222+R222</f>
        <v/>
      </c>
      <c r="U222" s="34">
        <f>N222+T222</f>
        <v/>
      </c>
      <c r="V222" s="33">
        <f>N222/S222</f>
        <v/>
      </c>
      <c r="W222" s="33">
        <f>T222/S222</f>
        <v/>
      </c>
      <c r="X222" s="33">
        <f>U222/S222</f>
        <v/>
      </c>
      <c r="Y222" s="4">
        <f>IF(T222&gt;0,1,0)</f>
        <v/>
      </c>
      <c r="Z222" s="4">
        <f>INDEX('Job Evaluation'!$I$5:$I$40,MATCH(G222,'Job Evaluation'!$A$5:$A$40,0))</f>
        <v/>
      </c>
      <c r="AA222" s="4">
        <f>SUMPRODUCT(($C$2:$C$3444=C222)*($X$2:$X$3444&lt;X222))+SUMPRODUCT(($C$2:C222=C222)*($X$2:X222=X222))</f>
        <v/>
      </c>
      <c r="AB222" s="4">
        <f>MIN(4,INT((AA222-1)*4/COUNTIF($C$2:$C$3444,C222))+1)</f>
        <v/>
      </c>
    </row>
    <row r="223">
      <c r="A223" s="5" t="inlineStr">
        <is>
          <t>W00269</t>
        </is>
      </c>
      <c r="B223" s="5" t="inlineStr">
        <is>
          <t>PL · Kraków</t>
        </is>
      </c>
      <c r="C223" s="5" t="inlineStr">
        <is>
          <t>PL</t>
        </is>
      </c>
      <c r="D223" s="5" t="inlineStr">
        <is>
          <t>Krakow</t>
        </is>
      </c>
      <c r="E223" s="5" t="inlineStr">
        <is>
          <t>Tech</t>
        </is>
      </c>
      <c r="F223" s="5" t="inlineStr">
        <is>
          <t>L5</t>
        </is>
      </c>
      <c r="G223" s="5" t="inlineStr">
        <is>
          <t>Tech L5</t>
        </is>
      </c>
      <c r="H223" s="5" t="inlineStr">
        <is>
          <t>F</t>
        </is>
      </c>
      <c r="I223" s="5" t="inlineStr">
        <is>
          <t>Fixed-term</t>
        </is>
      </c>
      <c r="J223" s="5" t="inlineStr">
        <is>
          <t>Hybrid</t>
        </is>
      </c>
      <c r="K223" s="5" t="n">
        <v>1</v>
      </c>
      <c r="L223" s="5" t="n">
        <v>40</v>
      </c>
      <c r="M223" s="5" t="n">
        <v>3</v>
      </c>
      <c r="N223" s="41" t="n">
        <v>64450</v>
      </c>
      <c r="O223" s="41" t="n">
        <v>7540</v>
      </c>
      <c r="P223" s="41" t="n">
        <v>0</v>
      </c>
      <c r="Q223" s="41" t="n">
        <v>0</v>
      </c>
      <c r="R223" s="41" t="n">
        <v>4200</v>
      </c>
      <c r="S223" s="28">
        <f>L223*Settings!$C$7</f>
        <v/>
      </c>
      <c r="T223" s="34">
        <f>O223+P223+Q223+R223</f>
        <v/>
      </c>
      <c r="U223" s="34">
        <f>N223+T223</f>
        <v/>
      </c>
      <c r="V223" s="33">
        <f>N223/S223</f>
        <v/>
      </c>
      <c r="W223" s="33">
        <f>T223/S223</f>
        <v/>
      </c>
      <c r="X223" s="33">
        <f>U223/S223</f>
        <v/>
      </c>
      <c r="Y223" s="4">
        <f>IF(T223&gt;0,1,0)</f>
        <v/>
      </c>
      <c r="Z223" s="4">
        <f>INDEX('Job Evaluation'!$I$5:$I$40,MATCH(G223,'Job Evaluation'!$A$5:$A$40,0))</f>
        <v/>
      </c>
      <c r="AA223" s="4">
        <f>SUMPRODUCT(($C$2:$C$3444=C223)*($X$2:$X$3444&lt;X223))+SUMPRODUCT(($C$2:C223=C223)*($X$2:X223=X223))</f>
        <v/>
      </c>
      <c r="AB223" s="4">
        <f>MIN(4,INT((AA223-1)*4/COUNTIF($C$2:$C$3444,C223))+1)</f>
        <v/>
      </c>
    </row>
    <row r="224">
      <c r="A224" s="5" t="inlineStr">
        <is>
          <t>W00270</t>
        </is>
      </c>
      <c r="B224" s="5" t="inlineStr">
        <is>
          <t>PL · Kraków</t>
        </is>
      </c>
      <c r="C224" s="5" t="inlineStr">
        <is>
          <t>PL</t>
        </is>
      </c>
      <c r="D224" s="5" t="inlineStr">
        <is>
          <t>Krakow</t>
        </is>
      </c>
      <c r="E224" s="5" t="inlineStr">
        <is>
          <t>Operations</t>
        </is>
      </c>
      <c r="F224" s="5" t="inlineStr">
        <is>
          <t>L4</t>
        </is>
      </c>
      <c r="G224" s="5" t="inlineStr">
        <is>
          <t>Operations L4</t>
        </is>
      </c>
      <c r="H224" s="5" t="inlineStr">
        <is>
          <t>M</t>
        </is>
      </c>
      <c r="I224" s="5" t="inlineStr">
        <is>
          <t>Permanent</t>
        </is>
      </c>
      <c r="J224" s="5" t="inlineStr">
        <is>
          <t>Hybrid</t>
        </is>
      </c>
      <c r="K224" s="5" t="n">
        <v>1</v>
      </c>
      <c r="L224" s="5" t="n">
        <v>40</v>
      </c>
      <c r="M224" s="5" t="n">
        <v>4</v>
      </c>
      <c r="N224" s="41" t="n">
        <v>38500</v>
      </c>
      <c r="O224" s="41" t="n">
        <v>4060</v>
      </c>
      <c r="P224" s="41" t="n">
        <v>0</v>
      </c>
      <c r="Q224" s="41" t="n">
        <v>0</v>
      </c>
      <c r="R224" s="41" t="n">
        <v>0</v>
      </c>
      <c r="S224" s="28">
        <f>L224*Settings!$C$7</f>
        <v/>
      </c>
      <c r="T224" s="34">
        <f>O224+P224+Q224+R224</f>
        <v/>
      </c>
      <c r="U224" s="34">
        <f>N224+T224</f>
        <v/>
      </c>
      <c r="V224" s="33">
        <f>N224/S224</f>
        <v/>
      </c>
      <c r="W224" s="33">
        <f>T224/S224</f>
        <v/>
      </c>
      <c r="X224" s="33">
        <f>U224/S224</f>
        <v/>
      </c>
      <c r="Y224" s="4">
        <f>IF(T224&gt;0,1,0)</f>
        <v/>
      </c>
      <c r="Z224" s="4">
        <f>INDEX('Job Evaluation'!$I$5:$I$40,MATCH(G224,'Job Evaluation'!$A$5:$A$40,0))</f>
        <v/>
      </c>
      <c r="AA224" s="4">
        <f>SUMPRODUCT(($C$2:$C$3444=C224)*($X$2:$X$3444&lt;X224))+SUMPRODUCT(($C$2:C224=C224)*($X$2:X224=X224))</f>
        <v/>
      </c>
      <c r="AB224" s="4">
        <f>MIN(4,INT((AA224-1)*4/COUNTIF($C$2:$C$3444,C224))+1)</f>
        <v/>
      </c>
    </row>
    <row r="225">
      <c r="A225" s="5" t="inlineStr">
        <is>
          <t>W00271</t>
        </is>
      </c>
      <c r="B225" s="5" t="inlineStr">
        <is>
          <t>IT · Milan</t>
        </is>
      </c>
      <c r="C225" s="5" t="inlineStr">
        <is>
          <t>IT</t>
        </is>
      </c>
      <c r="D225" s="5" t="inlineStr">
        <is>
          <t>Milan</t>
        </is>
      </c>
      <c r="E225" s="5" t="inlineStr">
        <is>
          <t>Tech</t>
        </is>
      </c>
      <c r="F225" s="5" t="inlineStr">
        <is>
          <t>L3</t>
        </is>
      </c>
      <c r="G225" s="5" t="inlineStr">
        <is>
          <t>Tech L3</t>
        </is>
      </c>
      <c r="H225" s="5" t="inlineStr">
        <is>
          <t>F</t>
        </is>
      </c>
      <c r="I225" s="5" t="inlineStr">
        <is>
          <t>Permanent</t>
        </is>
      </c>
      <c r="J225" s="5" t="inlineStr">
        <is>
          <t>Onsite</t>
        </is>
      </c>
      <c r="K225" s="5" t="n">
        <v>1</v>
      </c>
      <c r="L225" s="5" t="n">
        <v>40</v>
      </c>
      <c r="M225" s="5" t="n">
        <v>3</v>
      </c>
      <c r="N225" s="41" t="n">
        <v>57650</v>
      </c>
      <c r="O225" s="41" t="n">
        <v>2880</v>
      </c>
      <c r="P225" s="41" t="n">
        <v>0</v>
      </c>
      <c r="Q225" s="41" t="n">
        <v>0</v>
      </c>
      <c r="R225" s="41" t="n">
        <v>0</v>
      </c>
      <c r="S225" s="28">
        <f>L225*Settings!$C$7</f>
        <v/>
      </c>
      <c r="T225" s="34">
        <f>O225+P225+Q225+R225</f>
        <v/>
      </c>
      <c r="U225" s="34">
        <f>N225+T225</f>
        <v/>
      </c>
      <c r="V225" s="33">
        <f>N225/S225</f>
        <v/>
      </c>
      <c r="W225" s="33">
        <f>T225/S225</f>
        <v/>
      </c>
      <c r="X225" s="33">
        <f>U225/S225</f>
        <v/>
      </c>
      <c r="Y225" s="4">
        <f>IF(T225&gt;0,1,0)</f>
        <v/>
      </c>
      <c r="Z225" s="4">
        <f>INDEX('Job Evaluation'!$I$5:$I$40,MATCH(G225,'Job Evaluation'!$A$5:$A$40,0))</f>
        <v/>
      </c>
      <c r="AA225" s="4">
        <f>SUMPRODUCT(($C$2:$C$3444=C225)*($X$2:$X$3444&lt;X225))+SUMPRODUCT(($C$2:C225=C225)*($X$2:X225=X225))</f>
        <v/>
      </c>
      <c r="AB225" s="4">
        <f>MIN(4,INT((AA225-1)*4/COUNTIF($C$2:$C$3444,C225))+1)</f>
        <v/>
      </c>
    </row>
    <row r="226">
      <c r="A226" s="5" t="inlineStr">
        <is>
          <t>W00272</t>
        </is>
      </c>
      <c r="B226" s="5" t="inlineStr">
        <is>
          <t>PL · Kraków</t>
        </is>
      </c>
      <c r="C226" s="5" t="inlineStr">
        <is>
          <t>PL</t>
        </is>
      </c>
      <c r="D226" s="5" t="inlineStr">
        <is>
          <t>Krakow</t>
        </is>
      </c>
      <c r="E226" s="5" t="inlineStr">
        <is>
          <t>Customer Service</t>
        </is>
      </c>
      <c r="F226" s="5" t="inlineStr">
        <is>
          <t>L2</t>
        </is>
      </c>
      <c r="G226" s="5" t="inlineStr">
        <is>
          <t>Customer Service L2</t>
        </is>
      </c>
      <c r="H226" s="5" t="inlineStr">
        <is>
          <t>M</t>
        </is>
      </c>
      <c r="I226" s="5" t="inlineStr">
        <is>
          <t>Fixed-term</t>
        </is>
      </c>
      <c r="J226" s="5" t="inlineStr">
        <is>
          <t>Hybrid</t>
        </is>
      </c>
      <c r="K226" s="5" t="n">
        <v>1</v>
      </c>
      <c r="L226" s="5" t="n">
        <v>40</v>
      </c>
      <c r="M226" s="5" t="n">
        <v>2</v>
      </c>
      <c r="N226" s="41" t="n">
        <v>22600</v>
      </c>
      <c r="O226" s="41" t="n">
        <v>0</v>
      </c>
      <c r="P226" s="41" t="n">
        <v>0</v>
      </c>
      <c r="Q226" s="41" t="n">
        <v>0</v>
      </c>
      <c r="R226" s="41" t="n">
        <v>0</v>
      </c>
      <c r="S226" s="28">
        <f>L226*Settings!$C$7</f>
        <v/>
      </c>
      <c r="T226" s="34">
        <f>O226+P226+Q226+R226</f>
        <v/>
      </c>
      <c r="U226" s="34">
        <f>N226+T226</f>
        <v/>
      </c>
      <c r="V226" s="33">
        <f>N226/S226</f>
        <v/>
      </c>
      <c r="W226" s="33">
        <f>T226/S226</f>
        <v/>
      </c>
      <c r="X226" s="33">
        <f>U226/S226</f>
        <v/>
      </c>
      <c r="Y226" s="4">
        <f>IF(T226&gt;0,1,0)</f>
        <v/>
      </c>
      <c r="Z226" s="4">
        <f>INDEX('Job Evaluation'!$I$5:$I$40,MATCH(G226,'Job Evaluation'!$A$5:$A$40,0))</f>
        <v/>
      </c>
      <c r="AA226" s="4">
        <f>SUMPRODUCT(($C$2:$C$3444=C226)*($X$2:$X$3444&lt;X226))+SUMPRODUCT(($C$2:C226=C226)*($X$2:X226=X226))</f>
        <v/>
      </c>
      <c r="AB226" s="4">
        <f>MIN(4,INT((AA226-1)*4/COUNTIF($C$2:$C$3444,C226))+1)</f>
        <v/>
      </c>
    </row>
    <row r="227">
      <c r="A227" s="5" t="inlineStr">
        <is>
          <t>W00274</t>
        </is>
      </c>
      <c r="B227" s="5" t="inlineStr">
        <is>
          <t>IT · Milan</t>
        </is>
      </c>
      <c r="C227" s="5" t="inlineStr">
        <is>
          <t>IT</t>
        </is>
      </c>
      <c r="D227" s="5" t="inlineStr">
        <is>
          <t>Milan</t>
        </is>
      </c>
      <c r="E227" s="5" t="inlineStr">
        <is>
          <t>Operations</t>
        </is>
      </c>
      <c r="F227" s="5" t="inlineStr">
        <is>
          <t>L4</t>
        </is>
      </c>
      <c r="G227" s="5" t="inlineStr">
        <is>
          <t>Operations L4</t>
        </is>
      </c>
      <c r="H227" s="5" t="inlineStr">
        <is>
          <t>M</t>
        </is>
      </c>
      <c r="I227" s="5" t="inlineStr">
        <is>
          <t>Permanent</t>
        </is>
      </c>
      <c r="J227" s="5" t="inlineStr">
        <is>
          <t>Hybrid</t>
        </is>
      </c>
      <c r="K227" s="5" t="n">
        <v>1</v>
      </c>
      <c r="L227" s="5" t="n">
        <v>40</v>
      </c>
      <c r="M227" s="5" t="n">
        <v>3</v>
      </c>
      <c r="N227" s="41" t="n">
        <v>51100</v>
      </c>
      <c r="O227" s="41" t="n">
        <v>4320</v>
      </c>
      <c r="P227" s="41" t="n">
        <v>0</v>
      </c>
      <c r="Q227" s="41" t="n">
        <v>0</v>
      </c>
      <c r="R227" s="41" t="n">
        <v>0</v>
      </c>
      <c r="S227" s="28">
        <f>L227*Settings!$C$7</f>
        <v/>
      </c>
      <c r="T227" s="34">
        <f>O227+P227+Q227+R227</f>
        <v/>
      </c>
      <c r="U227" s="34">
        <f>N227+T227</f>
        <v/>
      </c>
      <c r="V227" s="33">
        <f>N227/S227</f>
        <v/>
      </c>
      <c r="W227" s="33">
        <f>T227/S227</f>
        <v/>
      </c>
      <c r="X227" s="33">
        <f>U227/S227</f>
        <v/>
      </c>
      <c r="Y227" s="4">
        <f>IF(T227&gt;0,1,0)</f>
        <v/>
      </c>
      <c r="Z227" s="4">
        <f>INDEX('Job Evaluation'!$I$5:$I$40,MATCH(G227,'Job Evaluation'!$A$5:$A$40,0))</f>
        <v/>
      </c>
      <c r="AA227" s="4">
        <f>SUMPRODUCT(($C$2:$C$3444=C227)*($X$2:$X$3444&lt;X227))+SUMPRODUCT(($C$2:C227=C227)*($X$2:X227=X227))</f>
        <v/>
      </c>
      <c r="AB227" s="4">
        <f>MIN(4,INT((AA227-1)*4/COUNTIF($C$2:$C$3444,C227))+1)</f>
        <v/>
      </c>
    </row>
    <row r="228">
      <c r="A228" s="5" t="inlineStr">
        <is>
          <t>W00275</t>
        </is>
      </c>
      <c r="B228" s="5" t="inlineStr">
        <is>
          <t>PL · Kraków</t>
        </is>
      </c>
      <c r="C228" s="5" t="inlineStr">
        <is>
          <t>PL</t>
        </is>
      </c>
      <c r="D228" s="5" t="inlineStr">
        <is>
          <t>Krakow</t>
        </is>
      </c>
      <c r="E228" s="5" t="inlineStr">
        <is>
          <t>Sales</t>
        </is>
      </c>
      <c r="F228" s="5" t="inlineStr">
        <is>
          <t>L2</t>
        </is>
      </c>
      <c r="G228" s="5" t="inlineStr">
        <is>
          <t>Sales L2</t>
        </is>
      </c>
      <c r="H228" s="5" t="inlineStr">
        <is>
          <t>F</t>
        </is>
      </c>
      <c r="I228" s="5" t="inlineStr">
        <is>
          <t>Permanent</t>
        </is>
      </c>
      <c r="J228" s="5" t="inlineStr">
        <is>
          <t>Onsite</t>
        </is>
      </c>
      <c r="K228" s="5" t="n">
        <v>1</v>
      </c>
      <c r="L228" s="5" t="n">
        <v>40</v>
      </c>
      <c r="M228" s="5" t="n">
        <v>3</v>
      </c>
      <c r="N228" s="41" t="n">
        <v>26500</v>
      </c>
      <c r="O228" s="41" t="n">
        <v>0</v>
      </c>
      <c r="P228" s="41" t="n">
        <v>2240</v>
      </c>
      <c r="Q228" s="41" t="n">
        <v>0</v>
      </c>
      <c r="R228" s="41" t="n">
        <v>0</v>
      </c>
      <c r="S228" s="28">
        <f>L228*Settings!$C$7</f>
        <v/>
      </c>
      <c r="T228" s="34">
        <f>O228+P228+Q228+R228</f>
        <v/>
      </c>
      <c r="U228" s="34">
        <f>N228+T228</f>
        <v/>
      </c>
      <c r="V228" s="33">
        <f>N228/S228</f>
        <v/>
      </c>
      <c r="W228" s="33">
        <f>T228/S228</f>
        <v/>
      </c>
      <c r="X228" s="33">
        <f>U228/S228</f>
        <v/>
      </c>
      <c r="Y228" s="4">
        <f>IF(T228&gt;0,1,0)</f>
        <v/>
      </c>
      <c r="Z228" s="4">
        <f>INDEX('Job Evaluation'!$I$5:$I$40,MATCH(G228,'Job Evaluation'!$A$5:$A$40,0))</f>
        <v/>
      </c>
      <c r="AA228" s="4">
        <f>SUMPRODUCT(($C$2:$C$3444=C228)*($X$2:$X$3444&lt;X228))+SUMPRODUCT(($C$2:C228=C228)*($X$2:X228=X228))</f>
        <v/>
      </c>
      <c r="AB228" s="4">
        <f>MIN(4,INT((AA228-1)*4/COUNTIF($C$2:$C$3444,C228))+1)</f>
        <v/>
      </c>
    </row>
    <row r="229">
      <c r="A229" s="5" t="inlineStr">
        <is>
          <t>W00276</t>
        </is>
      </c>
      <c r="B229" s="5" t="inlineStr">
        <is>
          <t>IT · Milan</t>
        </is>
      </c>
      <c r="C229" s="5" t="inlineStr">
        <is>
          <t>IT</t>
        </is>
      </c>
      <c r="D229" s="5" t="inlineStr">
        <is>
          <t>Milan</t>
        </is>
      </c>
      <c r="E229" s="5" t="inlineStr">
        <is>
          <t>Customer Service</t>
        </is>
      </c>
      <c r="F229" s="5" t="inlineStr">
        <is>
          <t>L2</t>
        </is>
      </c>
      <c r="G229" s="5" t="inlineStr">
        <is>
          <t>Customer Service L2</t>
        </is>
      </c>
      <c r="H229" s="5" t="inlineStr">
        <is>
          <t>M</t>
        </is>
      </c>
      <c r="I229" s="5" t="inlineStr">
        <is>
          <t>Permanent</t>
        </is>
      </c>
      <c r="J229" s="5" t="inlineStr">
        <is>
          <t>Remote</t>
        </is>
      </c>
      <c r="K229" s="5" t="n">
        <v>1</v>
      </c>
      <c r="L229" s="5" t="n">
        <v>40</v>
      </c>
      <c r="M229" s="5" t="n">
        <v>2</v>
      </c>
      <c r="N229" s="41" t="n">
        <v>31550</v>
      </c>
      <c r="O229" s="41" t="n">
        <v>0</v>
      </c>
      <c r="P229" s="41" t="n">
        <v>0</v>
      </c>
      <c r="Q229" s="41" t="n">
        <v>0</v>
      </c>
      <c r="R229" s="41" t="n">
        <v>0</v>
      </c>
      <c r="S229" s="28">
        <f>L229*Settings!$C$7</f>
        <v/>
      </c>
      <c r="T229" s="34">
        <f>O229+P229+Q229+R229</f>
        <v/>
      </c>
      <c r="U229" s="34">
        <f>N229+T229</f>
        <v/>
      </c>
      <c r="V229" s="33">
        <f>N229/S229</f>
        <v/>
      </c>
      <c r="W229" s="33">
        <f>T229/S229</f>
        <v/>
      </c>
      <c r="X229" s="33">
        <f>U229/S229</f>
        <v/>
      </c>
      <c r="Y229" s="4">
        <f>IF(T229&gt;0,1,0)</f>
        <v/>
      </c>
      <c r="Z229" s="4">
        <f>INDEX('Job Evaluation'!$I$5:$I$40,MATCH(G229,'Job Evaluation'!$A$5:$A$40,0))</f>
        <v/>
      </c>
      <c r="AA229" s="4">
        <f>SUMPRODUCT(($C$2:$C$3444=C229)*($X$2:$X$3444&lt;X229))+SUMPRODUCT(($C$2:C229=C229)*($X$2:X229=X229))</f>
        <v/>
      </c>
      <c r="AB229" s="4">
        <f>MIN(4,INT((AA229-1)*4/COUNTIF($C$2:$C$3444,C229))+1)</f>
        <v/>
      </c>
    </row>
    <row r="230">
      <c r="A230" s="5" t="inlineStr">
        <is>
          <t>W00277</t>
        </is>
      </c>
      <c r="B230" s="5" t="inlineStr">
        <is>
          <t>ES · Barcelona</t>
        </is>
      </c>
      <c r="C230" s="5" t="inlineStr">
        <is>
          <t>ES</t>
        </is>
      </c>
      <c r="D230" s="5" t="inlineStr">
        <is>
          <t>Barcelona</t>
        </is>
      </c>
      <c r="E230" s="5" t="inlineStr">
        <is>
          <t>Operations</t>
        </is>
      </c>
      <c r="F230" s="5" t="inlineStr">
        <is>
          <t>L3</t>
        </is>
      </c>
      <c r="G230" s="5" t="inlineStr">
        <is>
          <t>Operations L3</t>
        </is>
      </c>
      <c r="H230" s="5" t="inlineStr">
        <is>
          <t>M</t>
        </is>
      </c>
      <c r="I230" s="5" t="inlineStr">
        <is>
          <t>Fixed-term</t>
        </is>
      </c>
      <c r="J230" s="5" t="inlineStr">
        <is>
          <t>Hybrid</t>
        </is>
      </c>
      <c r="K230" s="5" t="n">
        <v>1</v>
      </c>
      <c r="L230" s="5" t="n">
        <v>40</v>
      </c>
      <c r="M230" s="5" t="n">
        <v>3</v>
      </c>
      <c r="N230" s="41" t="n">
        <v>39150</v>
      </c>
      <c r="O230" s="41" t="n">
        <v>2080</v>
      </c>
      <c r="P230" s="41" t="n">
        <v>0</v>
      </c>
      <c r="Q230" s="41" t="n">
        <v>0</v>
      </c>
      <c r="R230" s="41" t="n">
        <v>0</v>
      </c>
      <c r="S230" s="28">
        <f>L230*Settings!$C$7</f>
        <v/>
      </c>
      <c r="T230" s="34">
        <f>O230+P230+Q230+R230</f>
        <v/>
      </c>
      <c r="U230" s="34">
        <f>N230+T230</f>
        <v/>
      </c>
      <c r="V230" s="33">
        <f>N230/S230</f>
        <v/>
      </c>
      <c r="W230" s="33">
        <f>T230/S230</f>
        <v/>
      </c>
      <c r="X230" s="33">
        <f>U230/S230</f>
        <v/>
      </c>
      <c r="Y230" s="4">
        <f>IF(T230&gt;0,1,0)</f>
        <v/>
      </c>
      <c r="Z230" s="4">
        <f>INDEX('Job Evaluation'!$I$5:$I$40,MATCH(G230,'Job Evaluation'!$A$5:$A$40,0))</f>
        <v/>
      </c>
      <c r="AA230" s="4">
        <f>SUMPRODUCT(($C$2:$C$3444=C230)*($X$2:$X$3444&lt;X230))+SUMPRODUCT(($C$2:C230=C230)*($X$2:X230=X230))</f>
        <v/>
      </c>
      <c r="AB230" s="4">
        <f>MIN(4,INT((AA230-1)*4/COUNTIF($C$2:$C$3444,C230))+1)</f>
        <v/>
      </c>
    </row>
    <row r="231">
      <c r="A231" s="5" t="inlineStr">
        <is>
          <t>W00278</t>
        </is>
      </c>
      <c r="B231" s="5" t="inlineStr">
        <is>
          <t>PL · Kraków</t>
        </is>
      </c>
      <c r="C231" s="5" t="inlineStr">
        <is>
          <t>PL</t>
        </is>
      </c>
      <c r="D231" s="5" t="inlineStr">
        <is>
          <t>Krakow</t>
        </is>
      </c>
      <c r="E231" s="5" t="inlineStr">
        <is>
          <t>Operations</t>
        </is>
      </c>
      <c r="F231" s="5" t="inlineStr">
        <is>
          <t>L3</t>
        </is>
      </c>
      <c r="G231" s="5" t="inlineStr">
        <is>
          <t>Operations L3</t>
        </is>
      </c>
      <c r="H231" s="5" t="inlineStr">
        <is>
          <t>F</t>
        </is>
      </c>
      <c r="I231" s="5" t="inlineStr">
        <is>
          <t>Fixed-term</t>
        </is>
      </c>
      <c r="J231" s="5" t="inlineStr">
        <is>
          <t>Remote</t>
        </is>
      </c>
      <c r="K231" s="5" t="n">
        <v>1</v>
      </c>
      <c r="L231" s="5" t="n">
        <v>40</v>
      </c>
      <c r="M231" s="5" t="n">
        <v>3</v>
      </c>
      <c r="N231" s="41" t="n">
        <v>34850</v>
      </c>
      <c r="O231" s="41" t="n">
        <v>1650</v>
      </c>
      <c r="P231" s="41" t="n">
        <v>0</v>
      </c>
      <c r="Q231" s="41" t="n">
        <v>0</v>
      </c>
      <c r="R231" s="41" t="n">
        <v>0</v>
      </c>
      <c r="S231" s="28">
        <f>L231*Settings!$C$7</f>
        <v/>
      </c>
      <c r="T231" s="34">
        <f>O231+P231+Q231+R231</f>
        <v/>
      </c>
      <c r="U231" s="34">
        <f>N231+T231</f>
        <v/>
      </c>
      <c r="V231" s="33">
        <f>N231/S231</f>
        <v/>
      </c>
      <c r="W231" s="33">
        <f>T231/S231</f>
        <v/>
      </c>
      <c r="X231" s="33">
        <f>U231/S231</f>
        <v/>
      </c>
      <c r="Y231" s="4">
        <f>IF(T231&gt;0,1,0)</f>
        <v/>
      </c>
      <c r="Z231" s="4">
        <f>INDEX('Job Evaluation'!$I$5:$I$40,MATCH(G231,'Job Evaluation'!$A$5:$A$40,0))</f>
        <v/>
      </c>
      <c r="AA231" s="4">
        <f>SUMPRODUCT(($C$2:$C$3444=C231)*($X$2:$X$3444&lt;X231))+SUMPRODUCT(($C$2:C231=C231)*($X$2:X231=X231))</f>
        <v/>
      </c>
      <c r="AB231" s="4">
        <f>MIN(4,INT((AA231-1)*4/COUNTIF($C$2:$C$3444,C231))+1)</f>
        <v/>
      </c>
    </row>
    <row r="232">
      <c r="A232" s="5" t="inlineStr">
        <is>
          <t>W00279</t>
        </is>
      </c>
      <c r="B232" s="5" t="inlineStr">
        <is>
          <t>DE · Munich</t>
        </is>
      </c>
      <c r="C232" s="5" t="inlineStr">
        <is>
          <t>DE</t>
        </is>
      </c>
      <c r="D232" s="5" t="inlineStr">
        <is>
          <t>Munich</t>
        </is>
      </c>
      <c r="E232" s="5" t="inlineStr">
        <is>
          <t>Operations</t>
        </is>
      </c>
      <c r="F232" s="5" t="inlineStr">
        <is>
          <t>L3</t>
        </is>
      </c>
      <c r="G232" s="5" t="inlineStr">
        <is>
          <t>Operations L3</t>
        </is>
      </c>
      <c r="H232" s="5" t="inlineStr">
        <is>
          <t>M</t>
        </is>
      </c>
      <c r="I232" s="5" t="inlineStr">
        <is>
          <t>Permanent</t>
        </is>
      </c>
      <c r="J232" s="5" t="inlineStr">
        <is>
          <t>Onsite</t>
        </is>
      </c>
      <c r="K232" s="5" t="n">
        <v>1</v>
      </c>
      <c r="L232" s="5" t="n">
        <v>40</v>
      </c>
      <c r="M232" s="5" t="n">
        <v>2</v>
      </c>
      <c r="N232" s="41" t="n">
        <v>57550</v>
      </c>
      <c r="O232" s="41" t="n">
        <v>1410</v>
      </c>
      <c r="P232" s="41" t="n">
        <v>0</v>
      </c>
      <c r="Q232" s="41" t="n">
        <v>1800</v>
      </c>
      <c r="R232" s="41" t="n">
        <v>0</v>
      </c>
      <c r="S232" s="28">
        <f>L232*Settings!$C$7</f>
        <v/>
      </c>
      <c r="T232" s="34">
        <f>O232+P232+Q232+R232</f>
        <v/>
      </c>
      <c r="U232" s="34">
        <f>N232+T232</f>
        <v/>
      </c>
      <c r="V232" s="33">
        <f>N232/S232</f>
        <v/>
      </c>
      <c r="W232" s="33">
        <f>T232/S232</f>
        <v/>
      </c>
      <c r="X232" s="33">
        <f>U232/S232</f>
        <v/>
      </c>
      <c r="Y232" s="4">
        <f>IF(T232&gt;0,1,0)</f>
        <v/>
      </c>
      <c r="Z232" s="4">
        <f>INDEX('Job Evaluation'!$I$5:$I$40,MATCH(G232,'Job Evaluation'!$A$5:$A$40,0))</f>
        <v/>
      </c>
      <c r="AA232" s="4">
        <f>SUMPRODUCT(($C$2:$C$3444=C232)*($X$2:$X$3444&lt;X232))+SUMPRODUCT(($C$2:C232=C232)*($X$2:X232=X232))</f>
        <v/>
      </c>
      <c r="AB232" s="4">
        <f>MIN(4,INT((AA232-1)*4/COUNTIF($C$2:$C$3444,C232))+1)</f>
        <v/>
      </c>
    </row>
    <row r="233">
      <c r="A233" s="5" t="inlineStr">
        <is>
          <t>W00280</t>
        </is>
      </c>
      <c r="B233" s="5" t="inlineStr">
        <is>
          <t>PL · Kraków</t>
        </is>
      </c>
      <c r="C233" s="5" t="inlineStr">
        <is>
          <t>PL</t>
        </is>
      </c>
      <c r="D233" s="5" t="inlineStr">
        <is>
          <t>Krakow</t>
        </is>
      </c>
      <c r="E233" s="5" t="inlineStr">
        <is>
          <t>Sales</t>
        </is>
      </c>
      <c r="F233" s="5" t="inlineStr">
        <is>
          <t>L2</t>
        </is>
      </c>
      <c r="G233" s="5" t="inlineStr">
        <is>
          <t>Sales L2</t>
        </is>
      </c>
      <c r="H233" s="5" t="inlineStr">
        <is>
          <t>F</t>
        </is>
      </c>
      <c r="I233" s="5" t="inlineStr">
        <is>
          <t>Permanent</t>
        </is>
      </c>
      <c r="J233" s="5" t="inlineStr">
        <is>
          <t>Onsite</t>
        </is>
      </c>
      <c r="K233" s="5" t="n">
        <v>1</v>
      </c>
      <c r="L233" s="5" t="n">
        <v>40</v>
      </c>
      <c r="M233" s="5" t="n">
        <v>4</v>
      </c>
      <c r="N233" s="41" t="n">
        <v>27300</v>
      </c>
      <c r="O233" s="41" t="n">
        <v>0</v>
      </c>
      <c r="P233" s="41" t="n">
        <v>2970</v>
      </c>
      <c r="Q233" s="41" t="n">
        <v>0</v>
      </c>
      <c r="R233" s="41" t="n">
        <v>0</v>
      </c>
      <c r="S233" s="28">
        <f>L233*Settings!$C$7</f>
        <v/>
      </c>
      <c r="T233" s="34">
        <f>O233+P233+Q233+R233</f>
        <v/>
      </c>
      <c r="U233" s="34">
        <f>N233+T233</f>
        <v/>
      </c>
      <c r="V233" s="33">
        <f>N233/S233</f>
        <v/>
      </c>
      <c r="W233" s="33">
        <f>T233/S233</f>
        <v/>
      </c>
      <c r="X233" s="33">
        <f>U233/S233</f>
        <v/>
      </c>
      <c r="Y233" s="4">
        <f>IF(T233&gt;0,1,0)</f>
        <v/>
      </c>
      <c r="Z233" s="4">
        <f>INDEX('Job Evaluation'!$I$5:$I$40,MATCH(G233,'Job Evaluation'!$A$5:$A$40,0))</f>
        <v/>
      </c>
      <c r="AA233" s="4">
        <f>SUMPRODUCT(($C$2:$C$3444=C233)*($X$2:$X$3444&lt;X233))+SUMPRODUCT(($C$2:C233=C233)*($X$2:X233=X233))</f>
        <v/>
      </c>
      <c r="AB233" s="4">
        <f>MIN(4,INT((AA233-1)*4/COUNTIF($C$2:$C$3444,C233))+1)</f>
        <v/>
      </c>
    </row>
    <row r="234">
      <c r="A234" s="5" t="inlineStr">
        <is>
          <t>W00281</t>
        </is>
      </c>
      <c r="B234" s="5" t="inlineStr">
        <is>
          <t>ES · Barcelona</t>
        </is>
      </c>
      <c r="C234" s="5" t="inlineStr">
        <is>
          <t>ES</t>
        </is>
      </c>
      <c r="D234" s="5" t="inlineStr">
        <is>
          <t>Barcelona</t>
        </is>
      </c>
      <c r="E234" s="5" t="inlineStr">
        <is>
          <t>HR</t>
        </is>
      </c>
      <c r="F234" s="5" t="inlineStr">
        <is>
          <t>L2</t>
        </is>
      </c>
      <c r="G234" s="5" t="inlineStr">
        <is>
          <t>HR L2</t>
        </is>
      </c>
      <c r="H234" s="5" t="inlineStr">
        <is>
          <t>M</t>
        </is>
      </c>
      <c r="I234" s="5" t="inlineStr">
        <is>
          <t>Permanent</t>
        </is>
      </c>
      <c r="J234" s="5" t="inlineStr">
        <is>
          <t>Onsite</t>
        </is>
      </c>
      <c r="K234" s="5" t="n">
        <v>1</v>
      </c>
      <c r="L234" s="5" t="n">
        <v>40</v>
      </c>
      <c r="M234" s="5" t="n">
        <v>3</v>
      </c>
      <c r="N234" s="41" t="n">
        <v>30900</v>
      </c>
      <c r="O234" s="41" t="n">
        <v>0</v>
      </c>
      <c r="P234" s="41" t="n">
        <v>0</v>
      </c>
      <c r="Q234" s="41" t="n">
        <v>0</v>
      </c>
      <c r="R234" s="41" t="n">
        <v>0</v>
      </c>
      <c r="S234" s="28">
        <f>L234*Settings!$C$7</f>
        <v/>
      </c>
      <c r="T234" s="34">
        <f>O234+P234+Q234+R234</f>
        <v/>
      </c>
      <c r="U234" s="34">
        <f>N234+T234</f>
        <v/>
      </c>
      <c r="V234" s="33">
        <f>N234/S234</f>
        <v/>
      </c>
      <c r="W234" s="33">
        <f>T234/S234</f>
        <v/>
      </c>
      <c r="X234" s="33">
        <f>U234/S234</f>
        <v/>
      </c>
      <c r="Y234" s="4">
        <f>IF(T234&gt;0,1,0)</f>
        <v/>
      </c>
      <c r="Z234" s="4">
        <f>INDEX('Job Evaluation'!$I$5:$I$40,MATCH(G234,'Job Evaluation'!$A$5:$A$40,0))</f>
        <v/>
      </c>
      <c r="AA234" s="4">
        <f>SUMPRODUCT(($C$2:$C$3444=C234)*($X$2:$X$3444&lt;X234))+SUMPRODUCT(($C$2:C234=C234)*($X$2:X234=X234))</f>
        <v/>
      </c>
      <c r="AB234" s="4">
        <f>MIN(4,INT((AA234-1)*4/COUNTIF($C$2:$C$3444,C234))+1)</f>
        <v/>
      </c>
    </row>
    <row r="235">
      <c r="A235" s="5" t="inlineStr">
        <is>
          <t>W00283</t>
        </is>
      </c>
      <c r="B235" s="5" t="inlineStr">
        <is>
          <t>DE · Munich</t>
        </is>
      </c>
      <c r="C235" s="5" t="inlineStr">
        <is>
          <t>DE</t>
        </is>
      </c>
      <c r="D235" s="5" t="inlineStr">
        <is>
          <t>Munich</t>
        </is>
      </c>
      <c r="E235" s="5" t="inlineStr">
        <is>
          <t>Customer Service</t>
        </is>
      </c>
      <c r="F235" s="5" t="inlineStr">
        <is>
          <t>L1</t>
        </is>
      </c>
      <c r="G235" s="5" t="inlineStr">
        <is>
          <t>Customer Service L1</t>
        </is>
      </c>
      <c r="H235" s="5" t="inlineStr">
        <is>
          <t>F</t>
        </is>
      </c>
      <c r="I235" s="5" t="inlineStr">
        <is>
          <t>Permanent</t>
        </is>
      </c>
      <c r="J235" s="5" t="inlineStr">
        <is>
          <t>Hybrid</t>
        </is>
      </c>
      <c r="K235" s="5" t="n">
        <v>1</v>
      </c>
      <c r="L235" s="5" t="n">
        <v>40</v>
      </c>
      <c r="M235" s="5" t="n">
        <v>4</v>
      </c>
      <c r="N235" s="41" t="n">
        <v>37350</v>
      </c>
      <c r="O235" s="41" t="n">
        <v>0</v>
      </c>
      <c r="P235" s="41" t="n">
        <v>0</v>
      </c>
      <c r="Q235" s="41" t="n">
        <v>0</v>
      </c>
      <c r="R235" s="41" t="n">
        <v>0</v>
      </c>
      <c r="S235" s="28">
        <f>L235*Settings!$C$7</f>
        <v/>
      </c>
      <c r="T235" s="34">
        <f>O235+P235+Q235+R235</f>
        <v/>
      </c>
      <c r="U235" s="34">
        <f>N235+T235</f>
        <v/>
      </c>
      <c r="V235" s="33">
        <f>N235/S235</f>
        <v/>
      </c>
      <c r="W235" s="33">
        <f>T235/S235</f>
        <v/>
      </c>
      <c r="X235" s="33">
        <f>U235/S235</f>
        <v/>
      </c>
      <c r="Y235" s="4">
        <f>IF(T235&gt;0,1,0)</f>
        <v/>
      </c>
      <c r="Z235" s="4">
        <f>INDEX('Job Evaluation'!$I$5:$I$40,MATCH(G235,'Job Evaluation'!$A$5:$A$40,0))</f>
        <v/>
      </c>
      <c r="AA235" s="4">
        <f>SUMPRODUCT(($C$2:$C$3444=C235)*($X$2:$X$3444&lt;X235))+SUMPRODUCT(($C$2:C235=C235)*($X$2:X235=X235))</f>
        <v/>
      </c>
      <c r="AB235" s="4">
        <f>MIN(4,INT((AA235-1)*4/COUNTIF($C$2:$C$3444,C235))+1)</f>
        <v/>
      </c>
    </row>
    <row r="236">
      <c r="A236" s="5" t="inlineStr">
        <is>
          <t>W00284</t>
        </is>
      </c>
      <c r="B236" s="5" t="inlineStr">
        <is>
          <t>DE · Munich</t>
        </is>
      </c>
      <c r="C236" s="5" t="inlineStr">
        <is>
          <t>DE</t>
        </is>
      </c>
      <c r="D236" s="5" t="inlineStr">
        <is>
          <t>Munich</t>
        </is>
      </c>
      <c r="E236" s="5" t="inlineStr">
        <is>
          <t>Tech</t>
        </is>
      </c>
      <c r="F236" s="5" t="inlineStr">
        <is>
          <t>L2</t>
        </is>
      </c>
      <c r="G236" s="5" t="inlineStr">
        <is>
          <t>Tech L2</t>
        </is>
      </c>
      <c r="H236" s="5" t="inlineStr">
        <is>
          <t>M</t>
        </is>
      </c>
      <c r="I236" s="5" t="inlineStr">
        <is>
          <t>Permanent</t>
        </is>
      </c>
      <c r="J236" s="5" t="inlineStr">
        <is>
          <t>Onsite</t>
        </is>
      </c>
      <c r="K236" s="5" t="n">
        <v>1</v>
      </c>
      <c r="L236" s="5" t="n">
        <v>40</v>
      </c>
      <c r="M236" s="5" t="n">
        <v>3</v>
      </c>
      <c r="N236" s="41" t="n">
        <v>54000</v>
      </c>
      <c r="O236" s="41" t="n">
        <v>0</v>
      </c>
      <c r="P236" s="41" t="n">
        <v>0</v>
      </c>
      <c r="Q236" s="41" t="n">
        <v>0</v>
      </c>
      <c r="R236" s="41" t="n">
        <v>0</v>
      </c>
      <c r="S236" s="28">
        <f>L236*Settings!$C$7</f>
        <v/>
      </c>
      <c r="T236" s="34">
        <f>O236+P236+Q236+R236</f>
        <v/>
      </c>
      <c r="U236" s="34">
        <f>N236+T236</f>
        <v/>
      </c>
      <c r="V236" s="33">
        <f>N236/S236</f>
        <v/>
      </c>
      <c r="W236" s="33">
        <f>T236/S236</f>
        <v/>
      </c>
      <c r="X236" s="33">
        <f>U236/S236</f>
        <v/>
      </c>
      <c r="Y236" s="4">
        <f>IF(T236&gt;0,1,0)</f>
        <v/>
      </c>
      <c r="Z236" s="4">
        <f>INDEX('Job Evaluation'!$I$5:$I$40,MATCH(G236,'Job Evaluation'!$A$5:$A$40,0))</f>
        <v/>
      </c>
      <c r="AA236" s="4">
        <f>SUMPRODUCT(($C$2:$C$3444=C236)*($X$2:$X$3444&lt;X236))+SUMPRODUCT(($C$2:C236=C236)*($X$2:X236=X236))</f>
        <v/>
      </c>
      <c r="AB236" s="4">
        <f>MIN(4,INT((AA236-1)*4/COUNTIF($C$2:$C$3444,C236))+1)</f>
        <v/>
      </c>
    </row>
    <row r="237">
      <c r="A237" s="5" t="inlineStr">
        <is>
          <t>W00285</t>
        </is>
      </c>
      <c r="B237" s="5" t="inlineStr">
        <is>
          <t>PL · Kraków</t>
        </is>
      </c>
      <c r="C237" s="5" t="inlineStr">
        <is>
          <t>PL</t>
        </is>
      </c>
      <c r="D237" s="5" t="inlineStr">
        <is>
          <t>Krakow</t>
        </is>
      </c>
      <c r="E237" s="5" t="inlineStr">
        <is>
          <t>Finance</t>
        </is>
      </c>
      <c r="F237" s="5" t="inlineStr">
        <is>
          <t>L3</t>
        </is>
      </c>
      <c r="G237" s="5" t="inlineStr">
        <is>
          <t>Finance L3</t>
        </is>
      </c>
      <c r="H237" s="5" t="inlineStr">
        <is>
          <t>F</t>
        </is>
      </c>
      <c r="I237" s="5" t="inlineStr">
        <is>
          <t>Permanent</t>
        </is>
      </c>
      <c r="J237" s="5" t="inlineStr">
        <is>
          <t>Hybrid</t>
        </is>
      </c>
      <c r="K237" s="5" t="n">
        <v>1</v>
      </c>
      <c r="L237" s="5" t="n">
        <v>40</v>
      </c>
      <c r="M237" s="5" t="n">
        <v>3</v>
      </c>
      <c r="N237" s="41" t="n">
        <v>31850</v>
      </c>
      <c r="O237" s="41" t="n">
        <v>1560</v>
      </c>
      <c r="P237" s="41" t="n">
        <v>0</v>
      </c>
      <c r="Q237" s="41" t="n">
        <v>0</v>
      </c>
      <c r="R237" s="41" t="n">
        <v>0</v>
      </c>
      <c r="S237" s="28">
        <f>L237*Settings!$C$7</f>
        <v/>
      </c>
      <c r="T237" s="34">
        <f>O237+P237+Q237+R237</f>
        <v/>
      </c>
      <c r="U237" s="34">
        <f>N237+T237</f>
        <v/>
      </c>
      <c r="V237" s="33">
        <f>N237/S237</f>
        <v/>
      </c>
      <c r="W237" s="33">
        <f>T237/S237</f>
        <v/>
      </c>
      <c r="X237" s="33">
        <f>U237/S237</f>
        <v/>
      </c>
      <c r="Y237" s="4">
        <f>IF(T237&gt;0,1,0)</f>
        <v/>
      </c>
      <c r="Z237" s="4">
        <f>INDEX('Job Evaluation'!$I$5:$I$40,MATCH(G237,'Job Evaluation'!$A$5:$A$40,0))</f>
        <v/>
      </c>
      <c r="AA237" s="4">
        <f>SUMPRODUCT(($C$2:$C$3444=C237)*($X$2:$X$3444&lt;X237))+SUMPRODUCT(($C$2:C237=C237)*($X$2:X237=X237))</f>
        <v/>
      </c>
      <c r="AB237" s="4">
        <f>MIN(4,INT((AA237-1)*4/COUNTIF($C$2:$C$3444,C237))+1)</f>
        <v/>
      </c>
    </row>
    <row r="238">
      <c r="A238" s="5" t="inlineStr">
        <is>
          <t>W00287</t>
        </is>
      </c>
      <c r="B238" s="5" t="inlineStr">
        <is>
          <t>PL · Kraków</t>
        </is>
      </c>
      <c r="C238" s="5" t="inlineStr">
        <is>
          <t>PL</t>
        </is>
      </c>
      <c r="D238" s="5" t="inlineStr">
        <is>
          <t>Krakow</t>
        </is>
      </c>
      <c r="E238" s="5" t="inlineStr">
        <is>
          <t>Sales</t>
        </is>
      </c>
      <c r="F238" s="5" t="inlineStr">
        <is>
          <t>L2</t>
        </is>
      </c>
      <c r="G238" s="5" t="inlineStr">
        <is>
          <t>Sales L2</t>
        </is>
      </c>
      <c r="H238" s="5" t="inlineStr">
        <is>
          <t>M</t>
        </is>
      </c>
      <c r="I238" s="5" t="inlineStr">
        <is>
          <t>Fixed-term</t>
        </is>
      </c>
      <c r="J238" s="5" t="inlineStr">
        <is>
          <t>Hybrid</t>
        </is>
      </c>
      <c r="K238" s="5" t="n">
        <v>1</v>
      </c>
      <c r="L238" s="5" t="n">
        <v>40</v>
      </c>
      <c r="M238" s="5" t="n">
        <v>4</v>
      </c>
      <c r="N238" s="41" t="n">
        <v>31550</v>
      </c>
      <c r="O238" s="41" t="n">
        <v>0</v>
      </c>
      <c r="P238" s="41" t="n">
        <v>6050</v>
      </c>
      <c r="Q238" s="41" t="n">
        <v>0</v>
      </c>
      <c r="R238" s="41" t="n">
        <v>0</v>
      </c>
      <c r="S238" s="28">
        <f>L238*Settings!$C$7</f>
        <v/>
      </c>
      <c r="T238" s="34">
        <f>O238+P238+Q238+R238</f>
        <v/>
      </c>
      <c r="U238" s="34">
        <f>N238+T238</f>
        <v/>
      </c>
      <c r="V238" s="33">
        <f>N238/S238</f>
        <v/>
      </c>
      <c r="W238" s="33">
        <f>T238/S238</f>
        <v/>
      </c>
      <c r="X238" s="33">
        <f>U238/S238</f>
        <v/>
      </c>
      <c r="Y238" s="4">
        <f>IF(T238&gt;0,1,0)</f>
        <v/>
      </c>
      <c r="Z238" s="4">
        <f>INDEX('Job Evaluation'!$I$5:$I$40,MATCH(G238,'Job Evaluation'!$A$5:$A$40,0))</f>
        <v/>
      </c>
      <c r="AA238" s="4">
        <f>SUMPRODUCT(($C$2:$C$3444=C238)*($X$2:$X$3444&lt;X238))+SUMPRODUCT(($C$2:C238=C238)*($X$2:X238=X238))</f>
        <v/>
      </c>
      <c r="AB238" s="4">
        <f>MIN(4,INT((AA238-1)*4/COUNTIF($C$2:$C$3444,C238))+1)</f>
        <v/>
      </c>
    </row>
    <row r="239">
      <c r="A239" s="5" t="inlineStr">
        <is>
          <t>W00288</t>
        </is>
      </c>
      <c r="B239" s="5" t="inlineStr">
        <is>
          <t>ES · Barcelona</t>
        </is>
      </c>
      <c r="C239" s="5" t="inlineStr">
        <is>
          <t>ES</t>
        </is>
      </c>
      <c r="D239" s="5" t="inlineStr">
        <is>
          <t>Barcelona</t>
        </is>
      </c>
      <c r="E239" s="5" t="inlineStr">
        <is>
          <t>Customer Service</t>
        </is>
      </c>
      <c r="F239" s="5" t="inlineStr">
        <is>
          <t>L1</t>
        </is>
      </c>
      <c r="G239" s="5" t="inlineStr">
        <is>
          <t>Customer Service L1</t>
        </is>
      </c>
      <c r="H239" s="5" t="inlineStr">
        <is>
          <t>M</t>
        </is>
      </c>
      <c r="I239" s="5" t="inlineStr">
        <is>
          <t>Permanent</t>
        </is>
      </c>
      <c r="J239" s="5" t="inlineStr">
        <is>
          <t>Hybrid</t>
        </is>
      </c>
      <c r="K239" s="5" t="n">
        <v>1</v>
      </c>
      <c r="L239" s="5" t="n">
        <v>40</v>
      </c>
      <c r="M239" s="5" t="n">
        <v>3</v>
      </c>
      <c r="N239" s="41" t="n">
        <v>24150</v>
      </c>
      <c r="O239" s="41" t="n">
        <v>0</v>
      </c>
      <c r="P239" s="41" t="n">
        <v>0</v>
      </c>
      <c r="Q239" s="41" t="n">
        <v>0</v>
      </c>
      <c r="R239" s="41" t="n">
        <v>0</v>
      </c>
      <c r="S239" s="28">
        <f>L239*Settings!$C$7</f>
        <v/>
      </c>
      <c r="T239" s="34">
        <f>O239+P239+Q239+R239</f>
        <v/>
      </c>
      <c r="U239" s="34">
        <f>N239+T239</f>
        <v/>
      </c>
      <c r="V239" s="33">
        <f>N239/S239</f>
        <v/>
      </c>
      <c r="W239" s="33">
        <f>T239/S239</f>
        <v/>
      </c>
      <c r="X239" s="33">
        <f>U239/S239</f>
        <v/>
      </c>
      <c r="Y239" s="4">
        <f>IF(T239&gt;0,1,0)</f>
        <v/>
      </c>
      <c r="Z239" s="4">
        <f>INDEX('Job Evaluation'!$I$5:$I$40,MATCH(G239,'Job Evaluation'!$A$5:$A$40,0))</f>
        <v/>
      </c>
      <c r="AA239" s="4">
        <f>SUMPRODUCT(($C$2:$C$3444=C239)*($X$2:$X$3444&lt;X239))+SUMPRODUCT(($C$2:C239=C239)*($X$2:X239=X239))</f>
        <v/>
      </c>
      <c r="AB239" s="4">
        <f>MIN(4,INT((AA239-1)*4/COUNTIF($C$2:$C$3444,C239))+1)</f>
        <v/>
      </c>
    </row>
    <row r="240">
      <c r="A240" s="5" t="inlineStr">
        <is>
          <t>W00289</t>
        </is>
      </c>
      <c r="B240" s="5" t="inlineStr">
        <is>
          <t>PL · Kraków</t>
        </is>
      </c>
      <c r="C240" s="5" t="inlineStr">
        <is>
          <t>PL</t>
        </is>
      </c>
      <c r="D240" s="5" t="inlineStr">
        <is>
          <t>Krakow</t>
        </is>
      </c>
      <c r="E240" s="5" t="inlineStr">
        <is>
          <t>Customer Service</t>
        </is>
      </c>
      <c r="F240" s="5" t="inlineStr">
        <is>
          <t>L2</t>
        </is>
      </c>
      <c r="G240" s="5" t="inlineStr">
        <is>
          <t>Customer Service L2</t>
        </is>
      </c>
      <c r="H240" s="5" t="inlineStr">
        <is>
          <t>M</t>
        </is>
      </c>
      <c r="I240" s="5" t="inlineStr">
        <is>
          <t>Permanent</t>
        </is>
      </c>
      <c r="J240" s="5" t="inlineStr">
        <is>
          <t>Hybrid</t>
        </is>
      </c>
      <c r="K240" s="5" t="n">
        <v>1</v>
      </c>
      <c r="L240" s="5" t="n">
        <v>40</v>
      </c>
      <c r="M240" s="5" t="n">
        <v>3</v>
      </c>
      <c r="N240" s="41" t="n">
        <v>24950</v>
      </c>
      <c r="O240" s="41" t="n">
        <v>0</v>
      </c>
      <c r="P240" s="41" t="n">
        <v>0</v>
      </c>
      <c r="Q240" s="41" t="n">
        <v>0</v>
      </c>
      <c r="R240" s="41" t="n">
        <v>0</v>
      </c>
      <c r="S240" s="28">
        <f>L240*Settings!$C$7</f>
        <v/>
      </c>
      <c r="T240" s="34">
        <f>O240+P240+Q240+R240</f>
        <v/>
      </c>
      <c r="U240" s="34">
        <f>N240+T240</f>
        <v/>
      </c>
      <c r="V240" s="33">
        <f>N240/S240</f>
        <v/>
      </c>
      <c r="W240" s="33">
        <f>T240/S240</f>
        <v/>
      </c>
      <c r="X240" s="33">
        <f>U240/S240</f>
        <v/>
      </c>
      <c r="Y240" s="4">
        <f>IF(T240&gt;0,1,0)</f>
        <v/>
      </c>
      <c r="Z240" s="4">
        <f>INDEX('Job Evaluation'!$I$5:$I$40,MATCH(G240,'Job Evaluation'!$A$5:$A$40,0))</f>
        <v/>
      </c>
      <c r="AA240" s="4">
        <f>SUMPRODUCT(($C$2:$C$3444=C240)*($X$2:$X$3444&lt;X240))+SUMPRODUCT(($C$2:C240=C240)*($X$2:X240=X240))</f>
        <v/>
      </c>
      <c r="AB240" s="4">
        <f>MIN(4,INT((AA240-1)*4/COUNTIF($C$2:$C$3444,C240))+1)</f>
        <v/>
      </c>
    </row>
    <row r="241">
      <c r="A241" s="5" t="inlineStr">
        <is>
          <t>W00291</t>
        </is>
      </c>
      <c r="B241" s="5" t="inlineStr">
        <is>
          <t>IT · Milan</t>
        </is>
      </c>
      <c r="C241" s="5" t="inlineStr">
        <is>
          <t>IT</t>
        </is>
      </c>
      <c r="D241" s="5" t="inlineStr">
        <is>
          <t>Milan</t>
        </is>
      </c>
      <c r="E241" s="5" t="inlineStr">
        <is>
          <t>Finance</t>
        </is>
      </c>
      <c r="F241" s="5" t="inlineStr">
        <is>
          <t>L2</t>
        </is>
      </c>
      <c r="G241" s="5" t="inlineStr">
        <is>
          <t>Finance L2</t>
        </is>
      </c>
      <c r="H241" s="5" t="inlineStr">
        <is>
          <t>F</t>
        </is>
      </c>
      <c r="I241" s="5" t="inlineStr">
        <is>
          <t>Permanent</t>
        </is>
      </c>
      <c r="J241" s="5" t="inlineStr">
        <is>
          <t>Onsite</t>
        </is>
      </c>
      <c r="K241" s="5" t="n">
        <v>1</v>
      </c>
      <c r="L241" s="5" t="n">
        <v>40</v>
      </c>
      <c r="M241" s="5" t="n">
        <v>5</v>
      </c>
      <c r="N241" s="41" t="n">
        <v>29000</v>
      </c>
      <c r="O241" s="41" t="n">
        <v>0</v>
      </c>
      <c r="P241" s="41" t="n">
        <v>0</v>
      </c>
      <c r="Q241" s="41" t="n">
        <v>0</v>
      </c>
      <c r="R241" s="41" t="n">
        <v>0</v>
      </c>
      <c r="S241" s="28">
        <f>L241*Settings!$C$7</f>
        <v/>
      </c>
      <c r="T241" s="34">
        <f>O241+P241+Q241+R241</f>
        <v/>
      </c>
      <c r="U241" s="34">
        <f>N241+T241</f>
        <v/>
      </c>
      <c r="V241" s="33">
        <f>N241/S241</f>
        <v/>
      </c>
      <c r="W241" s="33">
        <f>T241/S241</f>
        <v/>
      </c>
      <c r="X241" s="33">
        <f>U241/S241</f>
        <v/>
      </c>
      <c r="Y241" s="4">
        <f>IF(T241&gt;0,1,0)</f>
        <v/>
      </c>
      <c r="Z241" s="4">
        <f>INDEX('Job Evaluation'!$I$5:$I$40,MATCH(G241,'Job Evaluation'!$A$5:$A$40,0))</f>
        <v/>
      </c>
      <c r="AA241" s="4">
        <f>SUMPRODUCT(($C$2:$C$3444=C241)*($X$2:$X$3444&lt;X241))+SUMPRODUCT(($C$2:C241=C241)*($X$2:X241=X241))</f>
        <v/>
      </c>
      <c r="AB241" s="4">
        <f>MIN(4,INT((AA241-1)*4/COUNTIF($C$2:$C$3444,C241))+1)</f>
        <v/>
      </c>
    </row>
    <row r="242">
      <c r="A242" s="5" t="inlineStr">
        <is>
          <t>W00292</t>
        </is>
      </c>
      <c r="B242" s="5" t="inlineStr">
        <is>
          <t>PL · Kraków</t>
        </is>
      </c>
      <c r="C242" s="5" t="inlineStr">
        <is>
          <t>PL</t>
        </is>
      </c>
      <c r="D242" s="5" t="inlineStr">
        <is>
          <t>Krakow</t>
        </is>
      </c>
      <c r="E242" s="5" t="inlineStr">
        <is>
          <t>HR</t>
        </is>
      </c>
      <c r="F242" s="5" t="inlineStr">
        <is>
          <t>L2</t>
        </is>
      </c>
      <c r="G242" s="5" t="inlineStr">
        <is>
          <t>HR L2</t>
        </is>
      </c>
      <c r="H242" s="5" t="inlineStr">
        <is>
          <t>F</t>
        </is>
      </c>
      <c r="I242" s="5" t="inlineStr">
        <is>
          <t>Permanent</t>
        </is>
      </c>
      <c r="J242" s="5" t="inlineStr">
        <is>
          <t>Hybrid</t>
        </is>
      </c>
      <c r="K242" s="5" t="n">
        <v>1</v>
      </c>
      <c r="L242" s="5" t="n">
        <v>40</v>
      </c>
      <c r="M242" s="5" t="n">
        <v>2</v>
      </c>
      <c r="N242" s="41" t="n">
        <v>22100</v>
      </c>
      <c r="O242" s="41" t="n">
        <v>0</v>
      </c>
      <c r="P242" s="41" t="n">
        <v>0</v>
      </c>
      <c r="Q242" s="41" t="n">
        <v>0</v>
      </c>
      <c r="R242" s="41" t="n">
        <v>0</v>
      </c>
      <c r="S242" s="28">
        <f>L242*Settings!$C$7</f>
        <v/>
      </c>
      <c r="T242" s="34">
        <f>O242+P242+Q242+R242</f>
        <v/>
      </c>
      <c r="U242" s="34">
        <f>N242+T242</f>
        <v/>
      </c>
      <c r="V242" s="33">
        <f>N242/S242</f>
        <v/>
      </c>
      <c r="W242" s="33">
        <f>T242/S242</f>
        <v/>
      </c>
      <c r="X242" s="33">
        <f>U242/S242</f>
        <v/>
      </c>
      <c r="Y242" s="4">
        <f>IF(T242&gt;0,1,0)</f>
        <v/>
      </c>
      <c r="Z242" s="4">
        <f>INDEX('Job Evaluation'!$I$5:$I$40,MATCH(G242,'Job Evaluation'!$A$5:$A$40,0))</f>
        <v/>
      </c>
      <c r="AA242" s="4">
        <f>SUMPRODUCT(($C$2:$C$3444=C242)*($X$2:$X$3444&lt;X242))+SUMPRODUCT(($C$2:C242=C242)*($X$2:X242=X242))</f>
        <v/>
      </c>
      <c r="AB242" s="4">
        <f>MIN(4,INT((AA242-1)*4/COUNTIF($C$2:$C$3444,C242))+1)</f>
        <v/>
      </c>
    </row>
    <row r="243">
      <c r="A243" s="5" t="inlineStr">
        <is>
          <t>W00293</t>
        </is>
      </c>
      <c r="B243" s="5" t="inlineStr">
        <is>
          <t>IT · Milan</t>
        </is>
      </c>
      <c r="C243" s="5" t="inlineStr">
        <is>
          <t>IT</t>
        </is>
      </c>
      <c r="D243" s="5" t="inlineStr">
        <is>
          <t>Milan</t>
        </is>
      </c>
      <c r="E243" s="5" t="inlineStr">
        <is>
          <t>Tech</t>
        </is>
      </c>
      <c r="F243" s="5" t="inlineStr">
        <is>
          <t>L2</t>
        </is>
      </c>
      <c r="G243" s="5" t="inlineStr">
        <is>
          <t>Tech L2</t>
        </is>
      </c>
      <c r="H243" s="5" t="inlineStr">
        <is>
          <t>F</t>
        </is>
      </c>
      <c r="I243" s="5" t="inlineStr">
        <is>
          <t>Permanent</t>
        </is>
      </c>
      <c r="J243" s="5" t="inlineStr">
        <is>
          <t>Hybrid</t>
        </is>
      </c>
      <c r="K243" s="5" t="n">
        <v>1</v>
      </c>
      <c r="L243" s="5" t="n">
        <v>40</v>
      </c>
      <c r="M243" s="5" t="n">
        <v>1</v>
      </c>
      <c r="N243" s="41" t="n">
        <v>42200</v>
      </c>
      <c r="O243" s="41" t="n">
        <v>0</v>
      </c>
      <c r="P243" s="41" t="n">
        <v>0</v>
      </c>
      <c r="Q243" s="41" t="n">
        <v>0</v>
      </c>
      <c r="R243" s="41" t="n">
        <v>0</v>
      </c>
      <c r="S243" s="28">
        <f>L243*Settings!$C$7</f>
        <v/>
      </c>
      <c r="T243" s="34">
        <f>O243+P243+Q243+R243</f>
        <v/>
      </c>
      <c r="U243" s="34">
        <f>N243+T243</f>
        <v/>
      </c>
      <c r="V243" s="33">
        <f>N243/S243</f>
        <v/>
      </c>
      <c r="W243" s="33">
        <f>T243/S243</f>
        <v/>
      </c>
      <c r="X243" s="33">
        <f>U243/S243</f>
        <v/>
      </c>
      <c r="Y243" s="4">
        <f>IF(T243&gt;0,1,0)</f>
        <v/>
      </c>
      <c r="Z243" s="4">
        <f>INDEX('Job Evaluation'!$I$5:$I$40,MATCH(G243,'Job Evaluation'!$A$5:$A$40,0))</f>
        <v/>
      </c>
      <c r="AA243" s="4">
        <f>SUMPRODUCT(($C$2:$C$3444=C243)*($X$2:$X$3444&lt;X243))+SUMPRODUCT(($C$2:C243=C243)*($X$2:X243=X243))</f>
        <v/>
      </c>
      <c r="AB243" s="4">
        <f>MIN(4,INT((AA243-1)*4/COUNTIF($C$2:$C$3444,C243))+1)</f>
        <v/>
      </c>
    </row>
    <row r="244">
      <c r="A244" s="5" t="inlineStr">
        <is>
          <t>W00294</t>
        </is>
      </c>
      <c r="B244" s="5" t="inlineStr">
        <is>
          <t>PL · Kraków</t>
        </is>
      </c>
      <c r="C244" s="5" t="inlineStr">
        <is>
          <t>PL</t>
        </is>
      </c>
      <c r="D244" s="5" t="inlineStr">
        <is>
          <t>Krakow</t>
        </is>
      </c>
      <c r="E244" s="5" t="inlineStr">
        <is>
          <t>Customer Service</t>
        </is>
      </c>
      <c r="F244" s="5" t="inlineStr">
        <is>
          <t>L1</t>
        </is>
      </c>
      <c r="G244" s="5" t="inlineStr">
        <is>
          <t>Customer Service L1</t>
        </is>
      </c>
      <c r="H244" s="5" t="inlineStr">
        <is>
          <t>F</t>
        </is>
      </c>
      <c r="I244" s="5" t="inlineStr">
        <is>
          <t>Permanent</t>
        </is>
      </c>
      <c r="J244" s="5" t="inlineStr">
        <is>
          <t>Remote</t>
        </is>
      </c>
      <c r="K244" s="5" t="n">
        <v>1</v>
      </c>
      <c r="L244" s="5" t="n">
        <v>40</v>
      </c>
      <c r="M244" s="5" t="n">
        <v>4</v>
      </c>
      <c r="N244" s="41" t="n">
        <v>16850</v>
      </c>
      <c r="O244" s="41" t="n">
        <v>0</v>
      </c>
      <c r="P244" s="41" t="n">
        <v>0</v>
      </c>
      <c r="Q244" s="41" t="n">
        <v>0</v>
      </c>
      <c r="R244" s="41" t="n">
        <v>0</v>
      </c>
      <c r="S244" s="28">
        <f>L244*Settings!$C$7</f>
        <v/>
      </c>
      <c r="T244" s="34">
        <f>O244+P244+Q244+R244</f>
        <v/>
      </c>
      <c r="U244" s="34">
        <f>N244+T244</f>
        <v/>
      </c>
      <c r="V244" s="33">
        <f>N244/S244</f>
        <v/>
      </c>
      <c r="W244" s="33">
        <f>T244/S244</f>
        <v/>
      </c>
      <c r="X244" s="33">
        <f>U244/S244</f>
        <v/>
      </c>
      <c r="Y244" s="4">
        <f>IF(T244&gt;0,1,0)</f>
        <v/>
      </c>
      <c r="Z244" s="4">
        <f>INDEX('Job Evaluation'!$I$5:$I$40,MATCH(G244,'Job Evaluation'!$A$5:$A$40,0))</f>
        <v/>
      </c>
      <c r="AA244" s="4">
        <f>SUMPRODUCT(($C$2:$C$3444=C244)*($X$2:$X$3444&lt;X244))+SUMPRODUCT(($C$2:C244=C244)*($X$2:X244=X244))</f>
        <v/>
      </c>
      <c r="AB244" s="4">
        <f>MIN(4,INT((AA244-1)*4/COUNTIF($C$2:$C$3444,C244))+1)</f>
        <v/>
      </c>
    </row>
    <row r="245">
      <c r="A245" s="5" t="inlineStr">
        <is>
          <t>W00295</t>
        </is>
      </c>
      <c r="B245" s="5" t="inlineStr">
        <is>
          <t>IT · Milan</t>
        </is>
      </c>
      <c r="C245" s="5" t="inlineStr">
        <is>
          <t>IT</t>
        </is>
      </c>
      <c r="D245" s="5" t="inlineStr">
        <is>
          <t>Milan</t>
        </is>
      </c>
      <c r="E245" s="5" t="inlineStr">
        <is>
          <t>Sales</t>
        </is>
      </c>
      <c r="F245" s="5" t="inlineStr">
        <is>
          <t>L2</t>
        </is>
      </c>
      <c r="G245" s="5" t="inlineStr">
        <is>
          <t>Sales L2</t>
        </is>
      </c>
      <c r="H245" s="5" t="inlineStr">
        <is>
          <t>M</t>
        </is>
      </c>
      <c r="I245" s="5" t="inlineStr">
        <is>
          <t>Fixed-term</t>
        </is>
      </c>
      <c r="J245" s="5" t="inlineStr">
        <is>
          <t>Remote</t>
        </is>
      </c>
      <c r="K245" s="5" t="n">
        <v>1</v>
      </c>
      <c r="L245" s="5" t="n">
        <v>40</v>
      </c>
      <c r="M245" s="5" t="n">
        <v>3</v>
      </c>
      <c r="N245" s="41" t="n">
        <v>31500</v>
      </c>
      <c r="O245" s="41" t="n">
        <v>0</v>
      </c>
      <c r="P245" s="41" t="n">
        <v>4170</v>
      </c>
      <c r="Q245" s="41" t="n">
        <v>0</v>
      </c>
      <c r="R245" s="41" t="n">
        <v>0</v>
      </c>
      <c r="S245" s="28">
        <f>L245*Settings!$C$7</f>
        <v/>
      </c>
      <c r="T245" s="34">
        <f>O245+P245+Q245+R245</f>
        <v/>
      </c>
      <c r="U245" s="34">
        <f>N245+T245</f>
        <v/>
      </c>
      <c r="V245" s="33">
        <f>N245/S245</f>
        <v/>
      </c>
      <c r="W245" s="33">
        <f>T245/S245</f>
        <v/>
      </c>
      <c r="X245" s="33">
        <f>U245/S245</f>
        <v/>
      </c>
      <c r="Y245" s="4">
        <f>IF(T245&gt;0,1,0)</f>
        <v/>
      </c>
      <c r="Z245" s="4">
        <f>INDEX('Job Evaluation'!$I$5:$I$40,MATCH(G245,'Job Evaluation'!$A$5:$A$40,0))</f>
        <v/>
      </c>
      <c r="AA245" s="4">
        <f>SUMPRODUCT(($C$2:$C$3444=C245)*($X$2:$X$3444&lt;X245))+SUMPRODUCT(($C$2:C245=C245)*($X$2:X245=X245))</f>
        <v/>
      </c>
      <c r="AB245" s="4">
        <f>MIN(4,INT((AA245-1)*4/COUNTIF($C$2:$C$3444,C245))+1)</f>
        <v/>
      </c>
    </row>
    <row r="246">
      <c r="A246" s="5" t="inlineStr">
        <is>
          <t>W00297</t>
        </is>
      </c>
      <c r="B246" s="5" t="inlineStr">
        <is>
          <t>ES · Barcelona</t>
        </is>
      </c>
      <c r="C246" s="5" t="inlineStr">
        <is>
          <t>ES</t>
        </is>
      </c>
      <c r="D246" s="5" t="inlineStr">
        <is>
          <t>Barcelona</t>
        </is>
      </c>
      <c r="E246" s="5" t="inlineStr">
        <is>
          <t>Operations</t>
        </is>
      </c>
      <c r="F246" s="5" t="inlineStr">
        <is>
          <t>L1</t>
        </is>
      </c>
      <c r="G246" s="5" t="inlineStr">
        <is>
          <t>Operations L1</t>
        </is>
      </c>
      <c r="H246" s="5" t="inlineStr">
        <is>
          <t>F</t>
        </is>
      </c>
      <c r="I246" s="5" t="inlineStr">
        <is>
          <t>Permanent</t>
        </is>
      </c>
      <c r="J246" s="5" t="inlineStr">
        <is>
          <t>Remote</t>
        </is>
      </c>
      <c r="K246" s="5" t="n">
        <v>1</v>
      </c>
      <c r="L246" s="5" t="n">
        <v>40</v>
      </c>
      <c r="M246" s="5" t="n">
        <v>3</v>
      </c>
      <c r="N246" s="41" t="n">
        <v>23500</v>
      </c>
      <c r="O246" s="41" t="n">
        <v>0</v>
      </c>
      <c r="P246" s="41" t="n">
        <v>0</v>
      </c>
      <c r="Q246" s="41" t="n">
        <v>0</v>
      </c>
      <c r="R246" s="41" t="n">
        <v>0</v>
      </c>
      <c r="S246" s="28">
        <f>L246*Settings!$C$7</f>
        <v/>
      </c>
      <c r="T246" s="34">
        <f>O246+P246+Q246+R246</f>
        <v/>
      </c>
      <c r="U246" s="34">
        <f>N246+T246</f>
        <v/>
      </c>
      <c r="V246" s="33">
        <f>N246/S246</f>
        <v/>
      </c>
      <c r="W246" s="33">
        <f>T246/S246</f>
        <v/>
      </c>
      <c r="X246" s="33">
        <f>U246/S246</f>
        <v/>
      </c>
      <c r="Y246" s="4">
        <f>IF(T246&gt;0,1,0)</f>
        <v/>
      </c>
      <c r="Z246" s="4">
        <f>INDEX('Job Evaluation'!$I$5:$I$40,MATCH(G246,'Job Evaluation'!$A$5:$A$40,0))</f>
        <v/>
      </c>
      <c r="AA246" s="4">
        <f>SUMPRODUCT(($C$2:$C$3444=C246)*($X$2:$X$3444&lt;X246))+SUMPRODUCT(($C$2:C246=C246)*($X$2:X246=X246))</f>
        <v/>
      </c>
      <c r="AB246" s="4">
        <f>MIN(4,INT((AA246-1)*4/COUNTIF($C$2:$C$3444,C246))+1)</f>
        <v/>
      </c>
    </row>
    <row r="247">
      <c r="A247" s="5" t="inlineStr">
        <is>
          <t>W00298</t>
        </is>
      </c>
      <c r="B247" s="5" t="inlineStr">
        <is>
          <t>DE · Munich</t>
        </is>
      </c>
      <c r="C247" s="5" t="inlineStr">
        <is>
          <t>DE</t>
        </is>
      </c>
      <c r="D247" s="5" t="inlineStr">
        <is>
          <t>Munich</t>
        </is>
      </c>
      <c r="E247" s="5" t="inlineStr">
        <is>
          <t>Operations</t>
        </is>
      </c>
      <c r="F247" s="5" t="inlineStr">
        <is>
          <t>L1</t>
        </is>
      </c>
      <c r="G247" s="5" t="inlineStr">
        <is>
          <t>Operations L1</t>
        </is>
      </c>
      <c r="H247" s="5" t="inlineStr">
        <is>
          <t>M</t>
        </is>
      </c>
      <c r="I247" s="5" t="inlineStr">
        <is>
          <t>Permanent</t>
        </is>
      </c>
      <c r="J247" s="5" t="inlineStr">
        <is>
          <t>Onsite</t>
        </is>
      </c>
      <c r="K247" s="5" t="n">
        <v>1</v>
      </c>
      <c r="L247" s="5" t="n">
        <v>40</v>
      </c>
      <c r="M247" s="5" t="n">
        <v>4</v>
      </c>
      <c r="N247" s="41" t="n">
        <v>36250</v>
      </c>
      <c r="O247" s="41" t="n">
        <v>0</v>
      </c>
      <c r="P247" s="41" t="n">
        <v>0</v>
      </c>
      <c r="Q247" s="41" t="n">
        <v>1800</v>
      </c>
      <c r="R247" s="41" t="n">
        <v>0</v>
      </c>
      <c r="S247" s="28">
        <f>L247*Settings!$C$7</f>
        <v/>
      </c>
      <c r="T247" s="34">
        <f>O247+P247+Q247+R247</f>
        <v/>
      </c>
      <c r="U247" s="34">
        <f>N247+T247</f>
        <v/>
      </c>
      <c r="V247" s="33">
        <f>N247/S247</f>
        <v/>
      </c>
      <c r="W247" s="33">
        <f>T247/S247</f>
        <v/>
      </c>
      <c r="X247" s="33">
        <f>U247/S247</f>
        <v/>
      </c>
      <c r="Y247" s="4">
        <f>IF(T247&gt;0,1,0)</f>
        <v/>
      </c>
      <c r="Z247" s="4">
        <f>INDEX('Job Evaluation'!$I$5:$I$40,MATCH(G247,'Job Evaluation'!$A$5:$A$40,0))</f>
        <v/>
      </c>
      <c r="AA247" s="4">
        <f>SUMPRODUCT(($C$2:$C$3444=C247)*($X$2:$X$3444&lt;X247))+SUMPRODUCT(($C$2:C247=C247)*($X$2:X247=X247))</f>
        <v/>
      </c>
      <c r="AB247" s="4">
        <f>MIN(4,INT((AA247-1)*4/COUNTIF($C$2:$C$3444,C247))+1)</f>
        <v/>
      </c>
    </row>
    <row r="248">
      <c r="A248" s="5" t="inlineStr">
        <is>
          <t>W00300</t>
        </is>
      </c>
      <c r="B248" s="5" t="inlineStr">
        <is>
          <t>IT · Milan</t>
        </is>
      </c>
      <c r="C248" s="5" t="inlineStr">
        <is>
          <t>IT</t>
        </is>
      </c>
      <c r="D248" s="5" t="inlineStr">
        <is>
          <t>Milan</t>
        </is>
      </c>
      <c r="E248" s="5" t="inlineStr">
        <is>
          <t>Tech</t>
        </is>
      </c>
      <c r="F248" s="5" t="inlineStr">
        <is>
          <t>L2</t>
        </is>
      </c>
      <c r="G248" s="5" t="inlineStr">
        <is>
          <t>Tech L2</t>
        </is>
      </c>
      <c r="H248" s="5" t="inlineStr">
        <is>
          <t>F</t>
        </is>
      </c>
      <c r="I248" s="5" t="inlineStr">
        <is>
          <t>Permanent</t>
        </is>
      </c>
      <c r="J248" s="5" t="inlineStr">
        <is>
          <t>Remote</t>
        </is>
      </c>
      <c r="K248" s="5" t="n">
        <v>1</v>
      </c>
      <c r="L248" s="5" t="n">
        <v>40</v>
      </c>
      <c r="M248" s="5" t="n">
        <v>3</v>
      </c>
      <c r="N248" s="41" t="n">
        <v>37950</v>
      </c>
      <c r="O248" s="41" t="n">
        <v>0</v>
      </c>
      <c r="P248" s="41" t="n">
        <v>0</v>
      </c>
      <c r="Q248" s="41" t="n">
        <v>0</v>
      </c>
      <c r="R248" s="41" t="n">
        <v>0</v>
      </c>
      <c r="S248" s="28">
        <f>L248*Settings!$C$7</f>
        <v/>
      </c>
      <c r="T248" s="34">
        <f>O248+P248+Q248+R248</f>
        <v/>
      </c>
      <c r="U248" s="34">
        <f>N248+T248</f>
        <v/>
      </c>
      <c r="V248" s="33">
        <f>N248/S248</f>
        <v/>
      </c>
      <c r="W248" s="33">
        <f>T248/S248</f>
        <v/>
      </c>
      <c r="X248" s="33">
        <f>U248/S248</f>
        <v/>
      </c>
      <c r="Y248" s="4">
        <f>IF(T248&gt;0,1,0)</f>
        <v/>
      </c>
      <c r="Z248" s="4">
        <f>INDEX('Job Evaluation'!$I$5:$I$40,MATCH(G248,'Job Evaluation'!$A$5:$A$40,0))</f>
        <v/>
      </c>
      <c r="AA248" s="4">
        <f>SUMPRODUCT(($C$2:$C$3444=C248)*($X$2:$X$3444&lt;X248))+SUMPRODUCT(($C$2:C248=C248)*($X$2:X248=X248))</f>
        <v/>
      </c>
      <c r="AB248" s="4">
        <f>MIN(4,INT((AA248-1)*4/COUNTIF($C$2:$C$3444,C248))+1)</f>
        <v/>
      </c>
    </row>
    <row r="249">
      <c r="A249" s="5" t="inlineStr">
        <is>
          <t>W00301</t>
        </is>
      </c>
      <c r="B249" s="5" t="inlineStr">
        <is>
          <t>IT · Milan</t>
        </is>
      </c>
      <c r="C249" s="5" t="inlineStr">
        <is>
          <t>IT</t>
        </is>
      </c>
      <c r="D249" s="5" t="inlineStr">
        <is>
          <t>Milan</t>
        </is>
      </c>
      <c r="E249" s="5" t="inlineStr">
        <is>
          <t>Sales</t>
        </is>
      </c>
      <c r="F249" s="5" t="inlineStr">
        <is>
          <t>L4</t>
        </is>
      </c>
      <c r="G249" s="5" t="inlineStr">
        <is>
          <t>Sales L4</t>
        </is>
      </c>
      <c r="H249" s="5" t="inlineStr">
        <is>
          <t>F</t>
        </is>
      </c>
      <c r="I249" s="5" t="inlineStr">
        <is>
          <t>Permanent</t>
        </is>
      </c>
      <c r="J249" s="5" t="inlineStr">
        <is>
          <t>Hybrid</t>
        </is>
      </c>
      <c r="K249" s="5" t="n">
        <v>1</v>
      </c>
      <c r="L249" s="5" t="n">
        <v>40</v>
      </c>
      <c r="M249" s="5" t="n">
        <v>3</v>
      </c>
      <c r="N249" s="41" t="n">
        <v>47700</v>
      </c>
      <c r="O249" s="41" t="n">
        <v>3820</v>
      </c>
      <c r="P249" s="41" t="n">
        <v>6830</v>
      </c>
      <c r="Q249" s="41" t="n">
        <v>0</v>
      </c>
      <c r="R249" s="41" t="n">
        <v>0</v>
      </c>
      <c r="S249" s="28">
        <f>L249*Settings!$C$7</f>
        <v/>
      </c>
      <c r="T249" s="34">
        <f>O249+P249+Q249+R249</f>
        <v/>
      </c>
      <c r="U249" s="34">
        <f>N249+T249</f>
        <v/>
      </c>
      <c r="V249" s="33">
        <f>N249/S249</f>
        <v/>
      </c>
      <c r="W249" s="33">
        <f>T249/S249</f>
        <v/>
      </c>
      <c r="X249" s="33">
        <f>U249/S249</f>
        <v/>
      </c>
      <c r="Y249" s="4">
        <f>IF(T249&gt;0,1,0)</f>
        <v/>
      </c>
      <c r="Z249" s="4">
        <f>INDEX('Job Evaluation'!$I$5:$I$40,MATCH(G249,'Job Evaluation'!$A$5:$A$40,0))</f>
        <v/>
      </c>
      <c r="AA249" s="4">
        <f>SUMPRODUCT(($C$2:$C$3444=C249)*($X$2:$X$3444&lt;X249))+SUMPRODUCT(($C$2:C249=C249)*($X$2:X249=X249))</f>
        <v/>
      </c>
      <c r="AB249" s="4">
        <f>MIN(4,INT((AA249-1)*4/COUNTIF($C$2:$C$3444,C249))+1)</f>
        <v/>
      </c>
    </row>
    <row r="250">
      <c r="A250" s="5" t="inlineStr">
        <is>
          <t>W00302</t>
        </is>
      </c>
      <c r="B250" s="5" t="inlineStr">
        <is>
          <t>PL · Kraków</t>
        </is>
      </c>
      <c r="C250" s="5" t="inlineStr">
        <is>
          <t>PL</t>
        </is>
      </c>
      <c r="D250" s="5" t="inlineStr">
        <is>
          <t>Krakow</t>
        </is>
      </c>
      <c r="E250" s="5" t="inlineStr">
        <is>
          <t>Finance</t>
        </is>
      </c>
      <c r="F250" s="5" t="inlineStr">
        <is>
          <t>L2</t>
        </is>
      </c>
      <c r="G250" s="5" t="inlineStr">
        <is>
          <t>Finance L2</t>
        </is>
      </c>
      <c r="H250" s="5" t="inlineStr">
        <is>
          <t>M</t>
        </is>
      </c>
      <c r="I250" s="5" t="inlineStr">
        <is>
          <t>Permanent</t>
        </is>
      </c>
      <c r="J250" s="5" t="inlineStr">
        <is>
          <t>Hybrid</t>
        </is>
      </c>
      <c r="K250" s="5" t="n">
        <v>1</v>
      </c>
      <c r="L250" s="5" t="n">
        <v>40</v>
      </c>
      <c r="M250" s="5" t="n">
        <v>4</v>
      </c>
      <c r="N250" s="41" t="n">
        <v>30300</v>
      </c>
      <c r="O250" s="41" t="n">
        <v>0</v>
      </c>
      <c r="P250" s="41" t="n">
        <v>0</v>
      </c>
      <c r="Q250" s="41" t="n">
        <v>0</v>
      </c>
      <c r="R250" s="41" t="n">
        <v>0</v>
      </c>
      <c r="S250" s="28">
        <f>L250*Settings!$C$7</f>
        <v/>
      </c>
      <c r="T250" s="34">
        <f>O250+P250+Q250+R250</f>
        <v/>
      </c>
      <c r="U250" s="34">
        <f>N250+T250</f>
        <v/>
      </c>
      <c r="V250" s="33">
        <f>N250/S250</f>
        <v/>
      </c>
      <c r="W250" s="33">
        <f>T250/S250</f>
        <v/>
      </c>
      <c r="X250" s="33">
        <f>U250/S250</f>
        <v/>
      </c>
      <c r="Y250" s="4">
        <f>IF(T250&gt;0,1,0)</f>
        <v/>
      </c>
      <c r="Z250" s="4">
        <f>INDEX('Job Evaluation'!$I$5:$I$40,MATCH(G250,'Job Evaluation'!$A$5:$A$40,0))</f>
        <v/>
      </c>
      <c r="AA250" s="4">
        <f>SUMPRODUCT(($C$2:$C$3444=C250)*($X$2:$X$3444&lt;X250))+SUMPRODUCT(($C$2:C250=C250)*($X$2:X250=X250))</f>
        <v/>
      </c>
      <c r="AB250" s="4">
        <f>MIN(4,INT((AA250-1)*4/COUNTIF($C$2:$C$3444,C250))+1)</f>
        <v/>
      </c>
    </row>
    <row r="251">
      <c r="A251" s="5" t="inlineStr">
        <is>
          <t>W00303</t>
        </is>
      </c>
      <c r="B251" s="5" t="inlineStr">
        <is>
          <t>DE · Munich</t>
        </is>
      </c>
      <c r="C251" s="5" t="inlineStr">
        <is>
          <t>DE</t>
        </is>
      </c>
      <c r="D251" s="5" t="inlineStr">
        <is>
          <t>Munich</t>
        </is>
      </c>
      <c r="E251" s="5" t="inlineStr">
        <is>
          <t>Sales</t>
        </is>
      </c>
      <c r="F251" s="5" t="inlineStr">
        <is>
          <t>L2</t>
        </is>
      </c>
      <c r="G251" s="5" t="inlineStr">
        <is>
          <t>Sales L2</t>
        </is>
      </c>
      <c r="H251" s="5" t="inlineStr">
        <is>
          <t>M</t>
        </is>
      </c>
      <c r="I251" s="5" t="inlineStr">
        <is>
          <t>Permanent</t>
        </is>
      </c>
      <c r="J251" s="5" t="inlineStr">
        <is>
          <t>Hybrid</t>
        </is>
      </c>
      <c r="K251" s="5" t="n">
        <v>1</v>
      </c>
      <c r="L251" s="5" t="n">
        <v>40</v>
      </c>
      <c r="M251" s="5" t="n">
        <v>3</v>
      </c>
      <c r="N251" s="41" t="n">
        <v>54550</v>
      </c>
      <c r="O251" s="41" t="n">
        <v>0</v>
      </c>
      <c r="P251" s="41" t="n">
        <v>6960</v>
      </c>
      <c r="Q251" s="41" t="n">
        <v>0</v>
      </c>
      <c r="R251" s="41" t="n">
        <v>0</v>
      </c>
      <c r="S251" s="28">
        <f>L251*Settings!$C$7</f>
        <v/>
      </c>
      <c r="T251" s="34">
        <f>O251+P251+Q251+R251</f>
        <v/>
      </c>
      <c r="U251" s="34">
        <f>N251+T251</f>
        <v/>
      </c>
      <c r="V251" s="33">
        <f>N251/S251</f>
        <v/>
      </c>
      <c r="W251" s="33">
        <f>T251/S251</f>
        <v/>
      </c>
      <c r="X251" s="33">
        <f>U251/S251</f>
        <v/>
      </c>
      <c r="Y251" s="4">
        <f>IF(T251&gt;0,1,0)</f>
        <v/>
      </c>
      <c r="Z251" s="4">
        <f>INDEX('Job Evaluation'!$I$5:$I$40,MATCH(G251,'Job Evaluation'!$A$5:$A$40,0))</f>
        <v/>
      </c>
      <c r="AA251" s="4">
        <f>SUMPRODUCT(($C$2:$C$3444=C251)*($X$2:$X$3444&lt;X251))+SUMPRODUCT(($C$2:C251=C251)*($X$2:X251=X251))</f>
        <v/>
      </c>
      <c r="AB251" s="4">
        <f>MIN(4,INT((AA251-1)*4/COUNTIF($C$2:$C$3444,C251))+1)</f>
        <v/>
      </c>
    </row>
    <row r="252">
      <c r="A252" s="5" t="inlineStr">
        <is>
          <t>W00304</t>
        </is>
      </c>
      <c r="B252" s="5" t="inlineStr">
        <is>
          <t>PL · Kraków</t>
        </is>
      </c>
      <c r="C252" s="5" t="inlineStr">
        <is>
          <t>PL</t>
        </is>
      </c>
      <c r="D252" s="5" t="inlineStr">
        <is>
          <t>Krakow</t>
        </is>
      </c>
      <c r="E252" s="5" t="inlineStr">
        <is>
          <t>Operations</t>
        </is>
      </c>
      <c r="F252" s="5" t="inlineStr">
        <is>
          <t>L3</t>
        </is>
      </c>
      <c r="G252" s="5" t="inlineStr">
        <is>
          <t>Operations L3</t>
        </is>
      </c>
      <c r="H252" s="5" t="inlineStr">
        <is>
          <t>F</t>
        </is>
      </c>
      <c r="I252" s="5" t="inlineStr">
        <is>
          <t>Permanent</t>
        </is>
      </c>
      <c r="J252" s="5" t="inlineStr">
        <is>
          <t>Onsite</t>
        </is>
      </c>
      <c r="K252" s="5" t="n">
        <v>1</v>
      </c>
      <c r="L252" s="5" t="n">
        <v>40</v>
      </c>
      <c r="M252" s="5" t="n">
        <v>5</v>
      </c>
      <c r="N252" s="41" t="n">
        <v>32500</v>
      </c>
      <c r="O252" s="41" t="n">
        <v>2220</v>
      </c>
      <c r="P252" s="41" t="n">
        <v>0</v>
      </c>
      <c r="Q252" s="41" t="n">
        <v>840</v>
      </c>
      <c r="R252" s="41" t="n">
        <v>0</v>
      </c>
      <c r="S252" s="28">
        <f>L252*Settings!$C$7</f>
        <v/>
      </c>
      <c r="T252" s="34">
        <f>O252+P252+Q252+R252</f>
        <v/>
      </c>
      <c r="U252" s="34">
        <f>N252+T252</f>
        <v/>
      </c>
      <c r="V252" s="33">
        <f>N252/S252</f>
        <v/>
      </c>
      <c r="W252" s="33">
        <f>T252/S252</f>
        <v/>
      </c>
      <c r="X252" s="33">
        <f>U252/S252</f>
        <v/>
      </c>
      <c r="Y252" s="4">
        <f>IF(T252&gt;0,1,0)</f>
        <v/>
      </c>
      <c r="Z252" s="4">
        <f>INDEX('Job Evaluation'!$I$5:$I$40,MATCH(G252,'Job Evaluation'!$A$5:$A$40,0))</f>
        <v/>
      </c>
      <c r="AA252" s="4">
        <f>SUMPRODUCT(($C$2:$C$3444=C252)*($X$2:$X$3444&lt;X252))+SUMPRODUCT(($C$2:C252=C252)*($X$2:X252=X252))</f>
        <v/>
      </c>
      <c r="AB252" s="4">
        <f>MIN(4,INT((AA252-1)*4/COUNTIF($C$2:$C$3444,C252))+1)</f>
        <v/>
      </c>
    </row>
    <row r="253">
      <c r="A253" s="5" t="inlineStr">
        <is>
          <t>W00305</t>
        </is>
      </c>
      <c r="B253" s="5" t="inlineStr">
        <is>
          <t>DE · Munich</t>
        </is>
      </c>
      <c r="C253" s="5" t="inlineStr">
        <is>
          <t>DE</t>
        </is>
      </c>
      <c r="D253" s="5" t="inlineStr">
        <is>
          <t>Munich</t>
        </is>
      </c>
      <c r="E253" s="5" t="inlineStr">
        <is>
          <t>Operations</t>
        </is>
      </c>
      <c r="F253" s="5" t="inlineStr">
        <is>
          <t>L2</t>
        </is>
      </c>
      <c r="G253" s="5" t="inlineStr">
        <is>
          <t>Operations L2</t>
        </is>
      </c>
      <c r="H253" s="5" t="inlineStr">
        <is>
          <t>M</t>
        </is>
      </c>
      <c r="I253" s="5" t="inlineStr">
        <is>
          <t>Fixed-term</t>
        </is>
      </c>
      <c r="J253" s="5" t="inlineStr">
        <is>
          <t>Hybrid</t>
        </is>
      </c>
      <c r="K253" s="5" t="n">
        <v>1</v>
      </c>
      <c r="L253" s="5" t="n">
        <v>40</v>
      </c>
      <c r="M253" s="5" t="n">
        <v>3</v>
      </c>
      <c r="N253" s="41" t="n">
        <v>41950</v>
      </c>
      <c r="O253" s="41" t="n">
        <v>0</v>
      </c>
      <c r="P253" s="41" t="n">
        <v>0</v>
      </c>
      <c r="Q253" s="41" t="n">
        <v>0</v>
      </c>
      <c r="R253" s="41" t="n">
        <v>0</v>
      </c>
      <c r="S253" s="28">
        <f>L253*Settings!$C$7</f>
        <v/>
      </c>
      <c r="T253" s="34">
        <f>O253+P253+Q253+R253</f>
        <v/>
      </c>
      <c r="U253" s="34">
        <f>N253+T253</f>
        <v/>
      </c>
      <c r="V253" s="33">
        <f>N253/S253</f>
        <v/>
      </c>
      <c r="W253" s="33">
        <f>T253/S253</f>
        <v/>
      </c>
      <c r="X253" s="33">
        <f>U253/S253</f>
        <v/>
      </c>
      <c r="Y253" s="4">
        <f>IF(T253&gt;0,1,0)</f>
        <v/>
      </c>
      <c r="Z253" s="4">
        <f>INDEX('Job Evaluation'!$I$5:$I$40,MATCH(G253,'Job Evaluation'!$A$5:$A$40,0))</f>
        <v/>
      </c>
      <c r="AA253" s="4">
        <f>SUMPRODUCT(($C$2:$C$3444=C253)*($X$2:$X$3444&lt;X253))+SUMPRODUCT(($C$2:C253=C253)*($X$2:X253=X253))</f>
        <v/>
      </c>
      <c r="AB253" s="4">
        <f>MIN(4,INT((AA253-1)*4/COUNTIF($C$2:$C$3444,C253))+1)</f>
        <v/>
      </c>
    </row>
    <row r="254">
      <c r="A254" s="5" t="inlineStr">
        <is>
          <t>W00306</t>
        </is>
      </c>
      <c r="B254" s="5" t="inlineStr">
        <is>
          <t>PL · Kraków</t>
        </is>
      </c>
      <c r="C254" s="5" t="inlineStr">
        <is>
          <t>PL</t>
        </is>
      </c>
      <c r="D254" s="5" t="inlineStr">
        <is>
          <t>Krakow</t>
        </is>
      </c>
      <c r="E254" s="5" t="inlineStr">
        <is>
          <t>Tech</t>
        </is>
      </c>
      <c r="F254" s="5" t="inlineStr">
        <is>
          <t>L5</t>
        </is>
      </c>
      <c r="G254" s="5" t="inlineStr">
        <is>
          <t>Tech L5</t>
        </is>
      </c>
      <c r="H254" s="5" t="inlineStr">
        <is>
          <t>M</t>
        </is>
      </c>
      <c r="I254" s="5" t="inlineStr">
        <is>
          <t>Permanent</t>
        </is>
      </c>
      <c r="J254" s="5" t="inlineStr">
        <is>
          <t>Remote</t>
        </is>
      </c>
      <c r="K254" s="5" t="n">
        <v>1</v>
      </c>
      <c r="L254" s="5" t="n">
        <v>40</v>
      </c>
      <c r="M254" s="5" t="n">
        <v>4</v>
      </c>
      <c r="N254" s="41" t="n">
        <v>73950</v>
      </c>
      <c r="O254" s="41" t="n">
        <v>11550</v>
      </c>
      <c r="P254" s="41" t="n">
        <v>0</v>
      </c>
      <c r="Q254" s="41" t="n">
        <v>0</v>
      </c>
      <c r="R254" s="41" t="n">
        <v>4200</v>
      </c>
      <c r="S254" s="28">
        <f>L254*Settings!$C$7</f>
        <v/>
      </c>
      <c r="T254" s="34">
        <f>O254+P254+Q254+R254</f>
        <v/>
      </c>
      <c r="U254" s="34">
        <f>N254+T254</f>
        <v/>
      </c>
      <c r="V254" s="33">
        <f>N254/S254</f>
        <v/>
      </c>
      <c r="W254" s="33">
        <f>T254/S254</f>
        <v/>
      </c>
      <c r="X254" s="33">
        <f>U254/S254</f>
        <v/>
      </c>
      <c r="Y254" s="4">
        <f>IF(T254&gt;0,1,0)</f>
        <v/>
      </c>
      <c r="Z254" s="4">
        <f>INDEX('Job Evaluation'!$I$5:$I$40,MATCH(G254,'Job Evaluation'!$A$5:$A$40,0))</f>
        <v/>
      </c>
      <c r="AA254" s="4">
        <f>SUMPRODUCT(($C$2:$C$3444=C254)*($X$2:$X$3444&lt;X254))+SUMPRODUCT(($C$2:C254=C254)*($X$2:X254=X254))</f>
        <v/>
      </c>
      <c r="AB254" s="4">
        <f>MIN(4,INT((AA254-1)*4/COUNTIF($C$2:$C$3444,C254))+1)</f>
        <v/>
      </c>
    </row>
    <row r="255">
      <c r="A255" s="5" t="inlineStr">
        <is>
          <t>W00307</t>
        </is>
      </c>
      <c r="B255" s="5" t="inlineStr">
        <is>
          <t>ES · Barcelona</t>
        </is>
      </c>
      <c r="C255" s="5" t="inlineStr">
        <is>
          <t>ES</t>
        </is>
      </c>
      <c r="D255" s="5" t="inlineStr">
        <is>
          <t>Barcelona</t>
        </is>
      </c>
      <c r="E255" s="5" t="inlineStr">
        <is>
          <t>Customer Service</t>
        </is>
      </c>
      <c r="F255" s="5" t="inlineStr">
        <is>
          <t>L2</t>
        </is>
      </c>
      <c r="G255" s="5" t="inlineStr">
        <is>
          <t>Customer Service L2</t>
        </is>
      </c>
      <c r="H255" s="5" t="inlineStr">
        <is>
          <t>F</t>
        </is>
      </c>
      <c r="I255" s="5" t="inlineStr">
        <is>
          <t>Permanent</t>
        </is>
      </c>
      <c r="J255" s="5" t="inlineStr">
        <is>
          <t>Onsite</t>
        </is>
      </c>
      <c r="K255" s="5" t="n">
        <v>1</v>
      </c>
      <c r="L255" s="5" t="n">
        <v>40</v>
      </c>
      <c r="M255" s="5" t="n">
        <v>3</v>
      </c>
      <c r="N255" s="41" t="n">
        <v>29550</v>
      </c>
      <c r="O255" s="41" t="n">
        <v>0</v>
      </c>
      <c r="P255" s="41" t="n">
        <v>0</v>
      </c>
      <c r="Q255" s="41" t="n">
        <v>1200</v>
      </c>
      <c r="R255" s="41" t="n">
        <v>0</v>
      </c>
      <c r="S255" s="28">
        <f>L255*Settings!$C$7</f>
        <v/>
      </c>
      <c r="T255" s="34">
        <f>O255+P255+Q255+R255</f>
        <v/>
      </c>
      <c r="U255" s="34">
        <f>N255+T255</f>
        <v/>
      </c>
      <c r="V255" s="33">
        <f>N255/S255</f>
        <v/>
      </c>
      <c r="W255" s="33">
        <f>T255/S255</f>
        <v/>
      </c>
      <c r="X255" s="33">
        <f>U255/S255</f>
        <v/>
      </c>
      <c r="Y255" s="4">
        <f>IF(T255&gt;0,1,0)</f>
        <v/>
      </c>
      <c r="Z255" s="4">
        <f>INDEX('Job Evaluation'!$I$5:$I$40,MATCH(G255,'Job Evaluation'!$A$5:$A$40,0))</f>
        <v/>
      </c>
      <c r="AA255" s="4">
        <f>SUMPRODUCT(($C$2:$C$3444=C255)*($X$2:$X$3444&lt;X255))+SUMPRODUCT(($C$2:C255=C255)*($X$2:X255=X255))</f>
        <v/>
      </c>
      <c r="AB255" s="4">
        <f>MIN(4,INT((AA255-1)*4/COUNTIF($C$2:$C$3444,C255))+1)</f>
        <v/>
      </c>
    </row>
    <row r="256">
      <c r="A256" s="5" t="inlineStr">
        <is>
          <t>W00308</t>
        </is>
      </c>
      <c r="B256" s="5" t="inlineStr">
        <is>
          <t>ES · Barcelona</t>
        </is>
      </c>
      <c r="C256" s="5" t="inlineStr">
        <is>
          <t>ES</t>
        </is>
      </c>
      <c r="D256" s="5" t="inlineStr">
        <is>
          <t>Barcelona</t>
        </is>
      </c>
      <c r="E256" s="5" t="inlineStr">
        <is>
          <t>Tech</t>
        </is>
      </c>
      <c r="F256" s="5" t="inlineStr">
        <is>
          <t>L1</t>
        </is>
      </c>
      <c r="G256" s="5" t="inlineStr">
        <is>
          <t>Tech L1</t>
        </is>
      </c>
      <c r="H256" s="5" t="inlineStr">
        <is>
          <t>F</t>
        </is>
      </c>
      <c r="I256" s="5" t="inlineStr">
        <is>
          <t>Fixed-term</t>
        </is>
      </c>
      <c r="J256" s="5" t="inlineStr">
        <is>
          <t>Onsite</t>
        </is>
      </c>
      <c r="K256" s="5" t="n">
        <v>1</v>
      </c>
      <c r="L256" s="5" t="n">
        <v>40</v>
      </c>
      <c r="M256" s="5" t="n">
        <v>4</v>
      </c>
      <c r="N256" s="41" t="n">
        <v>27600</v>
      </c>
      <c r="O256" s="41" t="n">
        <v>0</v>
      </c>
      <c r="P256" s="41" t="n">
        <v>0</v>
      </c>
      <c r="Q256" s="41" t="n">
        <v>0</v>
      </c>
      <c r="R256" s="41" t="n">
        <v>0</v>
      </c>
      <c r="S256" s="28">
        <f>L256*Settings!$C$7</f>
        <v/>
      </c>
      <c r="T256" s="34">
        <f>O256+P256+Q256+R256</f>
        <v/>
      </c>
      <c r="U256" s="34">
        <f>N256+T256</f>
        <v/>
      </c>
      <c r="V256" s="33">
        <f>N256/S256</f>
        <v/>
      </c>
      <c r="W256" s="33">
        <f>T256/S256</f>
        <v/>
      </c>
      <c r="X256" s="33">
        <f>U256/S256</f>
        <v/>
      </c>
      <c r="Y256" s="4">
        <f>IF(T256&gt;0,1,0)</f>
        <v/>
      </c>
      <c r="Z256" s="4">
        <f>INDEX('Job Evaluation'!$I$5:$I$40,MATCH(G256,'Job Evaluation'!$A$5:$A$40,0))</f>
        <v/>
      </c>
      <c r="AA256" s="4">
        <f>SUMPRODUCT(($C$2:$C$3444=C256)*($X$2:$X$3444&lt;X256))+SUMPRODUCT(($C$2:C256=C256)*($X$2:X256=X256))</f>
        <v/>
      </c>
      <c r="AB256" s="4">
        <f>MIN(4,INT((AA256-1)*4/COUNTIF($C$2:$C$3444,C256))+1)</f>
        <v/>
      </c>
    </row>
    <row r="257">
      <c r="A257" s="5" t="inlineStr">
        <is>
          <t>W00309</t>
        </is>
      </c>
      <c r="B257" s="5" t="inlineStr">
        <is>
          <t>PL · Kraków</t>
        </is>
      </c>
      <c r="C257" s="5" t="inlineStr">
        <is>
          <t>PL</t>
        </is>
      </c>
      <c r="D257" s="5" t="inlineStr">
        <is>
          <t>Krakow</t>
        </is>
      </c>
      <c r="E257" s="5" t="inlineStr">
        <is>
          <t>Operations</t>
        </is>
      </c>
      <c r="F257" s="5" t="inlineStr">
        <is>
          <t>L4</t>
        </is>
      </c>
      <c r="G257" s="5" t="inlineStr">
        <is>
          <t>Operations L4</t>
        </is>
      </c>
      <c r="H257" s="5" t="inlineStr">
        <is>
          <t>M</t>
        </is>
      </c>
      <c r="I257" s="5" t="inlineStr">
        <is>
          <t>Permanent</t>
        </is>
      </c>
      <c r="J257" s="5" t="inlineStr">
        <is>
          <t>Onsite</t>
        </is>
      </c>
      <c r="K257" s="5" t="n">
        <v>1</v>
      </c>
      <c r="L257" s="5" t="n">
        <v>40</v>
      </c>
      <c r="M257" s="5" t="n">
        <v>5</v>
      </c>
      <c r="N257" s="41" t="n">
        <v>38000</v>
      </c>
      <c r="O257" s="41" t="n">
        <v>4540</v>
      </c>
      <c r="P257" s="41" t="n">
        <v>0</v>
      </c>
      <c r="Q257" s="41" t="n">
        <v>0</v>
      </c>
      <c r="R257" s="41" t="n">
        <v>0</v>
      </c>
      <c r="S257" s="28">
        <f>L257*Settings!$C$7</f>
        <v/>
      </c>
      <c r="T257" s="34">
        <f>O257+P257+Q257+R257</f>
        <v/>
      </c>
      <c r="U257" s="34">
        <f>N257+T257</f>
        <v/>
      </c>
      <c r="V257" s="33">
        <f>N257/S257</f>
        <v/>
      </c>
      <c r="W257" s="33">
        <f>T257/S257</f>
        <v/>
      </c>
      <c r="X257" s="33">
        <f>U257/S257</f>
        <v/>
      </c>
      <c r="Y257" s="4">
        <f>IF(T257&gt;0,1,0)</f>
        <v/>
      </c>
      <c r="Z257" s="4">
        <f>INDEX('Job Evaluation'!$I$5:$I$40,MATCH(G257,'Job Evaluation'!$A$5:$A$40,0))</f>
        <v/>
      </c>
      <c r="AA257" s="4">
        <f>SUMPRODUCT(($C$2:$C$3444=C257)*($X$2:$X$3444&lt;X257))+SUMPRODUCT(($C$2:C257=C257)*($X$2:X257=X257))</f>
        <v/>
      </c>
      <c r="AB257" s="4">
        <f>MIN(4,INT((AA257-1)*4/COUNTIF($C$2:$C$3444,C257))+1)</f>
        <v/>
      </c>
    </row>
    <row r="258">
      <c r="A258" s="5" t="inlineStr">
        <is>
          <t>W00310</t>
        </is>
      </c>
      <c r="B258" s="5" t="inlineStr">
        <is>
          <t>PL · Kraków</t>
        </is>
      </c>
      <c r="C258" s="5" t="inlineStr">
        <is>
          <t>PL</t>
        </is>
      </c>
      <c r="D258" s="5" t="inlineStr">
        <is>
          <t>Krakow</t>
        </is>
      </c>
      <c r="E258" s="5" t="inlineStr">
        <is>
          <t>Sales</t>
        </is>
      </c>
      <c r="F258" s="5" t="inlineStr">
        <is>
          <t>L1</t>
        </is>
      </c>
      <c r="G258" s="5" t="inlineStr">
        <is>
          <t>Sales L1</t>
        </is>
      </c>
      <c r="H258" s="5" t="inlineStr">
        <is>
          <t>M</t>
        </is>
      </c>
      <c r="I258" s="5" t="inlineStr">
        <is>
          <t>Permanent</t>
        </is>
      </c>
      <c r="J258" s="5" t="inlineStr">
        <is>
          <t>Hybrid</t>
        </is>
      </c>
      <c r="K258" s="5" t="n">
        <v>1</v>
      </c>
      <c r="L258" s="5" t="n">
        <v>40</v>
      </c>
      <c r="M258" s="5" t="n">
        <v>3</v>
      </c>
      <c r="N258" s="41" t="n">
        <v>22400</v>
      </c>
      <c r="O258" s="41" t="n">
        <v>0</v>
      </c>
      <c r="P258" s="41" t="n">
        <v>3470</v>
      </c>
      <c r="Q258" s="41" t="n">
        <v>0</v>
      </c>
      <c r="R258" s="41" t="n">
        <v>0</v>
      </c>
      <c r="S258" s="28">
        <f>L258*Settings!$C$7</f>
        <v/>
      </c>
      <c r="T258" s="34">
        <f>O258+P258+Q258+R258</f>
        <v/>
      </c>
      <c r="U258" s="34">
        <f>N258+T258</f>
        <v/>
      </c>
      <c r="V258" s="33">
        <f>N258/S258</f>
        <v/>
      </c>
      <c r="W258" s="33">
        <f>T258/S258</f>
        <v/>
      </c>
      <c r="X258" s="33">
        <f>U258/S258</f>
        <v/>
      </c>
      <c r="Y258" s="4">
        <f>IF(T258&gt;0,1,0)</f>
        <v/>
      </c>
      <c r="Z258" s="4">
        <f>INDEX('Job Evaluation'!$I$5:$I$40,MATCH(G258,'Job Evaluation'!$A$5:$A$40,0))</f>
        <v/>
      </c>
      <c r="AA258" s="4">
        <f>SUMPRODUCT(($C$2:$C$3444=C258)*($X$2:$X$3444&lt;X258))+SUMPRODUCT(($C$2:C258=C258)*($X$2:X258=X258))</f>
        <v/>
      </c>
      <c r="AB258" s="4">
        <f>MIN(4,INT((AA258-1)*4/COUNTIF($C$2:$C$3444,C258))+1)</f>
        <v/>
      </c>
    </row>
    <row r="259">
      <c r="A259" s="5" t="inlineStr">
        <is>
          <t>W00311</t>
        </is>
      </c>
      <c r="B259" s="5" t="inlineStr">
        <is>
          <t>PL · Kraków</t>
        </is>
      </c>
      <c r="C259" s="5" t="inlineStr">
        <is>
          <t>PL</t>
        </is>
      </c>
      <c r="D259" s="5" t="inlineStr">
        <is>
          <t>Krakow</t>
        </is>
      </c>
      <c r="E259" s="5" t="inlineStr">
        <is>
          <t>Finance</t>
        </is>
      </c>
      <c r="F259" s="5" t="inlineStr">
        <is>
          <t>L2</t>
        </is>
      </c>
      <c r="G259" s="5" t="inlineStr">
        <is>
          <t>Finance L2</t>
        </is>
      </c>
      <c r="H259" s="5" t="inlineStr">
        <is>
          <t>F</t>
        </is>
      </c>
      <c r="I259" s="5" t="inlineStr">
        <is>
          <t>Permanent</t>
        </is>
      </c>
      <c r="J259" s="5" t="inlineStr">
        <is>
          <t>Hybrid</t>
        </is>
      </c>
      <c r="K259" s="5" t="n">
        <v>1</v>
      </c>
      <c r="L259" s="5" t="n">
        <v>40</v>
      </c>
      <c r="M259" s="5" t="n">
        <v>4</v>
      </c>
      <c r="N259" s="41" t="n">
        <v>32150</v>
      </c>
      <c r="O259" s="41" t="n">
        <v>0</v>
      </c>
      <c r="P259" s="41" t="n">
        <v>0</v>
      </c>
      <c r="Q259" s="41" t="n">
        <v>0</v>
      </c>
      <c r="R259" s="41" t="n">
        <v>0</v>
      </c>
      <c r="S259" s="28">
        <f>L259*Settings!$C$7</f>
        <v/>
      </c>
      <c r="T259" s="34">
        <f>O259+P259+Q259+R259</f>
        <v/>
      </c>
      <c r="U259" s="34">
        <f>N259+T259</f>
        <v/>
      </c>
      <c r="V259" s="33">
        <f>N259/S259</f>
        <v/>
      </c>
      <c r="W259" s="33">
        <f>T259/S259</f>
        <v/>
      </c>
      <c r="X259" s="33">
        <f>U259/S259</f>
        <v/>
      </c>
      <c r="Y259" s="4">
        <f>IF(T259&gt;0,1,0)</f>
        <v/>
      </c>
      <c r="Z259" s="4">
        <f>INDEX('Job Evaluation'!$I$5:$I$40,MATCH(G259,'Job Evaluation'!$A$5:$A$40,0))</f>
        <v/>
      </c>
      <c r="AA259" s="4">
        <f>SUMPRODUCT(($C$2:$C$3444=C259)*($X$2:$X$3444&lt;X259))+SUMPRODUCT(($C$2:C259=C259)*($X$2:X259=X259))</f>
        <v/>
      </c>
      <c r="AB259" s="4">
        <f>MIN(4,INT((AA259-1)*4/COUNTIF($C$2:$C$3444,C259))+1)</f>
        <v/>
      </c>
    </row>
    <row r="260">
      <c r="A260" s="5" t="inlineStr">
        <is>
          <t>W00312</t>
        </is>
      </c>
      <c r="B260" s="5" t="inlineStr">
        <is>
          <t>IT · Milan</t>
        </is>
      </c>
      <c r="C260" s="5" t="inlineStr">
        <is>
          <t>IT</t>
        </is>
      </c>
      <c r="D260" s="5" t="inlineStr">
        <is>
          <t>Milan</t>
        </is>
      </c>
      <c r="E260" s="5" t="inlineStr">
        <is>
          <t>Operations</t>
        </is>
      </c>
      <c r="F260" s="5" t="inlineStr">
        <is>
          <t>L1</t>
        </is>
      </c>
      <c r="G260" s="5" t="inlineStr">
        <is>
          <t>Operations L1</t>
        </is>
      </c>
      <c r="H260" s="5" t="inlineStr">
        <is>
          <t>F</t>
        </is>
      </c>
      <c r="I260" s="5" t="inlineStr">
        <is>
          <t>Permanent</t>
        </is>
      </c>
      <c r="J260" s="5" t="inlineStr">
        <is>
          <t>Onsite</t>
        </is>
      </c>
      <c r="K260" s="5" t="n">
        <v>1</v>
      </c>
      <c r="L260" s="5" t="n">
        <v>40</v>
      </c>
      <c r="M260" s="5" t="n">
        <v>3</v>
      </c>
      <c r="N260" s="41" t="n">
        <v>25050</v>
      </c>
      <c r="O260" s="41" t="n">
        <v>0</v>
      </c>
      <c r="P260" s="41" t="n">
        <v>0</v>
      </c>
      <c r="Q260" s="41" t="n">
        <v>1320</v>
      </c>
      <c r="R260" s="41" t="n">
        <v>0</v>
      </c>
      <c r="S260" s="28">
        <f>L260*Settings!$C$7</f>
        <v/>
      </c>
      <c r="T260" s="34">
        <f>O260+P260+Q260+R260</f>
        <v/>
      </c>
      <c r="U260" s="34">
        <f>N260+T260</f>
        <v/>
      </c>
      <c r="V260" s="33">
        <f>N260/S260</f>
        <v/>
      </c>
      <c r="W260" s="33">
        <f>T260/S260</f>
        <v/>
      </c>
      <c r="X260" s="33">
        <f>U260/S260</f>
        <v/>
      </c>
      <c r="Y260" s="4">
        <f>IF(T260&gt;0,1,0)</f>
        <v/>
      </c>
      <c r="Z260" s="4">
        <f>INDEX('Job Evaluation'!$I$5:$I$40,MATCH(G260,'Job Evaluation'!$A$5:$A$40,0))</f>
        <v/>
      </c>
      <c r="AA260" s="4">
        <f>SUMPRODUCT(($C$2:$C$3444=C260)*($X$2:$X$3444&lt;X260))+SUMPRODUCT(($C$2:C260=C260)*($X$2:X260=X260))</f>
        <v/>
      </c>
      <c r="AB260" s="4">
        <f>MIN(4,INT((AA260-1)*4/COUNTIF($C$2:$C$3444,C260))+1)</f>
        <v/>
      </c>
    </row>
    <row r="261">
      <c r="A261" s="5" t="inlineStr">
        <is>
          <t>W00313</t>
        </is>
      </c>
      <c r="B261" s="5" t="inlineStr">
        <is>
          <t>PL · Kraków</t>
        </is>
      </c>
      <c r="C261" s="5" t="inlineStr">
        <is>
          <t>PL</t>
        </is>
      </c>
      <c r="D261" s="5" t="inlineStr">
        <is>
          <t>Krakow</t>
        </is>
      </c>
      <c r="E261" s="5" t="inlineStr">
        <is>
          <t>Finance</t>
        </is>
      </c>
      <c r="F261" s="5" t="inlineStr">
        <is>
          <t>L3</t>
        </is>
      </c>
      <c r="G261" s="5" t="inlineStr">
        <is>
          <t>Finance L3</t>
        </is>
      </c>
      <c r="H261" s="5" t="inlineStr">
        <is>
          <t>M</t>
        </is>
      </c>
      <c r="I261" s="5" t="inlineStr">
        <is>
          <t>Fixed-term</t>
        </is>
      </c>
      <c r="J261" s="5" t="inlineStr">
        <is>
          <t>Hybrid</t>
        </is>
      </c>
      <c r="K261" s="5" t="n">
        <v>1</v>
      </c>
      <c r="L261" s="5" t="n">
        <v>40</v>
      </c>
      <c r="M261" s="5" t="n">
        <v>2</v>
      </c>
      <c r="N261" s="41" t="n">
        <v>37000</v>
      </c>
      <c r="O261" s="41" t="n">
        <v>840</v>
      </c>
      <c r="P261" s="41" t="n">
        <v>0</v>
      </c>
      <c r="Q261" s="41" t="n">
        <v>0</v>
      </c>
      <c r="R261" s="41" t="n">
        <v>0</v>
      </c>
      <c r="S261" s="28">
        <f>L261*Settings!$C$7</f>
        <v/>
      </c>
      <c r="T261" s="34">
        <f>O261+P261+Q261+R261</f>
        <v/>
      </c>
      <c r="U261" s="34">
        <f>N261+T261</f>
        <v/>
      </c>
      <c r="V261" s="33">
        <f>N261/S261</f>
        <v/>
      </c>
      <c r="W261" s="33">
        <f>T261/S261</f>
        <v/>
      </c>
      <c r="X261" s="33">
        <f>U261/S261</f>
        <v/>
      </c>
      <c r="Y261" s="4">
        <f>IF(T261&gt;0,1,0)</f>
        <v/>
      </c>
      <c r="Z261" s="4">
        <f>INDEX('Job Evaluation'!$I$5:$I$40,MATCH(G261,'Job Evaluation'!$A$5:$A$40,0))</f>
        <v/>
      </c>
      <c r="AA261" s="4">
        <f>SUMPRODUCT(($C$2:$C$3444=C261)*($X$2:$X$3444&lt;X261))+SUMPRODUCT(($C$2:C261=C261)*($X$2:X261=X261))</f>
        <v/>
      </c>
      <c r="AB261" s="4">
        <f>MIN(4,INT((AA261-1)*4/COUNTIF($C$2:$C$3444,C261))+1)</f>
        <v/>
      </c>
    </row>
    <row r="262">
      <c r="A262" s="5" t="inlineStr">
        <is>
          <t>W00314</t>
        </is>
      </c>
      <c r="B262" s="5" t="inlineStr">
        <is>
          <t>ES · Barcelona</t>
        </is>
      </c>
      <c r="C262" s="5" t="inlineStr">
        <is>
          <t>ES</t>
        </is>
      </c>
      <c r="D262" s="5" t="inlineStr">
        <is>
          <t>Barcelona</t>
        </is>
      </c>
      <c r="E262" s="5" t="inlineStr">
        <is>
          <t>Sales</t>
        </is>
      </c>
      <c r="F262" s="5" t="inlineStr">
        <is>
          <t>L1</t>
        </is>
      </c>
      <c r="G262" s="5" t="inlineStr">
        <is>
          <t>Sales L1</t>
        </is>
      </c>
      <c r="H262" s="5" t="inlineStr">
        <is>
          <t>F</t>
        </is>
      </c>
      <c r="I262" s="5" t="inlineStr">
        <is>
          <t>Permanent</t>
        </is>
      </c>
      <c r="J262" s="5" t="inlineStr">
        <is>
          <t>Hybrid</t>
        </is>
      </c>
      <c r="K262" s="5" t="n">
        <v>1</v>
      </c>
      <c r="L262" s="5" t="n">
        <v>40</v>
      </c>
      <c r="M262" s="5" t="n">
        <v>3</v>
      </c>
      <c r="N262" s="41" t="n">
        <v>27000</v>
      </c>
      <c r="O262" s="41" t="n">
        <v>0</v>
      </c>
      <c r="P262" s="41" t="n">
        <v>4140</v>
      </c>
      <c r="Q262" s="41" t="n">
        <v>0</v>
      </c>
      <c r="R262" s="41" t="n">
        <v>0</v>
      </c>
      <c r="S262" s="28">
        <f>L262*Settings!$C$7</f>
        <v/>
      </c>
      <c r="T262" s="34">
        <f>O262+P262+Q262+R262</f>
        <v/>
      </c>
      <c r="U262" s="34">
        <f>N262+T262</f>
        <v/>
      </c>
      <c r="V262" s="33">
        <f>N262/S262</f>
        <v/>
      </c>
      <c r="W262" s="33">
        <f>T262/S262</f>
        <v/>
      </c>
      <c r="X262" s="33">
        <f>U262/S262</f>
        <v/>
      </c>
      <c r="Y262" s="4">
        <f>IF(T262&gt;0,1,0)</f>
        <v/>
      </c>
      <c r="Z262" s="4">
        <f>INDEX('Job Evaluation'!$I$5:$I$40,MATCH(G262,'Job Evaluation'!$A$5:$A$40,0))</f>
        <v/>
      </c>
      <c r="AA262" s="4">
        <f>SUMPRODUCT(($C$2:$C$3444=C262)*($X$2:$X$3444&lt;X262))+SUMPRODUCT(($C$2:C262=C262)*($X$2:X262=X262))</f>
        <v/>
      </c>
      <c r="AB262" s="4">
        <f>MIN(4,INT((AA262-1)*4/COUNTIF($C$2:$C$3444,C262))+1)</f>
        <v/>
      </c>
    </row>
    <row r="263">
      <c r="A263" s="5" t="inlineStr">
        <is>
          <t>W00315</t>
        </is>
      </c>
      <c r="B263" s="5" t="inlineStr">
        <is>
          <t>DE · Munich</t>
        </is>
      </c>
      <c r="C263" s="5" t="inlineStr">
        <is>
          <t>DE</t>
        </is>
      </c>
      <c r="D263" s="5" t="inlineStr">
        <is>
          <t>Munich</t>
        </is>
      </c>
      <c r="E263" s="5" t="inlineStr">
        <is>
          <t>Operations</t>
        </is>
      </c>
      <c r="F263" s="5" t="inlineStr">
        <is>
          <t>L2</t>
        </is>
      </c>
      <c r="G263" s="5" t="inlineStr">
        <is>
          <t>Operations L2</t>
        </is>
      </c>
      <c r="H263" s="5" t="inlineStr">
        <is>
          <t>M</t>
        </is>
      </c>
      <c r="I263" s="5" t="inlineStr">
        <is>
          <t>Permanent</t>
        </is>
      </c>
      <c r="J263" s="5" t="inlineStr">
        <is>
          <t>Hybrid</t>
        </is>
      </c>
      <c r="K263" s="5" t="n">
        <v>1</v>
      </c>
      <c r="L263" s="5" t="n">
        <v>40</v>
      </c>
      <c r="M263" s="5" t="n">
        <v>5</v>
      </c>
      <c r="N263" s="41" t="n">
        <v>36650</v>
      </c>
      <c r="O263" s="41" t="n">
        <v>0</v>
      </c>
      <c r="P263" s="41" t="n">
        <v>0</v>
      </c>
      <c r="Q263" s="41" t="n">
        <v>0</v>
      </c>
      <c r="R263" s="41" t="n">
        <v>0</v>
      </c>
      <c r="S263" s="28">
        <f>L263*Settings!$C$7</f>
        <v/>
      </c>
      <c r="T263" s="34">
        <f>O263+P263+Q263+R263</f>
        <v/>
      </c>
      <c r="U263" s="34">
        <f>N263+T263</f>
        <v/>
      </c>
      <c r="V263" s="33">
        <f>N263/S263</f>
        <v/>
      </c>
      <c r="W263" s="33">
        <f>T263/S263</f>
        <v/>
      </c>
      <c r="X263" s="33">
        <f>U263/S263</f>
        <v/>
      </c>
      <c r="Y263" s="4">
        <f>IF(T263&gt;0,1,0)</f>
        <v/>
      </c>
      <c r="Z263" s="4">
        <f>INDEX('Job Evaluation'!$I$5:$I$40,MATCH(G263,'Job Evaluation'!$A$5:$A$40,0))</f>
        <v/>
      </c>
      <c r="AA263" s="4">
        <f>SUMPRODUCT(($C$2:$C$3444=C263)*($X$2:$X$3444&lt;X263))+SUMPRODUCT(($C$2:C263=C263)*($X$2:X263=X263))</f>
        <v/>
      </c>
      <c r="AB263" s="4">
        <f>MIN(4,INT((AA263-1)*4/COUNTIF($C$2:$C$3444,C263))+1)</f>
        <v/>
      </c>
    </row>
    <row r="264">
      <c r="A264" s="5" t="inlineStr">
        <is>
          <t>W00316</t>
        </is>
      </c>
      <c r="B264" s="5" t="inlineStr">
        <is>
          <t>PL · Kraków</t>
        </is>
      </c>
      <c r="C264" s="5" t="inlineStr">
        <is>
          <t>PL</t>
        </is>
      </c>
      <c r="D264" s="5" t="inlineStr">
        <is>
          <t>Krakow</t>
        </is>
      </c>
      <c r="E264" s="5" t="inlineStr">
        <is>
          <t>Customer Service</t>
        </is>
      </c>
      <c r="F264" s="5" t="inlineStr">
        <is>
          <t>L1</t>
        </is>
      </c>
      <c r="G264" s="5" t="inlineStr">
        <is>
          <t>Customer Service L1</t>
        </is>
      </c>
      <c r="H264" s="5" t="inlineStr">
        <is>
          <t>M</t>
        </is>
      </c>
      <c r="I264" s="5" t="inlineStr">
        <is>
          <t>Permanent</t>
        </is>
      </c>
      <c r="J264" s="5" t="inlineStr">
        <is>
          <t>Onsite</t>
        </is>
      </c>
      <c r="K264" s="5" t="n">
        <v>1</v>
      </c>
      <c r="L264" s="5" t="n">
        <v>40</v>
      </c>
      <c r="M264" s="5" t="n">
        <v>1</v>
      </c>
      <c r="N264" s="41" t="n">
        <v>16600</v>
      </c>
      <c r="O264" s="41" t="n">
        <v>0</v>
      </c>
      <c r="P264" s="41" t="n">
        <v>0</v>
      </c>
      <c r="Q264" s="41" t="n">
        <v>840</v>
      </c>
      <c r="R264" s="41" t="n">
        <v>0</v>
      </c>
      <c r="S264" s="28">
        <f>L264*Settings!$C$7</f>
        <v/>
      </c>
      <c r="T264" s="34">
        <f>O264+P264+Q264+R264</f>
        <v/>
      </c>
      <c r="U264" s="34">
        <f>N264+T264</f>
        <v/>
      </c>
      <c r="V264" s="33">
        <f>N264/S264</f>
        <v/>
      </c>
      <c r="W264" s="33">
        <f>T264/S264</f>
        <v/>
      </c>
      <c r="X264" s="33">
        <f>U264/S264</f>
        <v/>
      </c>
      <c r="Y264" s="4">
        <f>IF(T264&gt;0,1,0)</f>
        <v/>
      </c>
      <c r="Z264" s="4">
        <f>INDEX('Job Evaluation'!$I$5:$I$40,MATCH(G264,'Job Evaluation'!$A$5:$A$40,0))</f>
        <v/>
      </c>
      <c r="AA264" s="4">
        <f>SUMPRODUCT(($C$2:$C$3444=C264)*($X$2:$X$3444&lt;X264))+SUMPRODUCT(($C$2:C264=C264)*($X$2:X264=X264))</f>
        <v/>
      </c>
      <c r="AB264" s="4">
        <f>MIN(4,INT((AA264-1)*4/COUNTIF($C$2:$C$3444,C264))+1)</f>
        <v/>
      </c>
    </row>
    <row r="265">
      <c r="A265" s="5" t="inlineStr">
        <is>
          <t>W00318</t>
        </is>
      </c>
      <c r="B265" s="5" t="inlineStr">
        <is>
          <t>ES · Barcelona</t>
        </is>
      </c>
      <c r="C265" s="5" t="inlineStr">
        <is>
          <t>ES</t>
        </is>
      </c>
      <c r="D265" s="5" t="inlineStr">
        <is>
          <t>Barcelona</t>
        </is>
      </c>
      <c r="E265" s="5" t="inlineStr">
        <is>
          <t>Tech</t>
        </is>
      </c>
      <c r="F265" s="5" t="inlineStr">
        <is>
          <t>L5</t>
        </is>
      </c>
      <c r="G265" s="5" t="inlineStr">
        <is>
          <t>Tech L5</t>
        </is>
      </c>
      <c r="H265" s="5" t="inlineStr">
        <is>
          <t>M</t>
        </is>
      </c>
      <c r="I265" s="5" t="inlineStr">
        <is>
          <t>Fixed-term</t>
        </is>
      </c>
      <c r="J265" s="5" t="inlineStr">
        <is>
          <t>Onsite</t>
        </is>
      </c>
      <c r="K265" s="5" t="n">
        <v>1</v>
      </c>
      <c r="L265" s="5" t="n">
        <v>40</v>
      </c>
      <c r="M265" s="5" t="n">
        <v>4</v>
      </c>
      <c r="N265" s="41" t="n">
        <v>97200</v>
      </c>
      <c r="O265" s="41" t="n">
        <v>14080</v>
      </c>
      <c r="P265" s="41" t="n">
        <v>0</v>
      </c>
      <c r="Q265" s="41" t="n">
        <v>0</v>
      </c>
      <c r="R265" s="41" t="n">
        <v>5400</v>
      </c>
      <c r="S265" s="28">
        <f>L265*Settings!$C$7</f>
        <v/>
      </c>
      <c r="T265" s="34">
        <f>O265+P265+Q265+R265</f>
        <v/>
      </c>
      <c r="U265" s="34">
        <f>N265+T265</f>
        <v/>
      </c>
      <c r="V265" s="33">
        <f>N265/S265</f>
        <v/>
      </c>
      <c r="W265" s="33">
        <f>T265/S265</f>
        <v/>
      </c>
      <c r="X265" s="33">
        <f>U265/S265</f>
        <v/>
      </c>
      <c r="Y265" s="4">
        <f>IF(T265&gt;0,1,0)</f>
        <v/>
      </c>
      <c r="Z265" s="4">
        <f>INDEX('Job Evaluation'!$I$5:$I$40,MATCH(G265,'Job Evaluation'!$A$5:$A$40,0))</f>
        <v/>
      </c>
      <c r="AA265" s="4">
        <f>SUMPRODUCT(($C$2:$C$3444=C265)*($X$2:$X$3444&lt;X265))+SUMPRODUCT(($C$2:C265=C265)*($X$2:X265=X265))</f>
        <v/>
      </c>
      <c r="AB265" s="4">
        <f>MIN(4,INT((AA265-1)*4/COUNTIF($C$2:$C$3444,C265))+1)</f>
        <v/>
      </c>
    </row>
    <row r="266">
      <c r="A266" s="5" t="inlineStr">
        <is>
          <t>W00319</t>
        </is>
      </c>
      <c r="B266" s="5" t="inlineStr">
        <is>
          <t>IT · Milan</t>
        </is>
      </c>
      <c r="C266" s="5" t="inlineStr">
        <is>
          <t>IT</t>
        </is>
      </c>
      <c r="D266" s="5" t="inlineStr">
        <is>
          <t>Milan</t>
        </is>
      </c>
      <c r="E266" s="5" t="inlineStr">
        <is>
          <t>Operations</t>
        </is>
      </c>
      <c r="F266" s="5" t="inlineStr">
        <is>
          <t>L6</t>
        </is>
      </c>
      <c r="G266" s="5" t="inlineStr">
        <is>
          <t>Operations L6</t>
        </is>
      </c>
      <c r="H266" s="5" t="inlineStr">
        <is>
          <t>M</t>
        </is>
      </c>
      <c r="I266" s="5" t="inlineStr">
        <is>
          <t>Permanent</t>
        </is>
      </c>
      <c r="J266" s="5" t="inlineStr">
        <is>
          <t>Hybrid</t>
        </is>
      </c>
      <c r="K266" s="5" t="n">
        <v>1</v>
      </c>
      <c r="L266" s="5" t="n">
        <v>40</v>
      </c>
      <c r="M266" s="5" t="n">
        <v>4</v>
      </c>
      <c r="N266" s="41" t="n">
        <v>96750</v>
      </c>
      <c r="O266" s="41" t="n">
        <v>24630</v>
      </c>
      <c r="P266" s="41" t="n">
        <v>0</v>
      </c>
      <c r="Q266" s="41" t="n">
        <v>0</v>
      </c>
      <c r="R266" s="41" t="n">
        <v>6000</v>
      </c>
      <c r="S266" s="28">
        <f>L266*Settings!$C$7</f>
        <v/>
      </c>
      <c r="T266" s="34">
        <f>O266+P266+Q266+R266</f>
        <v/>
      </c>
      <c r="U266" s="34">
        <f>N266+T266</f>
        <v/>
      </c>
      <c r="V266" s="33">
        <f>N266/S266</f>
        <v/>
      </c>
      <c r="W266" s="33">
        <f>T266/S266</f>
        <v/>
      </c>
      <c r="X266" s="33">
        <f>U266/S266</f>
        <v/>
      </c>
      <c r="Y266" s="4">
        <f>IF(T266&gt;0,1,0)</f>
        <v/>
      </c>
      <c r="Z266" s="4">
        <f>INDEX('Job Evaluation'!$I$5:$I$40,MATCH(G266,'Job Evaluation'!$A$5:$A$40,0))</f>
        <v/>
      </c>
      <c r="AA266" s="4">
        <f>SUMPRODUCT(($C$2:$C$3444=C266)*($X$2:$X$3444&lt;X266))+SUMPRODUCT(($C$2:C266=C266)*($X$2:X266=X266))</f>
        <v/>
      </c>
      <c r="AB266" s="4">
        <f>MIN(4,INT((AA266-1)*4/COUNTIF($C$2:$C$3444,C266))+1)</f>
        <v/>
      </c>
    </row>
    <row r="267">
      <c r="A267" s="5" t="inlineStr">
        <is>
          <t>W00321</t>
        </is>
      </c>
      <c r="B267" s="5" t="inlineStr">
        <is>
          <t>PL · Kraków</t>
        </is>
      </c>
      <c r="C267" s="5" t="inlineStr">
        <is>
          <t>PL</t>
        </is>
      </c>
      <c r="D267" s="5" t="inlineStr">
        <is>
          <t>Krakow</t>
        </is>
      </c>
      <c r="E267" s="5" t="inlineStr">
        <is>
          <t>Finance</t>
        </is>
      </c>
      <c r="F267" s="5" t="inlineStr">
        <is>
          <t>L4</t>
        </is>
      </c>
      <c r="G267" s="5" t="inlineStr">
        <is>
          <t>Finance L4</t>
        </is>
      </c>
      <c r="H267" s="5" t="inlineStr">
        <is>
          <t>M</t>
        </is>
      </c>
      <c r="I267" s="5" t="inlineStr">
        <is>
          <t>Fixed-term</t>
        </is>
      </c>
      <c r="J267" s="5" t="inlineStr">
        <is>
          <t>Hybrid</t>
        </is>
      </c>
      <c r="K267" s="5" t="n">
        <v>1</v>
      </c>
      <c r="L267" s="5" t="n">
        <v>40</v>
      </c>
      <c r="M267" s="5" t="n">
        <v>3</v>
      </c>
      <c r="N267" s="41" t="n">
        <v>50550</v>
      </c>
      <c r="O267" s="41" t="n">
        <v>4230</v>
      </c>
      <c r="P267" s="41" t="n">
        <v>0</v>
      </c>
      <c r="Q267" s="41" t="n">
        <v>0</v>
      </c>
      <c r="R267" s="41" t="n">
        <v>0</v>
      </c>
      <c r="S267" s="28">
        <f>L267*Settings!$C$7</f>
        <v/>
      </c>
      <c r="T267" s="34">
        <f>O267+P267+Q267+R267</f>
        <v/>
      </c>
      <c r="U267" s="34">
        <f>N267+T267</f>
        <v/>
      </c>
      <c r="V267" s="33">
        <f>N267/S267</f>
        <v/>
      </c>
      <c r="W267" s="33">
        <f>T267/S267</f>
        <v/>
      </c>
      <c r="X267" s="33">
        <f>U267/S267</f>
        <v/>
      </c>
      <c r="Y267" s="4">
        <f>IF(T267&gt;0,1,0)</f>
        <v/>
      </c>
      <c r="Z267" s="4">
        <f>INDEX('Job Evaluation'!$I$5:$I$40,MATCH(G267,'Job Evaluation'!$A$5:$A$40,0))</f>
        <v/>
      </c>
      <c r="AA267" s="4">
        <f>SUMPRODUCT(($C$2:$C$3444=C267)*($X$2:$X$3444&lt;X267))+SUMPRODUCT(($C$2:C267=C267)*($X$2:X267=X267))</f>
        <v/>
      </c>
      <c r="AB267" s="4">
        <f>MIN(4,INT((AA267-1)*4/COUNTIF($C$2:$C$3444,C267))+1)</f>
        <v/>
      </c>
    </row>
    <row r="268">
      <c r="A268" s="5" t="inlineStr">
        <is>
          <t>W00322</t>
        </is>
      </c>
      <c r="B268" s="5" t="inlineStr">
        <is>
          <t>ES · Barcelona</t>
        </is>
      </c>
      <c r="C268" s="5" t="inlineStr">
        <is>
          <t>ES</t>
        </is>
      </c>
      <c r="D268" s="5" t="inlineStr">
        <is>
          <t>Barcelona</t>
        </is>
      </c>
      <c r="E268" s="5" t="inlineStr">
        <is>
          <t>Customer Service</t>
        </is>
      </c>
      <c r="F268" s="5" t="inlineStr">
        <is>
          <t>L2</t>
        </is>
      </c>
      <c r="G268" s="5" t="inlineStr">
        <is>
          <t>Customer Service L2</t>
        </is>
      </c>
      <c r="H268" s="5" t="inlineStr">
        <is>
          <t>M</t>
        </is>
      </c>
      <c r="I268" s="5" t="inlineStr">
        <is>
          <t>Permanent</t>
        </is>
      </c>
      <c r="J268" s="5" t="inlineStr">
        <is>
          <t>Hybrid</t>
        </is>
      </c>
      <c r="K268" s="5" t="n">
        <v>0.8</v>
      </c>
      <c r="L268" s="5" t="n">
        <v>32</v>
      </c>
      <c r="M268" s="5" t="n">
        <v>4</v>
      </c>
      <c r="N268" s="41" t="n">
        <v>21800</v>
      </c>
      <c r="O268" s="41" t="n">
        <v>0</v>
      </c>
      <c r="P268" s="41" t="n">
        <v>0</v>
      </c>
      <c r="Q268" s="41" t="n">
        <v>0</v>
      </c>
      <c r="R268" s="41" t="n">
        <v>0</v>
      </c>
      <c r="S268" s="28">
        <f>L268*Settings!$C$7</f>
        <v/>
      </c>
      <c r="T268" s="34">
        <f>O268+P268+Q268+R268</f>
        <v/>
      </c>
      <c r="U268" s="34">
        <f>N268+T268</f>
        <v/>
      </c>
      <c r="V268" s="33">
        <f>N268/S268</f>
        <v/>
      </c>
      <c r="W268" s="33">
        <f>T268/S268</f>
        <v/>
      </c>
      <c r="X268" s="33">
        <f>U268/S268</f>
        <v/>
      </c>
      <c r="Y268" s="4">
        <f>IF(T268&gt;0,1,0)</f>
        <v/>
      </c>
      <c r="Z268" s="4">
        <f>INDEX('Job Evaluation'!$I$5:$I$40,MATCH(G268,'Job Evaluation'!$A$5:$A$40,0))</f>
        <v/>
      </c>
      <c r="AA268" s="4">
        <f>SUMPRODUCT(($C$2:$C$3444=C268)*($X$2:$X$3444&lt;X268))+SUMPRODUCT(($C$2:C268=C268)*($X$2:X268=X268))</f>
        <v/>
      </c>
      <c r="AB268" s="4">
        <f>MIN(4,INT((AA268-1)*4/COUNTIF($C$2:$C$3444,C268))+1)</f>
        <v/>
      </c>
    </row>
    <row r="269">
      <c r="A269" s="5" t="inlineStr">
        <is>
          <t>W00323</t>
        </is>
      </c>
      <c r="B269" s="5" t="inlineStr">
        <is>
          <t>IT · Milan</t>
        </is>
      </c>
      <c r="C269" s="5" t="inlineStr">
        <is>
          <t>IT</t>
        </is>
      </c>
      <c r="D269" s="5" t="inlineStr">
        <is>
          <t>Milan</t>
        </is>
      </c>
      <c r="E269" s="5" t="inlineStr">
        <is>
          <t>HR</t>
        </is>
      </c>
      <c r="F269" s="5" t="inlineStr">
        <is>
          <t>L1</t>
        </is>
      </c>
      <c r="G269" s="5" t="inlineStr">
        <is>
          <t>HR L1</t>
        </is>
      </c>
      <c r="H269" s="5" t="inlineStr">
        <is>
          <t>F</t>
        </is>
      </c>
      <c r="I269" s="5" t="inlineStr">
        <is>
          <t>Fixed-term</t>
        </is>
      </c>
      <c r="J269" s="5" t="inlineStr">
        <is>
          <t>Hybrid</t>
        </is>
      </c>
      <c r="K269" s="5" t="n">
        <v>1</v>
      </c>
      <c r="L269" s="5" t="n">
        <v>40</v>
      </c>
      <c r="M269" s="5" t="n">
        <v>4</v>
      </c>
      <c r="N269" s="41" t="n">
        <v>24150</v>
      </c>
      <c r="O269" s="41" t="n">
        <v>0</v>
      </c>
      <c r="P269" s="41" t="n">
        <v>0</v>
      </c>
      <c r="Q269" s="41" t="n">
        <v>0</v>
      </c>
      <c r="R269" s="41" t="n">
        <v>0</v>
      </c>
      <c r="S269" s="28">
        <f>L269*Settings!$C$7</f>
        <v/>
      </c>
      <c r="T269" s="34">
        <f>O269+P269+Q269+R269</f>
        <v/>
      </c>
      <c r="U269" s="34">
        <f>N269+T269</f>
        <v/>
      </c>
      <c r="V269" s="33">
        <f>N269/S269</f>
        <v/>
      </c>
      <c r="W269" s="33">
        <f>T269/S269</f>
        <v/>
      </c>
      <c r="X269" s="33">
        <f>U269/S269</f>
        <v/>
      </c>
      <c r="Y269" s="4">
        <f>IF(T269&gt;0,1,0)</f>
        <v/>
      </c>
      <c r="Z269" s="4">
        <f>INDEX('Job Evaluation'!$I$5:$I$40,MATCH(G269,'Job Evaluation'!$A$5:$A$40,0))</f>
        <v/>
      </c>
      <c r="AA269" s="4">
        <f>SUMPRODUCT(($C$2:$C$3444=C269)*($X$2:$X$3444&lt;X269))+SUMPRODUCT(($C$2:C269=C269)*($X$2:X269=X269))</f>
        <v/>
      </c>
      <c r="AB269" s="4">
        <f>MIN(4,INT((AA269-1)*4/COUNTIF($C$2:$C$3444,C269))+1)</f>
        <v/>
      </c>
    </row>
    <row r="270">
      <c r="A270" s="5" t="inlineStr">
        <is>
          <t>W00324</t>
        </is>
      </c>
      <c r="B270" s="5" t="inlineStr">
        <is>
          <t>DE · Munich</t>
        </is>
      </c>
      <c r="C270" s="5" t="inlineStr">
        <is>
          <t>DE</t>
        </is>
      </c>
      <c r="D270" s="5" t="inlineStr">
        <is>
          <t>Munich</t>
        </is>
      </c>
      <c r="E270" s="5" t="inlineStr">
        <is>
          <t>Operations</t>
        </is>
      </c>
      <c r="F270" s="5" t="inlineStr">
        <is>
          <t>L3</t>
        </is>
      </c>
      <c r="G270" s="5" t="inlineStr">
        <is>
          <t>Operations L3</t>
        </is>
      </c>
      <c r="H270" s="5" t="inlineStr">
        <is>
          <t>M</t>
        </is>
      </c>
      <c r="I270" s="5" t="inlineStr">
        <is>
          <t>Fixed-term</t>
        </is>
      </c>
      <c r="J270" s="5" t="inlineStr">
        <is>
          <t>Hybrid</t>
        </is>
      </c>
      <c r="K270" s="5" t="n">
        <v>1</v>
      </c>
      <c r="L270" s="5" t="n">
        <v>40</v>
      </c>
      <c r="M270" s="5" t="n">
        <v>2</v>
      </c>
      <c r="N270" s="41" t="n">
        <v>59900</v>
      </c>
      <c r="O270" s="41" t="n">
        <v>1390</v>
      </c>
      <c r="P270" s="41" t="n">
        <v>0</v>
      </c>
      <c r="Q270" s="41" t="n">
        <v>0</v>
      </c>
      <c r="R270" s="41" t="n">
        <v>0</v>
      </c>
      <c r="S270" s="28">
        <f>L270*Settings!$C$7</f>
        <v/>
      </c>
      <c r="T270" s="34">
        <f>O270+P270+Q270+R270</f>
        <v/>
      </c>
      <c r="U270" s="34">
        <f>N270+T270</f>
        <v/>
      </c>
      <c r="V270" s="33">
        <f>N270/S270</f>
        <v/>
      </c>
      <c r="W270" s="33">
        <f>T270/S270</f>
        <v/>
      </c>
      <c r="X270" s="33">
        <f>U270/S270</f>
        <v/>
      </c>
      <c r="Y270" s="4">
        <f>IF(T270&gt;0,1,0)</f>
        <v/>
      </c>
      <c r="Z270" s="4">
        <f>INDEX('Job Evaluation'!$I$5:$I$40,MATCH(G270,'Job Evaluation'!$A$5:$A$40,0))</f>
        <v/>
      </c>
      <c r="AA270" s="4">
        <f>SUMPRODUCT(($C$2:$C$3444=C270)*($X$2:$X$3444&lt;X270))+SUMPRODUCT(($C$2:C270=C270)*($X$2:X270=X270))</f>
        <v/>
      </c>
      <c r="AB270" s="4">
        <f>MIN(4,INT((AA270-1)*4/COUNTIF($C$2:$C$3444,C270))+1)</f>
        <v/>
      </c>
    </row>
    <row r="271">
      <c r="A271" s="5" t="inlineStr">
        <is>
          <t>W00325</t>
        </is>
      </c>
      <c r="B271" s="5" t="inlineStr">
        <is>
          <t>DE · Munich</t>
        </is>
      </c>
      <c r="C271" s="5" t="inlineStr">
        <is>
          <t>DE</t>
        </is>
      </c>
      <c r="D271" s="5" t="inlineStr">
        <is>
          <t>Munich</t>
        </is>
      </c>
      <c r="E271" s="5" t="inlineStr">
        <is>
          <t>Operations</t>
        </is>
      </c>
      <c r="F271" s="5" t="inlineStr">
        <is>
          <t>L1</t>
        </is>
      </c>
      <c r="G271" s="5" t="inlineStr">
        <is>
          <t>Operations L1</t>
        </is>
      </c>
      <c r="H271" s="5" t="inlineStr">
        <is>
          <t>M</t>
        </is>
      </c>
      <c r="I271" s="5" t="inlineStr">
        <is>
          <t>Permanent</t>
        </is>
      </c>
      <c r="J271" s="5" t="inlineStr">
        <is>
          <t>Hybrid</t>
        </is>
      </c>
      <c r="K271" s="5" t="n">
        <v>1</v>
      </c>
      <c r="L271" s="5" t="n">
        <v>40</v>
      </c>
      <c r="M271" s="5" t="n">
        <v>3</v>
      </c>
      <c r="N271" s="41" t="n">
        <v>36450</v>
      </c>
      <c r="O271" s="41" t="n">
        <v>0</v>
      </c>
      <c r="P271" s="41" t="n">
        <v>0</v>
      </c>
      <c r="Q271" s="41" t="n">
        <v>0</v>
      </c>
      <c r="R271" s="41" t="n">
        <v>0</v>
      </c>
      <c r="S271" s="28">
        <f>L271*Settings!$C$7</f>
        <v/>
      </c>
      <c r="T271" s="34">
        <f>O271+P271+Q271+R271</f>
        <v/>
      </c>
      <c r="U271" s="34">
        <f>N271+T271</f>
        <v/>
      </c>
      <c r="V271" s="33">
        <f>N271/S271</f>
        <v/>
      </c>
      <c r="W271" s="33">
        <f>T271/S271</f>
        <v/>
      </c>
      <c r="X271" s="33">
        <f>U271/S271</f>
        <v/>
      </c>
      <c r="Y271" s="4">
        <f>IF(T271&gt;0,1,0)</f>
        <v/>
      </c>
      <c r="Z271" s="4">
        <f>INDEX('Job Evaluation'!$I$5:$I$40,MATCH(G271,'Job Evaluation'!$A$5:$A$40,0))</f>
        <v/>
      </c>
      <c r="AA271" s="4">
        <f>SUMPRODUCT(($C$2:$C$3444=C271)*($X$2:$X$3444&lt;X271))+SUMPRODUCT(($C$2:C271=C271)*($X$2:X271=X271))</f>
        <v/>
      </c>
      <c r="AB271" s="4">
        <f>MIN(4,INT((AA271-1)*4/COUNTIF($C$2:$C$3444,C271))+1)</f>
        <v/>
      </c>
    </row>
    <row r="272">
      <c r="A272" s="5" t="inlineStr">
        <is>
          <t>W00326</t>
        </is>
      </c>
      <c r="B272" s="5" t="inlineStr">
        <is>
          <t>PL · Kraków</t>
        </is>
      </c>
      <c r="C272" s="5" t="inlineStr">
        <is>
          <t>PL</t>
        </is>
      </c>
      <c r="D272" s="5" t="inlineStr">
        <is>
          <t>Krakow</t>
        </is>
      </c>
      <c r="E272" s="5" t="inlineStr">
        <is>
          <t>HR</t>
        </is>
      </c>
      <c r="F272" s="5" t="inlineStr">
        <is>
          <t>L1</t>
        </is>
      </c>
      <c r="G272" s="5" t="inlineStr">
        <is>
          <t>HR L1</t>
        </is>
      </c>
      <c r="H272" s="5" t="inlineStr">
        <is>
          <t>F</t>
        </is>
      </c>
      <c r="I272" s="5" t="inlineStr">
        <is>
          <t>Permanent</t>
        </is>
      </c>
      <c r="J272" s="5" t="inlineStr">
        <is>
          <t>Remote</t>
        </is>
      </c>
      <c r="K272" s="5" t="n">
        <v>1</v>
      </c>
      <c r="L272" s="5" t="n">
        <v>40</v>
      </c>
      <c r="M272" s="5" t="n">
        <v>2</v>
      </c>
      <c r="N272" s="41" t="n">
        <v>20500</v>
      </c>
      <c r="O272" s="41" t="n">
        <v>0</v>
      </c>
      <c r="P272" s="41" t="n">
        <v>0</v>
      </c>
      <c r="Q272" s="41" t="n">
        <v>0</v>
      </c>
      <c r="R272" s="41" t="n">
        <v>0</v>
      </c>
      <c r="S272" s="28">
        <f>L272*Settings!$C$7</f>
        <v/>
      </c>
      <c r="T272" s="34">
        <f>O272+P272+Q272+R272</f>
        <v/>
      </c>
      <c r="U272" s="34">
        <f>N272+T272</f>
        <v/>
      </c>
      <c r="V272" s="33">
        <f>N272/S272</f>
        <v/>
      </c>
      <c r="W272" s="33">
        <f>T272/S272</f>
        <v/>
      </c>
      <c r="X272" s="33">
        <f>U272/S272</f>
        <v/>
      </c>
      <c r="Y272" s="4">
        <f>IF(T272&gt;0,1,0)</f>
        <v/>
      </c>
      <c r="Z272" s="4">
        <f>INDEX('Job Evaluation'!$I$5:$I$40,MATCH(G272,'Job Evaluation'!$A$5:$A$40,0))</f>
        <v/>
      </c>
      <c r="AA272" s="4">
        <f>SUMPRODUCT(($C$2:$C$3444=C272)*($X$2:$X$3444&lt;X272))+SUMPRODUCT(($C$2:C272=C272)*($X$2:X272=X272))</f>
        <v/>
      </c>
      <c r="AB272" s="4">
        <f>MIN(4,INT((AA272-1)*4/COUNTIF($C$2:$C$3444,C272))+1)</f>
        <v/>
      </c>
    </row>
    <row r="273">
      <c r="A273" s="5" t="inlineStr">
        <is>
          <t>W00327</t>
        </is>
      </c>
      <c r="B273" s="5" t="inlineStr">
        <is>
          <t>IT · Milan</t>
        </is>
      </c>
      <c r="C273" s="5" t="inlineStr">
        <is>
          <t>IT</t>
        </is>
      </c>
      <c r="D273" s="5" t="inlineStr">
        <is>
          <t>Milan</t>
        </is>
      </c>
      <c r="E273" s="5" t="inlineStr">
        <is>
          <t>Operations</t>
        </is>
      </c>
      <c r="F273" s="5" t="inlineStr">
        <is>
          <t>L1</t>
        </is>
      </c>
      <c r="G273" s="5" t="inlineStr">
        <is>
          <t>Operations L1</t>
        </is>
      </c>
      <c r="H273" s="5" t="inlineStr">
        <is>
          <t>F</t>
        </is>
      </c>
      <c r="I273" s="5" t="inlineStr">
        <is>
          <t>Permanent</t>
        </is>
      </c>
      <c r="J273" s="5" t="inlineStr">
        <is>
          <t>Onsite</t>
        </is>
      </c>
      <c r="K273" s="5" t="n">
        <v>0.8</v>
      </c>
      <c r="L273" s="5" t="n">
        <v>32</v>
      </c>
      <c r="M273" s="5" t="n">
        <v>3</v>
      </c>
      <c r="N273" s="41" t="n">
        <v>15200</v>
      </c>
      <c r="O273" s="41" t="n">
        <v>0</v>
      </c>
      <c r="P273" s="41" t="n">
        <v>0</v>
      </c>
      <c r="Q273" s="41" t="n">
        <v>1056</v>
      </c>
      <c r="R273" s="41" t="n">
        <v>0</v>
      </c>
      <c r="S273" s="28">
        <f>L273*Settings!$C$7</f>
        <v/>
      </c>
      <c r="T273" s="34">
        <f>O273+P273+Q273+R273</f>
        <v/>
      </c>
      <c r="U273" s="34">
        <f>N273+T273</f>
        <v/>
      </c>
      <c r="V273" s="33">
        <f>N273/S273</f>
        <v/>
      </c>
      <c r="W273" s="33">
        <f>T273/S273</f>
        <v/>
      </c>
      <c r="X273" s="33">
        <f>U273/S273</f>
        <v/>
      </c>
      <c r="Y273" s="4">
        <f>IF(T273&gt;0,1,0)</f>
        <v/>
      </c>
      <c r="Z273" s="4">
        <f>INDEX('Job Evaluation'!$I$5:$I$40,MATCH(G273,'Job Evaluation'!$A$5:$A$40,0))</f>
        <v/>
      </c>
      <c r="AA273" s="4">
        <f>SUMPRODUCT(($C$2:$C$3444=C273)*($X$2:$X$3444&lt;X273))+SUMPRODUCT(($C$2:C273=C273)*($X$2:X273=X273))</f>
        <v/>
      </c>
      <c r="AB273" s="4">
        <f>MIN(4,INT((AA273-1)*4/COUNTIF($C$2:$C$3444,C273))+1)</f>
        <v/>
      </c>
    </row>
    <row r="274">
      <c r="A274" s="5" t="inlineStr">
        <is>
          <t>W00328</t>
        </is>
      </c>
      <c r="B274" s="5" t="inlineStr">
        <is>
          <t>IT · Milan</t>
        </is>
      </c>
      <c r="C274" s="5" t="inlineStr">
        <is>
          <t>IT</t>
        </is>
      </c>
      <c r="D274" s="5" t="inlineStr">
        <is>
          <t>Milan</t>
        </is>
      </c>
      <c r="E274" s="5" t="inlineStr">
        <is>
          <t>Operations</t>
        </is>
      </c>
      <c r="F274" s="5" t="inlineStr">
        <is>
          <t>L5</t>
        </is>
      </c>
      <c r="G274" s="5" t="inlineStr">
        <is>
          <t>Operations L5</t>
        </is>
      </c>
      <c r="H274" s="5" t="inlineStr">
        <is>
          <t>M</t>
        </is>
      </c>
      <c r="I274" s="5" t="inlineStr">
        <is>
          <t>Fixed-term</t>
        </is>
      </c>
      <c r="J274" s="5" t="inlineStr">
        <is>
          <t>Onsite</t>
        </is>
      </c>
      <c r="K274" s="5" t="n">
        <v>1</v>
      </c>
      <c r="L274" s="5" t="n">
        <v>40</v>
      </c>
      <c r="M274" s="5" t="n">
        <v>3</v>
      </c>
      <c r="N274" s="41" t="n">
        <v>90450</v>
      </c>
      <c r="O274" s="41" t="n">
        <v>10670</v>
      </c>
      <c r="P274" s="41" t="n">
        <v>0</v>
      </c>
      <c r="Q274" s="41" t="n">
        <v>0</v>
      </c>
      <c r="R274" s="41" t="n">
        <v>6000</v>
      </c>
      <c r="S274" s="28">
        <f>L274*Settings!$C$7</f>
        <v/>
      </c>
      <c r="T274" s="34">
        <f>O274+P274+Q274+R274</f>
        <v/>
      </c>
      <c r="U274" s="34">
        <f>N274+T274</f>
        <v/>
      </c>
      <c r="V274" s="33">
        <f>N274/S274</f>
        <v/>
      </c>
      <c r="W274" s="33">
        <f>T274/S274</f>
        <v/>
      </c>
      <c r="X274" s="33">
        <f>U274/S274</f>
        <v/>
      </c>
      <c r="Y274" s="4">
        <f>IF(T274&gt;0,1,0)</f>
        <v/>
      </c>
      <c r="Z274" s="4">
        <f>INDEX('Job Evaluation'!$I$5:$I$40,MATCH(G274,'Job Evaluation'!$A$5:$A$40,0))</f>
        <v/>
      </c>
      <c r="AA274" s="4">
        <f>SUMPRODUCT(($C$2:$C$3444=C274)*($X$2:$X$3444&lt;X274))+SUMPRODUCT(($C$2:C274=C274)*($X$2:X274=X274))</f>
        <v/>
      </c>
      <c r="AB274" s="4">
        <f>MIN(4,INT((AA274-1)*4/COUNTIF($C$2:$C$3444,C274))+1)</f>
        <v/>
      </c>
    </row>
    <row r="275">
      <c r="A275" s="5" t="inlineStr">
        <is>
          <t>W00329</t>
        </is>
      </c>
      <c r="B275" s="5" t="inlineStr">
        <is>
          <t>IT · Milan</t>
        </is>
      </c>
      <c r="C275" s="5" t="inlineStr">
        <is>
          <t>IT</t>
        </is>
      </c>
      <c r="D275" s="5" t="inlineStr">
        <is>
          <t>Milan</t>
        </is>
      </c>
      <c r="E275" s="5" t="inlineStr">
        <is>
          <t>Customer Service</t>
        </is>
      </c>
      <c r="F275" s="5" t="inlineStr">
        <is>
          <t>L1</t>
        </is>
      </c>
      <c r="G275" s="5" t="inlineStr">
        <is>
          <t>Customer Service L1</t>
        </is>
      </c>
      <c r="H275" s="5" t="inlineStr">
        <is>
          <t>M</t>
        </is>
      </c>
      <c r="I275" s="5" t="inlineStr">
        <is>
          <t>Permanent</t>
        </is>
      </c>
      <c r="J275" s="5" t="inlineStr">
        <is>
          <t>Hybrid</t>
        </is>
      </c>
      <c r="K275" s="5" t="n">
        <v>1</v>
      </c>
      <c r="L275" s="5" t="n">
        <v>40</v>
      </c>
      <c r="M275" s="5" t="n">
        <v>4</v>
      </c>
      <c r="N275" s="41" t="n">
        <v>24850</v>
      </c>
      <c r="O275" s="41" t="n">
        <v>0</v>
      </c>
      <c r="P275" s="41" t="n">
        <v>0</v>
      </c>
      <c r="Q275" s="41" t="n">
        <v>0</v>
      </c>
      <c r="R275" s="41" t="n">
        <v>0</v>
      </c>
      <c r="S275" s="28">
        <f>L275*Settings!$C$7</f>
        <v/>
      </c>
      <c r="T275" s="34">
        <f>O275+P275+Q275+R275</f>
        <v/>
      </c>
      <c r="U275" s="34">
        <f>N275+T275</f>
        <v/>
      </c>
      <c r="V275" s="33">
        <f>N275/S275</f>
        <v/>
      </c>
      <c r="W275" s="33">
        <f>T275/S275</f>
        <v/>
      </c>
      <c r="X275" s="33">
        <f>U275/S275</f>
        <v/>
      </c>
      <c r="Y275" s="4">
        <f>IF(T275&gt;0,1,0)</f>
        <v/>
      </c>
      <c r="Z275" s="4">
        <f>INDEX('Job Evaluation'!$I$5:$I$40,MATCH(G275,'Job Evaluation'!$A$5:$A$40,0))</f>
        <v/>
      </c>
      <c r="AA275" s="4">
        <f>SUMPRODUCT(($C$2:$C$3444=C275)*($X$2:$X$3444&lt;X275))+SUMPRODUCT(($C$2:C275=C275)*($X$2:X275=X275))</f>
        <v/>
      </c>
      <c r="AB275" s="4">
        <f>MIN(4,INT((AA275-1)*4/COUNTIF($C$2:$C$3444,C275))+1)</f>
        <v/>
      </c>
    </row>
    <row r="276">
      <c r="A276" s="5" t="inlineStr">
        <is>
          <t>W00331</t>
        </is>
      </c>
      <c r="B276" s="5" t="inlineStr">
        <is>
          <t>ES · Barcelona</t>
        </is>
      </c>
      <c r="C276" s="5" t="inlineStr">
        <is>
          <t>ES</t>
        </is>
      </c>
      <c r="D276" s="5" t="inlineStr">
        <is>
          <t>Barcelona</t>
        </is>
      </c>
      <c r="E276" s="5" t="inlineStr">
        <is>
          <t>Customer Service</t>
        </is>
      </c>
      <c r="F276" s="5" t="inlineStr">
        <is>
          <t>L3</t>
        </is>
      </c>
      <c r="G276" s="5" t="inlineStr">
        <is>
          <t>Customer Service L3</t>
        </is>
      </c>
      <c r="H276" s="5" t="inlineStr">
        <is>
          <t>F</t>
        </is>
      </c>
      <c r="I276" s="5" t="inlineStr">
        <is>
          <t>Permanent</t>
        </is>
      </c>
      <c r="J276" s="5" t="inlineStr">
        <is>
          <t>Onsite</t>
        </is>
      </c>
      <c r="K276" s="5" t="n">
        <v>1</v>
      </c>
      <c r="L276" s="5" t="n">
        <v>40</v>
      </c>
      <c r="M276" s="5" t="n">
        <v>2</v>
      </c>
      <c r="N276" s="41" t="n">
        <v>36600</v>
      </c>
      <c r="O276" s="41" t="n">
        <v>900</v>
      </c>
      <c r="P276" s="41" t="n">
        <v>0</v>
      </c>
      <c r="Q276" s="41" t="n">
        <v>1200</v>
      </c>
      <c r="R276" s="41" t="n">
        <v>0</v>
      </c>
      <c r="S276" s="28">
        <f>L276*Settings!$C$7</f>
        <v/>
      </c>
      <c r="T276" s="34">
        <f>O276+P276+Q276+R276</f>
        <v/>
      </c>
      <c r="U276" s="34">
        <f>N276+T276</f>
        <v/>
      </c>
      <c r="V276" s="33">
        <f>N276/S276</f>
        <v/>
      </c>
      <c r="W276" s="33">
        <f>T276/S276</f>
        <v/>
      </c>
      <c r="X276" s="33">
        <f>U276/S276</f>
        <v/>
      </c>
      <c r="Y276" s="4">
        <f>IF(T276&gt;0,1,0)</f>
        <v/>
      </c>
      <c r="Z276" s="4">
        <f>INDEX('Job Evaluation'!$I$5:$I$40,MATCH(G276,'Job Evaluation'!$A$5:$A$40,0))</f>
        <v/>
      </c>
      <c r="AA276" s="4">
        <f>SUMPRODUCT(($C$2:$C$3444=C276)*($X$2:$X$3444&lt;X276))+SUMPRODUCT(($C$2:C276=C276)*($X$2:X276=X276))</f>
        <v/>
      </c>
      <c r="AB276" s="4">
        <f>MIN(4,INT((AA276-1)*4/COUNTIF($C$2:$C$3444,C276))+1)</f>
        <v/>
      </c>
    </row>
    <row r="277">
      <c r="A277" s="5" t="inlineStr">
        <is>
          <t>W00335</t>
        </is>
      </c>
      <c r="B277" s="5" t="inlineStr">
        <is>
          <t>IT · Milan</t>
        </is>
      </c>
      <c r="C277" s="5" t="inlineStr">
        <is>
          <t>IT</t>
        </is>
      </c>
      <c r="D277" s="5" t="inlineStr">
        <is>
          <t>Milan</t>
        </is>
      </c>
      <c r="E277" s="5" t="inlineStr">
        <is>
          <t>Operations</t>
        </is>
      </c>
      <c r="F277" s="5" t="inlineStr">
        <is>
          <t>L3</t>
        </is>
      </c>
      <c r="G277" s="5" t="inlineStr">
        <is>
          <t>Operations L3</t>
        </is>
      </c>
      <c r="H277" s="5" t="inlineStr">
        <is>
          <t>M</t>
        </is>
      </c>
      <c r="I277" s="5" t="inlineStr">
        <is>
          <t>Permanent</t>
        </is>
      </c>
      <c r="J277" s="5" t="inlineStr">
        <is>
          <t>Hybrid</t>
        </is>
      </c>
      <c r="K277" s="5" t="n">
        <v>0.8</v>
      </c>
      <c r="L277" s="5" t="n">
        <v>32</v>
      </c>
      <c r="M277" s="5" t="n">
        <v>2</v>
      </c>
      <c r="N277" s="41" t="n">
        <v>35200</v>
      </c>
      <c r="O277" s="41" t="n">
        <v>900</v>
      </c>
      <c r="P277" s="41" t="n">
        <v>0</v>
      </c>
      <c r="Q277" s="41" t="n">
        <v>0</v>
      </c>
      <c r="R277" s="41" t="n">
        <v>0</v>
      </c>
      <c r="S277" s="28">
        <f>L277*Settings!$C$7</f>
        <v/>
      </c>
      <c r="T277" s="34">
        <f>O277+P277+Q277+R277</f>
        <v/>
      </c>
      <c r="U277" s="34">
        <f>N277+T277</f>
        <v/>
      </c>
      <c r="V277" s="33">
        <f>N277/S277</f>
        <v/>
      </c>
      <c r="W277" s="33">
        <f>T277/S277</f>
        <v/>
      </c>
      <c r="X277" s="33">
        <f>U277/S277</f>
        <v/>
      </c>
      <c r="Y277" s="4">
        <f>IF(T277&gt;0,1,0)</f>
        <v/>
      </c>
      <c r="Z277" s="4">
        <f>INDEX('Job Evaluation'!$I$5:$I$40,MATCH(G277,'Job Evaluation'!$A$5:$A$40,0))</f>
        <v/>
      </c>
      <c r="AA277" s="4">
        <f>SUMPRODUCT(($C$2:$C$3444=C277)*($X$2:$X$3444&lt;X277))+SUMPRODUCT(($C$2:C277=C277)*($X$2:X277=X277))</f>
        <v/>
      </c>
      <c r="AB277" s="4">
        <f>MIN(4,INT((AA277-1)*4/COUNTIF($C$2:$C$3444,C277))+1)</f>
        <v/>
      </c>
    </row>
    <row r="278">
      <c r="A278" s="5" t="inlineStr">
        <is>
          <t>W00336</t>
        </is>
      </c>
      <c r="B278" s="5" t="inlineStr">
        <is>
          <t>PL · Kraków</t>
        </is>
      </c>
      <c r="C278" s="5" t="inlineStr">
        <is>
          <t>PL</t>
        </is>
      </c>
      <c r="D278" s="5" t="inlineStr">
        <is>
          <t>Krakow</t>
        </is>
      </c>
      <c r="E278" s="5" t="inlineStr">
        <is>
          <t>Customer Service</t>
        </is>
      </c>
      <c r="F278" s="5" t="inlineStr">
        <is>
          <t>L5</t>
        </is>
      </c>
      <c r="G278" s="5" t="inlineStr">
        <is>
          <t>Customer Service L5</t>
        </is>
      </c>
      <c r="H278" s="5" t="inlineStr">
        <is>
          <t>M</t>
        </is>
      </c>
      <c r="I278" s="5" t="inlineStr">
        <is>
          <t>Permanent</t>
        </is>
      </c>
      <c r="J278" s="5" t="inlineStr">
        <is>
          <t>Remote</t>
        </is>
      </c>
      <c r="K278" s="5" t="n">
        <v>0.8</v>
      </c>
      <c r="L278" s="5" t="n">
        <v>32</v>
      </c>
      <c r="M278" s="5" t="n">
        <v>2</v>
      </c>
      <c r="N278" s="41" t="n">
        <v>52560</v>
      </c>
      <c r="O278" s="41" t="n">
        <v>3460</v>
      </c>
      <c r="P278" s="41" t="n">
        <v>0</v>
      </c>
      <c r="Q278" s="41" t="n">
        <v>0</v>
      </c>
      <c r="R278" s="41" t="n">
        <v>4200</v>
      </c>
      <c r="S278" s="28">
        <f>L278*Settings!$C$7</f>
        <v/>
      </c>
      <c r="T278" s="34">
        <f>O278+P278+Q278+R278</f>
        <v/>
      </c>
      <c r="U278" s="34">
        <f>N278+T278</f>
        <v/>
      </c>
      <c r="V278" s="33">
        <f>N278/S278</f>
        <v/>
      </c>
      <c r="W278" s="33">
        <f>T278/S278</f>
        <v/>
      </c>
      <c r="X278" s="33">
        <f>U278/S278</f>
        <v/>
      </c>
      <c r="Y278" s="4">
        <f>IF(T278&gt;0,1,0)</f>
        <v/>
      </c>
      <c r="Z278" s="4">
        <f>INDEX('Job Evaluation'!$I$5:$I$40,MATCH(G278,'Job Evaluation'!$A$5:$A$40,0))</f>
        <v/>
      </c>
      <c r="AA278" s="4">
        <f>SUMPRODUCT(($C$2:$C$3444=C278)*($X$2:$X$3444&lt;X278))+SUMPRODUCT(($C$2:C278=C278)*($X$2:X278=X278))</f>
        <v/>
      </c>
      <c r="AB278" s="4">
        <f>MIN(4,INT((AA278-1)*4/COUNTIF($C$2:$C$3444,C278))+1)</f>
        <v/>
      </c>
    </row>
    <row r="279">
      <c r="A279" s="5" t="inlineStr">
        <is>
          <t>W00337</t>
        </is>
      </c>
      <c r="B279" s="5" t="inlineStr">
        <is>
          <t>PL · Kraków</t>
        </is>
      </c>
      <c r="C279" s="5" t="inlineStr">
        <is>
          <t>PL</t>
        </is>
      </c>
      <c r="D279" s="5" t="inlineStr">
        <is>
          <t>Krakow</t>
        </is>
      </c>
      <c r="E279" s="5" t="inlineStr">
        <is>
          <t>Tech</t>
        </is>
      </c>
      <c r="F279" s="5" t="inlineStr">
        <is>
          <t>L3</t>
        </is>
      </c>
      <c r="G279" s="5" t="inlineStr">
        <is>
          <t>Tech L3</t>
        </is>
      </c>
      <c r="H279" s="5" t="inlineStr">
        <is>
          <t>M</t>
        </is>
      </c>
      <c r="I279" s="5" t="inlineStr">
        <is>
          <t>Fixed-term</t>
        </is>
      </c>
      <c r="J279" s="5" t="inlineStr">
        <is>
          <t>Onsite</t>
        </is>
      </c>
      <c r="K279" s="5" t="n">
        <v>1</v>
      </c>
      <c r="L279" s="5" t="n">
        <v>40</v>
      </c>
      <c r="M279" s="5" t="n">
        <v>4</v>
      </c>
      <c r="N279" s="41" t="n">
        <v>45950</v>
      </c>
      <c r="O279" s="41" t="n">
        <v>2640</v>
      </c>
      <c r="P279" s="41" t="n">
        <v>0</v>
      </c>
      <c r="Q279" s="41" t="n">
        <v>0</v>
      </c>
      <c r="R279" s="41" t="n">
        <v>0</v>
      </c>
      <c r="S279" s="28">
        <f>L279*Settings!$C$7</f>
        <v/>
      </c>
      <c r="T279" s="34">
        <f>O279+P279+Q279+R279</f>
        <v/>
      </c>
      <c r="U279" s="34">
        <f>N279+T279</f>
        <v/>
      </c>
      <c r="V279" s="33">
        <f>N279/S279</f>
        <v/>
      </c>
      <c r="W279" s="33">
        <f>T279/S279</f>
        <v/>
      </c>
      <c r="X279" s="33">
        <f>U279/S279</f>
        <v/>
      </c>
      <c r="Y279" s="4">
        <f>IF(T279&gt;0,1,0)</f>
        <v/>
      </c>
      <c r="Z279" s="4">
        <f>INDEX('Job Evaluation'!$I$5:$I$40,MATCH(G279,'Job Evaluation'!$A$5:$A$40,0))</f>
        <v/>
      </c>
      <c r="AA279" s="4">
        <f>SUMPRODUCT(($C$2:$C$3444=C279)*($X$2:$X$3444&lt;X279))+SUMPRODUCT(($C$2:C279=C279)*($X$2:X279=X279))</f>
        <v/>
      </c>
      <c r="AB279" s="4">
        <f>MIN(4,INT((AA279-1)*4/COUNTIF($C$2:$C$3444,C279))+1)</f>
        <v/>
      </c>
    </row>
    <row r="280">
      <c r="A280" s="5" t="inlineStr">
        <is>
          <t>W00338</t>
        </is>
      </c>
      <c r="B280" s="5" t="inlineStr">
        <is>
          <t>DE · Munich</t>
        </is>
      </c>
      <c r="C280" s="5" t="inlineStr">
        <is>
          <t>DE</t>
        </is>
      </c>
      <c r="D280" s="5" t="inlineStr">
        <is>
          <t>Munich</t>
        </is>
      </c>
      <c r="E280" s="5" t="inlineStr">
        <is>
          <t>Customer Service</t>
        </is>
      </c>
      <c r="F280" s="5" t="inlineStr">
        <is>
          <t>L1</t>
        </is>
      </c>
      <c r="G280" s="5" t="inlineStr">
        <is>
          <t>Customer Service L1</t>
        </is>
      </c>
      <c r="H280" s="5" t="inlineStr">
        <is>
          <t>F</t>
        </is>
      </c>
      <c r="I280" s="5" t="inlineStr">
        <is>
          <t>Fixed-term</t>
        </is>
      </c>
      <c r="J280" s="5" t="inlineStr">
        <is>
          <t>Hybrid</t>
        </is>
      </c>
      <c r="K280" s="5" t="n">
        <v>1</v>
      </c>
      <c r="L280" s="5" t="n">
        <v>40</v>
      </c>
      <c r="M280" s="5" t="n">
        <v>3</v>
      </c>
      <c r="N280" s="41" t="n">
        <v>33450</v>
      </c>
      <c r="O280" s="41" t="n">
        <v>0</v>
      </c>
      <c r="P280" s="41" t="n">
        <v>0</v>
      </c>
      <c r="Q280" s="41" t="n">
        <v>0</v>
      </c>
      <c r="R280" s="41" t="n">
        <v>0</v>
      </c>
      <c r="S280" s="28">
        <f>L280*Settings!$C$7</f>
        <v/>
      </c>
      <c r="T280" s="34">
        <f>O280+P280+Q280+R280</f>
        <v/>
      </c>
      <c r="U280" s="34">
        <f>N280+T280</f>
        <v/>
      </c>
      <c r="V280" s="33">
        <f>N280/S280</f>
        <v/>
      </c>
      <c r="W280" s="33">
        <f>T280/S280</f>
        <v/>
      </c>
      <c r="X280" s="33">
        <f>U280/S280</f>
        <v/>
      </c>
      <c r="Y280" s="4">
        <f>IF(T280&gt;0,1,0)</f>
        <v/>
      </c>
      <c r="Z280" s="4">
        <f>INDEX('Job Evaluation'!$I$5:$I$40,MATCH(G280,'Job Evaluation'!$A$5:$A$40,0))</f>
        <v/>
      </c>
      <c r="AA280" s="4">
        <f>SUMPRODUCT(($C$2:$C$3444=C280)*($X$2:$X$3444&lt;X280))+SUMPRODUCT(($C$2:C280=C280)*($X$2:X280=X280))</f>
        <v/>
      </c>
      <c r="AB280" s="4">
        <f>MIN(4,INT((AA280-1)*4/COUNTIF($C$2:$C$3444,C280))+1)</f>
        <v/>
      </c>
    </row>
    <row r="281">
      <c r="A281" s="5" t="inlineStr">
        <is>
          <t>W00340</t>
        </is>
      </c>
      <c r="B281" s="5" t="inlineStr">
        <is>
          <t>PL · Kraków</t>
        </is>
      </c>
      <c r="C281" s="5" t="inlineStr">
        <is>
          <t>PL</t>
        </is>
      </c>
      <c r="D281" s="5" t="inlineStr">
        <is>
          <t>Krakow</t>
        </is>
      </c>
      <c r="E281" s="5" t="inlineStr">
        <is>
          <t>Operations</t>
        </is>
      </c>
      <c r="F281" s="5" t="inlineStr">
        <is>
          <t>L3</t>
        </is>
      </c>
      <c r="G281" s="5" t="inlineStr">
        <is>
          <t>Operations L3</t>
        </is>
      </c>
      <c r="H281" s="5" t="inlineStr">
        <is>
          <t>F</t>
        </is>
      </c>
      <c r="I281" s="5" t="inlineStr">
        <is>
          <t>Permanent</t>
        </is>
      </c>
      <c r="J281" s="5" t="inlineStr">
        <is>
          <t>Onsite</t>
        </is>
      </c>
      <c r="K281" s="5" t="n">
        <v>1</v>
      </c>
      <c r="L281" s="5" t="n">
        <v>40</v>
      </c>
      <c r="M281" s="5" t="n">
        <v>3</v>
      </c>
      <c r="N281" s="41" t="n">
        <v>28600</v>
      </c>
      <c r="O281" s="41" t="n">
        <v>1520</v>
      </c>
      <c r="P281" s="41" t="n">
        <v>0</v>
      </c>
      <c r="Q281" s="41" t="n">
        <v>840</v>
      </c>
      <c r="R281" s="41" t="n">
        <v>0</v>
      </c>
      <c r="S281" s="28">
        <f>L281*Settings!$C$7</f>
        <v/>
      </c>
      <c r="T281" s="34">
        <f>O281+P281+Q281+R281</f>
        <v/>
      </c>
      <c r="U281" s="34">
        <f>N281+T281</f>
        <v/>
      </c>
      <c r="V281" s="33">
        <f>N281/S281</f>
        <v/>
      </c>
      <c r="W281" s="33">
        <f>T281/S281</f>
        <v/>
      </c>
      <c r="X281" s="33">
        <f>U281/S281</f>
        <v/>
      </c>
      <c r="Y281" s="4">
        <f>IF(T281&gt;0,1,0)</f>
        <v/>
      </c>
      <c r="Z281" s="4">
        <f>INDEX('Job Evaluation'!$I$5:$I$40,MATCH(G281,'Job Evaluation'!$A$5:$A$40,0))</f>
        <v/>
      </c>
      <c r="AA281" s="4">
        <f>SUMPRODUCT(($C$2:$C$3444=C281)*($X$2:$X$3444&lt;X281))+SUMPRODUCT(($C$2:C281=C281)*($X$2:X281=X281))</f>
        <v/>
      </c>
      <c r="AB281" s="4">
        <f>MIN(4,INT((AA281-1)*4/COUNTIF($C$2:$C$3444,C281))+1)</f>
        <v/>
      </c>
    </row>
    <row r="282">
      <c r="A282" s="5" t="inlineStr">
        <is>
          <t>W00342</t>
        </is>
      </c>
      <c r="B282" s="5" t="inlineStr">
        <is>
          <t>DE · Munich</t>
        </is>
      </c>
      <c r="C282" s="5" t="inlineStr">
        <is>
          <t>DE</t>
        </is>
      </c>
      <c r="D282" s="5" t="inlineStr">
        <is>
          <t>Munich</t>
        </is>
      </c>
      <c r="E282" s="5" t="inlineStr">
        <is>
          <t>Customer Service</t>
        </is>
      </c>
      <c r="F282" s="5" t="inlineStr">
        <is>
          <t>L1</t>
        </is>
      </c>
      <c r="G282" s="5" t="inlineStr">
        <is>
          <t>Customer Service L1</t>
        </is>
      </c>
      <c r="H282" s="5" t="inlineStr">
        <is>
          <t>F</t>
        </is>
      </c>
      <c r="I282" s="5" t="inlineStr">
        <is>
          <t>Fixed-term</t>
        </is>
      </c>
      <c r="J282" s="5" t="inlineStr">
        <is>
          <t>Hybrid</t>
        </is>
      </c>
      <c r="K282" s="5" t="n">
        <v>1</v>
      </c>
      <c r="L282" s="5" t="n">
        <v>40</v>
      </c>
      <c r="M282" s="5" t="n">
        <v>3</v>
      </c>
      <c r="N282" s="41" t="n">
        <v>36750</v>
      </c>
      <c r="O282" s="41" t="n">
        <v>0</v>
      </c>
      <c r="P282" s="41" t="n">
        <v>0</v>
      </c>
      <c r="Q282" s="41" t="n">
        <v>0</v>
      </c>
      <c r="R282" s="41" t="n">
        <v>0</v>
      </c>
      <c r="S282" s="28">
        <f>L282*Settings!$C$7</f>
        <v/>
      </c>
      <c r="T282" s="34">
        <f>O282+P282+Q282+R282</f>
        <v/>
      </c>
      <c r="U282" s="34">
        <f>N282+T282</f>
        <v/>
      </c>
      <c r="V282" s="33">
        <f>N282/S282</f>
        <v/>
      </c>
      <c r="W282" s="33">
        <f>T282/S282</f>
        <v/>
      </c>
      <c r="X282" s="33">
        <f>U282/S282</f>
        <v/>
      </c>
      <c r="Y282" s="4">
        <f>IF(T282&gt;0,1,0)</f>
        <v/>
      </c>
      <c r="Z282" s="4">
        <f>INDEX('Job Evaluation'!$I$5:$I$40,MATCH(G282,'Job Evaluation'!$A$5:$A$40,0))</f>
        <v/>
      </c>
      <c r="AA282" s="4">
        <f>SUMPRODUCT(($C$2:$C$3444=C282)*($X$2:$X$3444&lt;X282))+SUMPRODUCT(($C$2:C282=C282)*($X$2:X282=X282))</f>
        <v/>
      </c>
      <c r="AB282" s="4">
        <f>MIN(4,INT((AA282-1)*4/COUNTIF($C$2:$C$3444,C282))+1)</f>
        <v/>
      </c>
    </row>
    <row r="283">
      <c r="A283" s="5" t="inlineStr">
        <is>
          <t>W00343</t>
        </is>
      </c>
      <c r="B283" s="5" t="inlineStr">
        <is>
          <t>DE · Munich</t>
        </is>
      </c>
      <c r="C283" s="5" t="inlineStr">
        <is>
          <t>DE</t>
        </is>
      </c>
      <c r="D283" s="5" t="inlineStr">
        <is>
          <t>Munich</t>
        </is>
      </c>
      <c r="E283" s="5" t="inlineStr">
        <is>
          <t>HR</t>
        </is>
      </c>
      <c r="F283" s="5" t="inlineStr">
        <is>
          <t>L5</t>
        </is>
      </c>
      <c r="G283" s="5" t="inlineStr">
        <is>
          <t>HR L5</t>
        </is>
      </c>
      <c r="H283" s="5" t="inlineStr">
        <is>
          <t>F</t>
        </is>
      </c>
      <c r="I283" s="5" t="inlineStr">
        <is>
          <t>Permanent</t>
        </is>
      </c>
      <c r="J283" s="5" t="inlineStr">
        <is>
          <t>Remote</t>
        </is>
      </c>
      <c r="K283" s="5" t="n">
        <v>1</v>
      </c>
      <c r="L283" s="5" t="n">
        <v>40</v>
      </c>
      <c r="M283" s="5" t="n">
        <v>2</v>
      </c>
      <c r="N283" s="41" t="n">
        <v>101000</v>
      </c>
      <c r="O283" s="41" t="n">
        <v>6060</v>
      </c>
      <c r="P283" s="41" t="n">
        <v>0</v>
      </c>
      <c r="Q283" s="41" t="n">
        <v>0</v>
      </c>
      <c r="R283" s="41" t="n">
        <v>7200</v>
      </c>
      <c r="S283" s="28">
        <f>L283*Settings!$C$7</f>
        <v/>
      </c>
      <c r="T283" s="34">
        <f>O283+P283+Q283+R283</f>
        <v/>
      </c>
      <c r="U283" s="34">
        <f>N283+T283</f>
        <v/>
      </c>
      <c r="V283" s="33">
        <f>N283/S283</f>
        <v/>
      </c>
      <c r="W283" s="33">
        <f>T283/S283</f>
        <v/>
      </c>
      <c r="X283" s="33">
        <f>U283/S283</f>
        <v/>
      </c>
      <c r="Y283" s="4">
        <f>IF(T283&gt;0,1,0)</f>
        <v/>
      </c>
      <c r="Z283" s="4">
        <f>INDEX('Job Evaluation'!$I$5:$I$40,MATCH(G283,'Job Evaluation'!$A$5:$A$40,0))</f>
        <v/>
      </c>
      <c r="AA283" s="4">
        <f>SUMPRODUCT(($C$2:$C$3444=C283)*($X$2:$X$3444&lt;X283))+SUMPRODUCT(($C$2:C283=C283)*($X$2:X283=X283))</f>
        <v/>
      </c>
      <c r="AB283" s="4">
        <f>MIN(4,INT((AA283-1)*4/COUNTIF($C$2:$C$3444,C283))+1)</f>
        <v/>
      </c>
    </row>
    <row r="284">
      <c r="A284" s="5" t="inlineStr">
        <is>
          <t>W00345</t>
        </is>
      </c>
      <c r="B284" s="5" t="inlineStr">
        <is>
          <t>IT · Milan</t>
        </is>
      </c>
      <c r="C284" s="5" t="inlineStr">
        <is>
          <t>IT</t>
        </is>
      </c>
      <c r="D284" s="5" t="inlineStr">
        <is>
          <t>Milan</t>
        </is>
      </c>
      <c r="E284" s="5" t="inlineStr">
        <is>
          <t>Finance</t>
        </is>
      </c>
      <c r="F284" s="5" t="inlineStr">
        <is>
          <t>L3</t>
        </is>
      </c>
      <c r="G284" s="5" t="inlineStr">
        <is>
          <t>Finance L3</t>
        </is>
      </c>
      <c r="H284" s="5" t="inlineStr">
        <is>
          <t>M</t>
        </is>
      </c>
      <c r="I284" s="5" t="inlineStr">
        <is>
          <t>Fixed-term</t>
        </is>
      </c>
      <c r="J284" s="5" t="inlineStr">
        <is>
          <t>Hybrid</t>
        </is>
      </c>
      <c r="K284" s="5" t="n">
        <v>1</v>
      </c>
      <c r="L284" s="5" t="n">
        <v>40</v>
      </c>
      <c r="M284" s="5" t="n">
        <v>4</v>
      </c>
      <c r="N284" s="41" t="n">
        <v>41450</v>
      </c>
      <c r="O284" s="41" t="n">
        <v>2430</v>
      </c>
      <c r="P284" s="41" t="n">
        <v>0</v>
      </c>
      <c r="Q284" s="41" t="n">
        <v>0</v>
      </c>
      <c r="R284" s="41" t="n">
        <v>0</v>
      </c>
      <c r="S284" s="28">
        <f>L284*Settings!$C$7</f>
        <v/>
      </c>
      <c r="T284" s="34">
        <f>O284+P284+Q284+R284</f>
        <v/>
      </c>
      <c r="U284" s="34">
        <f>N284+T284</f>
        <v/>
      </c>
      <c r="V284" s="33">
        <f>N284/S284</f>
        <v/>
      </c>
      <c r="W284" s="33">
        <f>T284/S284</f>
        <v/>
      </c>
      <c r="X284" s="33">
        <f>U284/S284</f>
        <v/>
      </c>
      <c r="Y284" s="4">
        <f>IF(T284&gt;0,1,0)</f>
        <v/>
      </c>
      <c r="Z284" s="4">
        <f>INDEX('Job Evaluation'!$I$5:$I$40,MATCH(G284,'Job Evaluation'!$A$5:$A$40,0))</f>
        <v/>
      </c>
      <c r="AA284" s="4">
        <f>SUMPRODUCT(($C$2:$C$3444=C284)*($X$2:$X$3444&lt;X284))+SUMPRODUCT(($C$2:C284=C284)*($X$2:X284=X284))</f>
        <v/>
      </c>
      <c r="AB284" s="4">
        <f>MIN(4,INT((AA284-1)*4/COUNTIF($C$2:$C$3444,C284))+1)</f>
        <v/>
      </c>
    </row>
    <row r="285">
      <c r="A285" s="5" t="inlineStr">
        <is>
          <t>W00346</t>
        </is>
      </c>
      <c r="B285" s="5" t="inlineStr">
        <is>
          <t>PL · Kraków</t>
        </is>
      </c>
      <c r="C285" s="5" t="inlineStr">
        <is>
          <t>PL</t>
        </is>
      </c>
      <c r="D285" s="5" t="inlineStr">
        <is>
          <t>Krakow</t>
        </is>
      </c>
      <c r="E285" s="5" t="inlineStr">
        <is>
          <t>HR</t>
        </is>
      </c>
      <c r="F285" s="5" t="inlineStr">
        <is>
          <t>L4</t>
        </is>
      </c>
      <c r="G285" s="5" t="inlineStr">
        <is>
          <t>HR L4</t>
        </is>
      </c>
      <c r="H285" s="5" t="inlineStr">
        <is>
          <t>F</t>
        </is>
      </c>
      <c r="I285" s="5" t="inlineStr">
        <is>
          <t>Fixed-term</t>
        </is>
      </c>
      <c r="J285" s="5" t="inlineStr">
        <is>
          <t>Hybrid</t>
        </is>
      </c>
      <c r="K285" s="5" t="n">
        <v>1</v>
      </c>
      <c r="L285" s="5" t="n">
        <v>40</v>
      </c>
      <c r="M285" s="5" t="n">
        <v>3</v>
      </c>
      <c r="N285" s="41" t="n">
        <v>51100</v>
      </c>
      <c r="O285" s="41" t="n">
        <v>3900</v>
      </c>
      <c r="P285" s="41" t="n">
        <v>0</v>
      </c>
      <c r="Q285" s="41" t="n">
        <v>0</v>
      </c>
      <c r="R285" s="41" t="n">
        <v>0</v>
      </c>
      <c r="S285" s="28">
        <f>L285*Settings!$C$7</f>
        <v/>
      </c>
      <c r="T285" s="34">
        <f>O285+P285+Q285+R285</f>
        <v/>
      </c>
      <c r="U285" s="34">
        <f>N285+T285</f>
        <v/>
      </c>
      <c r="V285" s="33">
        <f>N285/S285</f>
        <v/>
      </c>
      <c r="W285" s="33">
        <f>T285/S285</f>
        <v/>
      </c>
      <c r="X285" s="33">
        <f>U285/S285</f>
        <v/>
      </c>
      <c r="Y285" s="4">
        <f>IF(T285&gt;0,1,0)</f>
        <v/>
      </c>
      <c r="Z285" s="4">
        <f>INDEX('Job Evaluation'!$I$5:$I$40,MATCH(G285,'Job Evaluation'!$A$5:$A$40,0))</f>
        <v/>
      </c>
      <c r="AA285" s="4">
        <f>SUMPRODUCT(($C$2:$C$3444=C285)*($X$2:$X$3444&lt;X285))+SUMPRODUCT(($C$2:C285=C285)*($X$2:X285=X285))</f>
        <v/>
      </c>
      <c r="AB285" s="4">
        <f>MIN(4,INT((AA285-1)*4/COUNTIF($C$2:$C$3444,C285))+1)</f>
        <v/>
      </c>
    </row>
    <row r="286">
      <c r="A286" s="5" t="inlineStr">
        <is>
          <t>W00347</t>
        </is>
      </c>
      <c r="B286" s="5" t="inlineStr">
        <is>
          <t>ES · Barcelona</t>
        </is>
      </c>
      <c r="C286" s="5" t="inlineStr">
        <is>
          <t>ES</t>
        </is>
      </c>
      <c r="D286" s="5" t="inlineStr">
        <is>
          <t>Barcelona</t>
        </is>
      </c>
      <c r="E286" s="5" t="inlineStr">
        <is>
          <t>HR</t>
        </is>
      </c>
      <c r="F286" s="5" t="inlineStr">
        <is>
          <t>L1</t>
        </is>
      </c>
      <c r="G286" s="5" t="inlineStr">
        <is>
          <t>HR L1</t>
        </is>
      </c>
      <c r="H286" s="5" t="inlineStr">
        <is>
          <t>M</t>
        </is>
      </c>
      <c r="I286" s="5" t="inlineStr">
        <is>
          <t>Permanent</t>
        </is>
      </c>
      <c r="J286" s="5" t="inlineStr">
        <is>
          <t>Onsite</t>
        </is>
      </c>
      <c r="K286" s="5" t="n">
        <v>1</v>
      </c>
      <c r="L286" s="5" t="n">
        <v>40</v>
      </c>
      <c r="M286" s="5" t="n">
        <v>4</v>
      </c>
      <c r="N286" s="41" t="n">
        <v>27050</v>
      </c>
      <c r="O286" s="41" t="n">
        <v>0</v>
      </c>
      <c r="P286" s="41" t="n">
        <v>0</v>
      </c>
      <c r="Q286" s="41" t="n">
        <v>0</v>
      </c>
      <c r="R286" s="41" t="n">
        <v>0</v>
      </c>
      <c r="S286" s="28">
        <f>L286*Settings!$C$7</f>
        <v/>
      </c>
      <c r="T286" s="34">
        <f>O286+P286+Q286+R286</f>
        <v/>
      </c>
      <c r="U286" s="34">
        <f>N286+T286</f>
        <v/>
      </c>
      <c r="V286" s="33">
        <f>N286/S286</f>
        <v/>
      </c>
      <c r="W286" s="33">
        <f>T286/S286</f>
        <v/>
      </c>
      <c r="X286" s="33">
        <f>U286/S286</f>
        <v/>
      </c>
      <c r="Y286" s="4">
        <f>IF(T286&gt;0,1,0)</f>
        <v/>
      </c>
      <c r="Z286" s="4">
        <f>INDEX('Job Evaluation'!$I$5:$I$40,MATCH(G286,'Job Evaluation'!$A$5:$A$40,0))</f>
        <v/>
      </c>
      <c r="AA286" s="4">
        <f>SUMPRODUCT(($C$2:$C$3444=C286)*($X$2:$X$3444&lt;X286))+SUMPRODUCT(($C$2:C286=C286)*($X$2:X286=X286))</f>
        <v/>
      </c>
      <c r="AB286" s="4">
        <f>MIN(4,INT((AA286-1)*4/COUNTIF($C$2:$C$3444,C286))+1)</f>
        <v/>
      </c>
    </row>
    <row r="287">
      <c r="A287" s="5" t="inlineStr">
        <is>
          <t>W00349</t>
        </is>
      </c>
      <c r="B287" s="5" t="inlineStr">
        <is>
          <t>IT · Milan</t>
        </is>
      </c>
      <c r="C287" s="5" t="inlineStr">
        <is>
          <t>IT</t>
        </is>
      </c>
      <c r="D287" s="5" t="inlineStr">
        <is>
          <t>Milan</t>
        </is>
      </c>
      <c r="E287" s="5" t="inlineStr">
        <is>
          <t>HR</t>
        </is>
      </c>
      <c r="F287" s="5" t="inlineStr">
        <is>
          <t>L1</t>
        </is>
      </c>
      <c r="G287" s="5" t="inlineStr">
        <is>
          <t>HR L1</t>
        </is>
      </c>
      <c r="H287" s="5" t="inlineStr">
        <is>
          <t>M</t>
        </is>
      </c>
      <c r="I287" s="5" t="inlineStr">
        <is>
          <t>Permanent</t>
        </is>
      </c>
      <c r="J287" s="5" t="inlineStr">
        <is>
          <t>Hybrid</t>
        </is>
      </c>
      <c r="K287" s="5" t="n">
        <v>1</v>
      </c>
      <c r="L287" s="5" t="n">
        <v>40</v>
      </c>
      <c r="M287" s="5" t="n">
        <v>3</v>
      </c>
      <c r="N287" s="41" t="n">
        <v>21300</v>
      </c>
      <c r="O287" s="41" t="n">
        <v>0</v>
      </c>
      <c r="P287" s="41" t="n">
        <v>0</v>
      </c>
      <c r="Q287" s="41" t="n">
        <v>0</v>
      </c>
      <c r="R287" s="41" t="n">
        <v>0</v>
      </c>
      <c r="S287" s="28">
        <f>L287*Settings!$C$7</f>
        <v/>
      </c>
      <c r="T287" s="34">
        <f>O287+P287+Q287+R287</f>
        <v/>
      </c>
      <c r="U287" s="34">
        <f>N287+T287</f>
        <v/>
      </c>
      <c r="V287" s="33">
        <f>N287/S287</f>
        <v/>
      </c>
      <c r="W287" s="33">
        <f>T287/S287</f>
        <v/>
      </c>
      <c r="X287" s="33">
        <f>U287/S287</f>
        <v/>
      </c>
      <c r="Y287" s="4">
        <f>IF(T287&gt;0,1,0)</f>
        <v/>
      </c>
      <c r="Z287" s="4">
        <f>INDEX('Job Evaluation'!$I$5:$I$40,MATCH(G287,'Job Evaluation'!$A$5:$A$40,0))</f>
        <v/>
      </c>
      <c r="AA287" s="4">
        <f>SUMPRODUCT(($C$2:$C$3444=C287)*($X$2:$X$3444&lt;X287))+SUMPRODUCT(($C$2:C287=C287)*($X$2:X287=X287))</f>
        <v/>
      </c>
      <c r="AB287" s="4">
        <f>MIN(4,INT((AA287-1)*4/COUNTIF($C$2:$C$3444,C287))+1)</f>
        <v/>
      </c>
    </row>
    <row r="288">
      <c r="A288" s="5" t="inlineStr">
        <is>
          <t>W00350</t>
        </is>
      </c>
      <c r="B288" s="5" t="inlineStr">
        <is>
          <t>DE · Munich</t>
        </is>
      </c>
      <c r="C288" s="5" t="inlineStr">
        <is>
          <t>DE</t>
        </is>
      </c>
      <c r="D288" s="5" t="inlineStr">
        <is>
          <t>Munich</t>
        </is>
      </c>
      <c r="E288" s="5" t="inlineStr">
        <is>
          <t>Operations</t>
        </is>
      </c>
      <c r="F288" s="5" t="inlineStr">
        <is>
          <t>L1</t>
        </is>
      </c>
      <c r="G288" s="5" t="inlineStr">
        <is>
          <t>Operations L1</t>
        </is>
      </c>
      <c r="H288" s="5" t="inlineStr">
        <is>
          <t>F</t>
        </is>
      </c>
      <c r="I288" s="5" t="inlineStr">
        <is>
          <t>Permanent</t>
        </is>
      </c>
      <c r="J288" s="5" t="inlineStr">
        <is>
          <t>Onsite</t>
        </is>
      </c>
      <c r="K288" s="5" t="n">
        <v>1</v>
      </c>
      <c r="L288" s="5" t="n">
        <v>40</v>
      </c>
      <c r="M288" s="5" t="n">
        <v>2</v>
      </c>
      <c r="N288" s="41" t="n">
        <v>35100</v>
      </c>
      <c r="O288" s="41" t="n">
        <v>0</v>
      </c>
      <c r="P288" s="41" t="n">
        <v>0</v>
      </c>
      <c r="Q288" s="41" t="n">
        <v>1800</v>
      </c>
      <c r="R288" s="41" t="n">
        <v>0</v>
      </c>
      <c r="S288" s="28">
        <f>L288*Settings!$C$7</f>
        <v/>
      </c>
      <c r="T288" s="34">
        <f>O288+P288+Q288+R288</f>
        <v/>
      </c>
      <c r="U288" s="34">
        <f>N288+T288</f>
        <v/>
      </c>
      <c r="V288" s="33">
        <f>N288/S288</f>
        <v/>
      </c>
      <c r="W288" s="33">
        <f>T288/S288</f>
        <v/>
      </c>
      <c r="X288" s="33">
        <f>U288/S288</f>
        <v/>
      </c>
      <c r="Y288" s="4">
        <f>IF(T288&gt;0,1,0)</f>
        <v/>
      </c>
      <c r="Z288" s="4">
        <f>INDEX('Job Evaluation'!$I$5:$I$40,MATCH(G288,'Job Evaluation'!$A$5:$A$40,0))</f>
        <v/>
      </c>
      <c r="AA288" s="4">
        <f>SUMPRODUCT(($C$2:$C$3444=C288)*($X$2:$X$3444&lt;X288))+SUMPRODUCT(($C$2:C288=C288)*($X$2:X288=X288))</f>
        <v/>
      </c>
      <c r="AB288" s="4">
        <f>MIN(4,INT((AA288-1)*4/COUNTIF($C$2:$C$3444,C288))+1)</f>
        <v/>
      </c>
    </row>
    <row r="289">
      <c r="A289" s="5" t="inlineStr">
        <is>
          <t>W00351</t>
        </is>
      </c>
      <c r="B289" s="5" t="inlineStr">
        <is>
          <t>DE · Munich</t>
        </is>
      </c>
      <c r="C289" s="5" t="inlineStr">
        <is>
          <t>DE</t>
        </is>
      </c>
      <c r="D289" s="5" t="inlineStr">
        <is>
          <t>Munich</t>
        </is>
      </c>
      <c r="E289" s="5" t="inlineStr">
        <is>
          <t>Tech</t>
        </is>
      </c>
      <c r="F289" s="5" t="inlineStr">
        <is>
          <t>L2</t>
        </is>
      </c>
      <c r="G289" s="5" t="inlineStr">
        <is>
          <t>Tech L2</t>
        </is>
      </c>
      <c r="H289" s="5" t="inlineStr">
        <is>
          <t>M</t>
        </is>
      </c>
      <c r="I289" s="5" t="inlineStr">
        <is>
          <t>Permanent</t>
        </is>
      </c>
      <c r="J289" s="5" t="inlineStr">
        <is>
          <t>Onsite</t>
        </is>
      </c>
      <c r="K289" s="5" t="n">
        <v>1</v>
      </c>
      <c r="L289" s="5" t="n">
        <v>40</v>
      </c>
      <c r="M289" s="5" t="n">
        <v>4</v>
      </c>
      <c r="N289" s="41" t="n">
        <v>63350</v>
      </c>
      <c r="O289" s="41" t="n">
        <v>0</v>
      </c>
      <c r="P289" s="41" t="n">
        <v>0</v>
      </c>
      <c r="Q289" s="41" t="n">
        <v>0</v>
      </c>
      <c r="R289" s="41" t="n">
        <v>0</v>
      </c>
      <c r="S289" s="28">
        <f>L289*Settings!$C$7</f>
        <v/>
      </c>
      <c r="T289" s="34">
        <f>O289+P289+Q289+R289</f>
        <v/>
      </c>
      <c r="U289" s="34">
        <f>N289+T289</f>
        <v/>
      </c>
      <c r="V289" s="33">
        <f>N289/S289</f>
        <v/>
      </c>
      <c r="W289" s="33">
        <f>T289/S289</f>
        <v/>
      </c>
      <c r="X289" s="33">
        <f>U289/S289</f>
        <v/>
      </c>
      <c r="Y289" s="4">
        <f>IF(T289&gt;0,1,0)</f>
        <v/>
      </c>
      <c r="Z289" s="4">
        <f>INDEX('Job Evaluation'!$I$5:$I$40,MATCH(G289,'Job Evaluation'!$A$5:$A$40,0))</f>
        <v/>
      </c>
      <c r="AA289" s="4">
        <f>SUMPRODUCT(($C$2:$C$3444=C289)*($X$2:$X$3444&lt;X289))+SUMPRODUCT(($C$2:C289=C289)*($X$2:X289=X289))</f>
        <v/>
      </c>
      <c r="AB289" s="4">
        <f>MIN(4,INT((AA289-1)*4/COUNTIF($C$2:$C$3444,C289))+1)</f>
        <v/>
      </c>
    </row>
    <row r="290">
      <c r="A290" s="5" t="inlineStr">
        <is>
          <t>W00352</t>
        </is>
      </c>
      <c r="B290" s="5" t="inlineStr">
        <is>
          <t>DE · Munich</t>
        </is>
      </c>
      <c r="C290" s="5" t="inlineStr">
        <is>
          <t>DE</t>
        </is>
      </c>
      <c r="D290" s="5" t="inlineStr">
        <is>
          <t>Munich</t>
        </is>
      </c>
      <c r="E290" s="5" t="inlineStr">
        <is>
          <t>Sales</t>
        </is>
      </c>
      <c r="F290" s="5" t="inlineStr">
        <is>
          <t>L2</t>
        </is>
      </c>
      <c r="G290" s="5" t="inlineStr">
        <is>
          <t>Sales L2</t>
        </is>
      </c>
      <c r="H290" s="5" t="inlineStr">
        <is>
          <t>M</t>
        </is>
      </c>
      <c r="I290" s="5" t="inlineStr">
        <is>
          <t>Permanent</t>
        </is>
      </c>
      <c r="J290" s="5" t="inlineStr">
        <is>
          <t>Hybrid</t>
        </is>
      </c>
      <c r="K290" s="5" t="n">
        <v>1</v>
      </c>
      <c r="L290" s="5" t="n">
        <v>40</v>
      </c>
      <c r="M290" s="5" t="n">
        <v>3</v>
      </c>
      <c r="N290" s="41" t="n">
        <v>49300</v>
      </c>
      <c r="O290" s="41" t="n">
        <v>0</v>
      </c>
      <c r="P290" s="41" t="n">
        <v>10030</v>
      </c>
      <c r="Q290" s="41" t="n">
        <v>0</v>
      </c>
      <c r="R290" s="41" t="n">
        <v>0</v>
      </c>
      <c r="S290" s="28">
        <f>L290*Settings!$C$7</f>
        <v/>
      </c>
      <c r="T290" s="34">
        <f>O290+P290+Q290+R290</f>
        <v/>
      </c>
      <c r="U290" s="34">
        <f>N290+T290</f>
        <v/>
      </c>
      <c r="V290" s="33">
        <f>N290/S290</f>
        <v/>
      </c>
      <c r="W290" s="33">
        <f>T290/S290</f>
        <v/>
      </c>
      <c r="X290" s="33">
        <f>U290/S290</f>
        <v/>
      </c>
      <c r="Y290" s="4">
        <f>IF(T290&gt;0,1,0)</f>
        <v/>
      </c>
      <c r="Z290" s="4">
        <f>INDEX('Job Evaluation'!$I$5:$I$40,MATCH(G290,'Job Evaluation'!$A$5:$A$40,0))</f>
        <v/>
      </c>
      <c r="AA290" s="4">
        <f>SUMPRODUCT(($C$2:$C$3444=C290)*($X$2:$X$3444&lt;X290))+SUMPRODUCT(($C$2:C290=C290)*($X$2:X290=X290))</f>
        <v/>
      </c>
      <c r="AB290" s="4">
        <f>MIN(4,INT((AA290-1)*4/COUNTIF($C$2:$C$3444,C290))+1)</f>
        <v/>
      </c>
    </row>
    <row r="291">
      <c r="A291" s="5" t="inlineStr">
        <is>
          <t>W00353</t>
        </is>
      </c>
      <c r="B291" s="5" t="inlineStr">
        <is>
          <t>ES · Barcelona</t>
        </is>
      </c>
      <c r="C291" s="5" t="inlineStr">
        <is>
          <t>ES</t>
        </is>
      </c>
      <c r="D291" s="5" t="inlineStr">
        <is>
          <t>Barcelona</t>
        </is>
      </c>
      <c r="E291" s="5" t="inlineStr">
        <is>
          <t>Tech</t>
        </is>
      </c>
      <c r="F291" s="5" t="inlineStr">
        <is>
          <t>L3</t>
        </is>
      </c>
      <c r="G291" s="5" t="inlineStr">
        <is>
          <t>Tech L3</t>
        </is>
      </c>
      <c r="H291" s="5" t="inlineStr">
        <is>
          <t>F</t>
        </is>
      </c>
      <c r="I291" s="5" t="inlineStr">
        <is>
          <t>Permanent</t>
        </is>
      </c>
      <c r="J291" s="5" t="inlineStr">
        <is>
          <t>Hybrid</t>
        </is>
      </c>
      <c r="K291" s="5" t="n">
        <v>1</v>
      </c>
      <c r="L291" s="5" t="n">
        <v>40</v>
      </c>
      <c r="M291" s="5" t="n">
        <v>5</v>
      </c>
      <c r="N291" s="41" t="n">
        <v>55200</v>
      </c>
      <c r="O291" s="41" t="n">
        <v>4020</v>
      </c>
      <c r="P291" s="41" t="n">
        <v>0</v>
      </c>
      <c r="Q291" s="41" t="n">
        <v>0</v>
      </c>
      <c r="R291" s="41" t="n">
        <v>0</v>
      </c>
      <c r="S291" s="28">
        <f>L291*Settings!$C$7</f>
        <v/>
      </c>
      <c r="T291" s="34">
        <f>O291+P291+Q291+R291</f>
        <v/>
      </c>
      <c r="U291" s="34">
        <f>N291+T291</f>
        <v/>
      </c>
      <c r="V291" s="33">
        <f>N291/S291</f>
        <v/>
      </c>
      <c r="W291" s="33">
        <f>T291/S291</f>
        <v/>
      </c>
      <c r="X291" s="33">
        <f>U291/S291</f>
        <v/>
      </c>
      <c r="Y291" s="4">
        <f>IF(T291&gt;0,1,0)</f>
        <v/>
      </c>
      <c r="Z291" s="4">
        <f>INDEX('Job Evaluation'!$I$5:$I$40,MATCH(G291,'Job Evaluation'!$A$5:$A$40,0))</f>
        <v/>
      </c>
      <c r="AA291" s="4">
        <f>SUMPRODUCT(($C$2:$C$3444=C291)*($X$2:$X$3444&lt;X291))+SUMPRODUCT(($C$2:C291=C291)*($X$2:X291=X291))</f>
        <v/>
      </c>
      <c r="AB291" s="4">
        <f>MIN(4,INT((AA291-1)*4/COUNTIF($C$2:$C$3444,C291))+1)</f>
        <v/>
      </c>
    </row>
    <row r="292">
      <c r="A292" s="5" t="inlineStr">
        <is>
          <t>W00354</t>
        </is>
      </c>
      <c r="B292" s="5" t="inlineStr">
        <is>
          <t>IT · Milan</t>
        </is>
      </c>
      <c r="C292" s="5" t="inlineStr">
        <is>
          <t>IT</t>
        </is>
      </c>
      <c r="D292" s="5" t="inlineStr">
        <is>
          <t>Milan</t>
        </is>
      </c>
      <c r="E292" s="5" t="inlineStr">
        <is>
          <t>Operations</t>
        </is>
      </c>
      <c r="F292" s="5" t="inlineStr">
        <is>
          <t>L2</t>
        </is>
      </c>
      <c r="G292" s="5" t="inlineStr">
        <is>
          <t>Operations L2</t>
        </is>
      </c>
      <c r="H292" s="5" t="inlineStr">
        <is>
          <t>F</t>
        </is>
      </c>
      <c r="I292" s="5" t="inlineStr">
        <is>
          <t>Fixed-term</t>
        </is>
      </c>
      <c r="J292" s="5" t="inlineStr">
        <is>
          <t>Onsite</t>
        </is>
      </c>
      <c r="K292" s="5" t="n">
        <v>1</v>
      </c>
      <c r="L292" s="5" t="n">
        <v>40</v>
      </c>
      <c r="M292" s="5" t="n">
        <v>4</v>
      </c>
      <c r="N292" s="41" t="n">
        <v>29100</v>
      </c>
      <c r="O292" s="41" t="n">
        <v>0</v>
      </c>
      <c r="P292" s="41" t="n">
        <v>0</v>
      </c>
      <c r="Q292" s="41" t="n">
        <v>1320</v>
      </c>
      <c r="R292" s="41" t="n">
        <v>0</v>
      </c>
      <c r="S292" s="28">
        <f>L292*Settings!$C$7</f>
        <v/>
      </c>
      <c r="T292" s="34">
        <f>O292+P292+Q292+R292</f>
        <v/>
      </c>
      <c r="U292" s="34">
        <f>N292+T292</f>
        <v/>
      </c>
      <c r="V292" s="33">
        <f>N292/S292</f>
        <v/>
      </c>
      <c r="W292" s="33">
        <f>T292/S292</f>
        <v/>
      </c>
      <c r="X292" s="33">
        <f>U292/S292</f>
        <v/>
      </c>
      <c r="Y292" s="4">
        <f>IF(T292&gt;0,1,0)</f>
        <v/>
      </c>
      <c r="Z292" s="4">
        <f>INDEX('Job Evaluation'!$I$5:$I$40,MATCH(G292,'Job Evaluation'!$A$5:$A$40,0))</f>
        <v/>
      </c>
      <c r="AA292" s="4">
        <f>SUMPRODUCT(($C$2:$C$3444=C292)*($X$2:$X$3444&lt;X292))+SUMPRODUCT(($C$2:C292=C292)*($X$2:X292=X292))</f>
        <v/>
      </c>
      <c r="AB292" s="4">
        <f>MIN(4,INT((AA292-1)*4/COUNTIF($C$2:$C$3444,C292))+1)</f>
        <v/>
      </c>
    </row>
    <row r="293">
      <c r="A293" s="5" t="inlineStr">
        <is>
          <t>W00355</t>
        </is>
      </c>
      <c r="B293" s="5" t="inlineStr">
        <is>
          <t>IT · Milan</t>
        </is>
      </c>
      <c r="C293" s="5" t="inlineStr">
        <is>
          <t>IT</t>
        </is>
      </c>
      <c r="D293" s="5" t="inlineStr">
        <is>
          <t>Milan</t>
        </is>
      </c>
      <c r="E293" s="5" t="inlineStr">
        <is>
          <t>Operations</t>
        </is>
      </c>
      <c r="F293" s="5" t="inlineStr">
        <is>
          <t>L1</t>
        </is>
      </c>
      <c r="G293" s="5" t="inlineStr">
        <is>
          <t>Operations L1</t>
        </is>
      </c>
      <c r="H293" s="5" t="inlineStr">
        <is>
          <t>M</t>
        </is>
      </c>
      <c r="I293" s="5" t="inlineStr">
        <is>
          <t>Permanent</t>
        </is>
      </c>
      <c r="J293" s="5" t="inlineStr">
        <is>
          <t>Hybrid</t>
        </is>
      </c>
      <c r="K293" s="5" t="n">
        <v>1</v>
      </c>
      <c r="L293" s="5" t="n">
        <v>40</v>
      </c>
      <c r="M293" s="5" t="n">
        <v>4</v>
      </c>
      <c r="N293" s="41" t="n">
        <v>22550</v>
      </c>
      <c r="O293" s="41" t="n">
        <v>0</v>
      </c>
      <c r="P293" s="41" t="n">
        <v>0</v>
      </c>
      <c r="Q293" s="41" t="n">
        <v>0</v>
      </c>
      <c r="R293" s="41" t="n">
        <v>0</v>
      </c>
      <c r="S293" s="28">
        <f>L293*Settings!$C$7</f>
        <v/>
      </c>
      <c r="T293" s="34">
        <f>O293+P293+Q293+R293</f>
        <v/>
      </c>
      <c r="U293" s="34">
        <f>N293+T293</f>
        <v/>
      </c>
      <c r="V293" s="33">
        <f>N293/S293</f>
        <v/>
      </c>
      <c r="W293" s="33">
        <f>T293/S293</f>
        <v/>
      </c>
      <c r="X293" s="33">
        <f>U293/S293</f>
        <v/>
      </c>
      <c r="Y293" s="4">
        <f>IF(T293&gt;0,1,0)</f>
        <v/>
      </c>
      <c r="Z293" s="4">
        <f>INDEX('Job Evaluation'!$I$5:$I$40,MATCH(G293,'Job Evaluation'!$A$5:$A$40,0))</f>
        <v/>
      </c>
      <c r="AA293" s="4">
        <f>SUMPRODUCT(($C$2:$C$3444=C293)*($X$2:$X$3444&lt;X293))+SUMPRODUCT(($C$2:C293=C293)*($X$2:X293=X293))</f>
        <v/>
      </c>
      <c r="AB293" s="4">
        <f>MIN(4,INT((AA293-1)*4/COUNTIF($C$2:$C$3444,C293))+1)</f>
        <v/>
      </c>
    </row>
    <row r="294">
      <c r="A294" s="5" t="inlineStr">
        <is>
          <t>W00356</t>
        </is>
      </c>
      <c r="B294" s="5" t="inlineStr">
        <is>
          <t>ES · Barcelona</t>
        </is>
      </c>
      <c r="C294" s="5" t="inlineStr">
        <is>
          <t>ES</t>
        </is>
      </c>
      <c r="D294" s="5" t="inlineStr">
        <is>
          <t>Barcelona</t>
        </is>
      </c>
      <c r="E294" s="5" t="inlineStr">
        <is>
          <t>Customer Service</t>
        </is>
      </c>
      <c r="F294" s="5" t="inlineStr">
        <is>
          <t>L3</t>
        </is>
      </c>
      <c r="G294" s="5" t="inlineStr">
        <is>
          <t>Customer Service L3</t>
        </is>
      </c>
      <c r="H294" s="5" t="inlineStr">
        <is>
          <t>F</t>
        </is>
      </c>
      <c r="I294" s="5" t="inlineStr">
        <is>
          <t>Permanent</t>
        </is>
      </c>
      <c r="J294" s="5" t="inlineStr">
        <is>
          <t>Onsite</t>
        </is>
      </c>
      <c r="K294" s="5" t="n">
        <v>1</v>
      </c>
      <c r="L294" s="5" t="n">
        <v>40</v>
      </c>
      <c r="M294" s="5" t="n">
        <v>4</v>
      </c>
      <c r="N294" s="41" t="n">
        <v>37050</v>
      </c>
      <c r="O294" s="41" t="n">
        <v>2210</v>
      </c>
      <c r="P294" s="41" t="n">
        <v>0</v>
      </c>
      <c r="Q294" s="41" t="n">
        <v>1200</v>
      </c>
      <c r="R294" s="41" t="n">
        <v>0</v>
      </c>
      <c r="S294" s="28">
        <f>L294*Settings!$C$7</f>
        <v/>
      </c>
      <c r="T294" s="34">
        <f>O294+P294+Q294+R294</f>
        <v/>
      </c>
      <c r="U294" s="34">
        <f>N294+T294</f>
        <v/>
      </c>
      <c r="V294" s="33">
        <f>N294/S294</f>
        <v/>
      </c>
      <c r="W294" s="33">
        <f>T294/S294</f>
        <v/>
      </c>
      <c r="X294" s="33">
        <f>U294/S294</f>
        <v/>
      </c>
      <c r="Y294" s="4">
        <f>IF(T294&gt;0,1,0)</f>
        <v/>
      </c>
      <c r="Z294" s="4">
        <f>INDEX('Job Evaluation'!$I$5:$I$40,MATCH(G294,'Job Evaluation'!$A$5:$A$40,0))</f>
        <v/>
      </c>
      <c r="AA294" s="4">
        <f>SUMPRODUCT(($C$2:$C$3444=C294)*($X$2:$X$3444&lt;X294))+SUMPRODUCT(($C$2:C294=C294)*($X$2:X294=X294))</f>
        <v/>
      </c>
      <c r="AB294" s="4">
        <f>MIN(4,INT((AA294-1)*4/COUNTIF($C$2:$C$3444,C294))+1)</f>
        <v/>
      </c>
    </row>
    <row r="295">
      <c r="A295" s="5" t="inlineStr">
        <is>
          <t>W00358</t>
        </is>
      </c>
      <c r="B295" s="5" t="inlineStr">
        <is>
          <t>PL · Kraków</t>
        </is>
      </c>
      <c r="C295" s="5" t="inlineStr">
        <is>
          <t>PL</t>
        </is>
      </c>
      <c r="D295" s="5" t="inlineStr">
        <is>
          <t>Krakow</t>
        </is>
      </c>
      <c r="E295" s="5" t="inlineStr">
        <is>
          <t>Customer Service</t>
        </is>
      </c>
      <c r="F295" s="5" t="inlineStr">
        <is>
          <t>L4</t>
        </is>
      </c>
      <c r="G295" s="5" t="inlineStr">
        <is>
          <t>Customer Service L4</t>
        </is>
      </c>
      <c r="H295" s="5" t="inlineStr">
        <is>
          <t>F</t>
        </is>
      </c>
      <c r="I295" s="5" t="inlineStr">
        <is>
          <t>Permanent</t>
        </is>
      </c>
      <c r="J295" s="5" t="inlineStr">
        <is>
          <t>Hybrid</t>
        </is>
      </c>
      <c r="K295" s="5" t="n">
        <v>1</v>
      </c>
      <c r="L295" s="5" t="n">
        <v>40</v>
      </c>
      <c r="M295" s="5" t="n">
        <v>3</v>
      </c>
      <c r="N295" s="41" t="n">
        <v>36550</v>
      </c>
      <c r="O295" s="41" t="n">
        <v>3130</v>
      </c>
      <c r="P295" s="41" t="n">
        <v>0</v>
      </c>
      <c r="Q295" s="41" t="n">
        <v>0</v>
      </c>
      <c r="R295" s="41" t="n">
        <v>0</v>
      </c>
      <c r="S295" s="28">
        <f>L295*Settings!$C$7</f>
        <v/>
      </c>
      <c r="T295" s="34">
        <f>O295+P295+Q295+R295</f>
        <v/>
      </c>
      <c r="U295" s="34">
        <f>N295+T295</f>
        <v/>
      </c>
      <c r="V295" s="33">
        <f>N295/S295</f>
        <v/>
      </c>
      <c r="W295" s="33">
        <f>T295/S295</f>
        <v/>
      </c>
      <c r="X295" s="33">
        <f>U295/S295</f>
        <v/>
      </c>
      <c r="Y295" s="4">
        <f>IF(T295&gt;0,1,0)</f>
        <v/>
      </c>
      <c r="Z295" s="4">
        <f>INDEX('Job Evaluation'!$I$5:$I$40,MATCH(G295,'Job Evaluation'!$A$5:$A$40,0))</f>
        <v/>
      </c>
      <c r="AA295" s="4">
        <f>SUMPRODUCT(($C$2:$C$3444=C295)*($X$2:$X$3444&lt;X295))+SUMPRODUCT(($C$2:C295=C295)*($X$2:X295=X295))</f>
        <v/>
      </c>
      <c r="AB295" s="4">
        <f>MIN(4,INT((AA295-1)*4/COUNTIF($C$2:$C$3444,C295))+1)</f>
        <v/>
      </c>
    </row>
    <row r="296">
      <c r="A296" s="5" t="inlineStr">
        <is>
          <t>W00359</t>
        </is>
      </c>
      <c r="B296" s="5" t="inlineStr">
        <is>
          <t>ES · Barcelona</t>
        </is>
      </c>
      <c r="C296" s="5" t="inlineStr">
        <is>
          <t>ES</t>
        </is>
      </c>
      <c r="D296" s="5" t="inlineStr">
        <is>
          <t>Barcelona</t>
        </is>
      </c>
      <c r="E296" s="5" t="inlineStr">
        <is>
          <t>Sales</t>
        </is>
      </c>
      <c r="F296" s="5" t="inlineStr">
        <is>
          <t>L4</t>
        </is>
      </c>
      <c r="G296" s="5" t="inlineStr">
        <is>
          <t>Sales L4</t>
        </is>
      </c>
      <c r="H296" s="5" t="inlineStr">
        <is>
          <t>F</t>
        </is>
      </c>
      <c r="I296" s="5" t="inlineStr">
        <is>
          <t>Permanent</t>
        </is>
      </c>
      <c r="J296" s="5" t="inlineStr">
        <is>
          <t>Onsite</t>
        </is>
      </c>
      <c r="K296" s="5" t="n">
        <v>1</v>
      </c>
      <c r="L296" s="5" t="n">
        <v>40</v>
      </c>
      <c r="M296" s="5" t="n">
        <v>3</v>
      </c>
      <c r="N296" s="41" t="n">
        <v>53000</v>
      </c>
      <c r="O296" s="41" t="n">
        <v>4640</v>
      </c>
      <c r="P296" s="41" t="n">
        <v>7770</v>
      </c>
      <c r="Q296" s="41" t="n">
        <v>0</v>
      </c>
      <c r="R296" s="41" t="n">
        <v>0</v>
      </c>
      <c r="S296" s="28">
        <f>L296*Settings!$C$7</f>
        <v/>
      </c>
      <c r="T296" s="34">
        <f>O296+P296+Q296+R296</f>
        <v/>
      </c>
      <c r="U296" s="34">
        <f>N296+T296</f>
        <v/>
      </c>
      <c r="V296" s="33">
        <f>N296/S296</f>
        <v/>
      </c>
      <c r="W296" s="33">
        <f>T296/S296</f>
        <v/>
      </c>
      <c r="X296" s="33">
        <f>U296/S296</f>
        <v/>
      </c>
      <c r="Y296" s="4">
        <f>IF(T296&gt;0,1,0)</f>
        <v/>
      </c>
      <c r="Z296" s="4">
        <f>INDEX('Job Evaluation'!$I$5:$I$40,MATCH(G296,'Job Evaluation'!$A$5:$A$40,0))</f>
        <v/>
      </c>
      <c r="AA296" s="4">
        <f>SUMPRODUCT(($C$2:$C$3444=C296)*($X$2:$X$3444&lt;X296))+SUMPRODUCT(($C$2:C296=C296)*($X$2:X296=X296))</f>
        <v/>
      </c>
      <c r="AB296" s="4">
        <f>MIN(4,INT((AA296-1)*4/COUNTIF($C$2:$C$3444,C296))+1)</f>
        <v/>
      </c>
    </row>
    <row r="297">
      <c r="A297" s="5" t="inlineStr">
        <is>
          <t>W00360</t>
        </is>
      </c>
      <c r="B297" s="5" t="inlineStr">
        <is>
          <t>DE · Munich</t>
        </is>
      </c>
      <c r="C297" s="5" t="inlineStr">
        <is>
          <t>DE</t>
        </is>
      </c>
      <c r="D297" s="5" t="inlineStr">
        <is>
          <t>Munich</t>
        </is>
      </c>
      <c r="E297" s="5" t="inlineStr">
        <is>
          <t>Operations</t>
        </is>
      </c>
      <c r="F297" s="5" t="inlineStr">
        <is>
          <t>L2</t>
        </is>
      </c>
      <c r="G297" s="5" t="inlineStr">
        <is>
          <t>Operations L2</t>
        </is>
      </c>
      <c r="H297" s="5" t="inlineStr">
        <is>
          <t>M</t>
        </is>
      </c>
      <c r="I297" s="5" t="inlineStr">
        <is>
          <t>Permanent</t>
        </is>
      </c>
      <c r="J297" s="5" t="inlineStr">
        <is>
          <t>Hybrid</t>
        </is>
      </c>
      <c r="K297" s="5" t="n">
        <v>0.8</v>
      </c>
      <c r="L297" s="5" t="n">
        <v>32</v>
      </c>
      <c r="M297" s="5" t="n">
        <v>4</v>
      </c>
      <c r="N297" s="41" t="n">
        <v>36640</v>
      </c>
      <c r="O297" s="41" t="n">
        <v>0</v>
      </c>
      <c r="P297" s="41" t="n">
        <v>0</v>
      </c>
      <c r="Q297" s="41" t="n">
        <v>0</v>
      </c>
      <c r="R297" s="41" t="n">
        <v>0</v>
      </c>
      <c r="S297" s="28">
        <f>L297*Settings!$C$7</f>
        <v/>
      </c>
      <c r="T297" s="34">
        <f>O297+P297+Q297+R297</f>
        <v/>
      </c>
      <c r="U297" s="34">
        <f>N297+T297</f>
        <v/>
      </c>
      <c r="V297" s="33">
        <f>N297/S297</f>
        <v/>
      </c>
      <c r="W297" s="33">
        <f>T297/S297</f>
        <v/>
      </c>
      <c r="X297" s="33">
        <f>U297/S297</f>
        <v/>
      </c>
      <c r="Y297" s="4">
        <f>IF(T297&gt;0,1,0)</f>
        <v/>
      </c>
      <c r="Z297" s="4">
        <f>INDEX('Job Evaluation'!$I$5:$I$40,MATCH(G297,'Job Evaluation'!$A$5:$A$40,0))</f>
        <v/>
      </c>
      <c r="AA297" s="4">
        <f>SUMPRODUCT(($C$2:$C$3444=C297)*($X$2:$X$3444&lt;X297))+SUMPRODUCT(($C$2:C297=C297)*($X$2:X297=X297))</f>
        <v/>
      </c>
      <c r="AB297" s="4">
        <f>MIN(4,INT((AA297-1)*4/COUNTIF($C$2:$C$3444,C297))+1)</f>
        <v/>
      </c>
    </row>
    <row r="298">
      <c r="A298" s="5" t="inlineStr">
        <is>
          <t>W00361</t>
        </is>
      </c>
      <c r="B298" s="5" t="inlineStr">
        <is>
          <t>IT · Milan</t>
        </is>
      </c>
      <c r="C298" s="5" t="inlineStr">
        <is>
          <t>IT</t>
        </is>
      </c>
      <c r="D298" s="5" t="inlineStr">
        <is>
          <t>Milan</t>
        </is>
      </c>
      <c r="E298" s="5" t="inlineStr">
        <is>
          <t>Tech</t>
        </is>
      </c>
      <c r="F298" s="5" t="inlineStr">
        <is>
          <t>L2</t>
        </is>
      </c>
      <c r="G298" s="5" t="inlineStr">
        <is>
          <t>Tech L2</t>
        </is>
      </c>
      <c r="H298" s="5" t="inlineStr">
        <is>
          <t>F</t>
        </is>
      </c>
      <c r="I298" s="5" t="inlineStr">
        <is>
          <t>Permanent</t>
        </is>
      </c>
      <c r="J298" s="5" t="inlineStr">
        <is>
          <t>Onsite</t>
        </is>
      </c>
      <c r="K298" s="5" t="n">
        <v>1</v>
      </c>
      <c r="L298" s="5" t="n">
        <v>40</v>
      </c>
      <c r="M298" s="5" t="n">
        <v>3</v>
      </c>
      <c r="N298" s="41" t="n">
        <v>34900</v>
      </c>
      <c r="O298" s="41" t="n">
        <v>0</v>
      </c>
      <c r="P298" s="41" t="n">
        <v>0</v>
      </c>
      <c r="Q298" s="41" t="n">
        <v>0</v>
      </c>
      <c r="R298" s="41" t="n">
        <v>0</v>
      </c>
      <c r="S298" s="28">
        <f>L298*Settings!$C$7</f>
        <v/>
      </c>
      <c r="T298" s="34">
        <f>O298+P298+Q298+R298</f>
        <v/>
      </c>
      <c r="U298" s="34">
        <f>N298+T298</f>
        <v/>
      </c>
      <c r="V298" s="33">
        <f>N298/S298</f>
        <v/>
      </c>
      <c r="W298" s="33">
        <f>T298/S298</f>
        <v/>
      </c>
      <c r="X298" s="33">
        <f>U298/S298</f>
        <v/>
      </c>
      <c r="Y298" s="4">
        <f>IF(T298&gt;0,1,0)</f>
        <v/>
      </c>
      <c r="Z298" s="4">
        <f>INDEX('Job Evaluation'!$I$5:$I$40,MATCH(G298,'Job Evaluation'!$A$5:$A$40,0))</f>
        <v/>
      </c>
      <c r="AA298" s="4">
        <f>SUMPRODUCT(($C$2:$C$3444=C298)*($X$2:$X$3444&lt;X298))+SUMPRODUCT(($C$2:C298=C298)*($X$2:X298=X298))</f>
        <v/>
      </c>
      <c r="AB298" s="4">
        <f>MIN(4,INT((AA298-1)*4/COUNTIF($C$2:$C$3444,C298))+1)</f>
        <v/>
      </c>
    </row>
    <row r="299">
      <c r="A299" s="5" t="inlineStr">
        <is>
          <t>W00362</t>
        </is>
      </c>
      <c r="B299" s="5" t="inlineStr">
        <is>
          <t>IT · Milan</t>
        </is>
      </c>
      <c r="C299" s="5" t="inlineStr">
        <is>
          <t>IT</t>
        </is>
      </c>
      <c r="D299" s="5" t="inlineStr">
        <is>
          <t>Milan</t>
        </is>
      </c>
      <c r="E299" s="5" t="inlineStr">
        <is>
          <t>Operations</t>
        </is>
      </c>
      <c r="F299" s="5" t="inlineStr">
        <is>
          <t>L5</t>
        </is>
      </c>
      <c r="G299" s="5" t="inlineStr">
        <is>
          <t>Operations L5</t>
        </is>
      </c>
      <c r="H299" s="5" t="inlineStr">
        <is>
          <t>M</t>
        </is>
      </c>
      <c r="I299" s="5" t="inlineStr">
        <is>
          <t>Fixed-term</t>
        </is>
      </c>
      <c r="J299" s="5" t="inlineStr">
        <is>
          <t>Hybrid</t>
        </is>
      </c>
      <c r="K299" s="5" t="n">
        <v>1</v>
      </c>
      <c r="L299" s="5" t="n">
        <v>40</v>
      </c>
      <c r="M299" s="5" t="n">
        <v>3</v>
      </c>
      <c r="N299" s="41" t="n">
        <v>77900</v>
      </c>
      <c r="O299" s="41" t="n">
        <v>8980</v>
      </c>
      <c r="P299" s="41" t="n">
        <v>0</v>
      </c>
      <c r="Q299" s="41" t="n">
        <v>0</v>
      </c>
      <c r="R299" s="41" t="n">
        <v>6000</v>
      </c>
      <c r="S299" s="28">
        <f>L299*Settings!$C$7</f>
        <v/>
      </c>
      <c r="T299" s="34">
        <f>O299+P299+Q299+R299</f>
        <v/>
      </c>
      <c r="U299" s="34">
        <f>N299+T299</f>
        <v/>
      </c>
      <c r="V299" s="33">
        <f>N299/S299</f>
        <v/>
      </c>
      <c r="W299" s="33">
        <f>T299/S299</f>
        <v/>
      </c>
      <c r="X299" s="33">
        <f>U299/S299</f>
        <v/>
      </c>
      <c r="Y299" s="4">
        <f>IF(T299&gt;0,1,0)</f>
        <v/>
      </c>
      <c r="Z299" s="4">
        <f>INDEX('Job Evaluation'!$I$5:$I$40,MATCH(G299,'Job Evaluation'!$A$5:$A$40,0))</f>
        <v/>
      </c>
      <c r="AA299" s="4">
        <f>SUMPRODUCT(($C$2:$C$3444=C299)*($X$2:$X$3444&lt;X299))+SUMPRODUCT(($C$2:C299=C299)*($X$2:X299=X299))</f>
        <v/>
      </c>
      <c r="AB299" s="4">
        <f>MIN(4,INT((AA299-1)*4/COUNTIF($C$2:$C$3444,C299))+1)</f>
        <v/>
      </c>
    </row>
    <row r="300">
      <c r="A300" s="5" t="inlineStr">
        <is>
          <t>W00363</t>
        </is>
      </c>
      <c r="B300" s="5" t="inlineStr">
        <is>
          <t>PL · Kraków</t>
        </is>
      </c>
      <c r="C300" s="5" t="inlineStr">
        <is>
          <t>PL</t>
        </is>
      </c>
      <c r="D300" s="5" t="inlineStr">
        <is>
          <t>Krakow</t>
        </is>
      </c>
      <c r="E300" s="5" t="inlineStr">
        <is>
          <t>Operations</t>
        </is>
      </c>
      <c r="F300" s="5" t="inlineStr">
        <is>
          <t>L2</t>
        </is>
      </c>
      <c r="G300" s="5" t="inlineStr">
        <is>
          <t>Operations L2</t>
        </is>
      </c>
      <c r="H300" s="5" t="inlineStr">
        <is>
          <t>M</t>
        </is>
      </c>
      <c r="I300" s="5" t="inlineStr">
        <is>
          <t>Fixed-term</t>
        </is>
      </c>
      <c r="J300" s="5" t="inlineStr">
        <is>
          <t>Hybrid</t>
        </is>
      </c>
      <c r="K300" s="5" t="n">
        <v>1</v>
      </c>
      <c r="L300" s="5" t="n">
        <v>40</v>
      </c>
      <c r="M300" s="5" t="n">
        <v>2</v>
      </c>
      <c r="N300" s="41" t="n">
        <v>22550</v>
      </c>
      <c r="O300" s="41" t="n">
        <v>0</v>
      </c>
      <c r="P300" s="41" t="n">
        <v>0</v>
      </c>
      <c r="Q300" s="41" t="n">
        <v>0</v>
      </c>
      <c r="R300" s="41" t="n">
        <v>0</v>
      </c>
      <c r="S300" s="28">
        <f>L300*Settings!$C$7</f>
        <v/>
      </c>
      <c r="T300" s="34">
        <f>O300+P300+Q300+R300</f>
        <v/>
      </c>
      <c r="U300" s="34">
        <f>N300+T300</f>
        <v/>
      </c>
      <c r="V300" s="33">
        <f>N300/S300</f>
        <v/>
      </c>
      <c r="W300" s="33">
        <f>T300/S300</f>
        <v/>
      </c>
      <c r="X300" s="33">
        <f>U300/S300</f>
        <v/>
      </c>
      <c r="Y300" s="4">
        <f>IF(T300&gt;0,1,0)</f>
        <v/>
      </c>
      <c r="Z300" s="4">
        <f>INDEX('Job Evaluation'!$I$5:$I$40,MATCH(G300,'Job Evaluation'!$A$5:$A$40,0))</f>
        <v/>
      </c>
      <c r="AA300" s="4">
        <f>SUMPRODUCT(($C$2:$C$3444=C300)*($X$2:$X$3444&lt;X300))+SUMPRODUCT(($C$2:C300=C300)*($X$2:X300=X300))</f>
        <v/>
      </c>
      <c r="AB300" s="4">
        <f>MIN(4,INT((AA300-1)*4/COUNTIF($C$2:$C$3444,C300))+1)</f>
        <v/>
      </c>
    </row>
    <row r="301">
      <c r="A301" s="5" t="inlineStr">
        <is>
          <t>W00364</t>
        </is>
      </c>
      <c r="B301" s="5" t="inlineStr">
        <is>
          <t>IT · Milan</t>
        </is>
      </c>
      <c r="C301" s="5" t="inlineStr">
        <is>
          <t>IT</t>
        </is>
      </c>
      <c r="D301" s="5" t="inlineStr">
        <is>
          <t>Milan</t>
        </is>
      </c>
      <c r="E301" s="5" t="inlineStr">
        <is>
          <t>Finance</t>
        </is>
      </c>
      <c r="F301" s="5" t="inlineStr">
        <is>
          <t>L2</t>
        </is>
      </c>
      <c r="G301" s="5" t="inlineStr">
        <is>
          <t>Finance L2</t>
        </is>
      </c>
      <c r="H301" s="5" t="inlineStr">
        <is>
          <t>F</t>
        </is>
      </c>
      <c r="I301" s="5" t="inlineStr">
        <is>
          <t>Permanent</t>
        </is>
      </c>
      <c r="J301" s="5" t="inlineStr">
        <is>
          <t>Hybrid</t>
        </is>
      </c>
      <c r="K301" s="5" t="n">
        <v>0.8</v>
      </c>
      <c r="L301" s="5" t="n">
        <v>32</v>
      </c>
      <c r="M301" s="5" t="n">
        <v>2</v>
      </c>
      <c r="N301" s="41" t="n">
        <v>29280</v>
      </c>
      <c r="O301" s="41" t="n">
        <v>0</v>
      </c>
      <c r="P301" s="41" t="n">
        <v>0</v>
      </c>
      <c r="Q301" s="41" t="n">
        <v>0</v>
      </c>
      <c r="R301" s="41" t="n">
        <v>0</v>
      </c>
      <c r="S301" s="28">
        <f>L301*Settings!$C$7</f>
        <v/>
      </c>
      <c r="T301" s="34">
        <f>O301+P301+Q301+R301</f>
        <v/>
      </c>
      <c r="U301" s="34">
        <f>N301+T301</f>
        <v/>
      </c>
      <c r="V301" s="33">
        <f>N301/S301</f>
        <v/>
      </c>
      <c r="W301" s="33">
        <f>T301/S301</f>
        <v/>
      </c>
      <c r="X301" s="33">
        <f>U301/S301</f>
        <v/>
      </c>
      <c r="Y301" s="4">
        <f>IF(T301&gt;0,1,0)</f>
        <v/>
      </c>
      <c r="Z301" s="4">
        <f>INDEX('Job Evaluation'!$I$5:$I$40,MATCH(G301,'Job Evaluation'!$A$5:$A$40,0))</f>
        <v/>
      </c>
      <c r="AA301" s="4">
        <f>SUMPRODUCT(($C$2:$C$3444=C301)*($X$2:$X$3444&lt;X301))+SUMPRODUCT(($C$2:C301=C301)*($X$2:X301=X301))</f>
        <v/>
      </c>
      <c r="AB301" s="4">
        <f>MIN(4,INT((AA301-1)*4/COUNTIF($C$2:$C$3444,C301))+1)</f>
        <v/>
      </c>
    </row>
    <row r="302">
      <c r="A302" s="5" t="inlineStr">
        <is>
          <t>W00365</t>
        </is>
      </c>
      <c r="B302" s="5" t="inlineStr">
        <is>
          <t>DE · Munich</t>
        </is>
      </c>
      <c r="C302" s="5" t="inlineStr">
        <is>
          <t>DE</t>
        </is>
      </c>
      <c r="D302" s="5" t="inlineStr">
        <is>
          <t>Munich</t>
        </is>
      </c>
      <c r="E302" s="5" t="inlineStr">
        <is>
          <t>Operations</t>
        </is>
      </c>
      <c r="F302" s="5" t="inlineStr">
        <is>
          <t>L2</t>
        </is>
      </c>
      <c r="G302" s="5" t="inlineStr">
        <is>
          <t>Operations L2</t>
        </is>
      </c>
      <c r="H302" s="5" t="inlineStr">
        <is>
          <t>F</t>
        </is>
      </c>
      <c r="I302" s="5" t="inlineStr">
        <is>
          <t>Permanent</t>
        </is>
      </c>
      <c r="J302" s="5" t="inlineStr">
        <is>
          <t>Hybrid</t>
        </is>
      </c>
      <c r="K302" s="5" t="n">
        <v>1</v>
      </c>
      <c r="L302" s="5" t="n">
        <v>40</v>
      </c>
      <c r="M302" s="5" t="n">
        <v>3</v>
      </c>
      <c r="N302" s="41" t="n">
        <v>42900</v>
      </c>
      <c r="O302" s="41" t="n">
        <v>0</v>
      </c>
      <c r="P302" s="41" t="n">
        <v>0</v>
      </c>
      <c r="Q302" s="41" t="n">
        <v>0</v>
      </c>
      <c r="R302" s="41" t="n">
        <v>0</v>
      </c>
      <c r="S302" s="28">
        <f>L302*Settings!$C$7</f>
        <v/>
      </c>
      <c r="T302" s="34">
        <f>O302+P302+Q302+R302</f>
        <v/>
      </c>
      <c r="U302" s="34">
        <f>N302+T302</f>
        <v/>
      </c>
      <c r="V302" s="33">
        <f>N302/S302</f>
        <v/>
      </c>
      <c r="W302" s="33">
        <f>T302/S302</f>
        <v/>
      </c>
      <c r="X302" s="33">
        <f>U302/S302</f>
        <v/>
      </c>
      <c r="Y302" s="4">
        <f>IF(T302&gt;0,1,0)</f>
        <v/>
      </c>
      <c r="Z302" s="4">
        <f>INDEX('Job Evaluation'!$I$5:$I$40,MATCH(G302,'Job Evaluation'!$A$5:$A$40,0))</f>
        <v/>
      </c>
      <c r="AA302" s="4">
        <f>SUMPRODUCT(($C$2:$C$3444=C302)*($X$2:$X$3444&lt;X302))+SUMPRODUCT(($C$2:C302=C302)*($X$2:X302=X302))</f>
        <v/>
      </c>
      <c r="AB302" s="4">
        <f>MIN(4,INT((AA302-1)*4/COUNTIF($C$2:$C$3444,C302))+1)</f>
        <v/>
      </c>
    </row>
    <row r="303">
      <c r="A303" s="5" t="inlineStr">
        <is>
          <t>W00367</t>
        </is>
      </c>
      <c r="B303" s="5" t="inlineStr">
        <is>
          <t>IT · Milan</t>
        </is>
      </c>
      <c r="C303" s="5" t="inlineStr">
        <is>
          <t>IT</t>
        </is>
      </c>
      <c r="D303" s="5" t="inlineStr">
        <is>
          <t>Milan</t>
        </is>
      </c>
      <c r="E303" s="5" t="inlineStr">
        <is>
          <t>Tech</t>
        </is>
      </c>
      <c r="F303" s="5" t="inlineStr">
        <is>
          <t>L2</t>
        </is>
      </c>
      <c r="G303" s="5" t="inlineStr">
        <is>
          <t>Tech L2</t>
        </is>
      </c>
      <c r="H303" s="5" t="inlineStr">
        <is>
          <t>F</t>
        </is>
      </c>
      <c r="I303" s="5" t="inlineStr">
        <is>
          <t>Permanent</t>
        </is>
      </c>
      <c r="J303" s="5" t="inlineStr">
        <is>
          <t>Hybrid</t>
        </is>
      </c>
      <c r="K303" s="5" t="n">
        <v>1</v>
      </c>
      <c r="L303" s="5" t="n">
        <v>40</v>
      </c>
      <c r="M303" s="5" t="n">
        <v>4</v>
      </c>
      <c r="N303" s="41" t="n">
        <v>35350</v>
      </c>
      <c r="O303" s="41" t="n">
        <v>0</v>
      </c>
      <c r="P303" s="41" t="n">
        <v>0</v>
      </c>
      <c r="Q303" s="41" t="n">
        <v>0</v>
      </c>
      <c r="R303" s="41" t="n">
        <v>0</v>
      </c>
      <c r="S303" s="28">
        <f>L303*Settings!$C$7</f>
        <v/>
      </c>
      <c r="T303" s="34">
        <f>O303+P303+Q303+R303</f>
        <v/>
      </c>
      <c r="U303" s="34">
        <f>N303+T303</f>
        <v/>
      </c>
      <c r="V303" s="33">
        <f>N303/S303</f>
        <v/>
      </c>
      <c r="W303" s="33">
        <f>T303/S303</f>
        <v/>
      </c>
      <c r="X303" s="33">
        <f>U303/S303</f>
        <v/>
      </c>
      <c r="Y303" s="4">
        <f>IF(T303&gt;0,1,0)</f>
        <v/>
      </c>
      <c r="Z303" s="4">
        <f>INDEX('Job Evaluation'!$I$5:$I$40,MATCH(G303,'Job Evaluation'!$A$5:$A$40,0))</f>
        <v/>
      </c>
      <c r="AA303" s="4">
        <f>SUMPRODUCT(($C$2:$C$3444=C303)*($X$2:$X$3444&lt;X303))+SUMPRODUCT(($C$2:C303=C303)*($X$2:X303=X303))</f>
        <v/>
      </c>
      <c r="AB303" s="4">
        <f>MIN(4,INT((AA303-1)*4/COUNTIF($C$2:$C$3444,C303))+1)</f>
        <v/>
      </c>
    </row>
    <row r="304">
      <c r="A304" s="5" t="inlineStr">
        <is>
          <t>W00368</t>
        </is>
      </c>
      <c r="B304" s="5" t="inlineStr">
        <is>
          <t>ES · Barcelona</t>
        </is>
      </c>
      <c r="C304" s="5" t="inlineStr">
        <is>
          <t>ES</t>
        </is>
      </c>
      <c r="D304" s="5" t="inlineStr">
        <is>
          <t>Barcelona</t>
        </is>
      </c>
      <c r="E304" s="5" t="inlineStr">
        <is>
          <t>Tech</t>
        </is>
      </c>
      <c r="F304" s="5" t="inlineStr">
        <is>
          <t>L1</t>
        </is>
      </c>
      <c r="G304" s="5" t="inlineStr">
        <is>
          <t>Tech L1</t>
        </is>
      </c>
      <c r="H304" s="5" t="inlineStr">
        <is>
          <t>M</t>
        </is>
      </c>
      <c r="I304" s="5" t="inlineStr">
        <is>
          <t>Permanent</t>
        </is>
      </c>
      <c r="J304" s="5" t="inlineStr">
        <is>
          <t>Onsite</t>
        </is>
      </c>
      <c r="K304" s="5" t="n">
        <v>1</v>
      </c>
      <c r="L304" s="5" t="n">
        <v>40</v>
      </c>
      <c r="M304" s="5" t="n">
        <v>3</v>
      </c>
      <c r="N304" s="41" t="n">
        <v>29150</v>
      </c>
      <c r="O304" s="41" t="n">
        <v>0</v>
      </c>
      <c r="P304" s="41" t="n">
        <v>0</v>
      </c>
      <c r="Q304" s="41" t="n">
        <v>0</v>
      </c>
      <c r="R304" s="41" t="n">
        <v>0</v>
      </c>
      <c r="S304" s="28">
        <f>L304*Settings!$C$7</f>
        <v/>
      </c>
      <c r="T304" s="34">
        <f>O304+P304+Q304+R304</f>
        <v/>
      </c>
      <c r="U304" s="34">
        <f>N304+T304</f>
        <v/>
      </c>
      <c r="V304" s="33">
        <f>N304/S304</f>
        <v/>
      </c>
      <c r="W304" s="33">
        <f>T304/S304</f>
        <v/>
      </c>
      <c r="X304" s="33">
        <f>U304/S304</f>
        <v/>
      </c>
      <c r="Y304" s="4">
        <f>IF(T304&gt;0,1,0)</f>
        <v/>
      </c>
      <c r="Z304" s="4">
        <f>INDEX('Job Evaluation'!$I$5:$I$40,MATCH(G304,'Job Evaluation'!$A$5:$A$40,0))</f>
        <v/>
      </c>
      <c r="AA304" s="4">
        <f>SUMPRODUCT(($C$2:$C$3444=C304)*($X$2:$X$3444&lt;X304))+SUMPRODUCT(($C$2:C304=C304)*($X$2:X304=X304))</f>
        <v/>
      </c>
      <c r="AB304" s="4">
        <f>MIN(4,INT((AA304-1)*4/COUNTIF($C$2:$C$3444,C304))+1)</f>
        <v/>
      </c>
    </row>
    <row r="305">
      <c r="A305" s="5" t="inlineStr">
        <is>
          <t>W00369</t>
        </is>
      </c>
      <c r="B305" s="5" t="inlineStr">
        <is>
          <t>PL · Kraków</t>
        </is>
      </c>
      <c r="C305" s="5" t="inlineStr">
        <is>
          <t>PL</t>
        </is>
      </c>
      <c r="D305" s="5" t="inlineStr">
        <is>
          <t>Krakow</t>
        </is>
      </c>
      <c r="E305" s="5" t="inlineStr">
        <is>
          <t>Operations</t>
        </is>
      </c>
      <c r="F305" s="5" t="inlineStr">
        <is>
          <t>L2</t>
        </is>
      </c>
      <c r="G305" s="5" t="inlineStr">
        <is>
          <t>Operations L2</t>
        </is>
      </c>
      <c r="H305" s="5" t="inlineStr">
        <is>
          <t>M</t>
        </is>
      </c>
      <c r="I305" s="5" t="inlineStr">
        <is>
          <t>Permanent</t>
        </is>
      </c>
      <c r="J305" s="5" t="inlineStr">
        <is>
          <t>Hybrid</t>
        </is>
      </c>
      <c r="K305" s="5" t="n">
        <v>1</v>
      </c>
      <c r="L305" s="5" t="n">
        <v>40</v>
      </c>
      <c r="M305" s="5" t="n">
        <v>1</v>
      </c>
      <c r="N305" s="41" t="n">
        <v>23950</v>
      </c>
      <c r="O305" s="41" t="n">
        <v>0</v>
      </c>
      <c r="P305" s="41" t="n">
        <v>0</v>
      </c>
      <c r="Q305" s="41" t="n">
        <v>0</v>
      </c>
      <c r="R305" s="41" t="n">
        <v>0</v>
      </c>
      <c r="S305" s="28">
        <f>L305*Settings!$C$7</f>
        <v/>
      </c>
      <c r="T305" s="34">
        <f>O305+P305+Q305+R305</f>
        <v/>
      </c>
      <c r="U305" s="34">
        <f>N305+T305</f>
        <v/>
      </c>
      <c r="V305" s="33">
        <f>N305/S305</f>
        <v/>
      </c>
      <c r="W305" s="33">
        <f>T305/S305</f>
        <v/>
      </c>
      <c r="X305" s="33">
        <f>U305/S305</f>
        <v/>
      </c>
      <c r="Y305" s="4">
        <f>IF(T305&gt;0,1,0)</f>
        <v/>
      </c>
      <c r="Z305" s="4">
        <f>INDEX('Job Evaluation'!$I$5:$I$40,MATCH(G305,'Job Evaluation'!$A$5:$A$40,0))</f>
        <v/>
      </c>
      <c r="AA305" s="4">
        <f>SUMPRODUCT(($C$2:$C$3444=C305)*($X$2:$X$3444&lt;X305))+SUMPRODUCT(($C$2:C305=C305)*($X$2:X305=X305))</f>
        <v/>
      </c>
      <c r="AB305" s="4">
        <f>MIN(4,INT((AA305-1)*4/COUNTIF($C$2:$C$3444,C305))+1)</f>
        <v/>
      </c>
    </row>
    <row r="306">
      <c r="A306" s="5" t="inlineStr">
        <is>
          <t>W00371</t>
        </is>
      </c>
      <c r="B306" s="5" t="inlineStr">
        <is>
          <t>ES · Barcelona</t>
        </is>
      </c>
      <c r="C306" s="5" t="inlineStr">
        <is>
          <t>ES</t>
        </is>
      </c>
      <c r="D306" s="5" t="inlineStr">
        <is>
          <t>Barcelona</t>
        </is>
      </c>
      <c r="E306" s="5" t="inlineStr">
        <is>
          <t>Operations</t>
        </is>
      </c>
      <c r="F306" s="5" t="inlineStr">
        <is>
          <t>L2</t>
        </is>
      </c>
      <c r="G306" s="5" t="inlineStr">
        <is>
          <t>Operations L2</t>
        </is>
      </c>
      <c r="H306" s="5" t="inlineStr">
        <is>
          <t>M</t>
        </is>
      </c>
      <c r="I306" s="5" t="inlineStr">
        <is>
          <t>Permanent</t>
        </is>
      </c>
      <c r="J306" s="5" t="inlineStr">
        <is>
          <t>Onsite</t>
        </is>
      </c>
      <c r="K306" s="5" t="n">
        <v>1</v>
      </c>
      <c r="L306" s="5" t="n">
        <v>40</v>
      </c>
      <c r="M306" s="5" t="n">
        <v>4</v>
      </c>
      <c r="N306" s="41" t="n">
        <v>31050</v>
      </c>
      <c r="O306" s="41" t="n">
        <v>0</v>
      </c>
      <c r="P306" s="41" t="n">
        <v>0</v>
      </c>
      <c r="Q306" s="41" t="n">
        <v>1200</v>
      </c>
      <c r="R306" s="41" t="n">
        <v>0</v>
      </c>
      <c r="S306" s="28">
        <f>L306*Settings!$C$7</f>
        <v/>
      </c>
      <c r="T306" s="34">
        <f>O306+P306+Q306+R306</f>
        <v/>
      </c>
      <c r="U306" s="34">
        <f>N306+T306</f>
        <v/>
      </c>
      <c r="V306" s="33">
        <f>N306/S306</f>
        <v/>
      </c>
      <c r="W306" s="33">
        <f>T306/S306</f>
        <v/>
      </c>
      <c r="X306" s="33">
        <f>U306/S306</f>
        <v/>
      </c>
      <c r="Y306" s="4">
        <f>IF(T306&gt;0,1,0)</f>
        <v/>
      </c>
      <c r="Z306" s="4">
        <f>INDEX('Job Evaluation'!$I$5:$I$40,MATCH(G306,'Job Evaluation'!$A$5:$A$40,0))</f>
        <v/>
      </c>
      <c r="AA306" s="4">
        <f>SUMPRODUCT(($C$2:$C$3444=C306)*($X$2:$X$3444&lt;X306))+SUMPRODUCT(($C$2:C306=C306)*($X$2:X306=X306))</f>
        <v/>
      </c>
      <c r="AB306" s="4">
        <f>MIN(4,INT((AA306-1)*4/COUNTIF($C$2:$C$3444,C306))+1)</f>
        <v/>
      </c>
    </row>
    <row r="307">
      <c r="A307" s="5" t="inlineStr">
        <is>
          <t>W00372</t>
        </is>
      </c>
      <c r="B307" s="5" t="inlineStr">
        <is>
          <t>PL · Kraków</t>
        </is>
      </c>
      <c r="C307" s="5" t="inlineStr">
        <is>
          <t>PL</t>
        </is>
      </c>
      <c r="D307" s="5" t="inlineStr">
        <is>
          <t>Krakow</t>
        </is>
      </c>
      <c r="E307" s="5" t="inlineStr">
        <is>
          <t>Sales</t>
        </is>
      </c>
      <c r="F307" s="5" t="inlineStr">
        <is>
          <t>L2</t>
        </is>
      </c>
      <c r="G307" s="5" t="inlineStr">
        <is>
          <t>Sales L2</t>
        </is>
      </c>
      <c r="H307" s="5" t="inlineStr">
        <is>
          <t>M</t>
        </is>
      </c>
      <c r="I307" s="5" t="inlineStr">
        <is>
          <t>Permanent</t>
        </is>
      </c>
      <c r="J307" s="5" t="inlineStr">
        <is>
          <t>Remote</t>
        </is>
      </c>
      <c r="K307" s="5" t="n">
        <v>1</v>
      </c>
      <c r="L307" s="5" t="n">
        <v>40</v>
      </c>
      <c r="M307" s="5" t="n">
        <v>3</v>
      </c>
      <c r="N307" s="41" t="n">
        <v>29050</v>
      </c>
      <c r="O307" s="41" t="n">
        <v>0</v>
      </c>
      <c r="P307" s="41" t="n">
        <v>3750</v>
      </c>
      <c r="Q307" s="41" t="n">
        <v>0</v>
      </c>
      <c r="R307" s="41" t="n">
        <v>0</v>
      </c>
      <c r="S307" s="28">
        <f>L307*Settings!$C$7</f>
        <v/>
      </c>
      <c r="T307" s="34">
        <f>O307+P307+Q307+R307</f>
        <v/>
      </c>
      <c r="U307" s="34">
        <f>N307+T307</f>
        <v/>
      </c>
      <c r="V307" s="33">
        <f>N307/S307</f>
        <v/>
      </c>
      <c r="W307" s="33">
        <f>T307/S307</f>
        <v/>
      </c>
      <c r="X307" s="33">
        <f>U307/S307</f>
        <v/>
      </c>
      <c r="Y307" s="4">
        <f>IF(T307&gt;0,1,0)</f>
        <v/>
      </c>
      <c r="Z307" s="4">
        <f>INDEX('Job Evaluation'!$I$5:$I$40,MATCH(G307,'Job Evaluation'!$A$5:$A$40,0))</f>
        <v/>
      </c>
      <c r="AA307" s="4">
        <f>SUMPRODUCT(($C$2:$C$3444=C307)*($X$2:$X$3444&lt;X307))+SUMPRODUCT(($C$2:C307=C307)*($X$2:X307=X307))</f>
        <v/>
      </c>
      <c r="AB307" s="4">
        <f>MIN(4,INT((AA307-1)*4/COUNTIF($C$2:$C$3444,C307))+1)</f>
        <v/>
      </c>
    </row>
    <row r="308">
      <c r="A308" s="5" t="inlineStr">
        <is>
          <t>W00373</t>
        </is>
      </c>
      <c r="B308" s="5" t="inlineStr">
        <is>
          <t>PL · Kraków</t>
        </is>
      </c>
      <c r="C308" s="5" t="inlineStr">
        <is>
          <t>PL</t>
        </is>
      </c>
      <c r="D308" s="5" t="inlineStr">
        <is>
          <t>Krakow</t>
        </is>
      </c>
      <c r="E308" s="5" t="inlineStr">
        <is>
          <t>Operations</t>
        </is>
      </c>
      <c r="F308" s="5" t="inlineStr">
        <is>
          <t>L3</t>
        </is>
      </c>
      <c r="G308" s="5" t="inlineStr">
        <is>
          <t>Operations L3</t>
        </is>
      </c>
      <c r="H308" s="5" t="inlineStr">
        <is>
          <t>M</t>
        </is>
      </c>
      <c r="I308" s="5" t="inlineStr">
        <is>
          <t>Permanent</t>
        </is>
      </c>
      <c r="J308" s="5" t="inlineStr">
        <is>
          <t>Remote</t>
        </is>
      </c>
      <c r="K308" s="5" t="n">
        <v>1</v>
      </c>
      <c r="L308" s="5" t="n">
        <v>40</v>
      </c>
      <c r="M308" s="5" t="n">
        <v>4</v>
      </c>
      <c r="N308" s="41" t="n">
        <v>34600</v>
      </c>
      <c r="O308" s="41" t="n">
        <v>2250</v>
      </c>
      <c r="P308" s="41" t="n">
        <v>0</v>
      </c>
      <c r="Q308" s="41" t="n">
        <v>0</v>
      </c>
      <c r="R308" s="41" t="n">
        <v>0</v>
      </c>
      <c r="S308" s="28">
        <f>L308*Settings!$C$7</f>
        <v/>
      </c>
      <c r="T308" s="34">
        <f>O308+P308+Q308+R308</f>
        <v/>
      </c>
      <c r="U308" s="34">
        <f>N308+T308</f>
        <v/>
      </c>
      <c r="V308" s="33">
        <f>N308/S308</f>
        <v/>
      </c>
      <c r="W308" s="33">
        <f>T308/S308</f>
        <v/>
      </c>
      <c r="X308" s="33">
        <f>U308/S308</f>
        <v/>
      </c>
      <c r="Y308" s="4">
        <f>IF(T308&gt;0,1,0)</f>
        <v/>
      </c>
      <c r="Z308" s="4">
        <f>INDEX('Job Evaluation'!$I$5:$I$40,MATCH(G308,'Job Evaluation'!$A$5:$A$40,0))</f>
        <v/>
      </c>
      <c r="AA308" s="4">
        <f>SUMPRODUCT(($C$2:$C$3444=C308)*($X$2:$X$3444&lt;X308))+SUMPRODUCT(($C$2:C308=C308)*($X$2:X308=X308))</f>
        <v/>
      </c>
      <c r="AB308" s="4">
        <f>MIN(4,INT((AA308-1)*4/COUNTIF($C$2:$C$3444,C308))+1)</f>
        <v/>
      </c>
    </row>
    <row r="309">
      <c r="A309" s="5" t="inlineStr">
        <is>
          <t>W00374</t>
        </is>
      </c>
      <c r="B309" s="5" t="inlineStr">
        <is>
          <t>DE · Munich</t>
        </is>
      </c>
      <c r="C309" s="5" t="inlineStr">
        <is>
          <t>DE</t>
        </is>
      </c>
      <c r="D309" s="5" t="inlineStr">
        <is>
          <t>Munich</t>
        </is>
      </c>
      <c r="E309" s="5" t="inlineStr">
        <is>
          <t>Customer Service</t>
        </is>
      </c>
      <c r="F309" s="5" t="inlineStr">
        <is>
          <t>L2</t>
        </is>
      </c>
      <c r="G309" s="5" t="inlineStr">
        <is>
          <t>Customer Service L2</t>
        </is>
      </c>
      <c r="H309" s="5" t="inlineStr">
        <is>
          <t>M</t>
        </is>
      </c>
      <c r="I309" s="5" t="inlineStr">
        <is>
          <t>Permanent</t>
        </is>
      </c>
      <c r="J309" s="5" t="inlineStr">
        <is>
          <t>Remote</t>
        </is>
      </c>
      <c r="K309" s="5" t="n">
        <v>1</v>
      </c>
      <c r="L309" s="5" t="n">
        <v>40</v>
      </c>
      <c r="M309" s="5" t="n">
        <v>5</v>
      </c>
      <c r="N309" s="41" t="n">
        <v>38750</v>
      </c>
      <c r="O309" s="41" t="n">
        <v>0</v>
      </c>
      <c r="P309" s="41" t="n">
        <v>0</v>
      </c>
      <c r="Q309" s="41" t="n">
        <v>0</v>
      </c>
      <c r="R309" s="41" t="n">
        <v>0</v>
      </c>
      <c r="S309" s="28">
        <f>L309*Settings!$C$7</f>
        <v/>
      </c>
      <c r="T309" s="34">
        <f>O309+P309+Q309+R309</f>
        <v/>
      </c>
      <c r="U309" s="34">
        <f>N309+T309</f>
        <v/>
      </c>
      <c r="V309" s="33">
        <f>N309/S309</f>
        <v/>
      </c>
      <c r="W309" s="33">
        <f>T309/S309</f>
        <v/>
      </c>
      <c r="X309" s="33">
        <f>U309/S309</f>
        <v/>
      </c>
      <c r="Y309" s="4">
        <f>IF(T309&gt;0,1,0)</f>
        <v/>
      </c>
      <c r="Z309" s="4">
        <f>INDEX('Job Evaluation'!$I$5:$I$40,MATCH(G309,'Job Evaluation'!$A$5:$A$40,0))</f>
        <v/>
      </c>
      <c r="AA309" s="4">
        <f>SUMPRODUCT(($C$2:$C$3444=C309)*($X$2:$X$3444&lt;X309))+SUMPRODUCT(($C$2:C309=C309)*($X$2:X309=X309))</f>
        <v/>
      </c>
      <c r="AB309" s="4">
        <f>MIN(4,INT((AA309-1)*4/COUNTIF($C$2:$C$3444,C309))+1)</f>
        <v/>
      </c>
    </row>
    <row r="310">
      <c r="A310" s="5" t="inlineStr">
        <is>
          <t>W00375</t>
        </is>
      </c>
      <c r="B310" s="5" t="inlineStr">
        <is>
          <t>IT · Milan</t>
        </is>
      </c>
      <c r="C310" s="5" t="inlineStr">
        <is>
          <t>IT</t>
        </is>
      </c>
      <c r="D310" s="5" t="inlineStr">
        <is>
          <t>Milan</t>
        </is>
      </c>
      <c r="E310" s="5" t="inlineStr">
        <is>
          <t>Customer Service</t>
        </is>
      </c>
      <c r="F310" s="5" t="inlineStr">
        <is>
          <t>L4</t>
        </is>
      </c>
      <c r="G310" s="5" t="inlineStr">
        <is>
          <t>Customer Service L4</t>
        </is>
      </c>
      <c r="H310" s="5" t="inlineStr">
        <is>
          <t>M</t>
        </is>
      </c>
      <c r="I310" s="5" t="inlineStr">
        <is>
          <t>Permanent</t>
        </is>
      </c>
      <c r="J310" s="5" t="inlineStr">
        <is>
          <t>Onsite</t>
        </is>
      </c>
      <c r="K310" s="5" t="n">
        <v>1</v>
      </c>
      <c r="L310" s="5" t="n">
        <v>40</v>
      </c>
      <c r="M310" s="5" t="n">
        <v>4</v>
      </c>
      <c r="N310" s="41" t="n">
        <v>47350</v>
      </c>
      <c r="O310" s="41" t="n">
        <v>4880</v>
      </c>
      <c r="P310" s="41" t="n">
        <v>0</v>
      </c>
      <c r="Q310" s="41" t="n">
        <v>0</v>
      </c>
      <c r="R310" s="41" t="n">
        <v>0</v>
      </c>
      <c r="S310" s="28">
        <f>L310*Settings!$C$7</f>
        <v/>
      </c>
      <c r="T310" s="34">
        <f>O310+P310+Q310+R310</f>
        <v/>
      </c>
      <c r="U310" s="34">
        <f>N310+T310</f>
        <v/>
      </c>
      <c r="V310" s="33">
        <f>N310/S310</f>
        <v/>
      </c>
      <c r="W310" s="33">
        <f>T310/S310</f>
        <v/>
      </c>
      <c r="X310" s="33">
        <f>U310/S310</f>
        <v/>
      </c>
      <c r="Y310" s="4">
        <f>IF(T310&gt;0,1,0)</f>
        <v/>
      </c>
      <c r="Z310" s="4">
        <f>INDEX('Job Evaluation'!$I$5:$I$40,MATCH(G310,'Job Evaluation'!$A$5:$A$40,0))</f>
        <v/>
      </c>
      <c r="AA310" s="4">
        <f>SUMPRODUCT(($C$2:$C$3444=C310)*($X$2:$X$3444&lt;X310))+SUMPRODUCT(($C$2:C310=C310)*($X$2:X310=X310))</f>
        <v/>
      </c>
      <c r="AB310" s="4">
        <f>MIN(4,INT((AA310-1)*4/COUNTIF($C$2:$C$3444,C310))+1)</f>
        <v/>
      </c>
    </row>
    <row r="311">
      <c r="A311" s="5" t="inlineStr">
        <is>
          <t>W00376</t>
        </is>
      </c>
      <c r="B311" s="5" t="inlineStr">
        <is>
          <t>IT · Milan</t>
        </is>
      </c>
      <c r="C311" s="5" t="inlineStr">
        <is>
          <t>IT</t>
        </is>
      </c>
      <c r="D311" s="5" t="inlineStr">
        <is>
          <t>Milan</t>
        </is>
      </c>
      <c r="E311" s="5" t="inlineStr">
        <is>
          <t>Customer Service</t>
        </is>
      </c>
      <c r="F311" s="5" t="inlineStr">
        <is>
          <t>L2</t>
        </is>
      </c>
      <c r="G311" s="5" t="inlineStr">
        <is>
          <t>Customer Service L2</t>
        </is>
      </c>
      <c r="H311" s="5" t="inlineStr">
        <is>
          <t>F</t>
        </is>
      </c>
      <c r="I311" s="5" t="inlineStr">
        <is>
          <t>Permanent</t>
        </is>
      </c>
      <c r="J311" s="5" t="inlineStr">
        <is>
          <t>Onsite</t>
        </is>
      </c>
      <c r="K311" s="5" t="n">
        <v>1</v>
      </c>
      <c r="L311" s="5" t="n">
        <v>40</v>
      </c>
      <c r="M311" s="5" t="n">
        <v>2</v>
      </c>
      <c r="N311" s="41" t="n">
        <v>29250</v>
      </c>
      <c r="O311" s="41" t="n">
        <v>0</v>
      </c>
      <c r="P311" s="41" t="n">
        <v>0</v>
      </c>
      <c r="Q311" s="41" t="n">
        <v>1320</v>
      </c>
      <c r="R311" s="41" t="n">
        <v>0</v>
      </c>
      <c r="S311" s="28">
        <f>L311*Settings!$C$7</f>
        <v/>
      </c>
      <c r="T311" s="34">
        <f>O311+P311+Q311+R311</f>
        <v/>
      </c>
      <c r="U311" s="34">
        <f>N311+T311</f>
        <v/>
      </c>
      <c r="V311" s="33">
        <f>N311/S311</f>
        <v/>
      </c>
      <c r="W311" s="33">
        <f>T311/S311</f>
        <v/>
      </c>
      <c r="X311" s="33">
        <f>U311/S311</f>
        <v/>
      </c>
      <c r="Y311" s="4">
        <f>IF(T311&gt;0,1,0)</f>
        <v/>
      </c>
      <c r="Z311" s="4">
        <f>INDEX('Job Evaluation'!$I$5:$I$40,MATCH(G311,'Job Evaluation'!$A$5:$A$40,0))</f>
        <v/>
      </c>
      <c r="AA311" s="4">
        <f>SUMPRODUCT(($C$2:$C$3444=C311)*($X$2:$X$3444&lt;X311))+SUMPRODUCT(($C$2:C311=C311)*($X$2:X311=X311))</f>
        <v/>
      </c>
      <c r="AB311" s="4">
        <f>MIN(4,INT((AA311-1)*4/COUNTIF($C$2:$C$3444,C311))+1)</f>
        <v/>
      </c>
    </row>
    <row r="312">
      <c r="A312" s="5" t="inlineStr">
        <is>
          <t>W00377</t>
        </is>
      </c>
      <c r="B312" s="5" t="inlineStr">
        <is>
          <t>IT · Milan</t>
        </is>
      </c>
      <c r="C312" s="5" t="inlineStr">
        <is>
          <t>IT</t>
        </is>
      </c>
      <c r="D312" s="5" t="inlineStr">
        <is>
          <t>Milan</t>
        </is>
      </c>
      <c r="E312" s="5" t="inlineStr">
        <is>
          <t>Customer Service</t>
        </is>
      </c>
      <c r="F312" s="5" t="inlineStr">
        <is>
          <t>L2</t>
        </is>
      </c>
      <c r="G312" s="5" t="inlineStr">
        <is>
          <t>Customer Service L2</t>
        </is>
      </c>
      <c r="H312" s="5" t="inlineStr">
        <is>
          <t>M</t>
        </is>
      </c>
      <c r="I312" s="5" t="inlineStr">
        <is>
          <t>Permanent</t>
        </is>
      </c>
      <c r="J312" s="5" t="inlineStr">
        <is>
          <t>Remote</t>
        </is>
      </c>
      <c r="K312" s="5" t="n">
        <v>1</v>
      </c>
      <c r="L312" s="5" t="n">
        <v>40</v>
      </c>
      <c r="M312" s="5" t="n">
        <v>2</v>
      </c>
      <c r="N312" s="41" t="n">
        <v>33200</v>
      </c>
      <c r="O312" s="41" t="n">
        <v>0</v>
      </c>
      <c r="P312" s="41" t="n">
        <v>0</v>
      </c>
      <c r="Q312" s="41" t="n">
        <v>0</v>
      </c>
      <c r="R312" s="41" t="n">
        <v>0</v>
      </c>
      <c r="S312" s="28">
        <f>L312*Settings!$C$7</f>
        <v/>
      </c>
      <c r="T312" s="34">
        <f>O312+P312+Q312+R312</f>
        <v/>
      </c>
      <c r="U312" s="34">
        <f>N312+T312</f>
        <v/>
      </c>
      <c r="V312" s="33">
        <f>N312/S312</f>
        <v/>
      </c>
      <c r="W312" s="33">
        <f>T312/S312</f>
        <v/>
      </c>
      <c r="X312" s="33">
        <f>U312/S312</f>
        <v/>
      </c>
      <c r="Y312" s="4">
        <f>IF(T312&gt;0,1,0)</f>
        <v/>
      </c>
      <c r="Z312" s="4">
        <f>INDEX('Job Evaluation'!$I$5:$I$40,MATCH(G312,'Job Evaluation'!$A$5:$A$40,0))</f>
        <v/>
      </c>
      <c r="AA312" s="4">
        <f>SUMPRODUCT(($C$2:$C$3444=C312)*($X$2:$X$3444&lt;X312))+SUMPRODUCT(($C$2:C312=C312)*($X$2:X312=X312))</f>
        <v/>
      </c>
      <c r="AB312" s="4">
        <f>MIN(4,INT((AA312-1)*4/COUNTIF($C$2:$C$3444,C312))+1)</f>
        <v/>
      </c>
    </row>
    <row r="313">
      <c r="A313" s="5" t="inlineStr">
        <is>
          <t>W00378</t>
        </is>
      </c>
      <c r="B313" s="5" t="inlineStr">
        <is>
          <t>IT · Milan</t>
        </is>
      </c>
      <c r="C313" s="5" t="inlineStr">
        <is>
          <t>IT</t>
        </is>
      </c>
      <c r="D313" s="5" t="inlineStr">
        <is>
          <t>Milan</t>
        </is>
      </c>
      <c r="E313" s="5" t="inlineStr">
        <is>
          <t>Operations</t>
        </is>
      </c>
      <c r="F313" s="5" t="inlineStr">
        <is>
          <t>L2</t>
        </is>
      </c>
      <c r="G313" s="5" t="inlineStr">
        <is>
          <t>Operations L2</t>
        </is>
      </c>
      <c r="H313" s="5" t="inlineStr">
        <is>
          <t>F</t>
        </is>
      </c>
      <c r="I313" s="5" t="inlineStr">
        <is>
          <t>Permanent</t>
        </is>
      </c>
      <c r="J313" s="5" t="inlineStr">
        <is>
          <t>Remote</t>
        </is>
      </c>
      <c r="K313" s="5" t="n">
        <v>1</v>
      </c>
      <c r="L313" s="5" t="n">
        <v>40</v>
      </c>
      <c r="M313" s="5" t="n">
        <v>3</v>
      </c>
      <c r="N313" s="41" t="n">
        <v>29400</v>
      </c>
      <c r="O313" s="41" t="n">
        <v>0</v>
      </c>
      <c r="P313" s="41" t="n">
        <v>0</v>
      </c>
      <c r="Q313" s="41" t="n">
        <v>0</v>
      </c>
      <c r="R313" s="41" t="n">
        <v>0</v>
      </c>
      <c r="S313" s="28">
        <f>L313*Settings!$C$7</f>
        <v/>
      </c>
      <c r="T313" s="34">
        <f>O313+P313+Q313+R313</f>
        <v/>
      </c>
      <c r="U313" s="34">
        <f>N313+T313</f>
        <v/>
      </c>
      <c r="V313" s="33">
        <f>N313/S313</f>
        <v/>
      </c>
      <c r="W313" s="33">
        <f>T313/S313</f>
        <v/>
      </c>
      <c r="X313" s="33">
        <f>U313/S313</f>
        <v/>
      </c>
      <c r="Y313" s="4">
        <f>IF(T313&gt;0,1,0)</f>
        <v/>
      </c>
      <c r="Z313" s="4">
        <f>INDEX('Job Evaluation'!$I$5:$I$40,MATCH(G313,'Job Evaluation'!$A$5:$A$40,0))</f>
        <v/>
      </c>
      <c r="AA313" s="4">
        <f>SUMPRODUCT(($C$2:$C$3444=C313)*($X$2:$X$3444&lt;X313))+SUMPRODUCT(($C$2:C313=C313)*($X$2:X313=X313))</f>
        <v/>
      </c>
      <c r="AB313" s="4">
        <f>MIN(4,INT((AA313-1)*4/COUNTIF($C$2:$C$3444,C313))+1)</f>
        <v/>
      </c>
    </row>
    <row r="314">
      <c r="A314" s="5" t="inlineStr">
        <is>
          <t>W00379</t>
        </is>
      </c>
      <c r="B314" s="5" t="inlineStr">
        <is>
          <t>IT · Milan</t>
        </is>
      </c>
      <c r="C314" s="5" t="inlineStr">
        <is>
          <t>IT</t>
        </is>
      </c>
      <c r="D314" s="5" t="inlineStr">
        <is>
          <t>Milan</t>
        </is>
      </c>
      <c r="E314" s="5" t="inlineStr">
        <is>
          <t>Customer Service</t>
        </is>
      </c>
      <c r="F314" s="5" t="inlineStr">
        <is>
          <t>L2</t>
        </is>
      </c>
      <c r="G314" s="5" t="inlineStr">
        <is>
          <t>Customer Service L2</t>
        </is>
      </c>
      <c r="H314" s="5" t="inlineStr">
        <is>
          <t>M</t>
        </is>
      </c>
      <c r="I314" s="5" t="inlineStr">
        <is>
          <t>Permanent</t>
        </is>
      </c>
      <c r="J314" s="5" t="inlineStr">
        <is>
          <t>Hybrid</t>
        </is>
      </c>
      <c r="K314" s="5" t="n">
        <v>1</v>
      </c>
      <c r="L314" s="5" t="n">
        <v>40</v>
      </c>
      <c r="M314" s="5" t="n">
        <v>4</v>
      </c>
      <c r="N314" s="41" t="n">
        <v>25300</v>
      </c>
      <c r="O314" s="41" t="n">
        <v>0</v>
      </c>
      <c r="P314" s="41" t="n">
        <v>0</v>
      </c>
      <c r="Q314" s="41" t="n">
        <v>0</v>
      </c>
      <c r="R314" s="41" t="n">
        <v>0</v>
      </c>
      <c r="S314" s="28">
        <f>L314*Settings!$C$7</f>
        <v/>
      </c>
      <c r="T314" s="34">
        <f>O314+P314+Q314+R314</f>
        <v/>
      </c>
      <c r="U314" s="34">
        <f>N314+T314</f>
        <v/>
      </c>
      <c r="V314" s="33">
        <f>N314/S314</f>
        <v/>
      </c>
      <c r="W314" s="33">
        <f>T314/S314</f>
        <v/>
      </c>
      <c r="X314" s="33">
        <f>U314/S314</f>
        <v/>
      </c>
      <c r="Y314" s="4">
        <f>IF(T314&gt;0,1,0)</f>
        <v/>
      </c>
      <c r="Z314" s="4">
        <f>INDEX('Job Evaluation'!$I$5:$I$40,MATCH(G314,'Job Evaluation'!$A$5:$A$40,0))</f>
        <v/>
      </c>
      <c r="AA314" s="4">
        <f>SUMPRODUCT(($C$2:$C$3444=C314)*($X$2:$X$3444&lt;X314))+SUMPRODUCT(($C$2:C314=C314)*($X$2:X314=X314))</f>
        <v/>
      </c>
      <c r="AB314" s="4">
        <f>MIN(4,INT((AA314-1)*4/COUNTIF($C$2:$C$3444,C314))+1)</f>
        <v/>
      </c>
    </row>
    <row r="315">
      <c r="A315" s="5" t="inlineStr">
        <is>
          <t>W00380</t>
        </is>
      </c>
      <c r="B315" s="5" t="inlineStr">
        <is>
          <t>PL · Kraków</t>
        </is>
      </c>
      <c r="C315" s="5" t="inlineStr">
        <is>
          <t>PL</t>
        </is>
      </c>
      <c r="D315" s="5" t="inlineStr">
        <is>
          <t>Krakow</t>
        </is>
      </c>
      <c r="E315" s="5" t="inlineStr">
        <is>
          <t>Customer Service</t>
        </is>
      </c>
      <c r="F315" s="5" t="inlineStr">
        <is>
          <t>L1</t>
        </is>
      </c>
      <c r="G315" s="5" t="inlineStr">
        <is>
          <t>Customer Service L1</t>
        </is>
      </c>
      <c r="H315" s="5" t="inlineStr">
        <is>
          <t>M</t>
        </is>
      </c>
      <c r="I315" s="5" t="inlineStr">
        <is>
          <t>Permanent</t>
        </is>
      </c>
      <c r="J315" s="5" t="inlineStr">
        <is>
          <t>Onsite</t>
        </is>
      </c>
      <c r="K315" s="5" t="n">
        <v>1</v>
      </c>
      <c r="L315" s="5" t="n">
        <v>40</v>
      </c>
      <c r="M315" s="5" t="n">
        <v>3</v>
      </c>
      <c r="N315" s="41" t="n">
        <v>20500</v>
      </c>
      <c r="O315" s="41" t="n">
        <v>0</v>
      </c>
      <c r="P315" s="41" t="n">
        <v>0</v>
      </c>
      <c r="Q315" s="41" t="n">
        <v>840</v>
      </c>
      <c r="R315" s="41" t="n">
        <v>0</v>
      </c>
      <c r="S315" s="28">
        <f>L315*Settings!$C$7</f>
        <v/>
      </c>
      <c r="T315" s="34">
        <f>O315+P315+Q315+R315</f>
        <v/>
      </c>
      <c r="U315" s="34">
        <f>N315+T315</f>
        <v/>
      </c>
      <c r="V315" s="33">
        <f>N315/S315</f>
        <v/>
      </c>
      <c r="W315" s="33">
        <f>T315/S315</f>
        <v/>
      </c>
      <c r="X315" s="33">
        <f>U315/S315</f>
        <v/>
      </c>
      <c r="Y315" s="4">
        <f>IF(T315&gt;0,1,0)</f>
        <v/>
      </c>
      <c r="Z315" s="4">
        <f>INDEX('Job Evaluation'!$I$5:$I$40,MATCH(G315,'Job Evaluation'!$A$5:$A$40,0))</f>
        <v/>
      </c>
      <c r="AA315" s="4">
        <f>SUMPRODUCT(($C$2:$C$3444=C315)*($X$2:$X$3444&lt;X315))+SUMPRODUCT(($C$2:C315=C315)*($X$2:X315=X315))</f>
        <v/>
      </c>
      <c r="AB315" s="4">
        <f>MIN(4,INT((AA315-1)*4/COUNTIF($C$2:$C$3444,C315))+1)</f>
        <v/>
      </c>
    </row>
    <row r="316">
      <c r="A316" s="5" t="inlineStr">
        <is>
          <t>W00382</t>
        </is>
      </c>
      <c r="B316" s="5" t="inlineStr">
        <is>
          <t>DE · Munich</t>
        </is>
      </c>
      <c r="C316" s="5" t="inlineStr">
        <is>
          <t>DE</t>
        </is>
      </c>
      <c r="D316" s="5" t="inlineStr">
        <is>
          <t>Munich</t>
        </is>
      </c>
      <c r="E316" s="5" t="inlineStr">
        <is>
          <t>Customer Service</t>
        </is>
      </c>
      <c r="F316" s="5" t="inlineStr">
        <is>
          <t>L2</t>
        </is>
      </c>
      <c r="G316" s="5" t="inlineStr">
        <is>
          <t>Customer Service L2</t>
        </is>
      </c>
      <c r="H316" s="5" t="inlineStr">
        <is>
          <t>F</t>
        </is>
      </c>
      <c r="I316" s="5" t="inlineStr">
        <is>
          <t>Permanent</t>
        </is>
      </c>
      <c r="J316" s="5" t="inlineStr">
        <is>
          <t>Hybrid</t>
        </is>
      </c>
      <c r="K316" s="5" t="n">
        <v>1</v>
      </c>
      <c r="L316" s="5" t="n">
        <v>40</v>
      </c>
      <c r="M316" s="5" t="n">
        <v>2</v>
      </c>
      <c r="N316" s="41" t="n">
        <v>41450</v>
      </c>
      <c r="O316" s="41" t="n">
        <v>0</v>
      </c>
      <c r="P316" s="41" t="n">
        <v>0</v>
      </c>
      <c r="Q316" s="41" t="n">
        <v>0</v>
      </c>
      <c r="R316" s="41" t="n">
        <v>0</v>
      </c>
      <c r="S316" s="28">
        <f>L316*Settings!$C$7</f>
        <v/>
      </c>
      <c r="T316" s="34">
        <f>O316+P316+Q316+R316</f>
        <v/>
      </c>
      <c r="U316" s="34">
        <f>N316+T316</f>
        <v/>
      </c>
      <c r="V316" s="33">
        <f>N316/S316</f>
        <v/>
      </c>
      <c r="W316" s="33">
        <f>T316/S316</f>
        <v/>
      </c>
      <c r="X316" s="33">
        <f>U316/S316</f>
        <v/>
      </c>
      <c r="Y316" s="4">
        <f>IF(T316&gt;0,1,0)</f>
        <v/>
      </c>
      <c r="Z316" s="4">
        <f>INDEX('Job Evaluation'!$I$5:$I$40,MATCH(G316,'Job Evaluation'!$A$5:$A$40,0))</f>
        <v/>
      </c>
      <c r="AA316" s="4">
        <f>SUMPRODUCT(($C$2:$C$3444=C316)*($X$2:$X$3444&lt;X316))+SUMPRODUCT(($C$2:C316=C316)*($X$2:X316=X316))</f>
        <v/>
      </c>
      <c r="AB316" s="4">
        <f>MIN(4,INT((AA316-1)*4/COUNTIF($C$2:$C$3444,C316))+1)</f>
        <v/>
      </c>
    </row>
    <row r="317">
      <c r="A317" s="5" t="inlineStr">
        <is>
          <t>W00384</t>
        </is>
      </c>
      <c r="B317" s="5" t="inlineStr">
        <is>
          <t>IT · Milan</t>
        </is>
      </c>
      <c r="C317" s="5" t="inlineStr">
        <is>
          <t>IT</t>
        </is>
      </c>
      <c r="D317" s="5" t="inlineStr">
        <is>
          <t>Milan</t>
        </is>
      </c>
      <c r="E317" s="5" t="inlineStr">
        <is>
          <t>Finance</t>
        </is>
      </c>
      <c r="F317" s="5" t="inlineStr">
        <is>
          <t>L3</t>
        </is>
      </c>
      <c r="G317" s="5" t="inlineStr">
        <is>
          <t>Finance L3</t>
        </is>
      </c>
      <c r="H317" s="5" t="inlineStr">
        <is>
          <t>M</t>
        </is>
      </c>
      <c r="I317" s="5" t="inlineStr">
        <is>
          <t>Permanent</t>
        </is>
      </c>
      <c r="J317" s="5" t="inlineStr">
        <is>
          <t>Remote</t>
        </is>
      </c>
      <c r="K317" s="5" t="n">
        <v>1</v>
      </c>
      <c r="L317" s="5" t="n">
        <v>40</v>
      </c>
      <c r="M317" s="5" t="n">
        <v>3</v>
      </c>
      <c r="N317" s="41" t="n">
        <v>42050</v>
      </c>
      <c r="O317" s="41" t="n">
        <v>2060</v>
      </c>
      <c r="P317" s="41" t="n">
        <v>0</v>
      </c>
      <c r="Q317" s="41" t="n">
        <v>0</v>
      </c>
      <c r="R317" s="41" t="n">
        <v>0</v>
      </c>
      <c r="S317" s="28">
        <f>L317*Settings!$C$7</f>
        <v/>
      </c>
      <c r="T317" s="34">
        <f>O317+P317+Q317+R317</f>
        <v/>
      </c>
      <c r="U317" s="34">
        <f>N317+T317</f>
        <v/>
      </c>
      <c r="V317" s="33">
        <f>N317/S317</f>
        <v/>
      </c>
      <c r="W317" s="33">
        <f>T317/S317</f>
        <v/>
      </c>
      <c r="X317" s="33">
        <f>U317/S317</f>
        <v/>
      </c>
      <c r="Y317" s="4">
        <f>IF(T317&gt;0,1,0)</f>
        <v/>
      </c>
      <c r="Z317" s="4">
        <f>INDEX('Job Evaluation'!$I$5:$I$40,MATCH(G317,'Job Evaluation'!$A$5:$A$40,0))</f>
        <v/>
      </c>
      <c r="AA317" s="4">
        <f>SUMPRODUCT(($C$2:$C$3444=C317)*($X$2:$X$3444&lt;X317))+SUMPRODUCT(($C$2:C317=C317)*($X$2:X317=X317))</f>
        <v/>
      </c>
      <c r="AB317" s="4">
        <f>MIN(4,INT((AA317-1)*4/COUNTIF($C$2:$C$3444,C317))+1)</f>
        <v/>
      </c>
    </row>
    <row r="318">
      <c r="A318" s="5" t="inlineStr">
        <is>
          <t>W00385</t>
        </is>
      </c>
      <c r="B318" s="5" t="inlineStr">
        <is>
          <t>IT · Milan</t>
        </is>
      </c>
      <c r="C318" s="5" t="inlineStr">
        <is>
          <t>IT</t>
        </is>
      </c>
      <c r="D318" s="5" t="inlineStr">
        <is>
          <t>Milan</t>
        </is>
      </c>
      <c r="E318" s="5" t="inlineStr">
        <is>
          <t>Sales</t>
        </is>
      </c>
      <c r="F318" s="5" t="inlineStr">
        <is>
          <t>L1</t>
        </is>
      </c>
      <c r="G318" s="5" t="inlineStr">
        <is>
          <t>Sales L1</t>
        </is>
      </c>
      <c r="H318" s="5" t="inlineStr">
        <is>
          <t>F</t>
        </is>
      </c>
      <c r="I318" s="5" t="inlineStr">
        <is>
          <t>Permanent</t>
        </is>
      </c>
      <c r="J318" s="5" t="inlineStr">
        <is>
          <t>Onsite</t>
        </is>
      </c>
      <c r="K318" s="5" t="n">
        <v>1</v>
      </c>
      <c r="L318" s="5" t="n">
        <v>40</v>
      </c>
      <c r="M318" s="5" t="n">
        <v>3</v>
      </c>
      <c r="N318" s="41" t="n">
        <v>25100</v>
      </c>
      <c r="O318" s="41" t="n">
        <v>0</v>
      </c>
      <c r="P318" s="41" t="n">
        <v>3080</v>
      </c>
      <c r="Q318" s="41" t="n">
        <v>0</v>
      </c>
      <c r="R318" s="41" t="n">
        <v>0</v>
      </c>
      <c r="S318" s="28">
        <f>L318*Settings!$C$7</f>
        <v/>
      </c>
      <c r="T318" s="34">
        <f>O318+P318+Q318+R318</f>
        <v/>
      </c>
      <c r="U318" s="34">
        <f>N318+T318</f>
        <v/>
      </c>
      <c r="V318" s="33">
        <f>N318/S318</f>
        <v/>
      </c>
      <c r="W318" s="33">
        <f>T318/S318</f>
        <v/>
      </c>
      <c r="X318" s="33">
        <f>U318/S318</f>
        <v/>
      </c>
      <c r="Y318" s="4">
        <f>IF(T318&gt;0,1,0)</f>
        <v/>
      </c>
      <c r="Z318" s="4">
        <f>INDEX('Job Evaluation'!$I$5:$I$40,MATCH(G318,'Job Evaluation'!$A$5:$A$40,0))</f>
        <v/>
      </c>
      <c r="AA318" s="4">
        <f>SUMPRODUCT(($C$2:$C$3444=C318)*($X$2:$X$3444&lt;X318))+SUMPRODUCT(($C$2:C318=C318)*($X$2:X318=X318))</f>
        <v/>
      </c>
      <c r="AB318" s="4">
        <f>MIN(4,INT((AA318-1)*4/COUNTIF($C$2:$C$3444,C318))+1)</f>
        <v/>
      </c>
    </row>
    <row r="319">
      <c r="A319" s="5" t="inlineStr">
        <is>
          <t>W00386</t>
        </is>
      </c>
      <c r="B319" s="5" t="inlineStr">
        <is>
          <t>DE · Munich</t>
        </is>
      </c>
      <c r="C319" s="5" t="inlineStr">
        <is>
          <t>DE</t>
        </is>
      </c>
      <c r="D319" s="5" t="inlineStr">
        <is>
          <t>Munich</t>
        </is>
      </c>
      <c r="E319" s="5" t="inlineStr">
        <is>
          <t>Tech</t>
        </is>
      </c>
      <c r="F319" s="5" t="inlineStr">
        <is>
          <t>L4</t>
        </is>
      </c>
      <c r="G319" s="5" t="inlineStr">
        <is>
          <t>Tech L4</t>
        </is>
      </c>
      <c r="H319" s="5" t="inlineStr">
        <is>
          <t>F</t>
        </is>
      </c>
      <c r="I319" s="5" t="inlineStr">
        <is>
          <t>Permanent</t>
        </is>
      </c>
      <c r="J319" s="5" t="inlineStr">
        <is>
          <t>Hybrid</t>
        </is>
      </c>
      <c r="K319" s="5" t="n">
        <v>1</v>
      </c>
      <c r="L319" s="5" t="n">
        <v>40</v>
      </c>
      <c r="M319" s="5" t="n">
        <v>3</v>
      </c>
      <c r="N319" s="41" t="n">
        <v>98950</v>
      </c>
      <c r="O319" s="41" t="n">
        <v>8150</v>
      </c>
      <c r="P319" s="41" t="n">
        <v>0</v>
      </c>
      <c r="Q319" s="41" t="n">
        <v>0</v>
      </c>
      <c r="R319" s="41" t="n">
        <v>0</v>
      </c>
      <c r="S319" s="28">
        <f>L319*Settings!$C$7</f>
        <v/>
      </c>
      <c r="T319" s="34">
        <f>O319+P319+Q319+R319</f>
        <v/>
      </c>
      <c r="U319" s="34">
        <f>N319+T319</f>
        <v/>
      </c>
      <c r="V319" s="33">
        <f>N319/S319</f>
        <v/>
      </c>
      <c r="W319" s="33">
        <f>T319/S319</f>
        <v/>
      </c>
      <c r="X319" s="33">
        <f>U319/S319</f>
        <v/>
      </c>
      <c r="Y319" s="4">
        <f>IF(T319&gt;0,1,0)</f>
        <v/>
      </c>
      <c r="Z319" s="4">
        <f>INDEX('Job Evaluation'!$I$5:$I$40,MATCH(G319,'Job Evaluation'!$A$5:$A$40,0))</f>
        <v/>
      </c>
      <c r="AA319" s="4">
        <f>SUMPRODUCT(($C$2:$C$3444=C319)*($X$2:$X$3444&lt;X319))+SUMPRODUCT(($C$2:C319=C319)*($X$2:X319=X319))</f>
        <v/>
      </c>
      <c r="AB319" s="4">
        <f>MIN(4,INT((AA319-1)*4/COUNTIF($C$2:$C$3444,C319))+1)</f>
        <v/>
      </c>
    </row>
    <row r="320">
      <c r="A320" s="5" t="inlineStr">
        <is>
          <t>W00388</t>
        </is>
      </c>
      <c r="B320" s="5" t="inlineStr">
        <is>
          <t>IT · Milan</t>
        </is>
      </c>
      <c r="C320" s="5" t="inlineStr">
        <is>
          <t>IT</t>
        </is>
      </c>
      <c r="D320" s="5" t="inlineStr">
        <is>
          <t>Milan</t>
        </is>
      </c>
      <c r="E320" s="5" t="inlineStr">
        <is>
          <t>HR</t>
        </is>
      </c>
      <c r="F320" s="5" t="inlineStr">
        <is>
          <t>L4</t>
        </is>
      </c>
      <c r="G320" s="5" t="inlineStr">
        <is>
          <t>HR L4</t>
        </is>
      </c>
      <c r="H320" s="5" t="inlineStr">
        <is>
          <t>F</t>
        </is>
      </c>
      <c r="I320" s="5" t="inlineStr">
        <is>
          <t>Permanent</t>
        </is>
      </c>
      <c r="J320" s="5" t="inlineStr">
        <is>
          <t>Hybrid</t>
        </is>
      </c>
      <c r="K320" s="5" t="n">
        <v>1</v>
      </c>
      <c r="L320" s="5" t="n">
        <v>40</v>
      </c>
      <c r="M320" s="5" t="n">
        <v>4</v>
      </c>
      <c r="N320" s="41" t="n">
        <v>45900</v>
      </c>
      <c r="O320" s="41" t="n">
        <v>4890</v>
      </c>
      <c r="P320" s="41" t="n">
        <v>0</v>
      </c>
      <c r="Q320" s="41" t="n">
        <v>0</v>
      </c>
      <c r="R320" s="41" t="n">
        <v>0</v>
      </c>
      <c r="S320" s="28">
        <f>L320*Settings!$C$7</f>
        <v/>
      </c>
      <c r="T320" s="34">
        <f>O320+P320+Q320+R320</f>
        <v/>
      </c>
      <c r="U320" s="34">
        <f>N320+T320</f>
        <v/>
      </c>
      <c r="V320" s="33">
        <f>N320/S320</f>
        <v/>
      </c>
      <c r="W320" s="33">
        <f>T320/S320</f>
        <v/>
      </c>
      <c r="X320" s="33">
        <f>U320/S320</f>
        <v/>
      </c>
      <c r="Y320" s="4">
        <f>IF(T320&gt;0,1,0)</f>
        <v/>
      </c>
      <c r="Z320" s="4">
        <f>INDEX('Job Evaluation'!$I$5:$I$40,MATCH(G320,'Job Evaluation'!$A$5:$A$40,0))</f>
        <v/>
      </c>
      <c r="AA320" s="4">
        <f>SUMPRODUCT(($C$2:$C$3444=C320)*($X$2:$X$3444&lt;X320))+SUMPRODUCT(($C$2:C320=C320)*($X$2:X320=X320))</f>
        <v/>
      </c>
      <c r="AB320" s="4">
        <f>MIN(4,INT((AA320-1)*4/COUNTIF($C$2:$C$3444,C320))+1)</f>
        <v/>
      </c>
    </row>
    <row r="321">
      <c r="A321" s="5" t="inlineStr">
        <is>
          <t>W00389</t>
        </is>
      </c>
      <c r="B321" s="5" t="inlineStr">
        <is>
          <t>IT · Milan</t>
        </is>
      </c>
      <c r="C321" s="5" t="inlineStr">
        <is>
          <t>IT</t>
        </is>
      </c>
      <c r="D321" s="5" t="inlineStr">
        <is>
          <t>Milan</t>
        </is>
      </c>
      <c r="E321" s="5" t="inlineStr">
        <is>
          <t>Operations</t>
        </is>
      </c>
      <c r="F321" s="5" t="inlineStr">
        <is>
          <t>L1</t>
        </is>
      </c>
      <c r="G321" s="5" t="inlineStr">
        <is>
          <t>Operations L1</t>
        </is>
      </c>
      <c r="H321" s="5" t="inlineStr">
        <is>
          <t>F</t>
        </is>
      </c>
      <c r="I321" s="5" t="inlineStr">
        <is>
          <t>Permanent</t>
        </is>
      </c>
      <c r="J321" s="5" t="inlineStr">
        <is>
          <t>Hybrid</t>
        </is>
      </c>
      <c r="K321" s="5" t="n">
        <v>1</v>
      </c>
      <c r="L321" s="5" t="n">
        <v>40</v>
      </c>
      <c r="M321" s="5" t="n">
        <v>3</v>
      </c>
      <c r="N321" s="41" t="n">
        <v>20200</v>
      </c>
      <c r="O321" s="41" t="n">
        <v>0</v>
      </c>
      <c r="P321" s="41" t="n">
        <v>0</v>
      </c>
      <c r="Q321" s="41" t="n">
        <v>0</v>
      </c>
      <c r="R321" s="41" t="n">
        <v>0</v>
      </c>
      <c r="S321" s="28">
        <f>L321*Settings!$C$7</f>
        <v/>
      </c>
      <c r="T321" s="34">
        <f>O321+P321+Q321+R321</f>
        <v/>
      </c>
      <c r="U321" s="34">
        <f>N321+T321</f>
        <v/>
      </c>
      <c r="V321" s="33">
        <f>N321/S321</f>
        <v/>
      </c>
      <c r="W321" s="33">
        <f>T321/S321</f>
        <v/>
      </c>
      <c r="X321" s="33">
        <f>U321/S321</f>
        <v/>
      </c>
      <c r="Y321" s="4">
        <f>IF(T321&gt;0,1,0)</f>
        <v/>
      </c>
      <c r="Z321" s="4">
        <f>INDEX('Job Evaluation'!$I$5:$I$40,MATCH(G321,'Job Evaluation'!$A$5:$A$40,0))</f>
        <v/>
      </c>
      <c r="AA321" s="4">
        <f>SUMPRODUCT(($C$2:$C$3444=C321)*($X$2:$X$3444&lt;X321))+SUMPRODUCT(($C$2:C321=C321)*($X$2:X321=X321))</f>
        <v/>
      </c>
      <c r="AB321" s="4">
        <f>MIN(4,INT((AA321-1)*4/COUNTIF($C$2:$C$3444,C321))+1)</f>
        <v/>
      </c>
    </row>
    <row r="322">
      <c r="A322" s="5" t="inlineStr">
        <is>
          <t>W00390</t>
        </is>
      </c>
      <c r="B322" s="5" t="inlineStr">
        <is>
          <t>IT · Milan</t>
        </is>
      </c>
      <c r="C322" s="5" t="inlineStr">
        <is>
          <t>IT</t>
        </is>
      </c>
      <c r="D322" s="5" t="inlineStr">
        <is>
          <t>Milan</t>
        </is>
      </c>
      <c r="E322" s="5" t="inlineStr">
        <is>
          <t>Operations</t>
        </is>
      </c>
      <c r="F322" s="5" t="inlineStr">
        <is>
          <t>L3</t>
        </is>
      </c>
      <c r="G322" s="5" t="inlineStr">
        <is>
          <t>Operations L3</t>
        </is>
      </c>
      <c r="H322" s="5" t="inlineStr">
        <is>
          <t>M</t>
        </is>
      </c>
      <c r="I322" s="5" t="inlineStr">
        <is>
          <t>Permanent</t>
        </is>
      </c>
      <c r="J322" s="5" t="inlineStr">
        <is>
          <t>Onsite</t>
        </is>
      </c>
      <c r="K322" s="5" t="n">
        <v>1</v>
      </c>
      <c r="L322" s="5" t="n">
        <v>40</v>
      </c>
      <c r="M322" s="5" t="n">
        <v>2</v>
      </c>
      <c r="N322" s="41" t="n">
        <v>39800</v>
      </c>
      <c r="O322" s="41" t="n">
        <v>1040</v>
      </c>
      <c r="P322" s="41" t="n">
        <v>0</v>
      </c>
      <c r="Q322" s="41" t="n">
        <v>1320</v>
      </c>
      <c r="R322" s="41" t="n">
        <v>0</v>
      </c>
      <c r="S322" s="28">
        <f>L322*Settings!$C$7</f>
        <v/>
      </c>
      <c r="T322" s="34">
        <f>O322+P322+Q322+R322</f>
        <v/>
      </c>
      <c r="U322" s="34">
        <f>N322+T322</f>
        <v/>
      </c>
      <c r="V322" s="33">
        <f>N322/S322</f>
        <v/>
      </c>
      <c r="W322" s="33">
        <f>T322/S322</f>
        <v/>
      </c>
      <c r="X322" s="33">
        <f>U322/S322</f>
        <v/>
      </c>
      <c r="Y322" s="4">
        <f>IF(T322&gt;0,1,0)</f>
        <v/>
      </c>
      <c r="Z322" s="4">
        <f>INDEX('Job Evaluation'!$I$5:$I$40,MATCH(G322,'Job Evaluation'!$A$5:$A$40,0))</f>
        <v/>
      </c>
      <c r="AA322" s="4">
        <f>SUMPRODUCT(($C$2:$C$3444=C322)*($X$2:$X$3444&lt;X322))+SUMPRODUCT(($C$2:C322=C322)*($X$2:X322=X322))</f>
        <v/>
      </c>
      <c r="AB322" s="4">
        <f>MIN(4,INT((AA322-1)*4/COUNTIF($C$2:$C$3444,C322))+1)</f>
        <v/>
      </c>
    </row>
    <row r="323">
      <c r="A323" s="5" t="inlineStr">
        <is>
          <t>W00391</t>
        </is>
      </c>
      <c r="B323" s="5" t="inlineStr">
        <is>
          <t>PL · Kraków</t>
        </is>
      </c>
      <c r="C323" s="5" t="inlineStr">
        <is>
          <t>PL</t>
        </is>
      </c>
      <c r="D323" s="5" t="inlineStr">
        <is>
          <t>Krakow</t>
        </is>
      </c>
      <c r="E323" s="5" t="inlineStr">
        <is>
          <t>Customer Service</t>
        </is>
      </c>
      <c r="F323" s="5" t="inlineStr">
        <is>
          <t>L3</t>
        </is>
      </c>
      <c r="G323" s="5" t="inlineStr">
        <is>
          <t>Customer Service L3</t>
        </is>
      </c>
      <c r="H323" s="5" t="inlineStr">
        <is>
          <t>M</t>
        </is>
      </c>
      <c r="I323" s="5" t="inlineStr">
        <is>
          <t>Permanent</t>
        </is>
      </c>
      <c r="J323" s="5" t="inlineStr">
        <is>
          <t>Remote</t>
        </is>
      </c>
      <c r="K323" s="5" t="n">
        <v>1</v>
      </c>
      <c r="L323" s="5" t="n">
        <v>40</v>
      </c>
      <c r="M323" s="5" t="n">
        <v>3</v>
      </c>
      <c r="N323" s="41" t="n">
        <v>29250</v>
      </c>
      <c r="O323" s="41" t="n">
        <v>1570</v>
      </c>
      <c r="P323" s="41" t="n">
        <v>0</v>
      </c>
      <c r="Q323" s="41" t="n">
        <v>0</v>
      </c>
      <c r="R323" s="41" t="n">
        <v>0</v>
      </c>
      <c r="S323" s="28">
        <f>L323*Settings!$C$7</f>
        <v/>
      </c>
      <c r="T323" s="34">
        <f>O323+P323+Q323+R323</f>
        <v/>
      </c>
      <c r="U323" s="34">
        <f>N323+T323</f>
        <v/>
      </c>
      <c r="V323" s="33">
        <f>N323/S323</f>
        <v/>
      </c>
      <c r="W323" s="33">
        <f>T323/S323</f>
        <v/>
      </c>
      <c r="X323" s="33">
        <f>U323/S323</f>
        <v/>
      </c>
      <c r="Y323" s="4">
        <f>IF(T323&gt;0,1,0)</f>
        <v/>
      </c>
      <c r="Z323" s="4">
        <f>INDEX('Job Evaluation'!$I$5:$I$40,MATCH(G323,'Job Evaluation'!$A$5:$A$40,0))</f>
        <v/>
      </c>
      <c r="AA323" s="4">
        <f>SUMPRODUCT(($C$2:$C$3444=C323)*($X$2:$X$3444&lt;X323))+SUMPRODUCT(($C$2:C323=C323)*($X$2:X323=X323))</f>
        <v/>
      </c>
      <c r="AB323" s="4">
        <f>MIN(4,INT((AA323-1)*4/COUNTIF($C$2:$C$3444,C323))+1)</f>
        <v/>
      </c>
    </row>
    <row r="324">
      <c r="A324" s="5" t="inlineStr">
        <is>
          <t>W00392</t>
        </is>
      </c>
      <c r="B324" s="5" t="inlineStr">
        <is>
          <t>DE · Munich</t>
        </is>
      </c>
      <c r="C324" s="5" t="inlineStr">
        <is>
          <t>DE</t>
        </is>
      </c>
      <c r="D324" s="5" t="inlineStr">
        <is>
          <t>Munich</t>
        </is>
      </c>
      <c r="E324" s="5" t="inlineStr">
        <is>
          <t>Operations</t>
        </is>
      </c>
      <c r="F324" s="5" t="inlineStr">
        <is>
          <t>L4</t>
        </is>
      </c>
      <c r="G324" s="5" t="inlineStr">
        <is>
          <t>Operations L4</t>
        </is>
      </c>
      <c r="H324" s="5" t="inlineStr">
        <is>
          <t>F</t>
        </is>
      </c>
      <c r="I324" s="5" t="inlineStr">
        <is>
          <t>Fixed-term</t>
        </is>
      </c>
      <c r="J324" s="5" t="inlineStr">
        <is>
          <t>Hybrid</t>
        </is>
      </c>
      <c r="K324" s="5" t="n">
        <v>1</v>
      </c>
      <c r="L324" s="5" t="n">
        <v>40</v>
      </c>
      <c r="M324" s="5" t="n">
        <v>2</v>
      </c>
      <c r="N324" s="41" t="n">
        <v>67700</v>
      </c>
      <c r="O324" s="41" t="n">
        <v>2610</v>
      </c>
      <c r="P324" s="41" t="n">
        <v>0</v>
      </c>
      <c r="Q324" s="41" t="n">
        <v>0</v>
      </c>
      <c r="R324" s="41" t="n">
        <v>0</v>
      </c>
      <c r="S324" s="28">
        <f>L324*Settings!$C$7</f>
        <v/>
      </c>
      <c r="T324" s="34">
        <f>O324+P324+Q324+R324</f>
        <v/>
      </c>
      <c r="U324" s="34">
        <f>N324+T324</f>
        <v/>
      </c>
      <c r="V324" s="33">
        <f>N324/S324</f>
        <v/>
      </c>
      <c r="W324" s="33">
        <f>T324/S324</f>
        <v/>
      </c>
      <c r="X324" s="33">
        <f>U324/S324</f>
        <v/>
      </c>
      <c r="Y324" s="4">
        <f>IF(T324&gt;0,1,0)</f>
        <v/>
      </c>
      <c r="Z324" s="4">
        <f>INDEX('Job Evaluation'!$I$5:$I$40,MATCH(G324,'Job Evaluation'!$A$5:$A$40,0))</f>
        <v/>
      </c>
      <c r="AA324" s="4">
        <f>SUMPRODUCT(($C$2:$C$3444=C324)*($X$2:$X$3444&lt;X324))+SUMPRODUCT(($C$2:C324=C324)*($X$2:X324=X324))</f>
        <v/>
      </c>
      <c r="AB324" s="4">
        <f>MIN(4,INT((AA324-1)*4/COUNTIF($C$2:$C$3444,C324))+1)</f>
        <v/>
      </c>
    </row>
    <row r="325">
      <c r="A325" s="5" t="inlineStr">
        <is>
          <t>W00394</t>
        </is>
      </c>
      <c r="B325" s="5" t="inlineStr">
        <is>
          <t>IT · Milan</t>
        </is>
      </c>
      <c r="C325" s="5" t="inlineStr">
        <is>
          <t>IT</t>
        </is>
      </c>
      <c r="D325" s="5" t="inlineStr">
        <is>
          <t>Milan</t>
        </is>
      </c>
      <c r="E325" s="5" t="inlineStr">
        <is>
          <t>Operations</t>
        </is>
      </c>
      <c r="F325" s="5" t="inlineStr">
        <is>
          <t>L1</t>
        </is>
      </c>
      <c r="G325" s="5" t="inlineStr">
        <is>
          <t>Operations L1</t>
        </is>
      </c>
      <c r="H325" s="5" t="inlineStr">
        <is>
          <t>F</t>
        </is>
      </c>
      <c r="I325" s="5" t="inlineStr">
        <is>
          <t>Permanent</t>
        </is>
      </c>
      <c r="J325" s="5" t="inlineStr">
        <is>
          <t>Hybrid</t>
        </is>
      </c>
      <c r="K325" s="5" t="n">
        <v>1</v>
      </c>
      <c r="L325" s="5" t="n">
        <v>40</v>
      </c>
      <c r="M325" s="5" t="n">
        <v>2</v>
      </c>
      <c r="N325" s="41" t="n">
        <v>27150</v>
      </c>
      <c r="O325" s="41" t="n">
        <v>0</v>
      </c>
      <c r="P325" s="41" t="n">
        <v>0</v>
      </c>
      <c r="Q325" s="41" t="n">
        <v>0</v>
      </c>
      <c r="R325" s="41" t="n">
        <v>0</v>
      </c>
      <c r="S325" s="28">
        <f>L325*Settings!$C$7</f>
        <v/>
      </c>
      <c r="T325" s="34">
        <f>O325+P325+Q325+R325</f>
        <v/>
      </c>
      <c r="U325" s="34">
        <f>N325+T325</f>
        <v/>
      </c>
      <c r="V325" s="33">
        <f>N325/S325</f>
        <v/>
      </c>
      <c r="W325" s="33">
        <f>T325/S325</f>
        <v/>
      </c>
      <c r="X325" s="33">
        <f>U325/S325</f>
        <v/>
      </c>
      <c r="Y325" s="4">
        <f>IF(T325&gt;0,1,0)</f>
        <v/>
      </c>
      <c r="Z325" s="4">
        <f>INDEX('Job Evaluation'!$I$5:$I$40,MATCH(G325,'Job Evaluation'!$A$5:$A$40,0))</f>
        <v/>
      </c>
      <c r="AA325" s="4">
        <f>SUMPRODUCT(($C$2:$C$3444=C325)*($X$2:$X$3444&lt;X325))+SUMPRODUCT(($C$2:C325=C325)*($X$2:X325=X325))</f>
        <v/>
      </c>
      <c r="AB325" s="4">
        <f>MIN(4,INT((AA325-1)*4/COUNTIF($C$2:$C$3444,C325))+1)</f>
        <v/>
      </c>
    </row>
    <row r="326">
      <c r="A326" s="5" t="inlineStr">
        <is>
          <t>W00396</t>
        </is>
      </c>
      <c r="B326" s="5" t="inlineStr">
        <is>
          <t>DE · Munich</t>
        </is>
      </c>
      <c r="C326" s="5" t="inlineStr">
        <is>
          <t>DE</t>
        </is>
      </c>
      <c r="D326" s="5" t="inlineStr">
        <is>
          <t>Munich</t>
        </is>
      </c>
      <c r="E326" s="5" t="inlineStr">
        <is>
          <t>HR</t>
        </is>
      </c>
      <c r="F326" s="5" t="inlineStr">
        <is>
          <t>L4</t>
        </is>
      </c>
      <c r="G326" s="5" t="inlineStr">
        <is>
          <t>HR L4</t>
        </is>
      </c>
      <c r="H326" s="5" t="inlineStr">
        <is>
          <t>M</t>
        </is>
      </c>
      <c r="I326" s="5" t="inlineStr">
        <is>
          <t>Permanent</t>
        </is>
      </c>
      <c r="J326" s="5" t="inlineStr">
        <is>
          <t>Hybrid</t>
        </is>
      </c>
      <c r="K326" s="5" t="n">
        <v>0.8</v>
      </c>
      <c r="L326" s="5" t="n">
        <v>32</v>
      </c>
      <c r="M326" s="5" t="n">
        <v>4</v>
      </c>
      <c r="N326" s="41" t="n">
        <v>62400</v>
      </c>
      <c r="O326" s="41" t="n">
        <v>6600</v>
      </c>
      <c r="P326" s="41" t="n">
        <v>0</v>
      </c>
      <c r="Q326" s="41" t="n">
        <v>0</v>
      </c>
      <c r="R326" s="41" t="n">
        <v>0</v>
      </c>
      <c r="S326" s="28">
        <f>L326*Settings!$C$7</f>
        <v/>
      </c>
      <c r="T326" s="34">
        <f>O326+P326+Q326+R326</f>
        <v/>
      </c>
      <c r="U326" s="34">
        <f>N326+T326</f>
        <v/>
      </c>
      <c r="V326" s="33">
        <f>N326/S326</f>
        <v/>
      </c>
      <c r="W326" s="33">
        <f>T326/S326</f>
        <v/>
      </c>
      <c r="X326" s="33">
        <f>U326/S326</f>
        <v/>
      </c>
      <c r="Y326" s="4">
        <f>IF(T326&gt;0,1,0)</f>
        <v/>
      </c>
      <c r="Z326" s="4">
        <f>INDEX('Job Evaluation'!$I$5:$I$40,MATCH(G326,'Job Evaluation'!$A$5:$A$40,0))</f>
        <v/>
      </c>
      <c r="AA326" s="4">
        <f>SUMPRODUCT(($C$2:$C$3444=C326)*($X$2:$X$3444&lt;X326))+SUMPRODUCT(($C$2:C326=C326)*($X$2:X326=X326))</f>
        <v/>
      </c>
      <c r="AB326" s="4">
        <f>MIN(4,INT((AA326-1)*4/COUNTIF($C$2:$C$3444,C326))+1)</f>
        <v/>
      </c>
    </row>
    <row r="327">
      <c r="A327" s="5" t="inlineStr">
        <is>
          <t>W00397</t>
        </is>
      </c>
      <c r="B327" s="5" t="inlineStr">
        <is>
          <t>IT · Milan</t>
        </is>
      </c>
      <c r="C327" s="5" t="inlineStr">
        <is>
          <t>IT</t>
        </is>
      </c>
      <c r="D327" s="5" t="inlineStr">
        <is>
          <t>Milan</t>
        </is>
      </c>
      <c r="E327" s="5" t="inlineStr">
        <is>
          <t>Customer Service</t>
        </is>
      </c>
      <c r="F327" s="5" t="inlineStr">
        <is>
          <t>L2</t>
        </is>
      </c>
      <c r="G327" s="5" t="inlineStr">
        <is>
          <t>Customer Service L2</t>
        </is>
      </c>
      <c r="H327" s="5" t="inlineStr">
        <is>
          <t>F</t>
        </is>
      </c>
      <c r="I327" s="5" t="inlineStr">
        <is>
          <t>Fixed-term</t>
        </is>
      </c>
      <c r="J327" s="5" t="inlineStr">
        <is>
          <t>Onsite</t>
        </is>
      </c>
      <c r="K327" s="5" t="n">
        <v>1</v>
      </c>
      <c r="L327" s="5" t="n">
        <v>40</v>
      </c>
      <c r="M327" s="5" t="n">
        <v>3</v>
      </c>
      <c r="N327" s="41" t="n">
        <v>24350</v>
      </c>
      <c r="O327" s="41" t="n">
        <v>0</v>
      </c>
      <c r="P327" s="41" t="n">
        <v>0</v>
      </c>
      <c r="Q327" s="41" t="n">
        <v>1320</v>
      </c>
      <c r="R327" s="41" t="n">
        <v>0</v>
      </c>
      <c r="S327" s="28">
        <f>L327*Settings!$C$7</f>
        <v/>
      </c>
      <c r="T327" s="34">
        <f>O327+P327+Q327+R327</f>
        <v/>
      </c>
      <c r="U327" s="34">
        <f>N327+T327</f>
        <v/>
      </c>
      <c r="V327" s="33">
        <f>N327/S327</f>
        <v/>
      </c>
      <c r="W327" s="33">
        <f>T327/S327</f>
        <v/>
      </c>
      <c r="X327" s="33">
        <f>U327/S327</f>
        <v/>
      </c>
      <c r="Y327" s="4">
        <f>IF(T327&gt;0,1,0)</f>
        <v/>
      </c>
      <c r="Z327" s="4">
        <f>INDEX('Job Evaluation'!$I$5:$I$40,MATCH(G327,'Job Evaluation'!$A$5:$A$40,0))</f>
        <v/>
      </c>
      <c r="AA327" s="4">
        <f>SUMPRODUCT(($C$2:$C$3444=C327)*($X$2:$X$3444&lt;X327))+SUMPRODUCT(($C$2:C327=C327)*($X$2:X327=X327))</f>
        <v/>
      </c>
      <c r="AB327" s="4">
        <f>MIN(4,INT((AA327-1)*4/COUNTIF($C$2:$C$3444,C327))+1)</f>
        <v/>
      </c>
    </row>
    <row r="328">
      <c r="A328" s="5" t="inlineStr">
        <is>
          <t>W00398</t>
        </is>
      </c>
      <c r="B328" s="5" t="inlineStr">
        <is>
          <t>PL · Kraków</t>
        </is>
      </c>
      <c r="C328" s="5" t="inlineStr">
        <is>
          <t>PL</t>
        </is>
      </c>
      <c r="D328" s="5" t="inlineStr">
        <is>
          <t>Krakow</t>
        </is>
      </c>
      <c r="E328" s="5" t="inlineStr">
        <is>
          <t>HR</t>
        </is>
      </c>
      <c r="F328" s="5" t="inlineStr">
        <is>
          <t>L1</t>
        </is>
      </c>
      <c r="G328" s="5" t="inlineStr">
        <is>
          <t>HR L1</t>
        </is>
      </c>
      <c r="H328" s="5" t="inlineStr">
        <is>
          <t>F</t>
        </is>
      </c>
      <c r="I328" s="5" t="inlineStr">
        <is>
          <t>Permanent</t>
        </is>
      </c>
      <c r="J328" s="5" t="inlineStr">
        <is>
          <t>Hybrid</t>
        </is>
      </c>
      <c r="K328" s="5" t="n">
        <v>1</v>
      </c>
      <c r="L328" s="5" t="n">
        <v>40</v>
      </c>
      <c r="M328" s="5" t="n">
        <v>3</v>
      </c>
      <c r="N328" s="41" t="n">
        <v>23500</v>
      </c>
      <c r="O328" s="41" t="n">
        <v>0</v>
      </c>
      <c r="P328" s="41" t="n">
        <v>0</v>
      </c>
      <c r="Q328" s="41" t="n">
        <v>0</v>
      </c>
      <c r="R328" s="41" t="n">
        <v>0</v>
      </c>
      <c r="S328" s="28">
        <f>L328*Settings!$C$7</f>
        <v/>
      </c>
      <c r="T328" s="34">
        <f>O328+P328+Q328+R328</f>
        <v/>
      </c>
      <c r="U328" s="34">
        <f>N328+T328</f>
        <v/>
      </c>
      <c r="V328" s="33">
        <f>N328/S328</f>
        <v/>
      </c>
      <c r="W328" s="33">
        <f>T328/S328</f>
        <v/>
      </c>
      <c r="X328" s="33">
        <f>U328/S328</f>
        <v/>
      </c>
      <c r="Y328" s="4">
        <f>IF(T328&gt;0,1,0)</f>
        <v/>
      </c>
      <c r="Z328" s="4">
        <f>INDEX('Job Evaluation'!$I$5:$I$40,MATCH(G328,'Job Evaluation'!$A$5:$A$40,0))</f>
        <v/>
      </c>
      <c r="AA328" s="4">
        <f>SUMPRODUCT(($C$2:$C$3444=C328)*($X$2:$X$3444&lt;X328))+SUMPRODUCT(($C$2:C328=C328)*($X$2:X328=X328))</f>
        <v/>
      </c>
      <c r="AB328" s="4">
        <f>MIN(4,INT((AA328-1)*4/COUNTIF($C$2:$C$3444,C328))+1)</f>
        <v/>
      </c>
    </row>
    <row r="329">
      <c r="A329" s="5" t="inlineStr">
        <is>
          <t>W00399</t>
        </is>
      </c>
      <c r="B329" s="5" t="inlineStr">
        <is>
          <t>PL · Kraków</t>
        </is>
      </c>
      <c r="C329" s="5" t="inlineStr">
        <is>
          <t>PL</t>
        </is>
      </c>
      <c r="D329" s="5" t="inlineStr">
        <is>
          <t>Krakow</t>
        </is>
      </c>
      <c r="E329" s="5" t="inlineStr">
        <is>
          <t>Customer Service</t>
        </is>
      </c>
      <c r="F329" s="5" t="inlineStr">
        <is>
          <t>L4</t>
        </is>
      </c>
      <c r="G329" s="5" t="inlineStr">
        <is>
          <t>Customer Service L4</t>
        </is>
      </c>
      <c r="H329" s="5" t="inlineStr">
        <is>
          <t>M</t>
        </is>
      </c>
      <c r="I329" s="5" t="inlineStr">
        <is>
          <t>Fixed-term</t>
        </is>
      </c>
      <c r="J329" s="5" t="inlineStr">
        <is>
          <t>Onsite</t>
        </is>
      </c>
      <c r="K329" s="5" t="n">
        <v>1</v>
      </c>
      <c r="L329" s="5" t="n">
        <v>40</v>
      </c>
      <c r="M329" s="5" t="n">
        <v>4</v>
      </c>
      <c r="N329" s="41" t="n">
        <v>40000</v>
      </c>
      <c r="O329" s="41" t="n">
        <v>4050</v>
      </c>
      <c r="P329" s="41" t="n">
        <v>0</v>
      </c>
      <c r="Q329" s="41" t="n">
        <v>0</v>
      </c>
      <c r="R329" s="41" t="n">
        <v>0</v>
      </c>
      <c r="S329" s="28">
        <f>L329*Settings!$C$7</f>
        <v/>
      </c>
      <c r="T329" s="34">
        <f>O329+P329+Q329+R329</f>
        <v/>
      </c>
      <c r="U329" s="34">
        <f>N329+T329</f>
        <v/>
      </c>
      <c r="V329" s="33">
        <f>N329/S329</f>
        <v/>
      </c>
      <c r="W329" s="33">
        <f>T329/S329</f>
        <v/>
      </c>
      <c r="X329" s="33">
        <f>U329/S329</f>
        <v/>
      </c>
      <c r="Y329" s="4">
        <f>IF(T329&gt;0,1,0)</f>
        <v/>
      </c>
      <c r="Z329" s="4">
        <f>INDEX('Job Evaluation'!$I$5:$I$40,MATCH(G329,'Job Evaluation'!$A$5:$A$40,0))</f>
        <v/>
      </c>
      <c r="AA329" s="4">
        <f>SUMPRODUCT(($C$2:$C$3444=C329)*($X$2:$X$3444&lt;X329))+SUMPRODUCT(($C$2:C329=C329)*($X$2:X329=X329))</f>
        <v/>
      </c>
      <c r="AB329" s="4">
        <f>MIN(4,INT((AA329-1)*4/COUNTIF($C$2:$C$3444,C329))+1)</f>
        <v/>
      </c>
    </row>
    <row r="330">
      <c r="A330" s="5" t="inlineStr">
        <is>
          <t>W00400</t>
        </is>
      </c>
      <c r="B330" s="5" t="inlineStr">
        <is>
          <t>ES · Barcelona</t>
        </is>
      </c>
      <c r="C330" s="5" t="inlineStr">
        <is>
          <t>ES</t>
        </is>
      </c>
      <c r="D330" s="5" t="inlineStr">
        <is>
          <t>Barcelona</t>
        </is>
      </c>
      <c r="E330" s="5" t="inlineStr">
        <is>
          <t>Tech</t>
        </is>
      </c>
      <c r="F330" s="5" t="inlineStr">
        <is>
          <t>L1</t>
        </is>
      </c>
      <c r="G330" s="5" t="inlineStr">
        <is>
          <t>Tech L1</t>
        </is>
      </c>
      <c r="H330" s="5" t="inlineStr">
        <is>
          <t>F</t>
        </is>
      </c>
      <c r="I330" s="5" t="inlineStr">
        <is>
          <t>Permanent</t>
        </is>
      </c>
      <c r="J330" s="5" t="inlineStr">
        <is>
          <t>Remote</t>
        </is>
      </c>
      <c r="K330" s="5" t="n">
        <v>1</v>
      </c>
      <c r="L330" s="5" t="n">
        <v>40</v>
      </c>
      <c r="M330" s="5" t="n">
        <v>3</v>
      </c>
      <c r="N330" s="41" t="n">
        <v>30750</v>
      </c>
      <c r="O330" s="41" t="n">
        <v>0</v>
      </c>
      <c r="P330" s="41" t="n">
        <v>0</v>
      </c>
      <c r="Q330" s="41" t="n">
        <v>0</v>
      </c>
      <c r="R330" s="41" t="n">
        <v>0</v>
      </c>
      <c r="S330" s="28">
        <f>L330*Settings!$C$7</f>
        <v/>
      </c>
      <c r="T330" s="34">
        <f>O330+P330+Q330+R330</f>
        <v/>
      </c>
      <c r="U330" s="34">
        <f>N330+T330</f>
        <v/>
      </c>
      <c r="V330" s="33">
        <f>N330/S330</f>
        <v/>
      </c>
      <c r="W330" s="33">
        <f>T330/S330</f>
        <v/>
      </c>
      <c r="X330" s="33">
        <f>U330/S330</f>
        <v/>
      </c>
      <c r="Y330" s="4">
        <f>IF(T330&gt;0,1,0)</f>
        <v/>
      </c>
      <c r="Z330" s="4">
        <f>INDEX('Job Evaluation'!$I$5:$I$40,MATCH(G330,'Job Evaluation'!$A$5:$A$40,0))</f>
        <v/>
      </c>
      <c r="AA330" s="4">
        <f>SUMPRODUCT(($C$2:$C$3444=C330)*($X$2:$X$3444&lt;X330))+SUMPRODUCT(($C$2:C330=C330)*($X$2:X330=X330))</f>
        <v/>
      </c>
      <c r="AB330" s="4">
        <f>MIN(4,INT((AA330-1)*4/COUNTIF($C$2:$C$3444,C330))+1)</f>
        <v/>
      </c>
    </row>
    <row r="331">
      <c r="A331" s="5" t="inlineStr">
        <is>
          <t>W00401</t>
        </is>
      </c>
      <c r="B331" s="5" t="inlineStr">
        <is>
          <t>IT · Milan</t>
        </is>
      </c>
      <c r="C331" s="5" t="inlineStr">
        <is>
          <t>IT</t>
        </is>
      </c>
      <c r="D331" s="5" t="inlineStr">
        <is>
          <t>Milan</t>
        </is>
      </c>
      <c r="E331" s="5" t="inlineStr">
        <is>
          <t>Operations</t>
        </is>
      </c>
      <c r="F331" s="5" t="inlineStr">
        <is>
          <t>L3</t>
        </is>
      </c>
      <c r="G331" s="5" t="inlineStr">
        <is>
          <t>Operations L3</t>
        </is>
      </c>
      <c r="H331" s="5" t="inlineStr">
        <is>
          <t>M</t>
        </is>
      </c>
      <c r="I331" s="5" t="inlineStr">
        <is>
          <t>Permanent</t>
        </is>
      </c>
      <c r="J331" s="5" t="inlineStr">
        <is>
          <t>Remote</t>
        </is>
      </c>
      <c r="K331" s="5" t="n">
        <v>1</v>
      </c>
      <c r="L331" s="5" t="n">
        <v>40</v>
      </c>
      <c r="M331" s="5" t="n">
        <v>4</v>
      </c>
      <c r="N331" s="41" t="n">
        <v>38250</v>
      </c>
      <c r="O331" s="41" t="n">
        <v>2550</v>
      </c>
      <c r="P331" s="41" t="n">
        <v>0</v>
      </c>
      <c r="Q331" s="41" t="n">
        <v>0</v>
      </c>
      <c r="R331" s="41" t="n">
        <v>0</v>
      </c>
      <c r="S331" s="28">
        <f>L331*Settings!$C$7</f>
        <v/>
      </c>
      <c r="T331" s="34">
        <f>O331+P331+Q331+R331</f>
        <v/>
      </c>
      <c r="U331" s="34">
        <f>N331+T331</f>
        <v/>
      </c>
      <c r="V331" s="33">
        <f>N331/S331</f>
        <v/>
      </c>
      <c r="W331" s="33">
        <f>T331/S331</f>
        <v/>
      </c>
      <c r="X331" s="33">
        <f>U331/S331</f>
        <v/>
      </c>
      <c r="Y331" s="4">
        <f>IF(T331&gt;0,1,0)</f>
        <v/>
      </c>
      <c r="Z331" s="4">
        <f>INDEX('Job Evaluation'!$I$5:$I$40,MATCH(G331,'Job Evaluation'!$A$5:$A$40,0))</f>
        <v/>
      </c>
      <c r="AA331" s="4">
        <f>SUMPRODUCT(($C$2:$C$3444=C331)*($X$2:$X$3444&lt;X331))+SUMPRODUCT(($C$2:C331=C331)*($X$2:X331=X331))</f>
        <v/>
      </c>
      <c r="AB331" s="4">
        <f>MIN(4,INT((AA331-1)*4/COUNTIF($C$2:$C$3444,C331))+1)</f>
        <v/>
      </c>
    </row>
    <row r="332">
      <c r="A332" s="5" t="inlineStr">
        <is>
          <t>W00402</t>
        </is>
      </c>
      <c r="B332" s="5" t="inlineStr">
        <is>
          <t>PL · Kraków</t>
        </is>
      </c>
      <c r="C332" s="5" t="inlineStr">
        <is>
          <t>PL</t>
        </is>
      </c>
      <c r="D332" s="5" t="inlineStr">
        <is>
          <t>Krakow</t>
        </is>
      </c>
      <c r="E332" s="5" t="inlineStr">
        <is>
          <t>Customer Service</t>
        </is>
      </c>
      <c r="F332" s="5" t="inlineStr">
        <is>
          <t>L2</t>
        </is>
      </c>
      <c r="G332" s="5" t="inlineStr">
        <is>
          <t>Customer Service L2</t>
        </is>
      </c>
      <c r="H332" s="5" t="inlineStr">
        <is>
          <t>M</t>
        </is>
      </c>
      <c r="I332" s="5" t="inlineStr">
        <is>
          <t>Permanent</t>
        </is>
      </c>
      <c r="J332" s="5" t="inlineStr">
        <is>
          <t>Hybrid</t>
        </is>
      </c>
      <c r="K332" s="5" t="n">
        <v>1</v>
      </c>
      <c r="L332" s="5" t="n">
        <v>40</v>
      </c>
      <c r="M332" s="5" t="n">
        <v>5</v>
      </c>
      <c r="N332" s="41" t="n">
        <v>22800</v>
      </c>
      <c r="O332" s="41" t="n">
        <v>0</v>
      </c>
      <c r="P332" s="41" t="n">
        <v>0</v>
      </c>
      <c r="Q332" s="41" t="n">
        <v>0</v>
      </c>
      <c r="R332" s="41" t="n">
        <v>0</v>
      </c>
      <c r="S332" s="28">
        <f>L332*Settings!$C$7</f>
        <v/>
      </c>
      <c r="T332" s="34">
        <f>O332+P332+Q332+R332</f>
        <v/>
      </c>
      <c r="U332" s="34">
        <f>N332+T332</f>
        <v/>
      </c>
      <c r="V332" s="33">
        <f>N332/S332</f>
        <v/>
      </c>
      <c r="W332" s="33">
        <f>T332/S332</f>
        <v/>
      </c>
      <c r="X332" s="33">
        <f>U332/S332</f>
        <v/>
      </c>
      <c r="Y332" s="4">
        <f>IF(T332&gt;0,1,0)</f>
        <v/>
      </c>
      <c r="Z332" s="4">
        <f>INDEX('Job Evaluation'!$I$5:$I$40,MATCH(G332,'Job Evaluation'!$A$5:$A$40,0))</f>
        <v/>
      </c>
      <c r="AA332" s="4">
        <f>SUMPRODUCT(($C$2:$C$3444=C332)*($X$2:$X$3444&lt;X332))+SUMPRODUCT(($C$2:C332=C332)*($X$2:X332=X332))</f>
        <v/>
      </c>
      <c r="AB332" s="4">
        <f>MIN(4,INT((AA332-1)*4/COUNTIF($C$2:$C$3444,C332))+1)</f>
        <v/>
      </c>
    </row>
    <row r="333">
      <c r="A333" s="5" t="inlineStr">
        <is>
          <t>W00403</t>
        </is>
      </c>
      <c r="B333" s="5" t="inlineStr">
        <is>
          <t>PL · Kraków</t>
        </is>
      </c>
      <c r="C333" s="5" t="inlineStr">
        <is>
          <t>PL</t>
        </is>
      </c>
      <c r="D333" s="5" t="inlineStr">
        <is>
          <t>Krakow</t>
        </is>
      </c>
      <c r="E333" s="5" t="inlineStr">
        <is>
          <t>Sales</t>
        </is>
      </c>
      <c r="F333" s="5" t="inlineStr">
        <is>
          <t>L3</t>
        </is>
      </c>
      <c r="G333" s="5" t="inlineStr">
        <is>
          <t>Sales L3</t>
        </is>
      </c>
      <c r="H333" s="5" t="inlineStr">
        <is>
          <t>M</t>
        </is>
      </c>
      <c r="I333" s="5" t="inlineStr">
        <is>
          <t>Permanent</t>
        </is>
      </c>
      <c r="J333" s="5" t="inlineStr">
        <is>
          <t>Onsite</t>
        </is>
      </c>
      <c r="K333" s="5" t="n">
        <v>1</v>
      </c>
      <c r="L333" s="5" t="n">
        <v>40</v>
      </c>
      <c r="M333" s="5" t="n">
        <v>2</v>
      </c>
      <c r="N333" s="41" t="n">
        <v>33300</v>
      </c>
      <c r="O333" s="41" t="n">
        <v>860</v>
      </c>
      <c r="P333" s="41" t="n">
        <v>6100</v>
      </c>
      <c r="Q333" s="41" t="n">
        <v>0</v>
      </c>
      <c r="R333" s="41" t="n">
        <v>0</v>
      </c>
      <c r="S333" s="28">
        <f>L333*Settings!$C$7</f>
        <v/>
      </c>
      <c r="T333" s="34">
        <f>O333+P333+Q333+R333</f>
        <v/>
      </c>
      <c r="U333" s="34">
        <f>N333+T333</f>
        <v/>
      </c>
      <c r="V333" s="33">
        <f>N333/S333</f>
        <v/>
      </c>
      <c r="W333" s="33">
        <f>T333/S333</f>
        <v/>
      </c>
      <c r="X333" s="33">
        <f>U333/S333</f>
        <v/>
      </c>
      <c r="Y333" s="4">
        <f>IF(T333&gt;0,1,0)</f>
        <v/>
      </c>
      <c r="Z333" s="4">
        <f>INDEX('Job Evaluation'!$I$5:$I$40,MATCH(G333,'Job Evaluation'!$A$5:$A$40,0))</f>
        <v/>
      </c>
      <c r="AA333" s="4">
        <f>SUMPRODUCT(($C$2:$C$3444=C333)*($X$2:$X$3444&lt;X333))+SUMPRODUCT(($C$2:C333=C333)*($X$2:X333=X333))</f>
        <v/>
      </c>
      <c r="AB333" s="4">
        <f>MIN(4,INT((AA333-1)*4/COUNTIF($C$2:$C$3444,C333))+1)</f>
        <v/>
      </c>
    </row>
    <row r="334">
      <c r="A334" s="5" t="inlineStr">
        <is>
          <t>W00404</t>
        </is>
      </c>
      <c r="B334" s="5" t="inlineStr">
        <is>
          <t>PL · Kraków</t>
        </is>
      </c>
      <c r="C334" s="5" t="inlineStr">
        <is>
          <t>PL</t>
        </is>
      </c>
      <c r="D334" s="5" t="inlineStr">
        <is>
          <t>Krakow</t>
        </is>
      </c>
      <c r="E334" s="5" t="inlineStr">
        <is>
          <t>Customer Service</t>
        </is>
      </c>
      <c r="F334" s="5" t="inlineStr">
        <is>
          <t>L2</t>
        </is>
      </c>
      <c r="G334" s="5" t="inlineStr">
        <is>
          <t>Customer Service L2</t>
        </is>
      </c>
      <c r="H334" s="5" t="inlineStr">
        <is>
          <t>M</t>
        </is>
      </c>
      <c r="I334" s="5" t="inlineStr">
        <is>
          <t>Fixed-term</t>
        </is>
      </c>
      <c r="J334" s="5" t="inlineStr">
        <is>
          <t>Onsite</t>
        </is>
      </c>
      <c r="K334" s="5" t="n">
        <v>1</v>
      </c>
      <c r="L334" s="5" t="n">
        <v>40</v>
      </c>
      <c r="M334" s="5" t="n">
        <v>3</v>
      </c>
      <c r="N334" s="41" t="n">
        <v>27450</v>
      </c>
      <c r="O334" s="41" t="n">
        <v>0</v>
      </c>
      <c r="P334" s="41" t="n">
        <v>0</v>
      </c>
      <c r="Q334" s="41" t="n">
        <v>840</v>
      </c>
      <c r="R334" s="41" t="n">
        <v>0</v>
      </c>
      <c r="S334" s="28">
        <f>L334*Settings!$C$7</f>
        <v/>
      </c>
      <c r="T334" s="34">
        <f>O334+P334+Q334+R334</f>
        <v/>
      </c>
      <c r="U334" s="34">
        <f>N334+T334</f>
        <v/>
      </c>
      <c r="V334" s="33">
        <f>N334/S334</f>
        <v/>
      </c>
      <c r="W334" s="33">
        <f>T334/S334</f>
        <v/>
      </c>
      <c r="X334" s="33">
        <f>U334/S334</f>
        <v/>
      </c>
      <c r="Y334" s="4">
        <f>IF(T334&gt;0,1,0)</f>
        <v/>
      </c>
      <c r="Z334" s="4">
        <f>INDEX('Job Evaluation'!$I$5:$I$40,MATCH(G334,'Job Evaluation'!$A$5:$A$40,0))</f>
        <v/>
      </c>
      <c r="AA334" s="4">
        <f>SUMPRODUCT(($C$2:$C$3444=C334)*($X$2:$X$3444&lt;X334))+SUMPRODUCT(($C$2:C334=C334)*($X$2:X334=X334))</f>
        <v/>
      </c>
      <c r="AB334" s="4">
        <f>MIN(4,INT((AA334-1)*4/COUNTIF($C$2:$C$3444,C334))+1)</f>
        <v/>
      </c>
    </row>
    <row r="335">
      <c r="A335" s="5" t="inlineStr">
        <is>
          <t>W00405</t>
        </is>
      </c>
      <c r="B335" s="5" t="inlineStr">
        <is>
          <t>PL · Kraków</t>
        </is>
      </c>
      <c r="C335" s="5" t="inlineStr">
        <is>
          <t>PL</t>
        </is>
      </c>
      <c r="D335" s="5" t="inlineStr">
        <is>
          <t>Krakow</t>
        </is>
      </c>
      <c r="E335" s="5" t="inlineStr">
        <is>
          <t>Operations</t>
        </is>
      </c>
      <c r="F335" s="5" t="inlineStr">
        <is>
          <t>L2</t>
        </is>
      </c>
      <c r="G335" s="5" t="inlineStr">
        <is>
          <t>Operations L2</t>
        </is>
      </c>
      <c r="H335" s="5" t="inlineStr">
        <is>
          <t>M</t>
        </is>
      </c>
      <c r="I335" s="5" t="inlineStr">
        <is>
          <t>Permanent</t>
        </is>
      </c>
      <c r="J335" s="5" t="inlineStr">
        <is>
          <t>Remote</t>
        </is>
      </c>
      <c r="K335" s="5" t="n">
        <v>1</v>
      </c>
      <c r="L335" s="5" t="n">
        <v>40</v>
      </c>
      <c r="M335" s="5" t="n">
        <v>3</v>
      </c>
      <c r="N335" s="41" t="n">
        <v>25150</v>
      </c>
      <c r="O335" s="41" t="n">
        <v>0</v>
      </c>
      <c r="P335" s="41" t="n">
        <v>0</v>
      </c>
      <c r="Q335" s="41" t="n">
        <v>0</v>
      </c>
      <c r="R335" s="41" t="n">
        <v>0</v>
      </c>
      <c r="S335" s="28">
        <f>L335*Settings!$C$7</f>
        <v/>
      </c>
      <c r="T335" s="34">
        <f>O335+P335+Q335+R335</f>
        <v/>
      </c>
      <c r="U335" s="34">
        <f>N335+T335</f>
        <v/>
      </c>
      <c r="V335" s="33">
        <f>N335/S335</f>
        <v/>
      </c>
      <c r="W335" s="33">
        <f>T335/S335</f>
        <v/>
      </c>
      <c r="X335" s="33">
        <f>U335/S335</f>
        <v/>
      </c>
      <c r="Y335" s="4">
        <f>IF(T335&gt;0,1,0)</f>
        <v/>
      </c>
      <c r="Z335" s="4">
        <f>INDEX('Job Evaluation'!$I$5:$I$40,MATCH(G335,'Job Evaluation'!$A$5:$A$40,0))</f>
        <v/>
      </c>
      <c r="AA335" s="4">
        <f>SUMPRODUCT(($C$2:$C$3444=C335)*($X$2:$X$3444&lt;X335))+SUMPRODUCT(($C$2:C335=C335)*($X$2:X335=X335))</f>
        <v/>
      </c>
      <c r="AB335" s="4">
        <f>MIN(4,INT((AA335-1)*4/COUNTIF($C$2:$C$3444,C335))+1)</f>
        <v/>
      </c>
    </row>
    <row r="336">
      <c r="A336" s="5" t="inlineStr">
        <is>
          <t>W00406</t>
        </is>
      </c>
      <c r="B336" s="5" t="inlineStr">
        <is>
          <t>PL · Kraków</t>
        </is>
      </c>
      <c r="C336" s="5" t="inlineStr">
        <is>
          <t>PL</t>
        </is>
      </c>
      <c r="D336" s="5" t="inlineStr">
        <is>
          <t>Krakow</t>
        </is>
      </c>
      <c r="E336" s="5" t="inlineStr">
        <is>
          <t>Customer Service</t>
        </is>
      </c>
      <c r="F336" s="5" t="inlineStr">
        <is>
          <t>L4</t>
        </is>
      </c>
      <c r="G336" s="5" t="inlineStr">
        <is>
          <t>Customer Service L4</t>
        </is>
      </c>
      <c r="H336" s="5" t="inlineStr">
        <is>
          <t>M</t>
        </is>
      </c>
      <c r="I336" s="5" t="inlineStr">
        <is>
          <t>Fixed-term</t>
        </is>
      </c>
      <c r="J336" s="5" t="inlineStr">
        <is>
          <t>Hybrid</t>
        </is>
      </c>
      <c r="K336" s="5" t="n">
        <v>1</v>
      </c>
      <c r="L336" s="5" t="n">
        <v>40</v>
      </c>
      <c r="M336" s="5" t="n">
        <v>2</v>
      </c>
      <c r="N336" s="41" t="n">
        <v>38450</v>
      </c>
      <c r="O336" s="41" t="n">
        <v>1660</v>
      </c>
      <c r="P336" s="41" t="n">
        <v>0</v>
      </c>
      <c r="Q336" s="41" t="n">
        <v>0</v>
      </c>
      <c r="R336" s="41" t="n">
        <v>0</v>
      </c>
      <c r="S336" s="28">
        <f>L336*Settings!$C$7</f>
        <v/>
      </c>
      <c r="T336" s="34">
        <f>O336+P336+Q336+R336</f>
        <v/>
      </c>
      <c r="U336" s="34">
        <f>N336+T336</f>
        <v/>
      </c>
      <c r="V336" s="33">
        <f>N336/S336</f>
        <v/>
      </c>
      <c r="W336" s="33">
        <f>T336/S336</f>
        <v/>
      </c>
      <c r="X336" s="33">
        <f>U336/S336</f>
        <v/>
      </c>
      <c r="Y336" s="4">
        <f>IF(T336&gt;0,1,0)</f>
        <v/>
      </c>
      <c r="Z336" s="4">
        <f>INDEX('Job Evaluation'!$I$5:$I$40,MATCH(G336,'Job Evaluation'!$A$5:$A$40,0))</f>
        <v/>
      </c>
      <c r="AA336" s="4">
        <f>SUMPRODUCT(($C$2:$C$3444=C336)*($X$2:$X$3444&lt;X336))+SUMPRODUCT(($C$2:C336=C336)*($X$2:X336=X336))</f>
        <v/>
      </c>
      <c r="AB336" s="4">
        <f>MIN(4,INT((AA336-1)*4/COUNTIF($C$2:$C$3444,C336))+1)</f>
        <v/>
      </c>
    </row>
    <row r="337">
      <c r="A337" s="5" t="inlineStr">
        <is>
          <t>W00407</t>
        </is>
      </c>
      <c r="B337" s="5" t="inlineStr">
        <is>
          <t>DE · Munich</t>
        </is>
      </c>
      <c r="C337" s="5" t="inlineStr">
        <is>
          <t>DE</t>
        </is>
      </c>
      <c r="D337" s="5" t="inlineStr">
        <is>
          <t>Munich</t>
        </is>
      </c>
      <c r="E337" s="5" t="inlineStr">
        <is>
          <t>Operations</t>
        </is>
      </c>
      <c r="F337" s="5" t="inlineStr">
        <is>
          <t>L6</t>
        </is>
      </c>
      <c r="G337" s="5" t="inlineStr">
        <is>
          <t>Operations L6</t>
        </is>
      </c>
      <c r="H337" s="5" t="inlineStr">
        <is>
          <t>M</t>
        </is>
      </c>
      <c r="I337" s="5" t="inlineStr">
        <is>
          <t>Permanent</t>
        </is>
      </c>
      <c r="J337" s="5" t="inlineStr">
        <is>
          <t>Onsite</t>
        </is>
      </c>
      <c r="K337" s="5" t="n">
        <v>1</v>
      </c>
      <c r="L337" s="5" t="n">
        <v>40</v>
      </c>
      <c r="M337" s="5" t="n">
        <v>2</v>
      </c>
      <c r="N337" s="41" t="n">
        <v>141300</v>
      </c>
      <c r="O337" s="41" t="n">
        <v>15350</v>
      </c>
      <c r="P337" s="41" t="n">
        <v>0</v>
      </c>
      <c r="Q337" s="41" t="n">
        <v>0</v>
      </c>
      <c r="R337" s="41" t="n">
        <v>7200</v>
      </c>
      <c r="S337" s="28">
        <f>L337*Settings!$C$7</f>
        <v/>
      </c>
      <c r="T337" s="34">
        <f>O337+P337+Q337+R337</f>
        <v/>
      </c>
      <c r="U337" s="34">
        <f>N337+T337</f>
        <v/>
      </c>
      <c r="V337" s="33">
        <f>N337/S337</f>
        <v/>
      </c>
      <c r="W337" s="33">
        <f>T337/S337</f>
        <v/>
      </c>
      <c r="X337" s="33">
        <f>U337/S337</f>
        <v/>
      </c>
      <c r="Y337" s="4">
        <f>IF(T337&gt;0,1,0)</f>
        <v/>
      </c>
      <c r="Z337" s="4">
        <f>INDEX('Job Evaluation'!$I$5:$I$40,MATCH(G337,'Job Evaluation'!$A$5:$A$40,0))</f>
        <v/>
      </c>
      <c r="AA337" s="4">
        <f>SUMPRODUCT(($C$2:$C$3444=C337)*($X$2:$X$3444&lt;X337))+SUMPRODUCT(($C$2:C337=C337)*($X$2:X337=X337))</f>
        <v/>
      </c>
      <c r="AB337" s="4">
        <f>MIN(4,INT((AA337-1)*4/COUNTIF($C$2:$C$3444,C337))+1)</f>
        <v/>
      </c>
    </row>
    <row r="338">
      <c r="A338" s="5" t="inlineStr">
        <is>
          <t>W00408</t>
        </is>
      </c>
      <c r="B338" s="5" t="inlineStr">
        <is>
          <t>PL · Kraków</t>
        </is>
      </c>
      <c r="C338" s="5" t="inlineStr">
        <is>
          <t>PL</t>
        </is>
      </c>
      <c r="D338" s="5" t="inlineStr">
        <is>
          <t>Krakow</t>
        </is>
      </c>
      <c r="E338" s="5" t="inlineStr">
        <is>
          <t>Customer Service</t>
        </is>
      </c>
      <c r="F338" s="5" t="inlineStr">
        <is>
          <t>L3</t>
        </is>
      </c>
      <c r="G338" s="5" t="inlineStr">
        <is>
          <t>Customer Service L3</t>
        </is>
      </c>
      <c r="H338" s="5" t="inlineStr">
        <is>
          <t>F</t>
        </is>
      </c>
      <c r="I338" s="5" t="inlineStr">
        <is>
          <t>Permanent</t>
        </is>
      </c>
      <c r="J338" s="5" t="inlineStr">
        <is>
          <t>Hybrid</t>
        </is>
      </c>
      <c r="K338" s="5" t="n">
        <v>1</v>
      </c>
      <c r="L338" s="5" t="n">
        <v>40</v>
      </c>
      <c r="M338" s="5" t="n">
        <v>3</v>
      </c>
      <c r="N338" s="41" t="n">
        <v>29700</v>
      </c>
      <c r="O338" s="41" t="n">
        <v>1340</v>
      </c>
      <c r="P338" s="41" t="n">
        <v>0</v>
      </c>
      <c r="Q338" s="41" t="n">
        <v>0</v>
      </c>
      <c r="R338" s="41" t="n">
        <v>0</v>
      </c>
      <c r="S338" s="28">
        <f>L338*Settings!$C$7</f>
        <v/>
      </c>
      <c r="T338" s="34">
        <f>O338+P338+Q338+R338</f>
        <v/>
      </c>
      <c r="U338" s="34">
        <f>N338+T338</f>
        <v/>
      </c>
      <c r="V338" s="33">
        <f>N338/S338</f>
        <v/>
      </c>
      <c r="W338" s="33">
        <f>T338/S338</f>
        <v/>
      </c>
      <c r="X338" s="33">
        <f>U338/S338</f>
        <v/>
      </c>
      <c r="Y338" s="4">
        <f>IF(T338&gt;0,1,0)</f>
        <v/>
      </c>
      <c r="Z338" s="4">
        <f>INDEX('Job Evaluation'!$I$5:$I$40,MATCH(G338,'Job Evaluation'!$A$5:$A$40,0))</f>
        <v/>
      </c>
      <c r="AA338" s="4">
        <f>SUMPRODUCT(($C$2:$C$3444=C338)*($X$2:$X$3444&lt;X338))+SUMPRODUCT(($C$2:C338=C338)*($X$2:X338=X338))</f>
        <v/>
      </c>
      <c r="AB338" s="4">
        <f>MIN(4,INT((AA338-1)*4/COUNTIF($C$2:$C$3444,C338))+1)</f>
        <v/>
      </c>
    </row>
    <row r="339">
      <c r="A339" s="5" t="inlineStr">
        <is>
          <t>W00409</t>
        </is>
      </c>
      <c r="B339" s="5" t="inlineStr">
        <is>
          <t>PL · Kraków</t>
        </is>
      </c>
      <c r="C339" s="5" t="inlineStr">
        <is>
          <t>PL</t>
        </is>
      </c>
      <c r="D339" s="5" t="inlineStr">
        <is>
          <t>Krakow</t>
        </is>
      </c>
      <c r="E339" s="5" t="inlineStr">
        <is>
          <t>Operations</t>
        </is>
      </c>
      <c r="F339" s="5" t="inlineStr">
        <is>
          <t>L2</t>
        </is>
      </c>
      <c r="G339" s="5" t="inlineStr">
        <is>
          <t>Operations L2</t>
        </is>
      </c>
      <c r="H339" s="5" t="inlineStr">
        <is>
          <t>M</t>
        </is>
      </c>
      <c r="I339" s="5" t="inlineStr">
        <is>
          <t>Permanent</t>
        </is>
      </c>
      <c r="J339" s="5" t="inlineStr">
        <is>
          <t>Remote</t>
        </is>
      </c>
      <c r="K339" s="5" t="n">
        <v>1</v>
      </c>
      <c r="L339" s="5" t="n">
        <v>40</v>
      </c>
      <c r="M339" s="5" t="n">
        <v>3</v>
      </c>
      <c r="N339" s="41" t="n">
        <v>25550</v>
      </c>
      <c r="O339" s="41" t="n">
        <v>0</v>
      </c>
      <c r="P339" s="41" t="n">
        <v>0</v>
      </c>
      <c r="Q339" s="41" t="n">
        <v>0</v>
      </c>
      <c r="R339" s="41" t="n">
        <v>0</v>
      </c>
      <c r="S339" s="28">
        <f>L339*Settings!$C$7</f>
        <v/>
      </c>
      <c r="T339" s="34">
        <f>O339+P339+Q339+R339</f>
        <v/>
      </c>
      <c r="U339" s="34">
        <f>N339+T339</f>
        <v/>
      </c>
      <c r="V339" s="33">
        <f>N339/S339</f>
        <v/>
      </c>
      <c r="W339" s="33">
        <f>T339/S339</f>
        <v/>
      </c>
      <c r="X339" s="33">
        <f>U339/S339</f>
        <v/>
      </c>
      <c r="Y339" s="4">
        <f>IF(T339&gt;0,1,0)</f>
        <v/>
      </c>
      <c r="Z339" s="4">
        <f>INDEX('Job Evaluation'!$I$5:$I$40,MATCH(G339,'Job Evaluation'!$A$5:$A$40,0))</f>
        <v/>
      </c>
      <c r="AA339" s="4">
        <f>SUMPRODUCT(($C$2:$C$3444=C339)*($X$2:$X$3444&lt;X339))+SUMPRODUCT(($C$2:C339=C339)*($X$2:X339=X339))</f>
        <v/>
      </c>
      <c r="AB339" s="4">
        <f>MIN(4,INT((AA339-1)*4/COUNTIF($C$2:$C$3444,C339))+1)</f>
        <v/>
      </c>
    </row>
    <row r="340">
      <c r="A340" s="5" t="inlineStr">
        <is>
          <t>W00410</t>
        </is>
      </c>
      <c r="B340" s="5" t="inlineStr">
        <is>
          <t>PL · Kraków</t>
        </is>
      </c>
      <c r="C340" s="5" t="inlineStr">
        <is>
          <t>PL</t>
        </is>
      </c>
      <c r="D340" s="5" t="inlineStr">
        <is>
          <t>Krakow</t>
        </is>
      </c>
      <c r="E340" s="5" t="inlineStr">
        <is>
          <t>HR</t>
        </is>
      </c>
      <c r="F340" s="5" t="inlineStr">
        <is>
          <t>L1</t>
        </is>
      </c>
      <c r="G340" s="5" t="inlineStr">
        <is>
          <t>HR L1</t>
        </is>
      </c>
      <c r="H340" s="5" t="inlineStr">
        <is>
          <t>M</t>
        </is>
      </c>
      <c r="I340" s="5" t="inlineStr">
        <is>
          <t>Permanent</t>
        </is>
      </c>
      <c r="J340" s="5" t="inlineStr">
        <is>
          <t>Hybrid</t>
        </is>
      </c>
      <c r="K340" s="5" t="n">
        <v>1</v>
      </c>
      <c r="L340" s="5" t="n">
        <v>40</v>
      </c>
      <c r="M340" s="5" t="n">
        <v>2</v>
      </c>
      <c r="N340" s="41" t="n">
        <v>20900</v>
      </c>
      <c r="O340" s="41" t="n">
        <v>0</v>
      </c>
      <c r="P340" s="41" t="n">
        <v>0</v>
      </c>
      <c r="Q340" s="41" t="n">
        <v>0</v>
      </c>
      <c r="R340" s="41" t="n">
        <v>0</v>
      </c>
      <c r="S340" s="28">
        <f>L340*Settings!$C$7</f>
        <v/>
      </c>
      <c r="T340" s="34">
        <f>O340+P340+Q340+R340</f>
        <v/>
      </c>
      <c r="U340" s="34">
        <f>N340+T340</f>
        <v/>
      </c>
      <c r="V340" s="33">
        <f>N340/S340</f>
        <v/>
      </c>
      <c r="W340" s="33">
        <f>T340/S340</f>
        <v/>
      </c>
      <c r="X340" s="33">
        <f>U340/S340</f>
        <v/>
      </c>
      <c r="Y340" s="4">
        <f>IF(T340&gt;0,1,0)</f>
        <v/>
      </c>
      <c r="Z340" s="4">
        <f>INDEX('Job Evaluation'!$I$5:$I$40,MATCH(G340,'Job Evaluation'!$A$5:$A$40,0))</f>
        <v/>
      </c>
      <c r="AA340" s="4">
        <f>SUMPRODUCT(($C$2:$C$3444=C340)*($X$2:$X$3444&lt;X340))+SUMPRODUCT(($C$2:C340=C340)*($X$2:X340=X340))</f>
        <v/>
      </c>
      <c r="AB340" s="4">
        <f>MIN(4,INT((AA340-1)*4/COUNTIF($C$2:$C$3444,C340))+1)</f>
        <v/>
      </c>
    </row>
    <row r="341">
      <c r="A341" s="5" t="inlineStr">
        <is>
          <t>W00411</t>
        </is>
      </c>
      <c r="B341" s="5" t="inlineStr">
        <is>
          <t>ES · Barcelona</t>
        </is>
      </c>
      <c r="C341" s="5" t="inlineStr">
        <is>
          <t>ES</t>
        </is>
      </c>
      <c r="D341" s="5" t="inlineStr">
        <is>
          <t>Barcelona</t>
        </is>
      </c>
      <c r="E341" s="5" t="inlineStr">
        <is>
          <t>Customer Service</t>
        </is>
      </c>
      <c r="F341" s="5" t="inlineStr">
        <is>
          <t>L4</t>
        </is>
      </c>
      <c r="G341" s="5" t="inlineStr">
        <is>
          <t>Customer Service L4</t>
        </is>
      </c>
      <c r="H341" s="5" t="inlineStr">
        <is>
          <t>M</t>
        </is>
      </c>
      <c r="I341" s="5" t="inlineStr">
        <is>
          <t>Permanent</t>
        </is>
      </c>
      <c r="J341" s="5" t="inlineStr">
        <is>
          <t>Hybrid</t>
        </is>
      </c>
      <c r="K341" s="5" t="n">
        <v>1</v>
      </c>
      <c r="L341" s="5" t="n">
        <v>40</v>
      </c>
      <c r="M341" s="5" t="n">
        <v>4</v>
      </c>
      <c r="N341" s="41" t="n">
        <v>44150</v>
      </c>
      <c r="O341" s="41" t="n">
        <v>4530</v>
      </c>
      <c r="P341" s="41" t="n">
        <v>0</v>
      </c>
      <c r="Q341" s="41" t="n">
        <v>0</v>
      </c>
      <c r="R341" s="41" t="n">
        <v>0</v>
      </c>
      <c r="S341" s="28">
        <f>L341*Settings!$C$7</f>
        <v/>
      </c>
      <c r="T341" s="34">
        <f>O341+P341+Q341+R341</f>
        <v/>
      </c>
      <c r="U341" s="34">
        <f>N341+T341</f>
        <v/>
      </c>
      <c r="V341" s="33">
        <f>N341/S341</f>
        <v/>
      </c>
      <c r="W341" s="33">
        <f>T341/S341</f>
        <v/>
      </c>
      <c r="X341" s="33">
        <f>U341/S341</f>
        <v/>
      </c>
      <c r="Y341" s="4">
        <f>IF(T341&gt;0,1,0)</f>
        <v/>
      </c>
      <c r="Z341" s="4">
        <f>INDEX('Job Evaluation'!$I$5:$I$40,MATCH(G341,'Job Evaluation'!$A$5:$A$40,0))</f>
        <v/>
      </c>
      <c r="AA341" s="4">
        <f>SUMPRODUCT(($C$2:$C$3444=C341)*($X$2:$X$3444&lt;X341))+SUMPRODUCT(($C$2:C341=C341)*($X$2:X341=X341))</f>
        <v/>
      </c>
      <c r="AB341" s="4">
        <f>MIN(4,INT((AA341-1)*4/COUNTIF($C$2:$C$3444,C341))+1)</f>
        <v/>
      </c>
    </row>
    <row r="342">
      <c r="A342" s="5" t="inlineStr">
        <is>
          <t>W00412</t>
        </is>
      </c>
      <c r="B342" s="5" t="inlineStr">
        <is>
          <t>DE · Munich</t>
        </is>
      </c>
      <c r="C342" s="5" t="inlineStr">
        <is>
          <t>DE</t>
        </is>
      </c>
      <c r="D342" s="5" t="inlineStr">
        <is>
          <t>Munich</t>
        </is>
      </c>
      <c r="E342" s="5" t="inlineStr">
        <is>
          <t>Tech</t>
        </is>
      </c>
      <c r="F342" s="5" t="inlineStr">
        <is>
          <t>L1</t>
        </is>
      </c>
      <c r="G342" s="5" t="inlineStr">
        <is>
          <t>Tech L1</t>
        </is>
      </c>
      <c r="H342" s="5" t="inlineStr">
        <is>
          <t>M</t>
        </is>
      </c>
      <c r="I342" s="5" t="inlineStr">
        <is>
          <t>Fixed-term</t>
        </is>
      </c>
      <c r="J342" s="5" t="inlineStr">
        <is>
          <t>Remote</t>
        </is>
      </c>
      <c r="K342" s="5" t="n">
        <v>1</v>
      </c>
      <c r="L342" s="5" t="n">
        <v>40</v>
      </c>
      <c r="M342" s="5" t="n">
        <v>3</v>
      </c>
      <c r="N342" s="41" t="n">
        <v>48050</v>
      </c>
      <c r="O342" s="41" t="n">
        <v>0</v>
      </c>
      <c r="P342" s="41" t="n">
        <v>0</v>
      </c>
      <c r="Q342" s="41" t="n">
        <v>0</v>
      </c>
      <c r="R342" s="41" t="n">
        <v>0</v>
      </c>
      <c r="S342" s="28">
        <f>L342*Settings!$C$7</f>
        <v/>
      </c>
      <c r="T342" s="34">
        <f>O342+P342+Q342+R342</f>
        <v/>
      </c>
      <c r="U342" s="34">
        <f>N342+T342</f>
        <v/>
      </c>
      <c r="V342" s="33">
        <f>N342/S342</f>
        <v/>
      </c>
      <c r="W342" s="33">
        <f>T342/S342</f>
        <v/>
      </c>
      <c r="X342" s="33">
        <f>U342/S342</f>
        <v/>
      </c>
      <c r="Y342" s="4">
        <f>IF(T342&gt;0,1,0)</f>
        <v/>
      </c>
      <c r="Z342" s="4">
        <f>INDEX('Job Evaluation'!$I$5:$I$40,MATCH(G342,'Job Evaluation'!$A$5:$A$40,0))</f>
        <v/>
      </c>
      <c r="AA342" s="4">
        <f>SUMPRODUCT(($C$2:$C$3444=C342)*($X$2:$X$3444&lt;X342))+SUMPRODUCT(($C$2:C342=C342)*($X$2:X342=X342))</f>
        <v/>
      </c>
      <c r="AB342" s="4">
        <f>MIN(4,INT((AA342-1)*4/COUNTIF($C$2:$C$3444,C342))+1)</f>
        <v/>
      </c>
    </row>
    <row r="343">
      <c r="A343" s="5" t="inlineStr">
        <is>
          <t>W00413</t>
        </is>
      </c>
      <c r="B343" s="5" t="inlineStr">
        <is>
          <t>DE · Munich</t>
        </is>
      </c>
      <c r="C343" s="5" t="inlineStr">
        <is>
          <t>DE</t>
        </is>
      </c>
      <c r="D343" s="5" t="inlineStr">
        <is>
          <t>Munich</t>
        </is>
      </c>
      <c r="E343" s="5" t="inlineStr">
        <is>
          <t>Sales</t>
        </is>
      </c>
      <c r="F343" s="5" t="inlineStr">
        <is>
          <t>L3</t>
        </is>
      </c>
      <c r="G343" s="5" t="inlineStr">
        <is>
          <t>Sales L3</t>
        </is>
      </c>
      <c r="H343" s="5" t="inlineStr">
        <is>
          <t>F</t>
        </is>
      </c>
      <c r="I343" s="5" t="inlineStr">
        <is>
          <t>Permanent</t>
        </is>
      </c>
      <c r="J343" s="5" t="inlineStr">
        <is>
          <t>Onsite</t>
        </is>
      </c>
      <c r="K343" s="5" t="n">
        <v>1</v>
      </c>
      <c r="L343" s="5" t="n">
        <v>40</v>
      </c>
      <c r="M343" s="5" t="n">
        <v>3</v>
      </c>
      <c r="N343" s="41" t="n">
        <v>50750</v>
      </c>
      <c r="O343" s="41" t="n">
        <v>2810</v>
      </c>
      <c r="P343" s="41" t="n">
        <v>5710</v>
      </c>
      <c r="Q343" s="41" t="n">
        <v>0</v>
      </c>
      <c r="R343" s="41" t="n">
        <v>0</v>
      </c>
      <c r="S343" s="28">
        <f>L343*Settings!$C$7</f>
        <v/>
      </c>
      <c r="T343" s="34">
        <f>O343+P343+Q343+R343</f>
        <v/>
      </c>
      <c r="U343" s="34">
        <f>N343+T343</f>
        <v/>
      </c>
      <c r="V343" s="33">
        <f>N343/S343</f>
        <v/>
      </c>
      <c r="W343" s="33">
        <f>T343/S343</f>
        <v/>
      </c>
      <c r="X343" s="33">
        <f>U343/S343</f>
        <v/>
      </c>
      <c r="Y343" s="4">
        <f>IF(T343&gt;0,1,0)</f>
        <v/>
      </c>
      <c r="Z343" s="4">
        <f>INDEX('Job Evaluation'!$I$5:$I$40,MATCH(G343,'Job Evaluation'!$A$5:$A$40,0))</f>
        <v/>
      </c>
      <c r="AA343" s="4">
        <f>SUMPRODUCT(($C$2:$C$3444=C343)*($X$2:$X$3444&lt;X343))+SUMPRODUCT(($C$2:C343=C343)*($X$2:X343=X343))</f>
        <v/>
      </c>
      <c r="AB343" s="4">
        <f>MIN(4,INT((AA343-1)*4/COUNTIF($C$2:$C$3444,C343))+1)</f>
        <v/>
      </c>
    </row>
    <row r="344">
      <c r="A344" s="5" t="inlineStr">
        <is>
          <t>W00414</t>
        </is>
      </c>
      <c r="B344" s="5" t="inlineStr">
        <is>
          <t>IT · Milan</t>
        </is>
      </c>
      <c r="C344" s="5" t="inlineStr">
        <is>
          <t>IT</t>
        </is>
      </c>
      <c r="D344" s="5" t="inlineStr">
        <is>
          <t>Milan</t>
        </is>
      </c>
      <c r="E344" s="5" t="inlineStr">
        <is>
          <t>Finance</t>
        </is>
      </c>
      <c r="F344" s="5" t="inlineStr">
        <is>
          <t>L4</t>
        </is>
      </c>
      <c r="G344" s="5" t="inlineStr">
        <is>
          <t>Finance L4</t>
        </is>
      </c>
      <c r="H344" s="5" t="inlineStr">
        <is>
          <t>M</t>
        </is>
      </c>
      <c r="I344" s="5" t="inlineStr">
        <is>
          <t>Fixed-term</t>
        </is>
      </c>
      <c r="J344" s="5" t="inlineStr">
        <is>
          <t>Hybrid</t>
        </is>
      </c>
      <c r="K344" s="5" t="n">
        <v>1</v>
      </c>
      <c r="L344" s="5" t="n">
        <v>40</v>
      </c>
      <c r="M344" s="5" t="n">
        <v>4</v>
      </c>
      <c r="N344" s="41" t="n">
        <v>58300</v>
      </c>
      <c r="O344" s="41" t="n">
        <v>5440</v>
      </c>
      <c r="P344" s="41" t="n">
        <v>0</v>
      </c>
      <c r="Q344" s="41" t="n">
        <v>0</v>
      </c>
      <c r="R344" s="41" t="n">
        <v>0</v>
      </c>
      <c r="S344" s="28">
        <f>L344*Settings!$C$7</f>
        <v/>
      </c>
      <c r="T344" s="34">
        <f>O344+P344+Q344+R344</f>
        <v/>
      </c>
      <c r="U344" s="34">
        <f>N344+T344</f>
        <v/>
      </c>
      <c r="V344" s="33">
        <f>N344/S344</f>
        <v/>
      </c>
      <c r="W344" s="33">
        <f>T344/S344</f>
        <v/>
      </c>
      <c r="X344" s="33">
        <f>U344/S344</f>
        <v/>
      </c>
      <c r="Y344" s="4">
        <f>IF(T344&gt;0,1,0)</f>
        <v/>
      </c>
      <c r="Z344" s="4">
        <f>INDEX('Job Evaluation'!$I$5:$I$40,MATCH(G344,'Job Evaluation'!$A$5:$A$40,0))</f>
        <v/>
      </c>
      <c r="AA344" s="4">
        <f>SUMPRODUCT(($C$2:$C$3444=C344)*($X$2:$X$3444&lt;X344))+SUMPRODUCT(($C$2:C344=C344)*($X$2:X344=X344))</f>
        <v/>
      </c>
      <c r="AB344" s="4">
        <f>MIN(4,INT((AA344-1)*4/COUNTIF($C$2:$C$3444,C344))+1)</f>
        <v/>
      </c>
    </row>
    <row r="345">
      <c r="A345" s="5" t="inlineStr">
        <is>
          <t>W00415</t>
        </is>
      </c>
      <c r="B345" s="5" t="inlineStr">
        <is>
          <t>IT · Milan</t>
        </is>
      </c>
      <c r="C345" s="5" t="inlineStr">
        <is>
          <t>IT</t>
        </is>
      </c>
      <c r="D345" s="5" t="inlineStr">
        <is>
          <t>Milan</t>
        </is>
      </c>
      <c r="E345" s="5" t="inlineStr">
        <is>
          <t>Customer Service</t>
        </is>
      </c>
      <c r="F345" s="5" t="inlineStr">
        <is>
          <t>L1</t>
        </is>
      </c>
      <c r="G345" s="5" t="inlineStr">
        <is>
          <t>Customer Service L1</t>
        </is>
      </c>
      <c r="H345" s="5" t="inlineStr">
        <is>
          <t>F</t>
        </is>
      </c>
      <c r="I345" s="5" t="inlineStr">
        <is>
          <t>Fixed-term</t>
        </is>
      </c>
      <c r="J345" s="5" t="inlineStr">
        <is>
          <t>Onsite</t>
        </is>
      </c>
      <c r="K345" s="5" t="n">
        <v>1</v>
      </c>
      <c r="L345" s="5" t="n">
        <v>40</v>
      </c>
      <c r="M345" s="5" t="n">
        <v>2</v>
      </c>
      <c r="N345" s="41" t="n">
        <v>22800</v>
      </c>
      <c r="O345" s="41" t="n">
        <v>0</v>
      </c>
      <c r="P345" s="41" t="n">
        <v>0</v>
      </c>
      <c r="Q345" s="41" t="n">
        <v>1320</v>
      </c>
      <c r="R345" s="41" t="n">
        <v>0</v>
      </c>
      <c r="S345" s="28">
        <f>L345*Settings!$C$7</f>
        <v/>
      </c>
      <c r="T345" s="34">
        <f>O345+P345+Q345+R345</f>
        <v/>
      </c>
      <c r="U345" s="34">
        <f>N345+T345</f>
        <v/>
      </c>
      <c r="V345" s="33">
        <f>N345/S345</f>
        <v/>
      </c>
      <c r="W345" s="33">
        <f>T345/S345</f>
        <v/>
      </c>
      <c r="X345" s="33">
        <f>U345/S345</f>
        <v/>
      </c>
      <c r="Y345" s="4">
        <f>IF(T345&gt;0,1,0)</f>
        <v/>
      </c>
      <c r="Z345" s="4">
        <f>INDEX('Job Evaluation'!$I$5:$I$40,MATCH(G345,'Job Evaluation'!$A$5:$A$40,0))</f>
        <v/>
      </c>
      <c r="AA345" s="4">
        <f>SUMPRODUCT(($C$2:$C$3444=C345)*($X$2:$X$3444&lt;X345))+SUMPRODUCT(($C$2:C345=C345)*($X$2:X345=X345))</f>
        <v/>
      </c>
      <c r="AB345" s="4">
        <f>MIN(4,INT((AA345-1)*4/COUNTIF($C$2:$C$3444,C345))+1)</f>
        <v/>
      </c>
    </row>
    <row r="346">
      <c r="A346" s="5" t="inlineStr">
        <is>
          <t>W00416</t>
        </is>
      </c>
      <c r="B346" s="5" t="inlineStr">
        <is>
          <t>ES · Barcelona</t>
        </is>
      </c>
      <c r="C346" s="5" t="inlineStr">
        <is>
          <t>ES</t>
        </is>
      </c>
      <c r="D346" s="5" t="inlineStr">
        <is>
          <t>Barcelona</t>
        </is>
      </c>
      <c r="E346" s="5" t="inlineStr">
        <is>
          <t>Finance</t>
        </is>
      </c>
      <c r="F346" s="5" t="inlineStr">
        <is>
          <t>L1</t>
        </is>
      </c>
      <c r="G346" s="5" t="inlineStr">
        <is>
          <t>Finance L1</t>
        </is>
      </c>
      <c r="H346" s="5" t="inlineStr">
        <is>
          <t>F</t>
        </is>
      </c>
      <c r="I346" s="5" t="inlineStr">
        <is>
          <t>Permanent</t>
        </is>
      </c>
      <c r="J346" s="5" t="inlineStr">
        <is>
          <t>Hybrid</t>
        </is>
      </c>
      <c r="K346" s="5" t="n">
        <v>1</v>
      </c>
      <c r="L346" s="5" t="n">
        <v>40</v>
      </c>
      <c r="M346" s="5" t="n">
        <v>3</v>
      </c>
      <c r="N346" s="41" t="n">
        <v>28500</v>
      </c>
      <c r="O346" s="41" t="n">
        <v>0</v>
      </c>
      <c r="P346" s="41" t="n">
        <v>0</v>
      </c>
      <c r="Q346" s="41" t="n">
        <v>0</v>
      </c>
      <c r="R346" s="41" t="n">
        <v>0</v>
      </c>
      <c r="S346" s="28">
        <f>L346*Settings!$C$7</f>
        <v/>
      </c>
      <c r="T346" s="34">
        <f>O346+P346+Q346+R346</f>
        <v/>
      </c>
      <c r="U346" s="34">
        <f>N346+T346</f>
        <v/>
      </c>
      <c r="V346" s="33">
        <f>N346/S346</f>
        <v/>
      </c>
      <c r="W346" s="33">
        <f>T346/S346</f>
        <v/>
      </c>
      <c r="X346" s="33">
        <f>U346/S346</f>
        <v/>
      </c>
      <c r="Y346" s="4">
        <f>IF(T346&gt;0,1,0)</f>
        <v/>
      </c>
      <c r="Z346" s="4">
        <f>INDEX('Job Evaluation'!$I$5:$I$40,MATCH(G346,'Job Evaluation'!$A$5:$A$40,0))</f>
        <v/>
      </c>
      <c r="AA346" s="4">
        <f>SUMPRODUCT(($C$2:$C$3444=C346)*($X$2:$X$3444&lt;X346))+SUMPRODUCT(($C$2:C346=C346)*($X$2:X346=X346))</f>
        <v/>
      </c>
      <c r="AB346" s="4">
        <f>MIN(4,INT((AA346-1)*4/COUNTIF($C$2:$C$3444,C346))+1)</f>
        <v/>
      </c>
    </row>
    <row r="347">
      <c r="A347" s="5" t="inlineStr">
        <is>
          <t>W00417</t>
        </is>
      </c>
      <c r="B347" s="5" t="inlineStr">
        <is>
          <t>IT · Milan</t>
        </is>
      </c>
      <c r="C347" s="5" t="inlineStr">
        <is>
          <t>IT</t>
        </is>
      </c>
      <c r="D347" s="5" t="inlineStr">
        <is>
          <t>Milan</t>
        </is>
      </c>
      <c r="E347" s="5" t="inlineStr">
        <is>
          <t>HR</t>
        </is>
      </c>
      <c r="F347" s="5" t="inlineStr">
        <is>
          <t>L3</t>
        </is>
      </c>
      <c r="G347" s="5" t="inlineStr">
        <is>
          <t>HR L3</t>
        </is>
      </c>
      <c r="H347" s="5" t="inlineStr">
        <is>
          <t>F</t>
        </is>
      </c>
      <c r="I347" s="5" t="inlineStr">
        <is>
          <t>Permanent</t>
        </is>
      </c>
      <c r="J347" s="5" t="inlineStr">
        <is>
          <t>Onsite</t>
        </is>
      </c>
      <c r="K347" s="5" t="n">
        <v>1</v>
      </c>
      <c r="L347" s="5" t="n">
        <v>40</v>
      </c>
      <c r="M347" s="5" t="n">
        <v>3</v>
      </c>
      <c r="N347" s="41" t="n">
        <v>44250</v>
      </c>
      <c r="O347" s="41" t="n">
        <v>2130</v>
      </c>
      <c r="P347" s="41" t="n">
        <v>0</v>
      </c>
      <c r="Q347" s="41" t="n">
        <v>0</v>
      </c>
      <c r="R347" s="41" t="n">
        <v>0</v>
      </c>
      <c r="S347" s="28">
        <f>L347*Settings!$C$7</f>
        <v/>
      </c>
      <c r="T347" s="34">
        <f>O347+P347+Q347+R347</f>
        <v/>
      </c>
      <c r="U347" s="34">
        <f>N347+T347</f>
        <v/>
      </c>
      <c r="V347" s="33">
        <f>N347/S347</f>
        <v/>
      </c>
      <c r="W347" s="33">
        <f>T347/S347</f>
        <v/>
      </c>
      <c r="X347" s="33">
        <f>U347/S347</f>
        <v/>
      </c>
      <c r="Y347" s="4">
        <f>IF(T347&gt;0,1,0)</f>
        <v/>
      </c>
      <c r="Z347" s="4">
        <f>INDEX('Job Evaluation'!$I$5:$I$40,MATCH(G347,'Job Evaluation'!$A$5:$A$40,0))</f>
        <v/>
      </c>
      <c r="AA347" s="4">
        <f>SUMPRODUCT(($C$2:$C$3444=C347)*($X$2:$X$3444&lt;X347))+SUMPRODUCT(($C$2:C347=C347)*($X$2:X347=X347))</f>
        <v/>
      </c>
      <c r="AB347" s="4">
        <f>MIN(4,INT((AA347-1)*4/COUNTIF($C$2:$C$3444,C347))+1)</f>
        <v/>
      </c>
    </row>
    <row r="348">
      <c r="A348" s="5" t="inlineStr">
        <is>
          <t>W00418</t>
        </is>
      </c>
      <c r="B348" s="5" t="inlineStr">
        <is>
          <t>ES · Barcelona</t>
        </is>
      </c>
      <c r="C348" s="5" t="inlineStr">
        <is>
          <t>ES</t>
        </is>
      </c>
      <c r="D348" s="5" t="inlineStr">
        <is>
          <t>Barcelona</t>
        </is>
      </c>
      <c r="E348" s="5" t="inlineStr">
        <is>
          <t>Tech</t>
        </is>
      </c>
      <c r="F348" s="5" t="inlineStr">
        <is>
          <t>L1</t>
        </is>
      </c>
      <c r="G348" s="5" t="inlineStr">
        <is>
          <t>Tech L1</t>
        </is>
      </c>
      <c r="H348" s="5" t="inlineStr">
        <is>
          <t>M</t>
        </is>
      </c>
      <c r="I348" s="5" t="inlineStr">
        <is>
          <t>Permanent</t>
        </is>
      </c>
      <c r="J348" s="5" t="inlineStr">
        <is>
          <t>Onsite</t>
        </is>
      </c>
      <c r="K348" s="5" t="n">
        <v>1</v>
      </c>
      <c r="L348" s="5" t="n">
        <v>40</v>
      </c>
      <c r="M348" s="5" t="n">
        <v>3</v>
      </c>
      <c r="N348" s="41" t="n">
        <v>32150</v>
      </c>
      <c r="O348" s="41" t="n">
        <v>0</v>
      </c>
      <c r="P348" s="41" t="n">
        <v>0</v>
      </c>
      <c r="Q348" s="41" t="n">
        <v>0</v>
      </c>
      <c r="R348" s="41" t="n">
        <v>0</v>
      </c>
      <c r="S348" s="28">
        <f>L348*Settings!$C$7</f>
        <v/>
      </c>
      <c r="T348" s="34">
        <f>O348+P348+Q348+R348</f>
        <v/>
      </c>
      <c r="U348" s="34">
        <f>N348+T348</f>
        <v/>
      </c>
      <c r="V348" s="33">
        <f>N348/S348</f>
        <v/>
      </c>
      <c r="W348" s="33">
        <f>T348/S348</f>
        <v/>
      </c>
      <c r="X348" s="33">
        <f>U348/S348</f>
        <v/>
      </c>
      <c r="Y348" s="4">
        <f>IF(T348&gt;0,1,0)</f>
        <v/>
      </c>
      <c r="Z348" s="4">
        <f>INDEX('Job Evaluation'!$I$5:$I$40,MATCH(G348,'Job Evaluation'!$A$5:$A$40,0))</f>
        <v/>
      </c>
      <c r="AA348" s="4">
        <f>SUMPRODUCT(($C$2:$C$3444=C348)*($X$2:$X$3444&lt;X348))+SUMPRODUCT(($C$2:C348=C348)*($X$2:X348=X348))</f>
        <v/>
      </c>
      <c r="AB348" s="4">
        <f>MIN(4,INT((AA348-1)*4/COUNTIF($C$2:$C$3444,C348))+1)</f>
        <v/>
      </c>
    </row>
    <row r="349">
      <c r="A349" s="5" t="inlineStr">
        <is>
          <t>W00419</t>
        </is>
      </c>
      <c r="B349" s="5" t="inlineStr">
        <is>
          <t>IT · Milan</t>
        </is>
      </c>
      <c r="C349" s="5" t="inlineStr">
        <is>
          <t>IT</t>
        </is>
      </c>
      <c r="D349" s="5" t="inlineStr">
        <is>
          <t>Milan</t>
        </is>
      </c>
      <c r="E349" s="5" t="inlineStr">
        <is>
          <t>Sales</t>
        </is>
      </c>
      <c r="F349" s="5" t="inlineStr">
        <is>
          <t>L3</t>
        </is>
      </c>
      <c r="G349" s="5" t="inlineStr">
        <is>
          <t>Sales L3</t>
        </is>
      </c>
      <c r="H349" s="5" t="inlineStr">
        <is>
          <t>F</t>
        </is>
      </c>
      <c r="I349" s="5" t="inlineStr">
        <is>
          <t>Permanent</t>
        </is>
      </c>
      <c r="J349" s="5" t="inlineStr">
        <is>
          <t>Hybrid</t>
        </is>
      </c>
      <c r="K349" s="5" t="n">
        <v>1</v>
      </c>
      <c r="L349" s="5" t="n">
        <v>40</v>
      </c>
      <c r="M349" s="5" t="n">
        <v>4</v>
      </c>
      <c r="N349" s="41" t="n">
        <v>42300</v>
      </c>
      <c r="O349" s="41" t="n">
        <v>2690</v>
      </c>
      <c r="P349" s="41" t="n">
        <v>4210</v>
      </c>
      <c r="Q349" s="41" t="n">
        <v>0</v>
      </c>
      <c r="R349" s="41" t="n">
        <v>0</v>
      </c>
      <c r="S349" s="28">
        <f>L349*Settings!$C$7</f>
        <v/>
      </c>
      <c r="T349" s="34">
        <f>O349+P349+Q349+R349</f>
        <v/>
      </c>
      <c r="U349" s="34">
        <f>N349+T349</f>
        <v/>
      </c>
      <c r="V349" s="33">
        <f>N349/S349</f>
        <v/>
      </c>
      <c r="W349" s="33">
        <f>T349/S349</f>
        <v/>
      </c>
      <c r="X349" s="33">
        <f>U349/S349</f>
        <v/>
      </c>
      <c r="Y349" s="4">
        <f>IF(T349&gt;0,1,0)</f>
        <v/>
      </c>
      <c r="Z349" s="4">
        <f>INDEX('Job Evaluation'!$I$5:$I$40,MATCH(G349,'Job Evaluation'!$A$5:$A$40,0))</f>
        <v/>
      </c>
      <c r="AA349" s="4">
        <f>SUMPRODUCT(($C$2:$C$3444=C349)*($X$2:$X$3444&lt;X349))+SUMPRODUCT(($C$2:C349=C349)*($X$2:X349=X349))</f>
        <v/>
      </c>
      <c r="AB349" s="4">
        <f>MIN(4,INT((AA349-1)*4/COUNTIF($C$2:$C$3444,C349))+1)</f>
        <v/>
      </c>
    </row>
    <row r="350">
      <c r="A350" s="5" t="inlineStr">
        <is>
          <t>W00421</t>
        </is>
      </c>
      <c r="B350" s="5" t="inlineStr">
        <is>
          <t>IT · Milan</t>
        </is>
      </c>
      <c r="C350" s="5" t="inlineStr">
        <is>
          <t>IT</t>
        </is>
      </c>
      <c r="D350" s="5" t="inlineStr">
        <is>
          <t>Milan</t>
        </is>
      </c>
      <c r="E350" s="5" t="inlineStr">
        <is>
          <t>Finance</t>
        </is>
      </c>
      <c r="F350" s="5" t="inlineStr">
        <is>
          <t>L3</t>
        </is>
      </c>
      <c r="G350" s="5" t="inlineStr">
        <is>
          <t>Finance L3</t>
        </is>
      </c>
      <c r="H350" s="5" t="inlineStr">
        <is>
          <t>M</t>
        </is>
      </c>
      <c r="I350" s="5" t="inlineStr">
        <is>
          <t>Permanent</t>
        </is>
      </c>
      <c r="J350" s="5" t="inlineStr">
        <is>
          <t>Hybrid</t>
        </is>
      </c>
      <c r="K350" s="5" t="n">
        <v>1</v>
      </c>
      <c r="L350" s="5" t="n">
        <v>40</v>
      </c>
      <c r="M350" s="5" t="n">
        <v>4</v>
      </c>
      <c r="N350" s="41" t="n">
        <v>52850</v>
      </c>
      <c r="O350" s="41" t="n">
        <v>3270</v>
      </c>
      <c r="P350" s="41" t="n">
        <v>0</v>
      </c>
      <c r="Q350" s="41" t="n">
        <v>0</v>
      </c>
      <c r="R350" s="41" t="n">
        <v>0</v>
      </c>
      <c r="S350" s="28">
        <f>L350*Settings!$C$7</f>
        <v/>
      </c>
      <c r="T350" s="34">
        <f>O350+P350+Q350+R350</f>
        <v/>
      </c>
      <c r="U350" s="34">
        <f>N350+T350</f>
        <v/>
      </c>
      <c r="V350" s="33">
        <f>N350/S350</f>
        <v/>
      </c>
      <c r="W350" s="33">
        <f>T350/S350</f>
        <v/>
      </c>
      <c r="X350" s="33">
        <f>U350/S350</f>
        <v/>
      </c>
      <c r="Y350" s="4">
        <f>IF(T350&gt;0,1,0)</f>
        <v/>
      </c>
      <c r="Z350" s="4">
        <f>INDEX('Job Evaluation'!$I$5:$I$40,MATCH(G350,'Job Evaluation'!$A$5:$A$40,0))</f>
        <v/>
      </c>
      <c r="AA350" s="4">
        <f>SUMPRODUCT(($C$2:$C$3444=C350)*($X$2:$X$3444&lt;X350))+SUMPRODUCT(($C$2:C350=C350)*($X$2:X350=X350))</f>
        <v/>
      </c>
      <c r="AB350" s="4">
        <f>MIN(4,INT((AA350-1)*4/COUNTIF($C$2:$C$3444,C350))+1)</f>
        <v/>
      </c>
    </row>
    <row r="351">
      <c r="A351" s="5" t="inlineStr">
        <is>
          <t>W00422</t>
        </is>
      </c>
      <c r="B351" s="5" t="inlineStr">
        <is>
          <t>ES · Barcelona</t>
        </is>
      </c>
      <c r="C351" s="5" t="inlineStr">
        <is>
          <t>ES</t>
        </is>
      </c>
      <c r="D351" s="5" t="inlineStr">
        <is>
          <t>Barcelona</t>
        </is>
      </c>
      <c r="E351" s="5" t="inlineStr">
        <is>
          <t>Operations</t>
        </is>
      </c>
      <c r="F351" s="5" t="inlineStr">
        <is>
          <t>L1</t>
        </is>
      </c>
      <c r="G351" s="5" t="inlineStr">
        <is>
          <t>Operations L1</t>
        </is>
      </c>
      <c r="H351" s="5" t="inlineStr">
        <is>
          <t>F</t>
        </is>
      </c>
      <c r="I351" s="5" t="inlineStr">
        <is>
          <t>Permanent</t>
        </is>
      </c>
      <c r="J351" s="5" t="inlineStr">
        <is>
          <t>Hybrid</t>
        </is>
      </c>
      <c r="K351" s="5" t="n">
        <v>1</v>
      </c>
      <c r="L351" s="5" t="n">
        <v>40</v>
      </c>
      <c r="M351" s="5" t="n">
        <v>1</v>
      </c>
      <c r="N351" s="41" t="n">
        <v>20250</v>
      </c>
      <c r="O351" s="41" t="n">
        <v>0</v>
      </c>
      <c r="P351" s="41" t="n">
        <v>0</v>
      </c>
      <c r="Q351" s="41" t="n">
        <v>0</v>
      </c>
      <c r="R351" s="41" t="n">
        <v>0</v>
      </c>
      <c r="S351" s="28">
        <f>L351*Settings!$C$7</f>
        <v/>
      </c>
      <c r="T351" s="34">
        <f>O351+P351+Q351+R351</f>
        <v/>
      </c>
      <c r="U351" s="34">
        <f>N351+T351</f>
        <v/>
      </c>
      <c r="V351" s="33">
        <f>N351/S351</f>
        <v/>
      </c>
      <c r="W351" s="33">
        <f>T351/S351</f>
        <v/>
      </c>
      <c r="X351" s="33">
        <f>U351/S351</f>
        <v/>
      </c>
      <c r="Y351" s="4">
        <f>IF(T351&gt;0,1,0)</f>
        <v/>
      </c>
      <c r="Z351" s="4">
        <f>INDEX('Job Evaluation'!$I$5:$I$40,MATCH(G351,'Job Evaluation'!$A$5:$A$40,0))</f>
        <v/>
      </c>
      <c r="AA351" s="4">
        <f>SUMPRODUCT(($C$2:$C$3444=C351)*($X$2:$X$3444&lt;X351))+SUMPRODUCT(($C$2:C351=C351)*($X$2:X351=X351))</f>
        <v/>
      </c>
      <c r="AB351" s="4">
        <f>MIN(4,INT((AA351-1)*4/COUNTIF($C$2:$C$3444,C351))+1)</f>
        <v/>
      </c>
    </row>
    <row r="352">
      <c r="A352" s="5" t="inlineStr">
        <is>
          <t>W00423</t>
        </is>
      </c>
      <c r="B352" s="5" t="inlineStr">
        <is>
          <t>IT · Milan</t>
        </is>
      </c>
      <c r="C352" s="5" t="inlineStr">
        <is>
          <t>IT</t>
        </is>
      </c>
      <c r="D352" s="5" t="inlineStr">
        <is>
          <t>Milan</t>
        </is>
      </c>
      <c r="E352" s="5" t="inlineStr">
        <is>
          <t>HR</t>
        </is>
      </c>
      <c r="F352" s="5" t="inlineStr">
        <is>
          <t>L3</t>
        </is>
      </c>
      <c r="G352" s="5" t="inlineStr">
        <is>
          <t>HR L3</t>
        </is>
      </c>
      <c r="H352" s="5" t="inlineStr">
        <is>
          <t>F</t>
        </is>
      </c>
      <c r="I352" s="5" t="inlineStr">
        <is>
          <t>Permanent</t>
        </is>
      </c>
      <c r="J352" s="5" t="inlineStr">
        <is>
          <t>Hybrid</t>
        </is>
      </c>
      <c r="K352" s="5" t="n">
        <v>1</v>
      </c>
      <c r="L352" s="5" t="n">
        <v>40</v>
      </c>
      <c r="M352" s="5" t="n">
        <v>2</v>
      </c>
      <c r="N352" s="41" t="n">
        <v>35500</v>
      </c>
      <c r="O352" s="41" t="n">
        <v>850</v>
      </c>
      <c r="P352" s="41" t="n">
        <v>0</v>
      </c>
      <c r="Q352" s="41" t="n">
        <v>0</v>
      </c>
      <c r="R352" s="41" t="n">
        <v>0</v>
      </c>
      <c r="S352" s="28">
        <f>L352*Settings!$C$7</f>
        <v/>
      </c>
      <c r="T352" s="34">
        <f>O352+P352+Q352+R352</f>
        <v/>
      </c>
      <c r="U352" s="34">
        <f>N352+T352</f>
        <v/>
      </c>
      <c r="V352" s="33">
        <f>N352/S352</f>
        <v/>
      </c>
      <c r="W352" s="33">
        <f>T352/S352</f>
        <v/>
      </c>
      <c r="X352" s="33">
        <f>U352/S352</f>
        <v/>
      </c>
      <c r="Y352" s="4">
        <f>IF(T352&gt;0,1,0)</f>
        <v/>
      </c>
      <c r="Z352" s="4">
        <f>INDEX('Job Evaluation'!$I$5:$I$40,MATCH(G352,'Job Evaluation'!$A$5:$A$40,0))</f>
        <v/>
      </c>
      <c r="AA352" s="4">
        <f>SUMPRODUCT(($C$2:$C$3444=C352)*($X$2:$X$3444&lt;X352))+SUMPRODUCT(($C$2:C352=C352)*($X$2:X352=X352))</f>
        <v/>
      </c>
      <c r="AB352" s="4">
        <f>MIN(4,INT((AA352-1)*4/COUNTIF($C$2:$C$3444,C352))+1)</f>
        <v/>
      </c>
    </row>
    <row r="353">
      <c r="A353" s="5" t="inlineStr">
        <is>
          <t>W00424</t>
        </is>
      </c>
      <c r="B353" s="5" t="inlineStr">
        <is>
          <t>PL · Kraków</t>
        </is>
      </c>
      <c r="C353" s="5" t="inlineStr">
        <is>
          <t>PL</t>
        </is>
      </c>
      <c r="D353" s="5" t="inlineStr">
        <is>
          <t>Krakow</t>
        </is>
      </c>
      <c r="E353" s="5" t="inlineStr">
        <is>
          <t>Sales</t>
        </is>
      </c>
      <c r="F353" s="5" t="inlineStr">
        <is>
          <t>L1</t>
        </is>
      </c>
      <c r="G353" s="5" t="inlineStr">
        <is>
          <t>Sales L1</t>
        </is>
      </c>
      <c r="H353" s="5" t="inlineStr">
        <is>
          <t>M</t>
        </is>
      </c>
      <c r="I353" s="5" t="inlineStr">
        <is>
          <t>Permanent</t>
        </is>
      </c>
      <c r="J353" s="5" t="inlineStr">
        <is>
          <t>Hybrid</t>
        </is>
      </c>
      <c r="K353" s="5" t="n">
        <v>1</v>
      </c>
      <c r="L353" s="5" t="n">
        <v>40</v>
      </c>
      <c r="M353" s="5" t="n">
        <v>4</v>
      </c>
      <c r="N353" s="41" t="n">
        <v>19150</v>
      </c>
      <c r="O353" s="41" t="n">
        <v>0</v>
      </c>
      <c r="P353" s="41" t="n">
        <v>2970</v>
      </c>
      <c r="Q353" s="41" t="n">
        <v>0</v>
      </c>
      <c r="R353" s="41" t="n">
        <v>0</v>
      </c>
      <c r="S353" s="28">
        <f>L353*Settings!$C$7</f>
        <v/>
      </c>
      <c r="T353" s="34">
        <f>O353+P353+Q353+R353</f>
        <v/>
      </c>
      <c r="U353" s="34">
        <f>N353+T353</f>
        <v/>
      </c>
      <c r="V353" s="33">
        <f>N353/S353</f>
        <v/>
      </c>
      <c r="W353" s="33">
        <f>T353/S353</f>
        <v/>
      </c>
      <c r="X353" s="33">
        <f>U353/S353</f>
        <v/>
      </c>
      <c r="Y353" s="4">
        <f>IF(T353&gt;0,1,0)</f>
        <v/>
      </c>
      <c r="Z353" s="4">
        <f>INDEX('Job Evaluation'!$I$5:$I$40,MATCH(G353,'Job Evaluation'!$A$5:$A$40,0))</f>
        <v/>
      </c>
      <c r="AA353" s="4">
        <f>SUMPRODUCT(($C$2:$C$3444=C353)*($X$2:$X$3444&lt;X353))+SUMPRODUCT(($C$2:C353=C353)*($X$2:X353=X353))</f>
        <v/>
      </c>
      <c r="AB353" s="4">
        <f>MIN(4,INT((AA353-1)*4/COUNTIF($C$2:$C$3444,C353))+1)</f>
        <v/>
      </c>
    </row>
    <row r="354">
      <c r="A354" s="5" t="inlineStr">
        <is>
          <t>W00425</t>
        </is>
      </c>
      <c r="B354" s="5" t="inlineStr">
        <is>
          <t>IT · Milan</t>
        </is>
      </c>
      <c r="C354" s="5" t="inlineStr">
        <is>
          <t>IT</t>
        </is>
      </c>
      <c r="D354" s="5" t="inlineStr">
        <is>
          <t>Milan</t>
        </is>
      </c>
      <c r="E354" s="5" t="inlineStr">
        <is>
          <t>Operations</t>
        </is>
      </c>
      <c r="F354" s="5" t="inlineStr">
        <is>
          <t>L2</t>
        </is>
      </c>
      <c r="G354" s="5" t="inlineStr">
        <is>
          <t>Operations L2</t>
        </is>
      </c>
      <c r="H354" s="5" t="inlineStr">
        <is>
          <t>F</t>
        </is>
      </c>
      <c r="I354" s="5" t="inlineStr">
        <is>
          <t>Fixed-term</t>
        </is>
      </c>
      <c r="J354" s="5" t="inlineStr">
        <is>
          <t>Hybrid</t>
        </is>
      </c>
      <c r="K354" s="5" t="n">
        <v>1</v>
      </c>
      <c r="L354" s="5" t="n">
        <v>40</v>
      </c>
      <c r="M354" s="5" t="n">
        <v>3</v>
      </c>
      <c r="N354" s="41" t="n">
        <v>29400</v>
      </c>
      <c r="O354" s="41" t="n">
        <v>0</v>
      </c>
      <c r="P354" s="41" t="n">
        <v>0</v>
      </c>
      <c r="Q354" s="41" t="n">
        <v>0</v>
      </c>
      <c r="R354" s="41" t="n">
        <v>0</v>
      </c>
      <c r="S354" s="28">
        <f>L354*Settings!$C$7</f>
        <v/>
      </c>
      <c r="T354" s="34">
        <f>O354+P354+Q354+R354</f>
        <v/>
      </c>
      <c r="U354" s="34">
        <f>N354+T354</f>
        <v/>
      </c>
      <c r="V354" s="33">
        <f>N354/S354</f>
        <v/>
      </c>
      <c r="W354" s="33">
        <f>T354/S354</f>
        <v/>
      </c>
      <c r="X354" s="33">
        <f>U354/S354</f>
        <v/>
      </c>
      <c r="Y354" s="4">
        <f>IF(T354&gt;0,1,0)</f>
        <v/>
      </c>
      <c r="Z354" s="4">
        <f>INDEX('Job Evaluation'!$I$5:$I$40,MATCH(G354,'Job Evaluation'!$A$5:$A$40,0))</f>
        <v/>
      </c>
      <c r="AA354" s="4">
        <f>SUMPRODUCT(($C$2:$C$3444=C354)*($X$2:$X$3444&lt;X354))+SUMPRODUCT(($C$2:C354=C354)*($X$2:X354=X354))</f>
        <v/>
      </c>
      <c r="AB354" s="4">
        <f>MIN(4,INT((AA354-1)*4/COUNTIF($C$2:$C$3444,C354))+1)</f>
        <v/>
      </c>
    </row>
    <row r="355">
      <c r="A355" s="5" t="inlineStr">
        <is>
          <t>W00428</t>
        </is>
      </c>
      <c r="B355" s="5" t="inlineStr">
        <is>
          <t>PL · Kraków</t>
        </is>
      </c>
      <c r="C355" s="5" t="inlineStr">
        <is>
          <t>PL</t>
        </is>
      </c>
      <c r="D355" s="5" t="inlineStr">
        <is>
          <t>Krakow</t>
        </is>
      </c>
      <c r="E355" s="5" t="inlineStr">
        <is>
          <t>Customer Service</t>
        </is>
      </c>
      <c r="F355" s="5" t="inlineStr">
        <is>
          <t>L3</t>
        </is>
      </c>
      <c r="G355" s="5" t="inlineStr">
        <is>
          <t>Customer Service L3</t>
        </is>
      </c>
      <c r="H355" s="5" t="inlineStr">
        <is>
          <t>M</t>
        </is>
      </c>
      <c r="I355" s="5" t="inlineStr">
        <is>
          <t>Permanent</t>
        </is>
      </c>
      <c r="J355" s="5" t="inlineStr">
        <is>
          <t>Hybrid</t>
        </is>
      </c>
      <c r="K355" s="5" t="n">
        <v>1</v>
      </c>
      <c r="L355" s="5" t="n">
        <v>40</v>
      </c>
      <c r="M355" s="5" t="n">
        <v>3</v>
      </c>
      <c r="N355" s="41" t="n">
        <v>31950</v>
      </c>
      <c r="O355" s="41" t="n">
        <v>1670</v>
      </c>
      <c r="P355" s="41" t="n">
        <v>0</v>
      </c>
      <c r="Q355" s="41" t="n">
        <v>0</v>
      </c>
      <c r="R355" s="41" t="n">
        <v>0</v>
      </c>
      <c r="S355" s="28">
        <f>L355*Settings!$C$7</f>
        <v/>
      </c>
      <c r="T355" s="34">
        <f>O355+P355+Q355+R355</f>
        <v/>
      </c>
      <c r="U355" s="34">
        <f>N355+T355</f>
        <v/>
      </c>
      <c r="V355" s="33">
        <f>N355/S355</f>
        <v/>
      </c>
      <c r="W355" s="33">
        <f>T355/S355</f>
        <v/>
      </c>
      <c r="X355" s="33">
        <f>U355/S355</f>
        <v/>
      </c>
      <c r="Y355" s="4">
        <f>IF(T355&gt;0,1,0)</f>
        <v/>
      </c>
      <c r="Z355" s="4">
        <f>INDEX('Job Evaluation'!$I$5:$I$40,MATCH(G355,'Job Evaluation'!$A$5:$A$40,0))</f>
        <v/>
      </c>
      <c r="AA355" s="4">
        <f>SUMPRODUCT(($C$2:$C$3444=C355)*($X$2:$X$3444&lt;X355))+SUMPRODUCT(($C$2:C355=C355)*($X$2:X355=X355))</f>
        <v/>
      </c>
      <c r="AB355" s="4">
        <f>MIN(4,INT((AA355-1)*4/COUNTIF($C$2:$C$3444,C355))+1)</f>
        <v/>
      </c>
    </row>
    <row r="356">
      <c r="A356" s="5" t="inlineStr">
        <is>
          <t>W00429</t>
        </is>
      </c>
      <c r="B356" s="5" t="inlineStr">
        <is>
          <t>IT · Milan</t>
        </is>
      </c>
      <c r="C356" s="5" t="inlineStr">
        <is>
          <t>IT</t>
        </is>
      </c>
      <c r="D356" s="5" t="inlineStr">
        <is>
          <t>Milan</t>
        </is>
      </c>
      <c r="E356" s="5" t="inlineStr">
        <is>
          <t>Operations</t>
        </is>
      </c>
      <c r="F356" s="5" t="inlineStr">
        <is>
          <t>L3</t>
        </is>
      </c>
      <c r="G356" s="5" t="inlineStr">
        <is>
          <t>Operations L3</t>
        </is>
      </c>
      <c r="H356" s="5" t="inlineStr">
        <is>
          <t>F</t>
        </is>
      </c>
      <c r="I356" s="5" t="inlineStr">
        <is>
          <t>Permanent</t>
        </is>
      </c>
      <c r="J356" s="5" t="inlineStr">
        <is>
          <t>Hybrid</t>
        </is>
      </c>
      <c r="K356" s="5" t="n">
        <v>0.8</v>
      </c>
      <c r="L356" s="5" t="n">
        <v>32</v>
      </c>
      <c r="M356" s="5" t="n">
        <v>3</v>
      </c>
      <c r="N356" s="41" t="n">
        <v>31480</v>
      </c>
      <c r="O356" s="41" t="n">
        <v>1520</v>
      </c>
      <c r="P356" s="41" t="n">
        <v>0</v>
      </c>
      <c r="Q356" s="41" t="n">
        <v>0</v>
      </c>
      <c r="R356" s="41" t="n">
        <v>0</v>
      </c>
      <c r="S356" s="28">
        <f>L356*Settings!$C$7</f>
        <v/>
      </c>
      <c r="T356" s="34">
        <f>O356+P356+Q356+R356</f>
        <v/>
      </c>
      <c r="U356" s="34">
        <f>N356+T356</f>
        <v/>
      </c>
      <c r="V356" s="33">
        <f>N356/S356</f>
        <v/>
      </c>
      <c r="W356" s="33">
        <f>T356/S356</f>
        <v/>
      </c>
      <c r="X356" s="33">
        <f>U356/S356</f>
        <v/>
      </c>
      <c r="Y356" s="4">
        <f>IF(T356&gt;0,1,0)</f>
        <v/>
      </c>
      <c r="Z356" s="4">
        <f>INDEX('Job Evaluation'!$I$5:$I$40,MATCH(G356,'Job Evaluation'!$A$5:$A$40,0))</f>
        <v/>
      </c>
      <c r="AA356" s="4">
        <f>SUMPRODUCT(($C$2:$C$3444=C356)*($X$2:$X$3444&lt;X356))+SUMPRODUCT(($C$2:C356=C356)*($X$2:X356=X356))</f>
        <v/>
      </c>
      <c r="AB356" s="4">
        <f>MIN(4,INT((AA356-1)*4/COUNTIF($C$2:$C$3444,C356))+1)</f>
        <v/>
      </c>
    </row>
    <row r="357">
      <c r="A357" s="5" t="inlineStr">
        <is>
          <t>W00430</t>
        </is>
      </c>
      <c r="B357" s="5" t="inlineStr">
        <is>
          <t>PL · Kraków</t>
        </is>
      </c>
      <c r="C357" s="5" t="inlineStr">
        <is>
          <t>PL</t>
        </is>
      </c>
      <c r="D357" s="5" t="inlineStr">
        <is>
          <t>Krakow</t>
        </is>
      </c>
      <c r="E357" s="5" t="inlineStr">
        <is>
          <t>Operations</t>
        </is>
      </c>
      <c r="F357" s="5" t="inlineStr">
        <is>
          <t>L5</t>
        </is>
      </c>
      <c r="G357" s="5" t="inlineStr">
        <is>
          <t>Operations L5</t>
        </is>
      </c>
      <c r="H357" s="5" t="inlineStr">
        <is>
          <t>M</t>
        </is>
      </c>
      <c r="I357" s="5" t="inlineStr">
        <is>
          <t>Permanent</t>
        </is>
      </c>
      <c r="J357" s="5" t="inlineStr">
        <is>
          <t>Remote</t>
        </is>
      </c>
      <c r="K357" s="5" t="n">
        <v>1</v>
      </c>
      <c r="L357" s="5" t="n">
        <v>40</v>
      </c>
      <c r="M357" s="5" t="n">
        <v>2</v>
      </c>
      <c r="N357" s="41" t="n">
        <v>58350</v>
      </c>
      <c r="O357" s="41" t="n">
        <v>3610</v>
      </c>
      <c r="P357" s="41" t="n">
        <v>0</v>
      </c>
      <c r="Q357" s="41" t="n">
        <v>0</v>
      </c>
      <c r="R357" s="41" t="n">
        <v>4200</v>
      </c>
      <c r="S357" s="28">
        <f>L357*Settings!$C$7</f>
        <v/>
      </c>
      <c r="T357" s="34">
        <f>O357+P357+Q357+R357</f>
        <v/>
      </c>
      <c r="U357" s="34">
        <f>N357+T357</f>
        <v/>
      </c>
      <c r="V357" s="33">
        <f>N357/S357</f>
        <v/>
      </c>
      <c r="W357" s="33">
        <f>T357/S357</f>
        <v/>
      </c>
      <c r="X357" s="33">
        <f>U357/S357</f>
        <v/>
      </c>
      <c r="Y357" s="4">
        <f>IF(T357&gt;0,1,0)</f>
        <v/>
      </c>
      <c r="Z357" s="4">
        <f>INDEX('Job Evaluation'!$I$5:$I$40,MATCH(G357,'Job Evaluation'!$A$5:$A$40,0))</f>
        <v/>
      </c>
      <c r="AA357" s="4">
        <f>SUMPRODUCT(($C$2:$C$3444=C357)*($X$2:$X$3444&lt;X357))+SUMPRODUCT(($C$2:C357=C357)*($X$2:X357=X357))</f>
        <v/>
      </c>
      <c r="AB357" s="4">
        <f>MIN(4,INT((AA357-1)*4/COUNTIF($C$2:$C$3444,C357))+1)</f>
        <v/>
      </c>
    </row>
    <row r="358">
      <c r="A358" s="5" t="inlineStr">
        <is>
          <t>W00432</t>
        </is>
      </c>
      <c r="B358" s="5" t="inlineStr">
        <is>
          <t>DE · Munich</t>
        </is>
      </c>
      <c r="C358" s="5" t="inlineStr">
        <is>
          <t>DE</t>
        </is>
      </c>
      <c r="D358" s="5" t="inlineStr">
        <is>
          <t>Munich</t>
        </is>
      </c>
      <c r="E358" s="5" t="inlineStr">
        <is>
          <t>Customer Service</t>
        </is>
      </c>
      <c r="F358" s="5" t="inlineStr">
        <is>
          <t>L1</t>
        </is>
      </c>
      <c r="G358" s="5" t="inlineStr">
        <is>
          <t>Customer Service L1</t>
        </is>
      </c>
      <c r="H358" s="5" t="inlineStr">
        <is>
          <t>F</t>
        </is>
      </c>
      <c r="I358" s="5" t="inlineStr">
        <is>
          <t>Permanent</t>
        </is>
      </c>
      <c r="J358" s="5" t="inlineStr">
        <is>
          <t>Hybrid</t>
        </is>
      </c>
      <c r="K358" s="5" t="n">
        <v>1</v>
      </c>
      <c r="L358" s="5" t="n">
        <v>40</v>
      </c>
      <c r="M358" s="5" t="n">
        <v>4</v>
      </c>
      <c r="N358" s="41" t="n">
        <v>32200</v>
      </c>
      <c r="O358" s="41" t="n">
        <v>0</v>
      </c>
      <c r="P358" s="41" t="n">
        <v>0</v>
      </c>
      <c r="Q358" s="41" t="n">
        <v>0</v>
      </c>
      <c r="R358" s="41" t="n">
        <v>0</v>
      </c>
      <c r="S358" s="28">
        <f>L358*Settings!$C$7</f>
        <v/>
      </c>
      <c r="T358" s="34">
        <f>O358+P358+Q358+R358</f>
        <v/>
      </c>
      <c r="U358" s="34">
        <f>N358+T358</f>
        <v/>
      </c>
      <c r="V358" s="33">
        <f>N358/S358</f>
        <v/>
      </c>
      <c r="W358" s="33">
        <f>T358/S358</f>
        <v/>
      </c>
      <c r="X358" s="33">
        <f>U358/S358</f>
        <v/>
      </c>
      <c r="Y358" s="4">
        <f>IF(T358&gt;0,1,0)</f>
        <v/>
      </c>
      <c r="Z358" s="4">
        <f>INDEX('Job Evaluation'!$I$5:$I$40,MATCH(G358,'Job Evaluation'!$A$5:$A$40,0))</f>
        <v/>
      </c>
      <c r="AA358" s="4">
        <f>SUMPRODUCT(($C$2:$C$3444=C358)*($X$2:$X$3444&lt;X358))+SUMPRODUCT(($C$2:C358=C358)*($X$2:X358=X358))</f>
        <v/>
      </c>
      <c r="AB358" s="4">
        <f>MIN(4,INT((AA358-1)*4/COUNTIF($C$2:$C$3444,C358))+1)</f>
        <v/>
      </c>
    </row>
    <row r="359">
      <c r="A359" s="5" t="inlineStr">
        <is>
          <t>W00433</t>
        </is>
      </c>
      <c r="B359" s="5" t="inlineStr">
        <is>
          <t>PL · Kraków</t>
        </is>
      </c>
      <c r="C359" s="5" t="inlineStr">
        <is>
          <t>PL</t>
        </is>
      </c>
      <c r="D359" s="5" t="inlineStr">
        <is>
          <t>Krakow</t>
        </is>
      </c>
      <c r="E359" s="5" t="inlineStr">
        <is>
          <t>Customer Service</t>
        </is>
      </c>
      <c r="F359" s="5" t="inlineStr">
        <is>
          <t>L2</t>
        </is>
      </c>
      <c r="G359" s="5" t="inlineStr">
        <is>
          <t>Customer Service L2</t>
        </is>
      </c>
      <c r="H359" s="5" t="inlineStr">
        <is>
          <t>M</t>
        </is>
      </c>
      <c r="I359" s="5" t="inlineStr">
        <is>
          <t>Permanent</t>
        </is>
      </c>
      <c r="J359" s="5" t="inlineStr">
        <is>
          <t>Hybrid</t>
        </is>
      </c>
      <c r="K359" s="5" t="n">
        <v>1</v>
      </c>
      <c r="L359" s="5" t="n">
        <v>40</v>
      </c>
      <c r="M359" s="5" t="n">
        <v>3</v>
      </c>
      <c r="N359" s="41" t="n">
        <v>25700</v>
      </c>
      <c r="O359" s="41" t="n">
        <v>0</v>
      </c>
      <c r="P359" s="41" t="n">
        <v>0</v>
      </c>
      <c r="Q359" s="41" t="n">
        <v>0</v>
      </c>
      <c r="R359" s="41" t="n">
        <v>0</v>
      </c>
      <c r="S359" s="28">
        <f>L359*Settings!$C$7</f>
        <v/>
      </c>
      <c r="T359" s="34">
        <f>O359+P359+Q359+R359</f>
        <v/>
      </c>
      <c r="U359" s="34">
        <f>N359+T359</f>
        <v/>
      </c>
      <c r="V359" s="33">
        <f>N359/S359</f>
        <v/>
      </c>
      <c r="W359" s="33">
        <f>T359/S359</f>
        <v/>
      </c>
      <c r="X359" s="33">
        <f>U359/S359</f>
        <v/>
      </c>
      <c r="Y359" s="4">
        <f>IF(T359&gt;0,1,0)</f>
        <v/>
      </c>
      <c r="Z359" s="4">
        <f>INDEX('Job Evaluation'!$I$5:$I$40,MATCH(G359,'Job Evaluation'!$A$5:$A$40,0))</f>
        <v/>
      </c>
      <c r="AA359" s="4">
        <f>SUMPRODUCT(($C$2:$C$3444=C359)*($X$2:$X$3444&lt;X359))+SUMPRODUCT(($C$2:C359=C359)*($X$2:X359=X359))</f>
        <v/>
      </c>
      <c r="AB359" s="4">
        <f>MIN(4,INT((AA359-1)*4/COUNTIF($C$2:$C$3444,C359))+1)</f>
        <v/>
      </c>
    </row>
    <row r="360">
      <c r="A360" s="5" t="inlineStr">
        <is>
          <t>W00435</t>
        </is>
      </c>
      <c r="B360" s="5" t="inlineStr">
        <is>
          <t>IT · Milan</t>
        </is>
      </c>
      <c r="C360" s="5" t="inlineStr">
        <is>
          <t>IT</t>
        </is>
      </c>
      <c r="D360" s="5" t="inlineStr">
        <is>
          <t>Milan</t>
        </is>
      </c>
      <c r="E360" s="5" t="inlineStr">
        <is>
          <t>Operations</t>
        </is>
      </c>
      <c r="F360" s="5" t="inlineStr">
        <is>
          <t>L2</t>
        </is>
      </c>
      <c r="G360" s="5" t="inlineStr">
        <is>
          <t>Operations L2</t>
        </is>
      </c>
      <c r="H360" s="5" t="inlineStr">
        <is>
          <t>M</t>
        </is>
      </c>
      <c r="I360" s="5" t="inlineStr">
        <is>
          <t>Permanent</t>
        </is>
      </c>
      <c r="J360" s="5" t="inlineStr">
        <is>
          <t>Hybrid</t>
        </is>
      </c>
      <c r="K360" s="5" t="n">
        <v>1</v>
      </c>
      <c r="L360" s="5" t="n">
        <v>40</v>
      </c>
      <c r="M360" s="5" t="n">
        <v>3</v>
      </c>
      <c r="N360" s="41" t="n">
        <v>29150</v>
      </c>
      <c r="O360" s="41" t="n">
        <v>0</v>
      </c>
      <c r="P360" s="41" t="n">
        <v>0</v>
      </c>
      <c r="Q360" s="41" t="n">
        <v>0</v>
      </c>
      <c r="R360" s="41" t="n">
        <v>0</v>
      </c>
      <c r="S360" s="28">
        <f>L360*Settings!$C$7</f>
        <v/>
      </c>
      <c r="T360" s="34">
        <f>O360+P360+Q360+R360</f>
        <v/>
      </c>
      <c r="U360" s="34">
        <f>N360+T360</f>
        <v/>
      </c>
      <c r="V360" s="33">
        <f>N360/S360</f>
        <v/>
      </c>
      <c r="W360" s="33">
        <f>T360/S360</f>
        <v/>
      </c>
      <c r="X360" s="33">
        <f>U360/S360</f>
        <v/>
      </c>
      <c r="Y360" s="4">
        <f>IF(T360&gt;0,1,0)</f>
        <v/>
      </c>
      <c r="Z360" s="4">
        <f>INDEX('Job Evaluation'!$I$5:$I$40,MATCH(G360,'Job Evaluation'!$A$5:$A$40,0))</f>
        <v/>
      </c>
      <c r="AA360" s="4">
        <f>SUMPRODUCT(($C$2:$C$3444=C360)*($X$2:$X$3444&lt;X360))+SUMPRODUCT(($C$2:C360=C360)*($X$2:X360=X360))</f>
        <v/>
      </c>
      <c r="AB360" s="4">
        <f>MIN(4,INT((AA360-1)*4/COUNTIF($C$2:$C$3444,C360))+1)</f>
        <v/>
      </c>
    </row>
    <row r="361">
      <c r="A361" s="5" t="inlineStr">
        <is>
          <t>W00437</t>
        </is>
      </c>
      <c r="B361" s="5" t="inlineStr">
        <is>
          <t>IT · Milan</t>
        </is>
      </c>
      <c r="C361" s="5" t="inlineStr">
        <is>
          <t>IT</t>
        </is>
      </c>
      <c r="D361" s="5" t="inlineStr">
        <is>
          <t>Milan</t>
        </is>
      </c>
      <c r="E361" s="5" t="inlineStr">
        <is>
          <t>Operations</t>
        </is>
      </c>
      <c r="F361" s="5" t="inlineStr">
        <is>
          <t>L5</t>
        </is>
      </c>
      <c r="G361" s="5" t="inlineStr">
        <is>
          <t>Operations L5</t>
        </is>
      </c>
      <c r="H361" s="5" t="inlineStr">
        <is>
          <t>M</t>
        </is>
      </c>
      <c r="I361" s="5" t="inlineStr">
        <is>
          <t>Permanent</t>
        </is>
      </c>
      <c r="J361" s="5" t="inlineStr">
        <is>
          <t>Hybrid</t>
        </is>
      </c>
      <c r="K361" s="5" t="n">
        <v>1</v>
      </c>
      <c r="L361" s="5" t="n">
        <v>40</v>
      </c>
      <c r="M361" s="5" t="n">
        <v>3</v>
      </c>
      <c r="N361" s="41" t="n">
        <v>69000</v>
      </c>
      <c r="O361" s="41" t="n">
        <v>8580</v>
      </c>
      <c r="P361" s="41" t="n">
        <v>0</v>
      </c>
      <c r="Q361" s="41" t="n">
        <v>0</v>
      </c>
      <c r="R361" s="41" t="n">
        <v>6000</v>
      </c>
      <c r="S361" s="28">
        <f>L361*Settings!$C$7</f>
        <v/>
      </c>
      <c r="T361" s="34">
        <f>O361+P361+Q361+R361</f>
        <v/>
      </c>
      <c r="U361" s="34">
        <f>N361+T361</f>
        <v/>
      </c>
      <c r="V361" s="33">
        <f>N361/S361</f>
        <v/>
      </c>
      <c r="W361" s="33">
        <f>T361/S361</f>
        <v/>
      </c>
      <c r="X361" s="33">
        <f>U361/S361</f>
        <v/>
      </c>
      <c r="Y361" s="4">
        <f>IF(T361&gt;0,1,0)</f>
        <v/>
      </c>
      <c r="Z361" s="4">
        <f>INDEX('Job Evaluation'!$I$5:$I$40,MATCH(G361,'Job Evaluation'!$A$5:$A$40,0))</f>
        <v/>
      </c>
      <c r="AA361" s="4">
        <f>SUMPRODUCT(($C$2:$C$3444=C361)*($X$2:$X$3444&lt;X361))+SUMPRODUCT(($C$2:C361=C361)*($X$2:X361=X361))</f>
        <v/>
      </c>
      <c r="AB361" s="4">
        <f>MIN(4,INT((AA361-1)*4/COUNTIF($C$2:$C$3444,C361))+1)</f>
        <v/>
      </c>
    </row>
    <row r="362">
      <c r="A362" s="5" t="inlineStr">
        <is>
          <t>W00438</t>
        </is>
      </c>
      <c r="B362" s="5" t="inlineStr">
        <is>
          <t>PL · Kraków</t>
        </is>
      </c>
      <c r="C362" s="5" t="inlineStr">
        <is>
          <t>PL</t>
        </is>
      </c>
      <c r="D362" s="5" t="inlineStr">
        <is>
          <t>Krakow</t>
        </is>
      </c>
      <c r="E362" s="5" t="inlineStr">
        <is>
          <t>Customer Service</t>
        </is>
      </c>
      <c r="F362" s="5" t="inlineStr">
        <is>
          <t>L1</t>
        </is>
      </c>
      <c r="G362" s="5" t="inlineStr">
        <is>
          <t>Customer Service L1</t>
        </is>
      </c>
      <c r="H362" s="5" t="inlineStr">
        <is>
          <t>F</t>
        </is>
      </c>
      <c r="I362" s="5" t="inlineStr">
        <is>
          <t>Permanent</t>
        </is>
      </c>
      <c r="J362" s="5" t="inlineStr">
        <is>
          <t>Hybrid</t>
        </is>
      </c>
      <c r="K362" s="5" t="n">
        <v>1</v>
      </c>
      <c r="L362" s="5" t="n">
        <v>40</v>
      </c>
      <c r="M362" s="5" t="n">
        <v>3</v>
      </c>
      <c r="N362" s="41" t="n">
        <v>16800</v>
      </c>
      <c r="O362" s="41" t="n">
        <v>0</v>
      </c>
      <c r="P362" s="41" t="n">
        <v>0</v>
      </c>
      <c r="Q362" s="41" t="n">
        <v>0</v>
      </c>
      <c r="R362" s="41" t="n">
        <v>0</v>
      </c>
      <c r="S362" s="28">
        <f>L362*Settings!$C$7</f>
        <v/>
      </c>
      <c r="T362" s="34">
        <f>O362+P362+Q362+R362</f>
        <v/>
      </c>
      <c r="U362" s="34">
        <f>N362+T362</f>
        <v/>
      </c>
      <c r="V362" s="33">
        <f>N362/S362</f>
        <v/>
      </c>
      <c r="W362" s="33">
        <f>T362/S362</f>
        <v/>
      </c>
      <c r="X362" s="33">
        <f>U362/S362</f>
        <v/>
      </c>
      <c r="Y362" s="4">
        <f>IF(T362&gt;0,1,0)</f>
        <v/>
      </c>
      <c r="Z362" s="4">
        <f>INDEX('Job Evaluation'!$I$5:$I$40,MATCH(G362,'Job Evaluation'!$A$5:$A$40,0))</f>
        <v/>
      </c>
      <c r="AA362" s="4">
        <f>SUMPRODUCT(($C$2:$C$3444=C362)*($X$2:$X$3444&lt;X362))+SUMPRODUCT(($C$2:C362=C362)*($X$2:X362=X362))</f>
        <v/>
      </c>
      <c r="AB362" s="4">
        <f>MIN(4,INT((AA362-1)*4/COUNTIF($C$2:$C$3444,C362))+1)</f>
        <v/>
      </c>
    </row>
    <row r="363">
      <c r="A363" s="5" t="inlineStr">
        <is>
          <t>W00439</t>
        </is>
      </c>
      <c r="B363" s="5" t="inlineStr">
        <is>
          <t>PL · Kraków</t>
        </is>
      </c>
      <c r="C363" s="5" t="inlineStr">
        <is>
          <t>PL</t>
        </is>
      </c>
      <c r="D363" s="5" t="inlineStr">
        <is>
          <t>Krakow</t>
        </is>
      </c>
      <c r="E363" s="5" t="inlineStr">
        <is>
          <t>Tech</t>
        </is>
      </c>
      <c r="F363" s="5" t="inlineStr">
        <is>
          <t>L4</t>
        </is>
      </c>
      <c r="G363" s="5" t="inlineStr">
        <is>
          <t>Tech L4</t>
        </is>
      </c>
      <c r="H363" s="5" t="inlineStr">
        <is>
          <t>M</t>
        </is>
      </c>
      <c r="I363" s="5" t="inlineStr">
        <is>
          <t>Fixed-term</t>
        </is>
      </c>
      <c r="J363" s="5" t="inlineStr">
        <is>
          <t>Onsite</t>
        </is>
      </c>
      <c r="K363" s="5" t="n">
        <v>1</v>
      </c>
      <c r="L363" s="5" t="n">
        <v>40</v>
      </c>
      <c r="M363" s="5" t="n">
        <v>4</v>
      </c>
      <c r="N363" s="41" t="n">
        <v>56400</v>
      </c>
      <c r="O363" s="41" t="n">
        <v>5230</v>
      </c>
      <c r="P363" s="41" t="n">
        <v>0</v>
      </c>
      <c r="Q363" s="41" t="n">
        <v>0</v>
      </c>
      <c r="R363" s="41" t="n">
        <v>0</v>
      </c>
      <c r="S363" s="28">
        <f>L363*Settings!$C$7</f>
        <v/>
      </c>
      <c r="T363" s="34">
        <f>O363+P363+Q363+R363</f>
        <v/>
      </c>
      <c r="U363" s="34">
        <f>N363+T363</f>
        <v/>
      </c>
      <c r="V363" s="33">
        <f>N363/S363</f>
        <v/>
      </c>
      <c r="W363" s="33">
        <f>T363/S363</f>
        <v/>
      </c>
      <c r="X363" s="33">
        <f>U363/S363</f>
        <v/>
      </c>
      <c r="Y363" s="4">
        <f>IF(T363&gt;0,1,0)</f>
        <v/>
      </c>
      <c r="Z363" s="4">
        <f>INDEX('Job Evaluation'!$I$5:$I$40,MATCH(G363,'Job Evaluation'!$A$5:$A$40,0))</f>
        <v/>
      </c>
      <c r="AA363" s="4">
        <f>SUMPRODUCT(($C$2:$C$3444=C363)*($X$2:$X$3444&lt;X363))+SUMPRODUCT(($C$2:C363=C363)*($X$2:X363=X363))</f>
        <v/>
      </c>
      <c r="AB363" s="4">
        <f>MIN(4,INT((AA363-1)*4/COUNTIF($C$2:$C$3444,C363))+1)</f>
        <v/>
      </c>
    </row>
    <row r="364">
      <c r="A364" s="5" t="inlineStr">
        <is>
          <t>W00440</t>
        </is>
      </c>
      <c r="B364" s="5" t="inlineStr">
        <is>
          <t>ES · Barcelona</t>
        </is>
      </c>
      <c r="C364" s="5" t="inlineStr">
        <is>
          <t>ES</t>
        </is>
      </c>
      <c r="D364" s="5" t="inlineStr">
        <is>
          <t>Barcelona</t>
        </is>
      </c>
      <c r="E364" s="5" t="inlineStr">
        <is>
          <t>Sales</t>
        </is>
      </c>
      <c r="F364" s="5" t="inlineStr">
        <is>
          <t>L2</t>
        </is>
      </c>
      <c r="G364" s="5" t="inlineStr">
        <is>
          <t>Sales L2</t>
        </is>
      </c>
      <c r="H364" s="5" t="inlineStr">
        <is>
          <t>F</t>
        </is>
      </c>
      <c r="I364" s="5" t="inlineStr">
        <is>
          <t>Permanent</t>
        </is>
      </c>
      <c r="J364" s="5" t="inlineStr">
        <is>
          <t>Onsite</t>
        </is>
      </c>
      <c r="K364" s="5" t="n">
        <v>1</v>
      </c>
      <c r="L364" s="5" t="n">
        <v>40</v>
      </c>
      <c r="M364" s="5" t="n">
        <v>4</v>
      </c>
      <c r="N364" s="41" t="n">
        <v>34700</v>
      </c>
      <c r="O364" s="41" t="n">
        <v>0</v>
      </c>
      <c r="P364" s="41" t="n">
        <v>3670</v>
      </c>
      <c r="Q364" s="41" t="n">
        <v>0</v>
      </c>
      <c r="R364" s="41" t="n">
        <v>0</v>
      </c>
      <c r="S364" s="28">
        <f>L364*Settings!$C$7</f>
        <v/>
      </c>
      <c r="T364" s="34">
        <f>O364+P364+Q364+R364</f>
        <v/>
      </c>
      <c r="U364" s="34">
        <f>N364+T364</f>
        <v/>
      </c>
      <c r="V364" s="33">
        <f>N364/S364</f>
        <v/>
      </c>
      <c r="W364" s="33">
        <f>T364/S364</f>
        <v/>
      </c>
      <c r="X364" s="33">
        <f>U364/S364</f>
        <v/>
      </c>
      <c r="Y364" s="4">
        <f>IF(T364&gt;0,1,0)</f>
        <v/>
      </c>
      <c r="Z364" s="4">
        <f>INDEX('Job Evaluation'!$I$5:$I$40,MATCH(G364,'Job Evaluation'!$A$5:$A$40,0))</f>
        <v/>
      </c>
      <c r="AA364" s="4">
        <f>SUMPRODUCT(($C$2:$C$3444=C364)*($X$2:$X$3444&lt;X364))+SUMPRODUCT(($C$2:C364=C364)*($X$2:X364=X364))</f>
        <v/>
      </c>
      <c r="AB364" s="4">
        <f>MIN(4,INT((AA364-1)*4/COUNTIF($C$2:$C$3444,C364))+1)</f>
        <v/>
      </c>
    </row>
    <row r="365">
      <c r="A365" s="5" t="inlineStr">
        <is>
          <t>W00441</t>
        </is>
      </c>
      <c r="B365" s="5" t="inlineStr">
        <is>
          <t>DE · Munich</t>
        </is>
      </c>
      <c r="C365" s="5" t="inlineStr">
        <is>
          <t>DE</t>
        </is>
      </c>
      <c r="D365" s="5" t="inlineStr">
        <is>
          <t>Munich</t>
        </is>
      </c>
      <c r="E365" s="5" t="inlineStr">
        <is>
          <t>Operations</t>
        </is>
      </c>
      <c r="F365" s="5" t="inlineStr">
        <is>
          <t>L2</t>
        </is>
      </c>
      <c r="G365" s="5" t="inlineStr">
        <is>
          <t>Operations L2</t>
        </is>
      </c>
      <c r="H365" s="5" t="inlineStr">
        <is>
          <t>M</t>
        </is>
      </c>
      <c r="I365" s="5" t="inlineStr">
        <is>
          <t>Permanent</t>
        </is>
      </c>
      <c r="J365" s="5" t="inlineStr">
        <is>
          <t>Remote</t>
        </is>
      </c>
      <c r="K365" s="5" t="n">
        <v>1</v>
      </c>
      <c r="L365" s="5" t="n">
        <v>40</v>
      </c>
      <c r="M365" s="5" t="n">
        <v>3</v>
      </c>
      <c r="N365" s="41" t="n">
        <v>50250</v>
      </c>
      <c r="O365" s="41" t="n">
        <v>0</v>
      </c>
      <c r="P365" s="41" t="n">
        <v>0</v>
      </c>
      <c r="Q365" s="41" t="n">
        <v>0</v>
      </c>
      <c r="R365" s="41" t="n">
        <v>0</v>
      </c>
      <c r="S365" s="28">
        <f>L365*Settings!$C$7</f>
        <v/>
      </c>
      <c r="T365" s="34">
        <f>O365+P365+Q365+R365</f>
        <v/>
      </c>
      <c r="U365" s="34">
        <f>N365+T365</f>
        <v/>
      </c>
      <c r="V365" s="33">
        <f>N365/S365</f>
        <v/>
      </c>
      <c r="W365" s="33">
        <f>T365/S365</f>
        <v/>
      </c>
      <c r="X365" s="33">
        <f>U365/S365</f>
        <v/>
      </c>
      <c r="Y365" s="4">
        <f>IF(T365&gt;0,1,0)</f>
        <v/>
      </c>
      <c r="Z365" s="4">
        <f>INDEX('Job Evaluation'!$I$5:$I$40,MATCH(G365,'Job Evaluation'!$A$5:$A$40,0))</f>
        <v/>
      </c>
      <c r="AA365" s="4">
        <f>SUMPRODUCT(($C$2:$C$3444=C365)*($X$2:$X$3444&lt;X365))+SUMPRODUCT(($C$2:C365=C365)*($X$2:X365=X365))</f>
        <v/>
      </c>
      <c r="AB365" s="4">
        <f>MIN(4,INT((AA365-1)*4/COUNTIF($C$2:$C$3444,C365))+1)</f>
        <v/>
      </c>
    </row>
    <row r="366">
      <c r="A366" s="5" t="inlineStr">
        <is>
          <t>W00442</t>
        </is>
      </c>
      <c r="B366" s="5" t="inlineStr">
        <is>
          <t>ES · Barcelona</t>
        </is>
      </c>
      <c r="C366" s="5" t="inlineStr">
        <is>
          <t>ES</t>
        </is>
      </c>
      <c r="D366" s="5" t="inlineStr">
        <is>
          <t>Barcelona</t>
        </is>
      </c>
      <c r="E366" s="5" t="inlineStr">
        <is>
          <t>Operations</t>
        </is>
      </c>
      <c r="F366" s="5" t="inlineStr">
        <is>
          <t>L3</t>
        </is>
      </c>
      <c r="G366" s="5" t="inlineStr">
        <is>
          <t>Operations L3</t>
        </is>
      </c>
      <c r="H366" s="5" t="inlineStr">
        <is>
          <t>M</t>
        </is>
      </c>
      <c r="I366" s="5" t="inlineStr">
        <is>
          <t>Permanent</t>
        </is>
      </c>
      <c r="J366" s="5" t="inlineStr">
        <is>
          <t>Onsite</t>
        </is>
      </c>
      <c r="K366" s="5" t="n">
        <v>1</v>
      </c>
      <c r="L366" s="5" t="n">
        <v>40</v>
      </c>
      <c r="M366" s="5" t="n">
        <v>1</v>
      </c>
      <c r="N366" s="41" t="n">
        <v>36100</v>
      </c>
      <c r="O366" s="41" t="n">
        <v>0</v>
      </c>
      <c r="P366" s="41" t="n">
        <v>0</v>
      </c>
      <c r="Q366" s="41" t="n">
        <v>1200</v>
      </c>
      <c r="R366" s="41" t="n">
        <v>0</v>
      </c>
      <c r="S366" s="28">
        <f>L366*Settings!$C$7</f>
        <v/>
      </c>
      <c r="T366" s="34">
        <f>O366+P366+Q366+R366</f>
        <v/>
      </c>
      <c r="U366" s="34">
        <f>N366+T366</f>
        <v/>
      </c>
      <c r="V366" s="33">
        <f>N366/S366</f>
        <v/>
      </c>
      <c r="W366" s="33">
        <f>T366/S366</f>
        <v/>
      </c>
      <c r="X366" s="33">
        <f>U366/S366</f>
        <v/>
      </c>
      <c r="Y366" s="4">
        <f>IF(T366&gt;0,1,0)</f>
        <v/>
      </c>
      <c r="Z366" s="4">
        <f>INDEX('Job Evaluation'!$I$5:$I$40,MATCH(G366,'Job Evaluation'!$A$5:$A$40,0))</f>
        <v/>
      </c>
      <c r="AA366" s="4">
        <f>SUMPRODUCT(($C$2:$C$3444=C366)*($X$2:$X$3444&lt;X366))+SUMPRODUCT(($C$2:C366=C366)*($X$2:X366=X366))</f>
        <v/>
      </c>
      <c r="AB366" s="4">
        <f>MIN(4,INT((AA366-1)*4/COUNTIF($C$2:$C$3444,C366))+1)</f>
        <v/>
      </c>
    </row>
    <row r="367">
      <c r="A367" s="5" t="inlineStr">
        <is>
          <t>W00443</t>
        </is>
      </c>
      <c r="B367" s="5" t="inlineStr">
        <is>
          <t>ES · Barcelona</t>
        </is>
      </c>
      <c r="C367" s="5" t="inlineStr">
        <is>
          <t>ES</t>
        </is>
      </c>
      <c r="D367" s="5" t="inlineStr">
        <is>
          <t>Barcelona</t>
        </is>
      </c>
      <c r="E367" s="5" t="inlineStr">
        <is>
          <t>Operations</t>
        </is>
      </c>
      <c r="F367" s="5" t="inlineStr">
        <is>
          <t>L3</t>
        </is>
      </c>
      <c r="G367" s="5" t="inlineStr">
        <is>
          <t>Operations L3</t>
        </is>
      </c>
      <c r="H367" s="5" t="inlineStr">
        <is>
          <t>M</t>
        </is>
      </c>
      <c r="I367" s="5" t="inlineStr">
        <is>
          <t>Permanent</t>
        </is>
      </c>
      <c r="J367" s="5" t="inlineStr">
        <is>
          <t>Hybrid</t>
        </is>
      </c>
      <c r="K367" s="5" t="n">
        <v>1</v>
      </c>
      <c r="L367" s="5" t="n">
        <v>40</v>
      </c>
      <c r="M367" s="5" t="n">
        <v>4</v>
      </c>
      <c r="N367" s="41" t="n">
        <v>41650</v>
      </c>
      <c r="O367" s="41" t="n">
        <v>2660</v>
      </c>
      <c r="P367" s="41" t="n">
        <v>0</v>
      </c>
      <c r="Q367" s="41" t="n">
        <v>0</v>
      </c>
      <c r="R367" s="41" t="n">
        <v>0</v>
      </c>
      <c r="S367" s="28">
        <f>L367*Settings!$C$7</f>
        <v/>
      </c>
      <c r="T367" s="34">
        <f>O367+P367+Q367+R367</f>
        <v/>
      </c>
      <c r="U367" s="34">
        <f>N367+T367</f>
        <v/>
      </c>
      <c r="V367" s="33">
        <f>N367/S367</f>
        <v/>
      </c>
      <c r="W367" s="33">
        <f>T367/S367</f>
        <v/>
      </c>
      <c r="X367" s="33">
        <f>U367/S367</f>
        <v/>
      </c>
      <c r="Y367" s="4">
        <f>IF(T367&gt;0,1,0)</f>
        <v/>
      </c>
      <c r="Z367" s="4">
        <f>INDEX('Job Evaluation'!$I$5:$I$40,MATCH(G367,'Job Evaluation'!$A$5:$A$40,0))</f>
        <v/>
      </c>
      <c r="AA367" s="4">
        <f>SUMPRODUCT(($C$2:$C$3444=C367)*($X$2:$X$3444&lt;X367))+SUMPRODUCT(($C$2:C367=C367)*($X$2:X367=X367))</f>
        <v/>
      </c>
      <c r="AB367" s="4">
        <f>MIN(4,INT((AA367-1)*4/COUNTIF($C$2:$C$3444,C367))+1)</f>
        <v/>
      </c>
    </row>
    <row r="368">
      <c r="A368" s="5" t="inlineStr">
        <is>
          <t>W00445</t>
        </is>
      </c>
      <c r="B368" s="5" t="inlineStr">
        <is>
          <t>PL · Kraków</t>
        </is>
      </c>
      <c r="C368" s="5" t="inlineStr">
        <is>
          <t>PL</t>
        </is>
      </c>
      <c r="D368" s="5" t="inlineStr">
        <is>
          <t>Krakow</t>
        </is>
      </c>
      <c r="E368" s="5" t="inlineStr">
        <is>
          <t>Sales</t>
        </is>
      </c>
      <c r="F368" s="5" t="inlineStr">
        <is>
          <t>L2</t>
        </is>
      </c>
      <c r="G368" s="5" t="inlineStr">
        <is>
          <t>Sales L2</t>
        </is>
      </c>
      <c r="H368" s="5" t="inlineStr">
        <is>
          <t>M</t>
        </is>
      </c>
      <c r="I368" s="5" t="inlineStr">
        <is>
          <t>Fixed-term</t>
        </is>
      </c>
      <c r="J368" s="5" t="inlineStr">
        <is>
          <t>Onsite</t>
        </is>
      </c>
      <c r="K368" s="5" t="n">
        <v>1</v>
      </c>
      <c r="L368" s="5" t="n">
        <v>40</v>
      </c>
      <c r="M368" s="5" t="n">
        <v>3</v>
      </c>
      <c r="N368" s="41" t="n">
        <v>23900</v>
      </c>
      <c r="O368" s="41" t="n">
        <v>0</v>
      </c>
      <c r="P368" s="41" t="n">
        <v>2800</v>
      </c>
      <c r="Q368" s="41" t="n">
        <v>0</v>
      </c>
      <c r="R368" s="41" t="n">
        <v>0</v>
      </c>
      <c r="S368" s="28">
        <f>L368*Settings!$C$7</f>
        <v/>
      </c>
      <c r="T368" s="34">
        <f>O368+P368+Q368+R368</f>
        <v/>
      </c>
      <c r="U368" s="34">
        <f>N368+T368</f>
        <v/>
      </c>
      <c r="V368" s="33">
        <f>N368/S368</f>
        <v/>
      </c>
      <c r="W368" s="33">
        <f>T368/S368</f>
        <v/>
      </c>
      <c r="X368" s="33">
        <f>U368/S368</f>
        <v/>
      </c>
      <c r="Y368" s="4">
        <f>IF(T368&gt;0,1,0)</f>
        <v/>
      </c>
      <c r="Z368" s="4">
        <f>INDEX('Job Evaluation'!$I$5:$I$40,MATCH(G368,'Job Evaluation'!$A$5:$A$40,0))</f>
        <v/>
      </c>
      <c r="AA368" s="4">
        <f>SUMPRODUCT(($C$2:$C$3444=C368)*($X$2:$X$3444&lt;X368))+SUMPRODUCT(($C$2:C368=C368)*($X$2:X368=X368))</f>
        <v/>
      </c>
      <c r="AB368" s="4">
        <f>MIN(4,INT((AA368-1)*4/COUNTIF($C$2:$C$3444,C368))+1)</f>
        <v/>
      </c>
    </row>
    <row r="369">
      <c r="A369" s="5" t="inlineStr">
        <is>
          <t>W00446</t>
        </is>
      </c>
      <c r="B369" s="5" t="inlineStr">
        <is>
          <t>IT · Milan</t>
        </is>
      </c>
      <c r="C369" s="5" t="inlineStr">
        <is>
          <t>IT</t>
        </is>
      </c>
      <c r="D369" s="5" t="inlineStr">
        <is>
          <t>Milan</t>
        </is>
      </c>
      <c r="E369" s="5" t="inlineStr">
        <is>
          <t>Operations</t>
        </is>
      </c>
      <c r="F369" s="5" t="inlineStr">
        <is>
          <t>L4</t>
        </is>
      </c>
      <c r="G369" s="5" t="inlineStr">
        <is>
          <t>Operations L4</t>
        </is>
      </c>
      <c r="H369" s="5" t="inlineStr">
        <is>
          <t>M</t>
        </is>
      </c>
      <c r="I369" s="5" t="inlineStr">
        <is>
          <t>Permanent</t>
        </is>
      </c>
      <c r="J369" s="5" t="inlineStr">
        <is>
          <t>Remote</t>
        </is>
      </c>
      <c r="K369" s="5" t="n">
        <v>1</v>
      </c>
      <c r="L369" s="5" t="n">
        <v>40</v>
      </c>
      <c r="M369" s="5" t="n">
        <v>4</v>
      </c>
      <c r="N369" s="41" t="n">
        <v>53950</v>
      </c>
      <c r="O369" s="41" t="n">
        <v>5360</v>
      </c>
      <c r="P369" s="41" t="n">
        <v>0</v>
      </c>
      <c r="Q369" s="41" t="n">
        <v>0</v>
      </c>
      <c r="R369" s="41" t="n">
        <v>0</v>
      </c>
      <c r="S369" s="28">
        <f>L369*Settings!$C$7</f>
        <v/>
      </c>
      <c r="T369" s="34">
        <f>O369+P369+Q369+R369</f>
        <v/>
      </c>
      <c r="U369" s="34">
        <f>N369+T369</f>
        <v/>
      </c>
      <c r="V369" s="33">
        <f>N369/S369</f>
        <v/>
      </c>
      <c r="W369" s="33">
        <f>T369/S369</f>
        <v/>
      </c>
      <c r="X369" s="33">
        <f>U369/S369</f>
        <v/>
      </c>
      <c r="Y369" s="4">
        <f>IF(T369&gt;0,1,0)</f>
        <v/>
      </c>
      <c r="Z369" s="4">
        <f>INDEX('Job Evaluation'!$I$5:$I$40,MATCH(G369,'Job Evaluation'!$A$5:$A$40,0))</f>
        <v/>
      </c>
      <c r="AA369" s="4">
        <f>SUMPRODUCT(($C$2:$C$3444=C369)*($X$2:$X$3444&lt;X369))+SUMPRODUCT(($C$2:C369=C369)*($X$2:X369=X369))</f>
        <v/>
      </c>
      <c r="AB369" s="4">
        <f>MIN(4,INT((AA369-1)*4/COUNTIF($C$2:$C$3444,C369))+1)</f>
        <v/>
      </c>
    </row>
    <row r="370">
      <c r="A370" s="5" t="inlineStr">
        <is>
          <t>W00447</t>
        </is>
      </c>
      <c r="B370" s="5" t="inlineStr">
        <is>
          <t>DE · Munich</t>
        </is>
      </c>
      <c r="C370" s="5" t="inlineStr">
        <is>
          <t>DE</t>
        </is>
      </c>
      <c r="D370" s="5" t="inlineStr">
        <is>
          <t>Munich</t>
        </is>
      </c>
      <c r="E370" s="5" t="inlineStr">
        <is>
          <t>Operations</t>
        </is>
      </c>
      <c r="F370" s="5" t="inlineStr">
        <is>
          <t>L1</t>
        </is>
      </c>
      <c r="G370" s="5" t="inlineStr">
        <is>
          <t>Operations L1</t>
        </is>
      </c>
      <c r="H370" s="5" t="inlineStr">
        <is>
          <t>M</t>
        </is>
      </c>
      <c r="I370" s="5" t="inlineStr">
        <is>
          <t>Fixed-term</t>
        </is>
      </c>
      <c r="J370" s="5" t="inlineStr">
        <is>
          <t>Hybrid</t>
        </is>
      </c>
      <c r="K370" s="5" t="n">
        <v>1</v>
      </c>
      <c r="L370" s="5" t="n">
        <v>40</v>
      </c>
      <c r="M370" s="5" t="n">
        <v>3</v>
      </c>
      <c r="N370" s="41" t="n">
        <v>35250</v>
      </c>
      <c r="O370" s="41" t="n">
        <v>0</v>
      </c>
      <c r="P370" s="41" t="n">
        <v>0</v>
      </c>
      <c r="Q370" s="41" t="n">
        <v>0</v>
      </c>
      <c r="R370" s="41" t="n">
        <v>0</v>
      </c>
      <c r="S370" s="28">
        <f>L370*Settings!$C$7</f>
        <v/>
      </c>
      <c r="T370" s="34">
        <f>O370+P370+Q370+R370</f>
        <v/>
      </c>
      <c r="U370" s="34">
        <f>N370+T370</f>
        <v/>
      </c>
      <c r="V370" s="33">
        <f>N370/S370</f>
        <v/>
      </c>
      <c r="W370" s="33">
        <f>T370/S370</f>
        <v/>
      </c>
      <c r="X370" s="33">
        <f>U370/S370</f>
        <v/>
      </c>
      <c r="Y370" s="4">
        <f>IF(T370&gt;0,1,0)</f>
        <v/>
      </c>
      <c r="Z370" s="4">
        <f>INDEX('Job Evaluation'!$I$5:$I$40,MATCH(G370,'Job Evaluation'!$A$5:$A$40,0))</f>
        <v/>
      </c>
      <c r="AA370" s="4">
        <f>SUMPRODUCT(($C$2:$C$3444=C370)*($X$2:$X$3444&lt;X370))+SUMPRODUCT(($C$2:C370=C370)*($X$2:X370=X370))</f>
        <v/>
      </c>
      <c r="AB370" s="4">
        <f>MIN(4,INT((AA370-1)*4/COUNTIF($C$2:$C$3444,C370))+1)</f>
        <v/>
      </c>
    </row>
    <row r="371">
      <c r="A371" s="5" t="inlineStr">
        <is>
          <t>W00448</t>
        </is>
      </c>
      <c r="B371" s="5" t="inlineStr">
        <is>
          <t>DE · Munich</t>
        </is>
      </c>
      <c r="C371" s="5" t="inlineStr">
        <is>
          <t>DE</t>
        </is>
      </c>
      <c r="D371" s="5" t="inlineStr">
        <is>
          <t>Munich</t>
        </is>
      </c>
      <c r="E371" s="5" t="inlineStr">
        <is>
          <t>Customer Service</t>
        </is>
      </c>
      <c r="F371" s="5" t="inlineStr">
        <is>
          <t>L2</t>
        </is>
      </c>
      <c r="G371" s="5" t="inlineStr">
        <is>
          <t>Customer Service L2</t>
        </is>
      </c>
      <c r="H371" s="5" t="inlineStr">
        <is>
          <t>M</t>
        </is>
      </c>
      <c r="I371" s="5" t="inlineStr">
        <is>
          <t>Permanent</t>
        </is>
      </c>
      <c r="J371" s="5" t="inlineStr">
        <is>
          <t>Hybrid</t>
        </is>
      </c>
      <c r="K371" s="5" t="n">
        <v>1</v>
      </c>
      <c r="L371" s="5" t="n">
        <v>40</v>
      </c>
      <c r="M371" s="5" t="n">
        <v>2</v>
      </c>
      <c r="N371" s="41" t="n">
        <v>43900</v>
      </c>
      <c r="O371" s="41" t="n">
        <v>0</v>
      </c>
      <c r="P371" s="41" t="n">
        <v>0</v>
      </c>
      <c r="Q371" s="41" t="n">
        <v>0</v>
      </c>
      <c r="R371" s="41" t="n">
        <v>0</v>
      </c>
      <c r="S371" s="28">
        <f>L371*Settings!$C$7</f>
        <v/>
      </c>
      <c r="T371" s="34">
        <f>O371+P371+Q371+R371</f>
        <v/>
      </c>
      <c r="U371" s="34">
        <f>N371+T371</f>
        <v/>
      </c>
      <c r="V371" s="33">
        <f>N371/S371</f>
        <v/>
      </c>
      <c r="W371" s="33">
        <f>T371/S371</f>
        <v/>
      </c>
      <c r="X371" s="33">
        <f>U371/S371</f>
        <v/>
      </c>
      <c r="Y371" s="4">
        <f>IF(T371&gt;0,1,0)</f>
        <v/>
      </c>
      <c r="Z371" s="4">
        <f>INDEX('Job Evaluation'!$I$5:$I$40,MATCH(G371,'Job Evaluation'!$A$5:$A$40,0))</f>
        <v/>
      </c>
      <c r="AA371" s="4">
        <f>SUMPRODUCT(($C$2:$C$3444=C371)*($X$2:$X$3444&lt;X371))+SUMPRODUCT(($C$2:C371=C371)*($X$2:X371=X371))</f>
        <v/>
      </c>
      <c r="AB371" s="4">
        <f>MIN(4,INT((AA371-1)*4/COUNTIF($C$2:$C$3444,C371))+1)</f>
        <v/>
      </c>
    </row>
    <row r="372">
      <c r="A372" s="5" t="inlineStr">
        <is>
          <t>W00449</t>
        </is>
      </c>
      <c r="B372" s="5" t="inlineStr">
        <is>
          <t>PL · Kraków</t>
        </is>
      </c>
      <c r="C372" s="5" t="inlineStr">
        <is>
          <t>PL</t>
        </is>
      </c>
      <c r="D372" s="5" t="inlineStr">
        <is>
          <t>Krakow</t>
        </is>
      </c>
      <c r="E372" s="5" t="inlineStr">
        <is>
          <t>Operations</t>
        </is>
      </c>
      <c r="F372" s="5" t="inlineStr">
        <is>
          <t>L2</t>
        </is>
      </c>
      <c r="G372" s="5" t="inlineStr">
        <is>
          <t>Operations L2</t>
        </is>
      </c>
      <c r="H372" s="5" t="inlineStr">
        <is>
          <t>F</t>
        </is>
      </c>
      <c r="I372" s="5" t="inlineStr">
        <is>
          <t>Permanent</t>
        </is>
      </c>
      <c r="J372" s="5" t="inlineStr">
        <is>
          <t>Onsite</t>
        </is>
      </c>
      <c r="K372" s="5" t="n">
        <v>1</v>
      </c>
      <c r="L372" s="5" t="n">
        <v>40</v>
      </c>
      <c r="M372" s="5" t="n">
        <v>5</v>
      </c>
      <c r="N372" s="41" t="n">
        <v>25200</v>
      </c>
      <c r="O372" s="41" t="n">
        <v>0</v>
      </c>
      <c r="P372" s="41" t="n">
        <v>0</v>
      </c>
      <c r="Q372" s="41" t="n">
        <v>840</v>
      </c>
      <c r="R372" s="41" t="n">
        <v>0</v>
      </c>
      <c r="S372" s="28">
        <f>L372*Settings!$C$7</f>
        <v/>
      </c>
      <c r="T372" s="34">
        <f>O372+P372+Q372+R372</f>
        <v/>
      </c>
      <c r="U372" s="34">
        <f>N372+T372</f>
        <v/>
      </c>
      <c r="V372" s="33">
        <f>N372/S372</f>
        <v/>
      </c>
      <c r="W372" s="33">
        <f>T372/S372</f>
        <v/>
      </c>
      <c r="X372" s="33">
        <f>U372/S372</f>
        <v/>
      </c>
      <c r="Y372" s="4">
        <f>IF(T372&gt;0,1,0)</f>
        <v/>
      </c>
      <c r="Z372" s="4">
        <f>INDEX('Job Evaluation'!$I$5:$I$40,MATCH(G372,'Job Evaluation'!$A$5:$A$40,0))</f>
        <v/>
      </c>
      <c r="AA372" s="4">
        <f>SUMPRODUCT(($C$2:$C$3444=C372)*($X$2:$X$3444&lt;X372))+SUMPRODUCT(($C$2:C372=C372)*($X$2:X372=X372))</f>
        <v/>
      </c>
      <c r="AB372" s="4">
        <f>MIN(4,INT((AA372-1)*4/COUNTIF($C$2:$C$3444,C372))+1)</f>
        <v/>
      </c>
    </row>
    <row r="373">
      <c r="A373" s="5" t="inlineStr">
        <is>
          <t>W00450</t>
        </is>
      </c>
      <c r="B373" s="5" t="inlineStr">
        <is>
          <t>IT · Milan</t>
        </is>
      </c>
      <c r="C373" s="5" t="inlineStr">
        <is>
          <t>IT</t>
        </is>
      </c>
      <c r="D373" s="5" t="inlineStr">
        <is>
          <t>Milan</t>
        </is>
      </c>
      <c r="E373" s="5" t="inlineStr">
        <is>
          <t>Customer Service</t>
        </is>
      </c>
      <c r="F373" s="5" t="inlineStr">
        <is>
          <t>L1</t>
        </is>
      </c>
      <c r="G373" s="5" t="inlineStr">
        <is>
          <t>Customer Service L1</t>
        </is>
      </c>
      <c r="H373" s="5" t="inlineStr">
        <is>
          <t>F</t>
        </is>
      </c>
      <c r="I373" s="5" t="inlineStr">
        <is>
          <t>Permanent</t>
        </is>
      </c>
      <c r="J373" s="5" t="inlineStr">
        <is>
          <t>Hybrid</t>
        </is>
      </c>
      <c r="K373" s="5" t="n">
        <v>1</v>
      </c>
      <c r="L373" s="5" t="n">
        <v>40</v>
      </c>
      <c r="M373" s="5" t="n">
        <v>3</v>
      </c>
      <c r="N373" s="41" t="n">
        <v>23700</v>
      </c>
      <c r="O373" s="41" t="n">
        <v>0</v>
      </c>
      <c r="P373" s="41" t="n">
        <v>0</v>
      </c>
      <c r="Q373" s="41" t="n">
        <v>0</v>
      </c>
      <c r="R373" s="41" t="n">
        <v>0</v>
      </c>
      <c r="S373" s="28">
        <f>L373*Settings!$C$7</f>
        <v/>
      </c>
      <c r="T373" s="34">
        <f>O373+P373+Q373+R373</f>
        <v/>
      </c>
      <c r="U373" s="34">
        <f>N373+T373</f>
        <v/>
      </c>
      <c r="V373" s="33">
        <f>N373/S373</f>
        <v/>
      </c>
      <c r="W373" s="33">
        <f>T373/S373</f>
        <v/>
      </c>
      <c r="X373" s="33">
        <f>U373/S373</f>
        <v/>
      </c>
      <c r="Y373" s="4">
        <f>IF(T373&gt;0,1,0)</f>
        <v/>
      </c>
      <c r="Z373" s="4">
        <f>INDEX('Job Evaluation'!$I$5:$I$40,MATCH(G373,'Job Evaluation'!$A$5:$A$40,0))</f>
        <v/>
      </c>
      <c r="AA373" s="4">
        <f>SUMPRODUCT(($C$2:$C$3444=C373)*($X$2:$X$3444&lt;X373))+SUMPRODUCT(($C$2:C373=C373)*($X$2:X373=X373))</f>
        <v/>
      </c>
      <c r="AB373" s="4">
        <f>MIN(4,INT((AA373-1)*4/COUNTIF($C$2:$C$3444,C373))+1)</f>
        <v/>
      </c>
    </row>
    <row r="374">
      <c r="A374" s="5" t="inlineStr">
        <is>
          <t>W00451</t>
        </is>
      </c>
      <c r="B374" s="5" t="inlineStr">
        <is>
          <t>PL · Kraków</t>
        </is>
      </c>
      <c r="C374" s="5" t="inlineStr">
        <is>
          <t>PL</t>
        </is>
      </c>
      <c r="D374" s="5" t="inlineStr">
        <is>
          <t>Krakow</t>
        </is>
      </c>
      <c r="E374" s="5" t="inlineStr">
        <is>
          <t>Tech</t>
        </is>
      </c>
      <c r="F374" s="5" t="inlineStr">
        <is>
          <t>L3</t>
        </is>
      </c>
      <c r="G374" s="5" t="inlineStr">
        <is>
          <t>Tech L3</t>
        </is>
      </c>
      <c r="H374" s="5" t="inlineStr">
        <is>
          <t>F</t>
        </is>
      </c>
      <c r="I374" s="5" t="inlineStr">
        <is>
          <t>Fixed-term</t>
        </is>
      </c>
      <c r="J374" s="5" t="inlineStr">
        <is>
          <t>Hybrid</t>
        </is>
      </c>
      <c r="K374" s="5" t="n">
        <v>1</v>
      </c>
      <c r="L374" s="5" t="n">
        <v>40</v>
      </c>
      <c r="M374" s="5" t="n">
        <v>2</v>
      </c>
      <c r="N374" s="41" t="n">
        <v>36350</v>
      </c>
      <c r="O374" s="41" t="n">
        <v>1000</v>
      </c>
      <c r="P374" s="41" t="n">
        <v>0</v>
      </c>
      <c r="Q374" s="41" t="n">
        <v>0</v>
      </c>
      <c r="R374" s="41" t="n">
        <v>0</v>
      </c>
      <c r="S374" s="28">
        <f>L374*Settings!$C$7</f>
        <v/>
      </c>
      <c r="T374" s="34">
        <f>O374+P374+Q374+R374</f>
        <v/>
      </c>
      <c r="U374" s="34">
        <f>N374+T374</f>
        <v/>
      </c>
      <c r="V374" s="33">
        <f>N374/S374</f>
        <v/>
      </c>
      <c r="W374" s="33">
        <f>T374/S374</f>
        <v/>
      </c>
      <c r="X374" s="33">
        <f>U374/S374</f>
        <v/>
      </c>
      <c r="Y374" s="4">
        <f>IF(T374&gt;0,1,0)</f>
        <v/>
      </c>
      <c r="Z374" s="4">
        <f>INDEX('Job Evaluation'!$I$5:$I$40,MATCH(G374,'Job Evaluation'!$A$5:$A$40,0))</f>
        <v/>
      </c>
      <c r="AA374" s="4">
        <f>SUMPRODUCT(($C$2:$C$3444=C374)*($X$2:$X$3444&lt;X374))+SUMPRODUCT(($C$2:C374=C374)*($X$2:X374=X374))</f>
        <v/>
      </c>
      <c r="AB374" s="4">
        <f>MIN(4,INT((AA374-1)*4/COUNTIF($C$2:$C$3444,C374))+1)</f>
        <v/>
      </c>
    </row>
    <row r="375">
      <c r="A375" s="5" t="inlineStr">
        <is>
          <t>W00452</t>
        </is>
      </c>
      <c r="B375" s="5" t="inlineStr">
        <is>
          <t>IT · Milan</t>
        </is>
      </c>
      <c r="C375" s="5" t="inlineStr">
        <is>
          <t>IT</t>
        </is>
      </c>
      <c r="D375" s="5" t="inlineStr">
        <is>
          <t>Milan</t>
        </is>
      </c>
      <c r="E375" s="5" t="inlineStr">
        <is>
          <t>Tech</t>
        </is>
      </c>
      <c r="F375" s="5" t="inlineStr">
        <is>
          <t>L1</t>
        </is>
      </c>
      <c r="G375" s="5" t="inlineStr">
        <is>
          <t>Tech L1</t>
        </is>
      </c>
      <c r="H375" s="5" t="inlineStr">
        <is>
          <t>M</t>
        </is>
      </c>
      <c r="I375" s="5" t="inlineStr">
        <is>
          <t>Permanent</t>
        </is>
      </c>
      <c r="J375" s="5" t="inlineStr">
        <is>
          <t>Hybrid</t>
        </is>
      </c>
      <c r="K375" s="5" t="n">
        <v>1</v>
      </c>
      <c r="L375" s="5" t="n">
        <v>40</v>
      </c>
      <c r="M375" s="5" t="n">
        <v>4</v>
      </c>
      <c r="N375" s="41" t="n">
        <v>34400</v>
      </c>
      <c r="O375" s="41" t="n">
        <v>0</v>
      </c>
      <c r="P375" s="41" t="n">
        <v>0</v>
      </c>
      <c r="Q375" s="41" t="n">
        <v>0</v>
      </c>
      <c r="R375" s="41" t="n">
        <v>0</v>
      </c>
      <c r="S375" s="28">
        <f>L375*Settings!$C$7</f>
        <v/>
      </c>
      <c r="T375" s="34">
        <f>O375+P375+Q375+R375</f>
        <v/>
      </c>
      <c r="U375" s="34">
        <f>N375+T375</f>
        <v/>
      </c>
      <c r="V375" s="33">
        <f>N375/S375</f>
        <v/>
      </c>
      <c r="W375" s="33">
        <f>T375/S375</f>
        <v/>
      </c>
      <c r="X375" s="33">
        <f>U375/S375</f>
        <v/>
      </c>
      <c r="Y375" s="4">
        <f>IF(T375&gt;0,1,0)</f>
        <v/>
      </c>
      <c r="Z375" s="4">
        <f>INDEX('Job Evaluation'!$I$5:$I$40,MATCH(G375,'Job Evaluation'!$A$5:$A$40,0))</f>
        <v/>
      </c>
      <c r="AA375" s="4">
        <f>SUMPRODUCT(($C$2:$C$3444=C375)*($X$2:$X$3444&lt;X375))+SUMPRODUCT(($C$2:C375=C375)*($X$2:X375=X375))</f>
        <v/>
      </c>
      <c r="AB375" s="4">
        <f>MIN(4,INT((AA375-1)*4/COUNTIF($C$2:$C$3444,C375))+1)</f>
        <v/>
      </c>
    </row>
    <row r="376">
      <c r="A376" s="5" t="inlineStr">
        <is>
          <t>W00453</t>
        </is>
      </c>
      <c r="B376" s="5" t="inlineStr">
        <is>
          <t>IT · Milan</t>
        </is>
      </c>
      <c r="C376" s="5" t="inlineStr">
        <is>
          <t>IT</t>
        </is>
      </c>
      <c r="D376" s="5" t="inlineStr">
        <is>
          <t>Milan</t>
        </is>
      </c>
      <c r="E376" s="5" t="inlineStr">
        <is>
          <t>Operations</t>
        </is>
      </c>
      <c r="F376" s="5" t="inlineStr">
        <is>
          <t>L1</t>
        </is>
      </c>
      <c r="G376" s="5" t="inlineStr">
        <is>
          <t>Operations L1</t>
        </is>
      </c>
      <c r="H376" s="5" t="inlineStr">
        <is>
          <t>M</t>
        </is>
      </c>
      <c r="I376" s="5" t="inlineStr">
        <is>
          <t>Permanent</t>
        </is>
      </c>
      <c r="J376" s="5" t="inlineStr">
        <is>
          <t>Hybrid</t>
        </is>
      </c>
      <c r="K376" s="5" t="n">
        <v>1</v>
      </c>
      <c r="L376" s="5" t="n">
        <v>40</v>
      </c>
      <c r="M376" s="5" t="n">
        <v>3</v>
      </c>
      <c r="N376" s="41" t="n">
        <v>19450</v>
      </c>
      <c r="O376" s="41" t="n">
        <v>0</v>
      </c>
      <c r="P376" s="41" t="n">
        <v>0</v>
      </c>
      <c r="Q376" s="41" t="n">
        <v>0</v>
      </c>
      <c r="R376" s="41" t="n">
        <v>0</v>
      </c>
      <c r="S376" s="28">
        <f>L376*Settings!$C$7</f>
        <v/>
      </c>
      <c r="T376" s="34">
        <f>O376+P376+Q376+R376</f>
        <v/>
      </c>
      <c r="U376" s="34">
        <f>N376+T376</f>
        <v/>
      </c>
      <c r="V376" s="33">
        <f>N376/S376</f>
        <v/>
      </c>
      <c r="W376" s="33">
        <f>T376/S376</f>
        <v/>
      </c>
      <c r="X376" s="33">
        <f>U376/S376</f>
        <v/>
      </c>
      <c r="Y376" s="4">
        <f>IF(T376&gt;0,1,0)</f>
        <v/>
      </c>
      <c r="Z376" s="4">
        <f>INDEX('Job Evaluation'!$I$5:$I$40,MATCH(G376,'Job Evaluation'!$A$5:$A$40,0))</f>
        <v/>
      </c>
      <c r="AA376" s="4">
        <f>SUMPRODUCT(($C$2:$C$3444=C376)*($X$2:$X$3444&lt;X376))+SUMPRODUCT(($C$2:C376=C376)*($X$2:X376=X376))</f>
        <v/>
      </c>
      <c r="AB376" s="4">
        <f>MIN(4,INT((AA376-1)*4/COUNTIF($C$2:$C$3444,C376))+1)</f>
        <v/>
      </c>
    </row>
    <row r="377">
      <c r="A377" s="5" t="inlineStr">
        <is>
          <t>W00454</t>
        </is>
      </c>
      <c r="B377" s="5" t="inlineStr">
        <is>
          <t>ES · Barcelona</t>
        </is>
      </c>
      <c r="C377" s="5" t="inlineStr">
        <is>
          <t>ES</t>
        </is>
      </c>
      <c r="D377" s="5" t="inlineStr">
        <is>
          <t>Barcelona</t>
        </is>
      </c>
      <c r="E377" s="5" t="inlineStr">
        <is>
          <t>Finance</t>
        </is>
      </c>
      <c r="F377" s="5" t="inlineStr">
        <is>
          <t>L1</t>
        </is>
      </c>
      <c r="G377" s="5" t="inlineStr">
        <is>
          <t>Finance L1</t>
        </is>
      </c>
      <c r="H377" s="5" t="inlineStr">
        <is>
          <t>M</t>
        </is>
      </c>
      <c r="I377" s="5" t="inlineStr">
        <is>
          <t>Permanent</t>
        </is>
      </c>
      <c r="J377" s="5" t="inlineStr">
        <is>
          <t>Hybrid</t>
        </is>
      </c>
      <c r="K377" s="5" t="n">
        <v>0.8</v>
      </c>
      <c r="L377" s="5" t="n">
        <v>32</v>
      </c>
      <c r="M377" s="5" t="n">
        <v>5</v>
      </c>
      <c r="N377" s="41" t="n">
        <v>21200</v>
      </c>
      <c r="O377" s="41" t="n">
        <v>0</v>
      </c>
      <c r="P377" s="41" t="n">
        <v>0</v>
      </c>
      <c r="Q377" s="41" t="n">
        <v>0</v>
      </c>
      <c r="R377" s="41" t="n">
        <v>0</v>
      </c>
      <c r="S377" s="28">
        <f>L377*Settings!$C$7</f>
        <v/>
      </c>
      <c r="T377" s="34">
        <f>O377+P377+Q377+R377</f>
        <v/>
      </c>
      <c r="U377" s="34">
        <f>N377+T377</f>
        <v/>
      </c>
      <c r="V377" s="33">
        <f>N377/S377</f>
        <v/>
      </c>
      <c r="W377" s="33">
        <f>T377/S377</f>
        <v/>
      </c>
      <c r="X377" s="33">
        <f>U377/S377</f>
        <v/>
      </c>
      <c r="Y377" s="4">
        <f>IF(T377&gt;0,1,0)</f>
        <v/>
      </c>
      <c r="Z377" s="4">
        <f>INDEX('Job Evaluation'!$I$5:$I$40,MATCH(G377,'Job Evaluation'!$A$5:$A$40,0))</f>
        <v/>
      </c>
      <c r="AA377" s="4">
        <f>SUMPRODUCT(($C$2:$C$3444=C377)*($X$2:$X$3444&lt;X377))+SUMPRODUCT(($C$2:C377=C377)*($X$2:X377=X377))</f>
        <v/>
      </c>
      <c r="AB377" s="4">
        <f>MIN(4,INT((AA377-1)*4/COUNTIF($C$2:$C$3444,C377))+1)</f>
        <v/>
      </c>
    </row>
    <row r="378">
      <c r="A378" s="5" t="inlineStr">
        <is>
          <t>W00455</t>
        </is>
      </c>
      <c r="B378" s="5" t="inlineStr">
        <is>
          <t>ES · Barcelona</t>
        </is>
      </c>
      <c r="C378" s="5" t="inlineStr">
        <is>
          <t>ES</t>
        </is>
      </c>
      <c r="D378" s="5" t="inlineStr">
        <is>
          <t>Barcelona</t>
        </is>
      </c>
      <c r="E378" s="5" t="inlineStr">
        <is>
          <t>Operations</t>
        </is>
      </c>
      <c r="F378" s="5" t="inlineStr">
        <is>
          <t>L2</t>
        </is>
      </c>
      <c r="G378" s="5" t="inlineStr">
        <is>
          <t>Operations L2</t>
        </is>
      </c>
      <c r="H378" s="5" t="inlineStr">
        <is>
          <t>M</t>
        </is>
      </c>
      <c r="I378" s="5" t="inlineStr">
        <is>
          <t>Permanent</t>
        </is>
      </c>
      <c r="J378" s="5" t="inlineStr">
        <is>
          <t>Onsite</t>
        </is>
      </c>
      <c r="K378" s="5" t="n">
        <v>1</v>
      </c>
      <c r="L378" s="5" t="n">
        <v>40</v>
      </c>
      <c r="M378" s="5" t="n">
        <v>2</v>
      </c>
      <c r="N378" s="41" t="n">
        <v>27000</v>
      </c>
      <c r="O378" s="41" t="n">
        <v>0</v>
      </c>
      <c r="P378" s="41" t="n">
        <v>0</v>
      </c>
      <c r="Q378" s="41" t="n">
        <v>1200</v>
      </c>
      <c r="R378" s="41" t="n">
        <v>0</v>
      </c>
      <c r="S378" s="28">
        <f>L378*Settings!$C$7</f>
        <v/>
      </c>
      <c r="T378" s="34">
        <f>O378+P378+Q378+R378</f>
        <v/>
      </c>
      <c r="U378" s="34">
        <f>N378+T378</f>
        <v/>
      </c>
      <c r="V378" s="33">
        <f>N378/S378</f>
        <v/>
      </c>
      <c r="W378" s="33">
        <f>T378/S378</f>
        <v/>
      </c>
      <c r="X378" s="33">
        <f>U378/S378</f>
        <v/>
      </c>
      <c r="Y378" s="4">
        <f>IF(T378&gt;0,1,0)</f>
        <v/>
      </c>
      <c r="Z378" s="4">
        <f>INDEX('Job Evaluation'!$I$5:$I$40,MATCH(G378,'Job Evaluation'!$A$5:$A$40,0))</f>
        <v/>
      </c>
      <c r="AA378" s="4">
        <f>SUMPRODUCT(($C$2:$C$3444=C378)*($X$2:$X$3444&lt;X378))+SUMPRODUCT(($C$2:C378=C378)*($X$2:X378=X378))</f>
        <v/>
      </c>
      <c r="AB378" s="4">
        <f>MIN(4,INT((AA378-1)*4/COUNTIF($C$2:$C$3444,C378))+1)</f>
        <v/>
      </c>
    </row>
    <row r="379">
      <c r="A379" s="5" t="inlineStr">
        <is>
          <t>W00456</t>
        </is>
      </c>
      <c r="B379" s="5" t="inlineStr">
        <is>
          <t>IT · Milan</t>
        </is>
      </c>
      <c r="C379" s="5" t="inlineStr">
        <is>
          <t>IT</t>
        </is>
      </c>
      <c r="D379" s="5" t="inlineStr">
        <is>
          <t>Milan</t>
        </is>
      </c>
      <c r="E379" s="5" t="inlineStr">
        <is>
          <t>Customer Service</t>
        </is>
      </c>
      <c r="F379" s="5" t="inlineStr">
        <is>
          <t>L5</t>
        </is>
      </c>
      <c r="G379" s="5" t="inlineStr">
        <is>
          <t>Customer Service L5</t>
        </is>
      </c>
      <c r="H379" s="5" t="inlineStr">
        <is>
          <t>M</t>
        </is>
      </c>
      <c r="I379" s="5" t="inlineStr">
        <is>
          <t>Permanent</t>
        </is>
      </c>
      <c r="J379" s="5" t="inlineStr">
        <is>
          <t>Onsite</t>
        </is>
      </c>
      <c r="K379" s="5" t="n">
        <v>1</v>
      </c>
      <c r="L379" s="5" t="n">
        <v>40</v>
      </c>
      <c r="M379" s="5" t="n">
        <v>4</v>
      </c>
      <c r="N379" s="41" t="n">
        <v>79200</v>
      </c>
      <c r="O379" s="41" t="n">
        <v>11840</v>
      </c>
      <c r="P379" s="41" t="n">
        <v>0</v>
      </c>
      <c r="Q379" s="41" t="n">
        <v>0</v>
      </c>
      <c r="R379" s="41" t="n">
        <v>6000</v>
      </c>
      <c r="S379" s="28">
        <f>L379*Settings!$C$7</f>
        <v/>
      </c>
      <c r="T379" s="34">
        <f>O379+P379+Q379+R379</f>
        <v/>
      </c>
      <c r="U379" s="34">
        <f>N379+T379</f>
        <v/>
      </c>
      <c r="V379" s="33">
        <f>N379/S379</f>
        <v/>
      </c>
      <c r="W379" s="33">
        <f>T379/S379</f>
        <v/>
      </c>
      <c r="X379" s="33">
        <f>U379/S379</f>
        <v/>
      </c>
      <c r="Y379" s="4">
        <f>IF(T379&gt;0,1,0)</f>
        <v/>
      </c>
      <c r="Z379" s="4">
        <f>INDEX('Job Evaluation'!$I$5:$I$40,MATCH(G379,'Job Evaluation'!$A$5:$A$40,0))</f>
        <v/>
      </c>
      <c r="AA379" s="4">
        <f>SUMPRODUCT(($C$2:$C$3444=C379)*($X$2:$X$3444&lt;X379))+SUMPRODUCT(($C$2:C379=C379)*($X$2:X379=X379))</f>
        <v/>
      </c>
      <c r="AB379" s="4">
        <f>MIN(4,INT((AA379-1)*4/COUNTIF($C$2:$C$3444,C379))+1)</f>
        <v/>
      </c>
    </row>
    <row r="380">
      <c r="A380" s="5" t="inlineStr">
        <is>
          <t>W00458</t>
        </is>
      </c>
      <c r="B380" s="5" t="inlineStr">
        <is>
          <t>IT · Milan</t>
        </is>
      </c>
      <c r="C380" s="5" t="inlineStr">
        <is>
          <t>IT</t>
        </is>
      </c>
      <c r="D380" s="5" t="inlineStr">
        <is>
          <t>Milan</t>
        </is>
      </c>
      <c r="E380" s="5" t="inlineStr">
        <is>
          <t>Customer Service</t>
        </is>
      </c>
      <c r="F380" s="5" t="inlineStr">
        <is>
          <t>L1</t>
        </is>
      </c>
      <c r="G380" s="5" t="inlineStr">
        <is>
          <t>Customer Service L1</t>
        </is>
      </c>
      <c r="H380" s="5" t="inlineStr">
        <is>
          <t>F</t>
        </is>
      </c>
      <c r="I380" s="5" t="inlineStr">
        <is>
          <t>Permanent</t>
        </is>
      </c>
      <c r="J380" s="5" t="inlineStr">
        <is>
          <t>Hybrid</t>
        </is>
      </c>
      <c r="K380" s="5" t="n">
        <v>1</v>
      </c>
      <c r="L380" s="5" t="n">
        <v>40</v>
      </c>
      <c r="M380" s="5" t="n">
        <v>3</v>
      </c>
      <c r="N380" s="41" t="n">
        <v>24600</v>
      </c>
      <c r="O380" s="41" t="n">
        <v>0</v>
      </c>
      <c r="P380" s="41" t="n">
        <v>0</v>
      </c>
      <c r="Q380" s="41" t="n">
        <v>0</v>
      </c>
      <c r="R380" s="41" t="n">
        <v>0</v>
      </c>
      <c r="S380" s="28">
        <f>L380*Settings!$C$7</f>
        <v/>
      </c>
      <c r="T380" s="34">
        <f>O380+P380+Q380+R380</f>
        <v/>
      </c>
      <c r="U380" s="34">
        <f>N380+T380</f>
        <v/>
      </c>
      <c r="V380" s="33">
        <f>N380/S380</f>
        <v/>
      </c>
      <c r="W380" s="33">
        <f>T380/S380</f>
        <v/>
      </c>
      <c r="X380" s="33">
        <f>U380/S380</f>
        <v/>
      </c>
      <c r="Y380" s="4">
        <f>IF(T380&gt;0,1,0)</f>
        <v/>
      </c>
      <c r="Z380" s="4">
        <f>INDEX('Job Evaluation'!$I$5:$I$40,MATCH(G380,'Job Evaluation'!$A$5:$A$40,0))</f>
        <v/>
      </c>
      <c r="AA380" s="4">
        <f>SUMPRODUCT(($C$2:$C$3444=C380)*($X$2:$X$3444&lt;X380))+SUMPRODUCT(($C$2:C380=C380)*($X$2:X380=X380))</f>
        <v/>
      </c>
      <c r="AB380" s="4">
        <f>MIN(4,INT((AA380-1)*4/COUNTIF($C$2:$C$3444,C380))+1)</f>
        <v/>
      </c>
    </row>
    <row r="381">
      <c r="A381" s="5" t="inlineStr">
        <is>
          <t>W00459</t>
        </is>
      </c>
      <c r="B381" s="5" t="inlineStr">
        <is>
          <t>ES · Barcelona</t>
        </is>
      </c>
      <c r="C381" s="5" t="inlineStr">
        <is>
          <t>ES</t>
        </is>
      </c>
      <c r="D381" s="5" t="inlineStr">
        <is>
          <t>Barcelona</t>
        </is>
      </c>
      <c r="E381" s="5" t="inlineStr">
        <is>
          <t>Operations</t>
        </is>
      </c>
      <c r="F381" s="5" t="inlineStr">
        <is>
          <t>L5</t>
        </is>
      </c>
      <c r="G381" s="5" t="inlineStr">
        <is>
          <t>Operations L5</t>
        </is>
      </c>
      <c r="H381" s="5" t="inlineStr">
        <is>
          <t>M</t>
        </is>
      </c>
      <c r="I381" s="5" t="inlineStr">
        <is>
          <t>Permanent</t>
        </is>
      </c>
      <c r="J381" s="5" t="inlineStr">
        <is>
          <t>Onsite</t>
        </is>
      </c>
      <c r="K381" s="5" t="n">
        <v>1</v>
      </c>
      <c r="L381" s="5" t="n">
        <v>40</v>
      </c>
      <c r="M381" s="5" t="n">
        <v>3</v>
      </c>
      <c r="N381" s="41" t="n">
        <v>58650</v>
      </c>
      <c r="O381" s="41" t="n">
        <v>6630</v>
      </c>
      <c r="P381" s="41" t="n">
        <v>0</v>
      </c>
      <c r="Q381" s="41" t="n">
        <v>0</v>
      </c>
      <c r="R381" s="41" t="n">
        <v>5400</v>
      </c>
      <c r="S381" s="28">
        <f>L381*Settings!$C$7</f>
        <v/>
      </c>
      <c r="T381" s="34">
        <f>O381+P381+Q381+R381</f>
        <v/>
      </c>
      <c r="U381" s="34">
        <f>N381+T381</f>
        <v/>
      </c>
      <c r="V381" s="33">
        <f>N381/S381</f>
        <v/>
      </c>
      <c r="W381" s="33">
        <f>T381/S381</f>
        <v/>
      </c>
      <c r="X381" s="33">
        <f>U381/S381</f>
        <v/>
      </c>
      <c r="Y381" s="4">
        <f>IF(T381&gt;0,1,0)</f>
        <v/>
      </c>
      <c r="Z381" s="4">
        <f>INDEX('Job Evaluation'!$I$5:$I$40,MATCH(G381,'Job Evaluation'!$A$5:$A$40,0))</f>
        <v/>
      </c>
      <c r="AA381" s="4">
        <f>SUMPRODUCT(($C$2:$C$3444=C381)*($X$2:$X$3444&lt;X381))+SUMPRODUCT(($C$2:C381=C381)*($X$2:X381=X381))</f>
        <v/>
      </c>
      <c r="AB381" s="4">
        <f>MIN(4,INT((AA381-1)*4/COUNTIF($C$2:$C$3444,C381))+1)</f>
        <v/>
      </c>
    </row>
    <row r="382">
      <c r="A382" s="5" t="inlineStr">
        <is>
          <t>W00460</t>
        </is>
      </c>
      <c r="B382" s="5" t="inlineStr">
        <is>
          <t>PL · Kraków</t>
        </is>
      </c>
      <c r="C382" s="5" t="inlineStr">
        <is>
          <t>PL</t>
        </is>
      </c>
      <c r="D382" s="5" t="inlineStr">
        <is>
          <t>Krakow</t>
        </is>
      </c>
      <c r="E382" s="5" t="inlineStr">
        <is>
          <t>Customer Service</t>
        </is>
      </c>
      <c r="F382" s="5" t="inlineStr">
        <is>
          <t>L3</t>
        </is>
      </c>
      <c r="G382" s="5" t="inlineStr">
        <is>
          <t>Customer Service L3</t>
        </is>
      </c>
      <c r="H382" s="5" t="inlineStr">
        <is>
          <t>F</t>
        </is>
      </c>
      <c r="I382" s="5" t="inlineStr">
        <is>
          <t>Permanent</t>
        </is>
      </c>
      <c r="J382" s="5" t="inlineStr">
        <is>
          <t>Hybrid</t>
        </is>
      </c>
      <c r="K382" s="5" t="n">
        <v>1</v>
      </c>
      <c r="L382" s="5" t="n">
        <v>40</v>
      </c>
      <c r="M382" s="5" t="n">
        <v>4</v>
      </c>
      <c r="N382" s="41" t="n">
        <v>30500</v>
      </c>
      <c r="O382" s="41" t="n">
        <v>1860</v>
      </c>
      <c r="P382" s="41" t="n">
        <v>0</v>
      </c>
      <c r="Q382" s="41" t="n">
        <v>0</v>
      </c>
      <c r="R382" s="41" t="n">
        <v>0</v>
      </c>
      <c r="S382" s="28">
        <f>L382*Settings!$C$7</f>
        <v/>
      </c>
      <c r="T382" s="34">
        <f>O382+P382+Q382+R382</f>
        <v/>
      </c>
      <c r="U382" s="34">
        <f>N382+T382</f>
        <v/>
      </c>
      <c r="V382" s="33">
        <f>N382/S382</f>
        <v/>
      </c>
      <c r="W382" s="33">
        <f>T382/S382</f>
        <v/>
      </c>
      <c r="X382" s="33">
        <f>U382/S382</f>
        <v/>
      </c>
      <c r="Y382" s="4">
        <f>IF(T382&gt;0,1,0)</f>
        <v/>
      </c>
      <c r="Z382" s="4">
        <f>INDEX('Job Evaluation'!$I$5:$I$40,MATCH(G382,'Job Evaluation'!$A$5:$A$40,0))</f>
        <v/>
      </c>
      <c r="AA382" s="4">
        <f>SUMPRODUCT(($C$2:$C$3444=C382)*($X$2:$X$3444&lt;X382))+SUMPRODUCT(($C$2:C382=C382)*($X$2:X382=X382))</f>
        <v/>
      </c>
      <c r="AB382" s="4">
        <f>MIN(4,INT((AA382-1)*4/COUNTIF($C$2:$C$3444,C382))+1)</f>
        <v/>
      </c>
    </row>
    <row r="383">
      <c r="A383" s="5" t="inlineStr">
        <is>
          <t>W00461</t>
        </is>
      </c>
      <c r="B383" s="5" t="inlineStr">
        <is>
          <t>PL · Kraków</t>
        </is>
      </c>
      <c r="C383" s="5" t="inlineStr">
        <is>
          <t>PL</t>
        </is>
      </c>
      <c r="D383" s="5" t="inlineStr">
        <is>
          <t>Krakow</t>
        </is>
      </c>
      <c r="E383" s="5" t="inlineStr">
        <is>
          <t>Operations</t>
        </is>
      </c>
      <c r="F383" s="5" t="inlineStr">
        <is>
          <t>L3</t>
        </is>
      </c>
      <c r="G383" s="5" t="inlineStr">
        <is>
          <t>Operations L3</t>
        </is>
      </c>
      <c r="H383" s="5" t="inlineStr">
        <is>
          <t>F</t>
        </is>
      </c>
      <c r="I383" s="5" t="inlineStr">
        <is>
          <t>Permanent</t>
        </is>
      </c>
      <c r="J383" s="5" t="inlineStr">
        <is>
          <t>Onsite</t>
        </is>
      </c>
      <c r="K383" s="5" t="n">
        <v>1</v>
      </c>
      <c r="L383" s="5" t="n">
        <v>40</v>
      </c>
      <c r="M383" s="5" t="n">
        <v>3</v>
      </c>
      <c r="N383" s="41" t="n">
        <v>32400</v>
      </c>
      <c r="O383" s="41" t="n">
        <v>1520</v>
      </c>
      <c r="P383" s="41" t="n">
        <v>0</v>
      </c>
      <c r="Q383" s="41" t="n">
        <v>840</v>
      </c>
      <c r="R383" s="41" t="n">
        <v>0</v>
      </c>
      <c r="S383" s="28">
        <f>L383*Settings!$C$7</f>
        <v/>
      </c>
      <c r="T383" s="34">
        <f>O383+P383+Q383+R383</f>
        <v/>
      </c>
      <c r="U383" s="34">
        <f>N383+T383</f>
        <v/>
      </c>
      <c r="V383" s="33">
        <f>N383/S383</f>
        <v/>
      </c>
      <c r="W383" s="33">
        <f>T383/S383</f>
        <v/>
      </c>
      <c r="X383" s="33">
        <f>U383/S383</f>
        <v/>
      </c>
      <c r="Y383" s="4">
        <f>IF(T383&gt;0,1,0)</f>
        <v/>
      </c>
      <c r="Z383" s="4">
        <f>INDEX('Job Evaluation'!$I$5:$I$40,MATCH(G383,'Job Evaluation'!$A$5:$A$40,0))</f>
        <v/>
      </c>
      <c r="AA383" s="4">
        <f>SUMPRODUCT(($C$2:$C$3444=C383)*($X$2:$X$3444&lt;X383))+SUMPRODUCT(($C$2:C383=C383)*($X$2:X383=X383))</f>
        <v/>
      </c>
      <c r="AB383" s="4">
        <f>MIN(4,INT((AA383-1)*4/COUNTIF($C$2:$C$3444,C383))+1)</f>
        <v/>
      </c>
    </row>
    <row r="384">
      <c r="A384" s="5" t="inlineStr">
        <is>
          <t>W00464</t>
        </is>
      </c>
      <c r="B384" s="5" t="inlineStr">
        <is>
          <t>ES · Barcelona</t>
        </is>
      </c>
      <c r="C384" s="5" t="inlineStr">
        <is>
          <t>ES</t>
        </is>
      </c>
      <c r="D384" s="5" t="inlineStr">
        <is>
          <t>Barcelona</t>
        </is>
      </c>
      <c r="E384" s="5" t="inlineStr">
        <is>
          <t>Tech</t>
        </is>
      </c>
      <c r="F384" s="5" t="inlineStr">
        <is>
          <t>L2</t>
        </is>
      </c>
      <c r="G384" s="5" t="inlineStr">
        <is>
          <t>Tech L2</t>
        </is>
      </c>
      <c r="H384" s="5" t="inlineStr">
        <is>
          <t>F</t>
        </is>
      </c>
      <c r="I384" s="5" t="inlineStr">
        <is>
          <t>Permanent</t>
        </is>
      </c>
      <c r="J384" s="5" t="inlineStr">
        <is>
          <t>Onsite</t>
        </is>
      </c>
      <c r="K384" s="5" t="n">
        <v>0.8</v>
      </c>
      <c r="L384" s="5" t="n">
        <v>32</v>
      </c>
      <c r="M384" s="5" t="n">
        <v>3</v>
      </c>
      <c r="N384" s="41" t="n">
        <v>33360</v>
      </c>
      <c r="O384" s="41" t="n">
        <v>0</v>
      </c>
      <c r="P384" s="41" t="n">
        <v>0</v>
      </c>
      <c r="Q384" s="41" t="n">
        <v>0</v>
      </c>
      <c r="R384" s="41" t="n">
        <v>0</v>
      </c>
      <c r="S384" s="28">
        <f>L384*Settings!$C$7</f>
        <v/>
      </c>
      <c r="T384" s="34">
        <f>O384+P384+Q384+R384</f>
        <v/>
      </c>
      <c r="U384" s="34">
        <f>N384+T384</f>
        <v/>
      </c>
      <c r="V384" s="33">
        <f>N384/S384</f>
        <v/>
      </c>
      <c r="W384" s="33">
        <f>T384/S384</f>
        <v/>
      </c>
      <c r="X384" s="33">
        <f>U384/S384</f>
        <v/>
      </c>
      <c r="Y384" s="4">
        <f>IF(T384&gt;0,1,0)</f>
        <v/>
      </c>
      <c r="Z384" s="4">
        <f>INDEX('Job Evaluation'!$I$5:$I$40,MATCH(G384,'Job Evaluation'!$A$5:$A$40,0))</f>
        <v/>
      </c>
      <c r="AA384" s="4">
        <f>SUMPRODUCT(($C$2:$C$3444=C384)*($X$2:$X$3444&lt;X384))+SUMPRODUCT(($C$2:C384=C384)*($X$2:X384=X384))</f>
        <v/>
      </c>
      <c r="AB384" s="4">
        <f>MIN(4,INT((AA384-1)*4/COUNTIF($C$2:$C$3444,C384))+1)</f>
        <v/>
      </c>
    </row>
    <row r="385">
      <c r="A385" s="5" t="inlineStr">
        <is>
          <t>W00465</t>
        </is>
      </c>
      <c r="B385" s="5" t="inlineStr">
        <is>
          <t>IT · Milan</t>
        </is>
      </c>
      <c r="C385" s="5" t="inlineStr">
        <is>
          <t>IT</t>
        </is>
      </c>
      <c r="D385" s="5" t="inlineStr">
        <is>
          <t>Milan</t>
        </is>
      </c>
      <c r="E385" s="5" t="inlineStr">
        <is>
          <t>Operations</t>
        </is>
      </c>
      <c r="F385" s="5" t="inlineStr">
        <is>
          <t>L1</t>
        </is>
      </c>
      <c r="G385" s="5" t="inlineStr">
        <is>
          <t>Operations L1</t>
        </is>
      </c>
      <c r="H385" s="5" t="inlineStr">
        <is>
          <t>M</t>
        </is>
      </c>
      <c r="I385" s="5" t="inlineStr">
        <is>
          <t>Permanent</t>
        </is>
      </c>
      <c r="J385" s="5" t="inlineStr">
        <is>
          <t>Hybrid</t>
        </is>
      </c>
      <c r="K385" s="5" t="n">
        <v>1</v>
      </c>
      <c r="L385" s="5" t="n">
        <v>40</v>
      </c>
      <c r="M385" s="5" t="n">
        <v>4</v>
      </c>
      <c r="N385" s="41" t="n">
        <v>26700</v>
      </c>
      <c r="O385" s="41" t="n">
        <v>0</v>
      </c>
      <c r="P385" s="41" t="n">
        <v>0</v>
      </c>
      <c r="Q385" s="41" t="n">
        <v>0</v>
      </c>
      <c r="R385" s="41" t="n">
        <v>0</v>
      </c>
      <c r="S385" s="28">
        <f>L385*Settings!$C$7</f>
        <v/>
      </c>
      <c r="T385" s="34">
        <f>O385+P385+Q385+R385</f>
        <v/>
      </c>
      <c r="U385" s="34">
        <f>N385+T385</f>
        <v/>
      </c>
      <c r="V385" s="33">
        <f>N385/S385</f>
        <v/>
      </c>
      <c r="W385" s="33">
        <f>T385/S385</f>
        <v/>
      </c>
      <c r="X385" s="33">
        <f>U385/S385</f>
        <v/>
      </c>
      <c r="Y385" s="4">
        <f>IF(T385&gt;0,1,0)</f>
        <v/>
      </c>
      <c r="Z385" s="4">
        <f>INDEX('Job Evaluation'!$I$5:$I$40,MATCH(G385,'Job Evaluation'!$A$5:$A$40,0))</f>
        <v/>
      </c>
      <c r="AA385" s="4">
        <f>SUMPRODUCT(($C$2:$C$3444=C385)*($X$2:$X$3444&lt;X385))+SUMPRODUCT(($C$2:C385=C385)*($X$2:X385=X385))</f>
        <v/>
      </c>
      <c r="AB385" s="4">
        <f>MIN(4,INT((AA385-1)*4/COUNTIF($C$2:$C$3444,C385))+1)</f>
        <v/>
      </c>
    </row>
    <row r="386">
      <c r="A386" s="5" t="inlineStr">
        <is>
          <t>W00466</t>
        </is>
      </c>
      <c r="B386" s="5" t="inlineStr">
        <is>
          <t>IT · Milan</t>
        </is>
      </c>
      <c r="C386" s="5" t="inlineStr">
        <is>
          <t>IT</t>
        </is>
      </c>
      <c r="D386" s="5" t="inlineStr">
        <is>
          <t>Milan</t>
        </is>
      </c>
      <c r="E386" s="5" t="inlineStr">
        <is>
          <t>Customer Service</t>
        </is>
      </c>
      <c r="F386" s="5" t="inlineStr">
        <is>
          <t>L3</t>
        </is>
      </c>
      <c r="G386" s="5" t="inlineStr">
        <is>
          <t>Customer Service L3</t>
        </is>
      </c>
      <c r="H386" s="5" t="inlineStr">
        <is>
          <t>F</t>
        </is>
      </c>
      <c r="I386" s="5" t="inlineStr">
        <is>
          <t>Permanent</t>
        </is>
      </c>
      <c r="J386" s="5" t="inlineStr">
        <is>
          <t>Hybrid</t>
        </is>
      </c>
      <c r="K386" s="5" t="n">
        <v>1</v>
      </c>
      <c r="L386" s="5" t="n">
        <v>40</v>
      </c>
      <c r="M386" s="5" t="n">
        <v>2</v>
      </c>
      <c r="N386" s="41" t="n">
        <v>40600</v>
      </c>
      <c r="O386" s="41" t="n">
        <v>1070</v>
      </c>
      <c r="P386" s="41" t="n">
        <v>0</v>
      </c>
      <c r="Q386" s="41" t="n">
        <v>0</v>
      </c>
      <c r="R386" s="41" t="n">
        <v>0</v>
      </c>
      <c r="S386" s="28">
        <f>L386*Settings!$C$7</f>
        <v/>
      </c>
      <c r="T386" s="34">
        <f>O386+P386+Q386+R386</f>
        <v/>
      </c>
      <c r="U386" s="34">
        <f>N386+T386</f>
        <v/>
      </c>
      <c r="V386" s="33">
        <f>N386/S386</f>
        <v/>
      </c>
      <c r="W386" s="33">
        <f>T386/S386</f>
        <v/>
      </c>
      <c r="X386" s="33">
        <f>U386/S386</f>
        <v/>
      </c>
      <c r="Y386" s="4">
        <f>IF(T386&gt;0,1,0)</f>
        <v/>
      </c>
      <c r="Z386" s="4">
        <f>INDEX('Job Evaluation'!$I$5:$I$40,MATCH(G386,'Job Evaluation'!$A$5:$A$40,0))</f>
        <v/>
      </c>
      <c r="AA386" s="4">
        <f>SUMPRODUCT(($C$2:$C$3444=C386)*($X$2:$X$3444&lt;X386))+SUMPRODUCT(($C$2:C386=C386)*($X$2:X386=X386))</f>
        <v/>
      </c>
      <c r="AB386" s="4">
        <f>MIN(4,INT((AA386-1)*4/COUNTIF($C$2:$C$3444,C386))+1)</f>
        <v/>
      </c>
    </row>
    <row r="387">
      <c r="A387" s="5" t="inlineStr">
        <is>
          <t>W00467</t>
        </is>
      </c>
      <c r="B387" s="5" t="inlineStr">
        <is>
          <t>DE · Munich</t>
        </is>
      </c>
      <c r="C387" s="5" t="inlineStr">
        <is>
          <t>DE</t>
        </is>
      </c>
      <c r="D387" s="5" t="inlineStr">
        <is>
          <t>Munich</t>
        </is>
      </c>
      <c r="E387" s="5" t="inlineStr">
        <is>
          <t>Customer Service</t>
        </is>
      </c>
      <c r="F387" s="5" t="inlineStr">
        <is>
          <t>L2</t>
        </is>
      </c>
      <c r="G387" s="5" t="inlineStr">
        <is>
          <t>Customer Service L2</t>
        </is>
      </c>
      <c r="H387" s="5" t="inlineStr">
        <is>
          <t>M</t>
        </is>
      </c>
      <c r="I387" s="5" t="inlineStr">
        <is>
          <t>Permanent</t>
        </is>
      </c>
      <c r="J387" s="5" t="inlineStr">
        <is>
          <t>Remote</t>
        </is>
      </c>
      <c r="K387" s="5" t="n">
        <v>1</v>
      </c>
      <c r="L387" s="5" t="n">
        <v>40</v>
      </c>
      <c r="M387" s="5" t="n">
        <v>3</v>
      </c>
      <c r="N387" s="41" t="n">
        <v>44000</v>
      </c>
      <c r="O387" s="41" t="n">
        <v>0</v>
      </c>
      <c r="P387" s="41" t="n">
        <v>0</v>
      </c>
      <c r="Q387" s="41" t="n">
        <v>0</v>
      </c>
      <c r="R387" s="41" t="n">
        <v>0</v>
      </c>
      <c r="S387" s="28">
        <f>L387*Settings!$C$7</f>
        <v/>
      </c>
      <c r="T387" s="34">
        <f>O387+P387+Q387+R387</f>
        <v/>
      </c>
      <c r="U387" s="34">
        <f>N387+T387</f>
        <v/>
      </c>
      <c r="V387" s="33">
        <f>N387/S387</f>
        <v/>
      </c>
      <c r="W387" s="33">
        <f>T387/S387</f>
        <v/>
      </c>
      <c r="X387" s="33">
        <f>U387/S387</f>
        <v/>
      </c>
      <c r="Y387" s="4">
        <f>IF(T387&gt;0,1,0)</f>
        <v/>
      </c>
      <c r="Z387" s="4">
        <f>INDEX('Job Evaluation'!$I$5:$I$40,MATCH(G387,'Job Evaluation'!$A$5:$A$40,0))</f>
        <v/>
      </c>
      <c r="AA387" s="4">
        <f>SUMPRODUCT(($C$2:$C$3444=C387)*($X$2:$X$3444&lt;X387))+SUMPRODUCT(($C$2:C387=C387)*($X$2:X387=X387))</f>
        <v/>
      </c>
      <c r="AB387" s="4">
        <f>MIN(4,INT((AA387-1)*4/COUNTIF($C$2:$C$3444,C387))+1)</f>
        <v/>
      </c>
    </row>
    <row r="388">
      <c r="A388" s="5" t="inlineStr">
        <is>
          <t>W00468</t>
        </is>
      </c>
      <c r="B388" s="5" t="inlineStr">
        <is>
          <t>ES · Barcelona</t>
        </is>
      </c>
      <c r="C388" s="5" t="inlineStr">
        <is>
          <t>ES</t>
        </is>
      </c>
      <c r="D388" s="5" t="inlineStr">
        <is>
          <t>Barcelona</t>
        </is>
      </c>
      <c r="E388" s="5" t="inlineStr">
        <is>
          <t>HR</t>
        </is>
      </c>
      <c r="F388" s="5" t="inlineStr">
        <is>
          <t>L4</t>
        </is>
      </c>
      <c r="G388" s="5" t="inlineStr">
        <is>
          <t>HR L4</t>
        </is>
      </c>
      <c r="H388" s="5" t="inlineStr">
        <is>
          <t>M</t>
        </is>
      </c>
      <c r="I388" s="5" t="inlineStr">
        <is>
          <t>Permanent</t>
        </is>
      </c>
      <c r="J388" s="5" t="inlineStr">
        <is>
          <t>Remote</t>
        </is>
      </c>
      <c r="K388" s="5" t="n">
        <v>1</v>
      </c>
      <c r="L388" s="5" t="n">
        <v>40</v>
      </c>
      <c r="M388" s="5" t="n">
        <v>4</v>
      </c>
      <c r="N388" s="41" t="n">
        <v>48300</v>
      </c>
      <c r="O388" s="41" t="n">
        <v>4540</v>
      </c>
      <c r="P388" s="41" t="n">
        <v>0</v>
      </c>
      <c r="Q388" s="41" t="n">
        <v>0</v>
      </c>
      <c r="R388" s="41" t="n">
        <v>0</v>
      </c>
      <c r="S388" s="28">
        <f>L388*Settings!$C$7</f>
        <v/>
      </c>
      <c r="T388" s="34">
        <f>O388+P388+Q388+R388</f>
        <v/>
      </c>
      <c r="U388" s="34">
        <f>N388+T388</f>
        <v/>
      </c>
      <c r="V388" s="33">
        <f>N388/S388</f>
        <v/>
      </c>
      <c r="W388" s="33">
        <f>T388/S388</f>
        <v/>
      </c>
      <c r="X388" s="33">
        <f>U388/S388</f>
        <v/>
      </c>
      <c r="Y388" s="4">
        <f>IF(T388&gt;0,1,0)</f>
        <v/>
      </c>
      <c r="Z388" s="4">
        <f>INDEX('Job Evaluation'!$I$5:$I$40,MATCH(G388,'Job Evaluation'!$A$5:$A$40,0))</f>
        <v/>
      </c>
      <c r="AA388" s="4">
        <f>SUMPRODUCT(($C$2:$C$3444=C388)*($X$2:$X$3444&lt;X388))+SUMPRODUCT(($C$2:C388=C388)*($X$2:X388=X388))</f>
        <v/>
      </c>
      <c r="AB388" s="4">
        <f>MIN(4,INT((AA388-1)*4/COUNTIF($C$2:$C$3444,C388))+1)</f>
        <v/>
      </c>
    </row>
    <row r="389">
      <c r="A389" s="5" t="inlineStr">
        <is>
          <t>W00469</t>
        </is>
      </c>
      <c r="B389" s="5" t="inlineStr">
        <is>
          <t>PL · Kraków</t>
        </is>
      </c>
      <c r="C389" s="5" t="inlineStr">
        <is>
          <t>PL</t>
        </is>
      </c>
      <c r="D389" s="5" t="inlineStr">
        <is>
          <t>Krakow</t>
        </is>
      </c>
      <c r="E389" s="5" t="inlineStr">
        <is>
          <t>HR</t>
        </is>
      </c>
      <c r="F389" s="5" t="inlineStr">
        <is>
          <t>L3</t>
        </is>
      </c>
      <c r="G389" s="5" t="inlineStr">
        <is>
          <t>HR L3</t>
        </is>
      </c>
      <c r="H389" s="5" t="inlineStr">
        <is>
          <t>F</t>
        </is>
      </c>
      <c r="I389" s="5" t="inlineStr">
        <is>
          <t>Fixed-term</t>
        </is>
      </c>
      <c r="J389" s="5" t="inlineStr">
        <is>
          <t>Remote</t>
        </is>
      </c>
      <c r="K389" s="5" t="n">
        <v>1</v>
      </c>
      <c r="L389" s="5" t="n">
        <v>40</v>
      </c>
      <c r="M389" s="5" t="n">
        <v>3</v>
      </c>
      <c r="N389" s="41" t="n">
        <v>34700</v>
      </c>
      <c r="O389" s="41" t="n">
        <v>1810</v>
      </c>
      <c r="P389" s="41" t="n">
        <v>0</v>
      </c>
      <c r="Q389" s="41" t="n">
        <v>0</v>
      </c>
      <c r="R389" s="41" t="n">
        <v>0</v>
      </c>
      <c r="S389" s="28">
        <f>L389*Settings!$C$7</f>
        <v/>
      </c>
      <c r="T389" s="34">
        <f>O389+P389+Q389+R389</f>
        <v/>
      </c>
      <c r="U389" s="34">
        <f>N389+T389</f>
        <v/>
      </c>
      <c r="V389" s="33">
        <f>N389/S389</f>
        <v/>
      </c>
      <c r="W389" s="33">
        <f>T389/S389</f>
        <v/>
      </c>
      <c r="X389" s="33">
        <f>U389/S389</f>
        <v/>
      </c>
      <c r="Y389" s="4">
        <f>IF(T389&gt;0,1,0)</f>
        <v/>
      </c>
      <c r="Z389" s="4">
        <f>INDEX('Job Evaluation'!$I$5:$I$40,MATCH(G389,'Job Evaluation'!$A$5:$A$40,0))</f>
        <v/>
      </c>
      <c r="AA389" s="4">
        <f>SUMPRODUCT(($C$2:$C$3444=C389)*($X$2:$X$3444&lt;X389))+SUMPRODUCT(($C$2:C389=C389)*($X$2:X389=X389))</f>
        <v/>
      </c>
      <c r="AB389" s="4">
        <f>MIN(4,INT((AA389-1)*4/COUNTIF($C$2:$C$3444,C389))+1)</f>
        <v/>
      </c>
    </row>
    <row r="390">
      <c r="A390" s="5" t="inlineStr">
        <is>
          <t>W00470</t>
        </is>
      </c>
      <c r="B390" s="5" t="inlineStr">
        <is>
          <t>PL · Kraków</t>
        </is>
      </c>
      <c r="C390" s="5" t="inlineStr">
        <is>
          <t>PL</t>
        </is>
      </c>
      <c r="D390" s="5" t="inlineStr">
        <is>
          <t>Krakow</t>
        </is>
      </c>
      <c r="E390" s="5" t="inlineStr">
        <is>
          <t>Tech</t>
        </is>
      </c>
      <c r="F390" s="5" t="inlineStr">
        <is>
          <t>L2</t>
        </is>
      </c>
      <c r="G390" s="5" t="inlineStr">
        <is>
          <t>Tech L2</t>
        </is>
      </c>
      <c r="H390" s="5" t="inlineStr">
        <is>
          <t>M</t>
        </is>
      </c>
      <c r="I390" s="5" t="inlineStr">
        <is>
          <t>Permanent</t>
        </is>
      </c>
      <c r="J390" s="5" t="inlineStr">
        <is>
          <t>Hybrid</t>
        </is>
      </c>
      <c r="K390" s="5" t="n">
        <v>1</v>
      </c>
      <c r="L390" s="5" t="n">
        <v>40</v>
      </c>
      <c r="M390" s="5" t="n">
        <v>3</v>
      </c>
      <c r="N390" s="41" t="n">
        <v>25550</v>
      </c>
      <c r="O390" s="41" t="n">
        <v>0</v>
      </c>
      <c r="P390" s="41" t="n">
        <v>0</v>
      </c>
      <c r="Q390" s="41" t="n">
        <v>0</v>
      </c>
      <c r="R390" s="41" t="n">
        <v>0</v>
      </c>
      <c r="S390" s="28">
        <f>L390*Settings!$C$7</f>
        <v/>
      </c>
      <c r="T390" s="34">
        <f>O390+P390+Q390+R390</f>
        <v/>
      </c>
      <c r="U390" s="34">
        <f>N390+T390</f>
        <v/>
      </c>
      <c r="V390" s="33">
        <f>N390/S390</f>
        <v/>
      </c>
      <c r="W390" s="33">
        <f>T390/S390</f>
        <v/>
      </c>
      <c r="X390" s="33">
        <f>U390/S390</f>
        <v/>
      </c>
      <c r="Y390" s="4">
        <f>IF(T390&gt;0,1,0)</f>
        <v/>
      </c>
      <c r="Z390" s="4">
        <f>INDEX('Job Evaluation'!$I$5:$I$40,MATCH(G390,'Job Evaluation'!$A$5:$A$40,0))</f>
        <v/>
      </c>
      <c r="AA390" s="4">
        <f>SUMPRODUCT(($C$2:$C$3444=C390)*($X$2:$X$3444&lt;X390))+SUMPRODUCT(($C$2:C390=C390)*($X$2:X390=X390))</f>
        <v/>
      </c>
      <c r="AB390" s="4">
        <f>MIN(4,INT((AA390-1)*4/COUNTIF($C$2:$C$3444,C390))+1)</f>
        <v/>
      </c>
    </row>
    <row r="391">
      <c r="A391" s="5" t="inlineStr">
        <is>
          <t>W00471</t>
        </is>
      </c>
      <c r="B391" s="5" t="inlineStr">
        <is>
          <t>IT · Milan</t>
        </is>
      </c>
      <c r="C391" s="5" t="inlineStr">
        <is>
          <t>IT</t>
        </is>
      </c>
      <c r="D391" s="5" t="inlineStr">
        <is>
          <t>Milan</t>
        </is>
      </c>
      <c r="E391" s="5" t="inlineStr">
        <is>
          <t>Sales</t>
        </is>
      </c>
      <c r="F391" s="5" t="inlineStr">
        <is>
          <t>L2</t>
        </is>
      </c>
      <c r="G391" s="5" t="inlineStr">
        <is>
          <t>Sales L2</t>
        </is>
      </c>
      <c r="H391" s="5" t="inlineStr">
        <is>
          <t>M</t>
        </is>
      </c>
      <c r="I391" s="5" t="inlineStr">
        <is>
          <t>Permanent</t>
        </is>
      </c>
      <c r="J391" s="5" t="inlineStr">
        <is>
          <t>Hybrid</t>
        </is>
      </c>
      <c r="K391" s="5" t="n">
        <v>1</v>
      </c>
      <c r="L391" s="5" t="n">
        <v>40</v>
      </c>
      <c r="M391" s="5" t="n">
        <v>4</v>
      </c>
      <c r="N391" s="41" t="n">
        <v>34200</v>
      </c>
      <c r="O391" s="41" t="n">
        <v>0</v>
      </c>
      <c r="P391" s="41" t="n">
        <v>4390</v>
      </c>
      <c r="Q391" s="41" t="n">
        <v>0</v>
      </c>
      <c r="R391" s="41" t="n">
        <v>0</v>
      </c>
      <c r="S391" s="28">
        <f>L391*Settings!$C$7</f>
        <v/>
      </c>
      <c r="T391" s="34">
        <f>O391+P391+Q391+R391</f>
        <v/>
      </c>
      <c r="U391" s="34">
        <f>N391+T391</f>
        <v/>
      </c>
      <c r="V391" s="33">
        <f>N391/S391</f>
        <v/>
      </c>
      <c r="W391" s="33">
        <f>T391/S391</f>
        <v/>
      </c>
      <c r="X391" s="33">
        <f>U391/S391</f>
        <v/>
      </c>
      <c r="Y391" s="4">
        <f>IF(T391&gt;0,1,0)</f>
        <v/>
      </c>
      <c r="Z391" s="4">
        <f>INDEX('Job Evaluation'!$I$5:$I$40,MATCH(G391,'Job Evaluation'!$A$5:$A$40,0))</f>
        <v/>
      </c>
      <c r="AA391" s="4">
        <f>SUMPRODUCT(($C$2:$C$3444=C391)*($X$2:$X$3444&lt;X391))+SUMPRODUCT(($C$2:C391=C391)*($X$2:X391=X391))</f>
        <v/>
      </c>
      <c r="AB391" s="4">
        <f>MIN(4,INT((AA391-1)*4/COUNTIF($C$2:$C$3444,C391))+1)</f>
        <v/>
      </c>
    </row>
    <row r="392">
      <c r="A392" s="5" t="inlineStr">
        <is>
          <t>W00473</t>
        </is>
      </c>
      <c r="B392" s="5" t="inlineStr">
        <is>
          <t>PL · Kraków</t>
        </is>
      </c>
      <c r="C392" s="5" t="inlineStr">
        <is>
          <t>PL</t>
        </is>
      </c>
      <c r="D392" s="5" t="inlineStr">
        <is>
          <t>Krakow</t>
        </is>
      </c>
      <c r="E392" s="5" t="inlineStr">
        <is>
          <t>Tech</t>
        </is>
      </c>
      <c r="F392" s="5" t="inlineStr">
        <is>
          <t>L2</t>
        </is>
      </c>
      <c r="G392" s="5" t="inlineStr">
        <is>
          <t>Tech L2</t>
        </is>
      </c>
      <c r="H392" s="5" t="inlineStr">
        <is>
          <t>M</t>
        </is>
      </c>
      <c r="I392" s="5" t="inlineStr">
        <is>
          <t>Permanent</t>
        </is>
      </c>
      <c r="J392" s="5" t="inlineStr">
        <is>
          <t>Hybrid</t>
        </is>
      </c>
      <c r="K392" s="5" t="n">
        <v>1</v>
      </c>
      <c r="L392" s="5" t="n">
        <v>40</v>
      </c>
      <c r="M392" s="5" t="n">
        <v>2</v>
      </c>
      <c r="N392" s="41" t="n">
        <v>33150</v>
      </c>
      <c r="O392" s="41" t="n">
        <v>0</v>
      </c>
      <c r="P392" s="41" t="n">
        <v>0</v>
      </c>
      <c r="Q392" s="41" t="n">
        <v>0</v>
      </c>
      <c r="R392" s="41" t="n">
        <v>0</v>
      </c>
      <c r="S392" s="28">
        <f>L392*Settings!$C$7</f>
        <v/>
      </c>
      <c r="T392" s="34">
        <f>O392+P392+Q392+R392</f>
        <v/>
      </c>
      <c r="U392" s="34">
        <f>N392+T392</f>
        <v/>
      </c>
      <c r="V392" s="33">
        <f>N392/S392</f>
        <v/>
      </c>
      <c r="W392" s="33">
        <f>T392/S392</f>
        <v/>
      </c>
      <c r="X392" s="33">
        <f>U392/S392</f>
        <v/>
      </c>
      <c r="Y392" s="4">
        <f>IF(T392&gt;0,1,0)</f>
        <v/>
      </c>
      <c r="Z392" s="4">
        <f>INDEX('Job Evaluation'!$I$5:$I$40,MATCH(G392,'Job Evaluation'!$A$5:$A$40,0))</f>
        <v/>
      </c>
      <c r="AA392" s="4">
        <f>SUMPRODUCT(($C$2:$C$3444=C392)*($X$2:$X$3444&lt;X392))+SUMPRODUCT(($C$2:C392=C392)*($X$2:X392=X392))</f>
        <v/>
      </c>
      <c r="AB392" s="4">
        <f>MIN(4,INT((AA392-1)*4/COUNTIF($C$2:$C$3444,C392))+1)</f>
        <v/>
      </c>
    </row>
    <row r="393">
      <c r="A393" s="5" t="inlineStr">
        <is>
          <t>W00474</t>
        </is>
      </c>
      <c r="B393" s="5" t="inlineStr">
        <is>
          <t>ES · Barcelona</t>
        </is>
      </c>
      <c r="C393" s="5" t="inlineStr">
        <is>
          <t>ES</t>
        </is>
      </c>
      <c r="D393" s="5" t="inlineStr">
        <is>
          <t>Barcelona</t>
        </is>
      </c>
      <c r="E393" s="5" t="inlineStr">
        <is>
          <t>Tech</t>
        </is>
      </c>
      <c r="F393" s="5" t="inlineStr">
        <is>
          <t>L1</t>
        </is>
      </c>
      <c r="G393" s="5" t="inlineStr">
        <is>
          <t>Tech L1</t>
        </is>
      </c>
      <c r="H393" s="5" t="inlineStr">
        <is>
          <t>F</t>
        </is>
      </c>
      <c r="I393" s="5" t="inlineStr">
        <is>
          <t>Fixed-term</t>
        </is>
      </c>
      <c r="J393" s="5" t="inlineStr">
        <is>
          <t>Hybrid</t>
        </is>
      </c>
      <c r="K393" s="5" t="n">
        <v>1</v>
      </c>
      <c r="L393" s="5" t="n">
        <v>40</v>
      </c>
      <c r="M393" s="5" t="n">
        <v>3</v>
      </c>
      <c r="N393" s="41" t="n">
        <v>29500</v>
      </c>
      <c r="O393" s="41" t="n">
        <v>0</v>
      </c>
      <c r="P393" s="41" t="n">
        <v>0</v>
      </c>
      <c r="Q393" s="41" t="n">
        <v>0</v>
      </c>
      <c r="R393" s="41" t="n">
        <v>0</v>
      </c>
      <c r="S393" s="28">
        <f>L393*Settings!$C$7</f>
        <v/>
      </c>
      <c r="T393" s="34">
        <f>O393+P393+Q393+R393</f>
        <v/>
      </c>
      <c r="U393" s="34">
        <f>N393+T393</f>
        <v/>
      </c>
      <c r="V393" s="33">
        <f>N393/S393</f>
        <v/>
      </c>
      <c r="W393" s="33">
        <f>T393/S393</f>
        <v/>
      </c>
      <c r="X393" s="33">
        <f>U393/S393</f>
        <v/>
      </c>
      <c r="Y393" s="4">
        <f>IF(T393&gt;0,1,0)</f>
        <v/>
      </c>
      <c r="Z393" s="4">
        <f>INDEX('Job Evaluation'!$I$5:$I$40,MATCH(G393,'Job Evaluation'!$A$5:$A$40,0))</f>
        <v/>
      </c>
      <c r="AA393" s="4">
        <f>SUMPRODUCT(($C$2:$C$3444=C393)*($X$2:$X$3444&lt;X393))+SUMPRODUCT(($C$2:C393=C393)*($X$2:X393=X393))</f>
        <v/>
      </c>
      <c r="AB393" s="4">
        <f>MIN(4,INT((AA393-1)*4/COUNTIF($C$2:$C$3444,C393))+1)</f>
        <v/>
      </c>
    </row>
    <row r="394">
      <c r="A394" s="5" t="inlineStr">
        <is>
          <t>W00475</t>
        </is>
      </c>
      <c r="B394" s="5" t="inlineStr">
        <is>
          <t>IT · Milan</t>
        </is>
      </c>
      <c r="C394" s="5" t="inlineStr">
        <is>
          <t>IT</t>
        </is>
      </c>
      <c r="D394" s="5" t="inlineStr">
        <is>
          <t>Milan</t>
        </is>
      </c>
      <c r="E394" s="5" t="inlineStr">
        <is>
          <t>Operations</t>
        </is>
      </c>
      <c r="F394" s="5" t="inlineStr">
        <is>
          <t>L2</t>
        </is>
      </c>
      <c r="G394" s="5" t="inlineStr">
        <is>
          <t>Operations L2</t>
        </is>
      </c>
      <c r="H394" s="5" t="inlineStr">
        <is>
          <t>F</t>
        </is>
      </c>
      <c r="I394" s="5" t="inlineStr">
        <is>
          <t>Fixed-term</t>
        </is>
      </c>
      <c r="J394" s="5" t="inlineStr">
        <is>
          <t>Onsite</t>
        </is>
      </c>
      <c r="K394" s="5" t="n">
        <v>1</v>
      </c>
      <c r="L394" s="5" t="n">
        <v>40</v>
      </c>
      <c r="M394" s="5" t="n">
        <v>4</v>
      </c>
      <c r="N394" s="41" t="n">
        <v>27350</v>
      </c>
      <c r="O394" s="41" t="n">
        <v>0</v>
      </c>
      <c r="P394" s="41" t="n">
        <v>0</v>
      </c>
      <c r="Q394" s="41" t="n">
        <v>1320</v>
      </c>
      <c r="R394" s="41" t="n">
        <v>0</v>
      </c>
      <c r="S394" s="28">
        <f>L394*Settings!$C$7</f>
        <v/>
      </c>
      <c r="T394" s="34">
        <f>O394+P394+Q394+R394</f>
        <v/>
      </c>
      <c r="U394" s="34">
        <f>N394+T394</f>
        <v/>
      </c>
      <c r="V394" s="33">
        <f>N394/S394</f>
        <v/>
      </c>
      <c r="W394" s="33">
        <f>T394/S394</f>
        <v/>
      </c>
      <c r="X394" s="33">
        <f>U394/S394</f>
        <v/>
      </c>
      <c r="Y394" s="4">
        <f>IF(T394&gt;0,1,0)</f>
        <v/>
      </c>
      <c r="Z394" s="4">
        <f>INDEX('Job Evaluation'!$I$5:$I$40,MATCH(G394,'Job Evaluation'!$A$5:$A$40,0))</f>
        <v/>
      </c>
      <c r="AA394" s="4">
        <f>SUMPRODUCT(($C$2:$C$3444=C394)*($X$2:$X$3444&lt;X394))+SUMPRODUCT(($C$2:C394=C394)*($X$2:X394=X394))</f>
        <v/>
      </c>
      <c r="AB394" s="4">
        <f>MIN(4,INT((AA394-1)*4/COUNTIF($C$2:$C$3444,C394))+1)</f>
        <v/>
      </c>
    </row>
    <row r="395">
      <c r="A395" s="5" t="inlineStr">
        <is>
          <t>W00476</t>
        </is>
      </c>
      <c r="B395" s="5" t="inlineStr">
        <is>
          <t>DE · Munich</t>
        </is>
      </c>
      <c r="C395" s="5" t="inlineStr">
        <is>
          <t>DE</t>
        </is>
      </c>
      <c r="D395" s="5" t="inlineStr">
        <is>
          <t>Munich</t>
        </is>
      </c>
      <c r="E395" s="5" t="inlineStr">
        <is>
          <t>Customer Service</t>
        </is>
      </c>
      <c r="F395" s="5" t="inlineStr">
        <is>
          <t>L4</t>
        </is>
      </c>
      <c r="G395" s="5" t="inlineStr">
        <is>
          <t>Customer Service L4</t>
        </is>
      </c>
      <c r="H395" s="5" t="inlineStr">
        <is>
          <t>M</t>
        </is>
      </c>
      <c r="I395" s="5" t="inlineStr">
        <is>
          <t>Permanent</t>
        </is>
      </c>
      <c r="J395" s="5" t="inlineStr">
        <is>
          <t>Onsite</t>
        </is>
      </c>
      <c r="K395" s="5" t="n">
        <v>0.8</v>
      </c>
      <c r="L395" s="5" t="n">
        <v>32</v>
      </c>
      <c r="M395" s="5" t="n">
        <v>4</v>
      </c>
      <c r="N395" s="41" t="n">
        <v>68800</v>
      </c>
      <c r="O395" s="41" t="n">
        <v>7530</v>
      </c>
      <c r="P395" s="41" t="n">
        <v>0</v>
      </c>
      <c r="Q395" s="41" t="n">
        <v>0</v>
      </c>
      <c r="R395" s="41" t="n">
        <v>0</v>
      </c>
      <c r="S395" s="28">
        <f>L395*Settings!$C$7</f>
        <v/>
      </c>
      <c r="T395" s="34">
        <f>O395+P395+Q395+R395</f>
        <v/>
      </c>
      <c r="U395" s="34">
        <f>N395+T395</f>
        <v/>
      </c>
      <c r="V395" s="33">
        <f>N395/S395</f>
        <v/>
      </c>
      <c r="W395" s="33">
        <f>T395/S395</f>
        <v/>
      </c>
      <c r="X395" s="33">
        <f>U395/S395</f>
        <v/>
      </c>
      <c r="Y395" s="4">
        <f>IF(T395&gt;0,1,0)</f>
        <v/>
      </c>
      <c r="Z395" s="4">
        <f>INDEX('Job Evaluation'!$I$5:$I$40,MATCH(G395,'Job Evaluation'!$A$5:$A$40,0))</f>
        <v/>
      </c>
      <c r="AA395" s="4">
        <f>SUMPRODUCT(($C$2:$C$3444=C395)*($X$2:$X$3444&lt;X395))+SUMPRODUCT(($C$2:C395=C395)*($X$2:X395=X395))</f>
        <v/>
      </c>
      <c r="AB395" s="4">
        <f>MIN(4,INT((AA395-1)*4/COUNTIF($C$2:$C$3444,C395))+1)</f>
        <v/>
      </c>
    </row>
    <row r="396">
      <c r="A396" s="5" t="inlineStr">
        <is>
          <t>W00477</t>
        </is>
      </c>
      <c r="B396" s="5" t="inlineStr">
        <is>
          <t>ES · Barcelona</t>
        </is>
      </c>
      <c r="C396" s="5" t="inlineStr">
        <is>
          <t>ES</t>
        </is>
      </c>
      <c r="D396" s="5" t="inlineStr">
        <is>
          <t>Barcelona</t>
        </is>
      </c>
      <c r="E396" s="5" t="inlineStr">
        <is>
          <t>Customer Service</t>
        </is>
      </c>
      <c r="F396" s="5" t="inlineStr">
        <is>
          <t>L2</t>
        </is>
      </c>
      <c r="G396" s="5" t="inlineStr">
        <is>
          <t>Customer Service L2</t>
        </is>
      </c>
      <c r="H396" s="5" t="inlineStr">
        <is>
          <t>F</t>
        </is>
      </c>
      <c r="I396" s="5" t="inlineStr">
        <is>
          <t>Permanent</t>
        </is>
      </c>
      <c r="J396" s="5" t="inlineStr">
        <is>
          <t>Hybrid</t>
        </is>
      </c>
      <c r="K396" s="5" t="n">
        <v>1</v>
      </c>
      <c r="L396" s="5" t="n">
        <v>40</v>
      </c>
      <c r="M396" s="5" t="n">
        <v>3</v>
      </c>
      <c r="N396" s="41" t="n">
        <v>28650</v>
      </c>
      <c r="O396" s="41" t="n">
        <v>0</v>
      </c>
      <c r="P396" s="41" t="n">
        <v>0</v>
      </c>
      <c r="Q396" s="41" t="n">
        <v>0</v>
      </c>
      <c r="R396" s="41" t="n">
        <v>0</v>
      </c>
      <c r="S396" s="28">
        <f>L396*Settings!$C$7</f>
        <v/>
      </c>
      <c r="T396" s="34">
        <f>O396+P396+Q396+R396</f>
        <v/>
      </c>
      <c r="U396" s="34">
        <f>N396+T396</f>
        <v/>
      </c>
      <c r="V396" s="33">
        <f>N396/S396</f>
        <v/>
      </c>
      <c r="W396" s="33">
        <f>T396/S396</f>
        <v/>
      </c>
      <c r="X396" s="33">
        <f>U396/S396</f>
        <v/>
      </c>
      <c r="Y396" s="4">
        <f>IF(T396&gt;0,1,0)</f>
        <v/>
      </c>
      <c r="Z396" s="4">
        <f>INDEX('Job Evaluation'!$I$5:$I$40,MATCH(G396,'Job Evaluation'!$A$5:$A$40,0))</f>
        <v/>
      </c>
      <c r="AA396" s="4">
        <f>SUMPRODUCT(($C$2:$C$3444=C396)*($X$2:$X$3444&lt;X396))+SUMPRODUCT(($C$2:C396=C396)*($X$2:X396=X396))</f>
        <v/>
      </c>
      <c r="AB396" s="4">
        <f>MIN(4,INT((AA396-1)*4/COUNTIF($C$2:$C$3444,C396))+1)</f>
        <v/>
      </c>
    </row>
    <row r="397">
      <c r="A397" s="5" t="inlineStr">
        <is>
          <t>W00478</t>
        </is>
      </c>
      <c r="B397" s="5" t="inlineStr">
        <is>
          <t>ES · Barcelona</t>
        </is>
      </c>
      <c r="C397" s="5" t="inlineStr">
        <is>
          <t>ES</t>
        </is>
      </c>
      <c r="D397" s="5" t="inlineStr">
        <is>
          <t>Barcelona</t>
        </is>
      </c>
      <c r="E397" s="5" t="inlineStr">
        <is>
          <t>Sales</t>
        </is>
      </c>
      <c r="F397" s="5" t="inlineStr">
        <is>
          <t>L2</t>
        </is>
      </c>
      <c r="G397" s="5" t="inlineStr">
        <is>
          <t>Sales L2</t>
        </is>
      </c>
      <c r="H397" s="5" t="inlineStr">
        <is>
          <t>F</t>
        </is>
      </c>
      <c r="I397" s="5" t="inlineStr">
        <is>
          <t>Permanent</t>
        </is>
      </c>
      <c r="J397" s="5" t="inlineStr">
        <is>
          <t>Hybrid</t>
        </is>
      </c>
      <c r="K397" s="5" t="n">
        <v>1</v>
      </c>
      <c r="L397" s="5" t="n">
        <v>40</v>
      </c>
      <c r="M397" s="5" t="n">
        <v>3</v>
      </c>
      <c r="N397" s="41" t="n">
        <v>28250</v>
      </c>
      <c r="O397" s="41" t="n">
        <v>0</v>
      </c>
      <c r="P397" s="41" t="n">
        <v>4350</v>
      </c>
      <c r="Q397" s="41" t="n">
        <v>0</v>
      </c>
      <c r="R397" s="41" t="n">
        <v>0</v>
      </c>
      <c r="S397" s="28">
        <f>L397*Settings!$C$7</f>
        <v/>
      </c>
      <c r="T397" s="34">
        <f>O397+P397+Q397+R397</f>
        <v/>
      </c>
      <c r="U397" s="34">
        <f>N397+T397</f>
        <v/>
      </c>
      <c r="V397" s="33">
        <f>N397/S397</f>
        <v/>
      </c>
      <c r="W397" s="33">
        <f>T397/S397</f>
        <v/>
      </c>
      <c r="X397" s="33">
        <f>U397/S397</f>
        <v/>
      </c>
      <c r="Y397" s="4">
        <f>IF(T397&gt;0,1,0)</f>
        <v/>
      </c>
      <c r="Z397" s="4">
        <f>INDEX('Job Evaluation'!$I$5:$I$40,MATCH(G397,'Job Evaluation'!$A$5:$A$40,0))</f>
        <v/>
      </c>
      <c r="AA397" s="4">
        <f>SUMPRODUCT(($C$2:$C$3444=C397)*($X$2:$X$3444&lt;X397))+SUMPRODUCT(($C$2:C397=C397)*($X$2:X397=X397))</f>
        <v/>
      </c>
      <c r="AB397" s="4">
        <f>MIN(4,INT((AA397-1)*4/COUNTIF($C$2:$C$3444,C397))+1)</f>
        <v/>
      </c>
    </row>
    <row r="398">
      <c r="A398" s="5" t="inlineStr">
        <is>
          <t>W00479</t>
        </is>
      </c>
      <c r="B398" s="5" t="inlineStr">
        <is>
          <t>DE · Munich</t>
        </is>
      </c>
      <c r="C398" s="5" t="inlineStr">
        <is>
          <t>DE</t>
        </is>
      </c>
      <c r="D398" s="5" t="inlineStr">
        <is>
          <t>Munich</t>
        </is>
      </c>
      <c r="E398" s="5" t="inlineStr">
        <is>
          <t>Sales</t>
        </is>
      </c>
      <c r="F398" s="5" t="inlineStr">
        <is>
          <t>L1</t>
        </is>
      </c>
      <c r="G398" s="5" t="inlineStr">
        <is>
          <t>Sales L1</t>
        </is>
      </c>
      <c r="H398" s="5" t="inlineStr">
        <is>
          <t>M</t>
        </is>
      </c>
      <c r="I398" s="5" t="inlineStr">
        <is>
          <t>Permanent</t>
        </is>
      </c>
      <c r="J398" s="5" t="inlineStr">
        <is>
          <t>Remote</t>
        </is>
      </c>
      <c r="K398" s="5" t="n">
        <v>1</v>
      </c>
      <c r="L398" s="5" t="n">
        <v>40</v>
      </c>
      <c r="M398" s="5" t="n">
        <v>5</v>
      </c>
      <c r="N398" s="41" t="n">
        <v>40000</v>
      </c>
      <c r="O398" s="41" t="n">
        <v>0</v>
      </c>
      <c r="P398" s="41" t="n">
        <v>6800</v>
      </c>
      <c r="Q398" s="41" t="n">
        <v>0</v>
      </c>
      <c r="R398" s="41" t="n">
        <v>0</v>
      </c>
      <c r="S398" s="28">
        <f>L398*Settings!$C$7</f>
        <v/>
      </c>
      <c r="T398" s="34">
        <f>O398+P398+Q398+R398</f>
        <v/>
      </c>
      <c r="U398" s="34">
        <f>N398+T398</f>
        <v/>
      </c>
      <c r="V398" s="33">
        <f>N398/S398</f>
        <v/>
      </c>
      <c r="W398" s="33">
        <f>T398/S398</f>
        <v/>
      </c>
      <c r="X398" s="33">
        <f>U398/S398</f>
        <v/>
      </c>
      <c r="Y398" s="4">
        <f>IF(T398&gt;0,1,0)</f>
        <v/>
      </c>
      <c r="Z398" s="4">
        <f>INDEX('Job Evaluation'!$I$5:$I$40,MATCH(G398,'Job Evaluation'!$A$5:$A$40,0))</f>
        <v/>
      </c>
      <c r="AA398" s="4">
        <f>SUMPRODUCT(($C$2:$C$3444=C398)*($X$2:$X$3444&lt;X398))+SUMPRODUCT(($C$2:C398=C398)*($X$2:X398=X398))</f>
        <v/>
      </c>
      <c r="AB398" s="4">
        <f>MIN(4,INT((AA398-1)*4/COUNTIF($C$2:$C$3444,C398))+1)</f>
        <v/>
      </c>
    </row>
    <row r="399">
      <c r="A399" s="5" t="inlineStr">
        <is>
          <t>W00480</t>
        </is>
      </c>
      <c r="B399" s="5" t="inlineStr">
        <is>
          <t>DE · Munich</t>
        </is>
      </c>
      <c r="C399" s="5" t="inlineStr">
        <is>
          <t>DE</t>
        </is>
      </c>
      <c r="D399" s="5" t="inlineStr">
        <is>
          <t>Munich</t>
        </is>
      </c>
      <c r="E399" s="5" t="inlineStr">
        <is>
          <t>Tech</t>
        </is>
      </c>
      <c r="F399" s="5" t="inlineStr">
        <is>
          <t>L5</t>
        </is>
      </c>
      <c r="G399" s="5" t="inlineStr">
        <is>
          <t>Tech L5</t>
        </is>
      </c>
      <c r="H399" s="5" t="inlineStr">
        <is>
          <t>M</t>
        </is>
      </c>
      <c r="I399" s="5" t="inlineStr">
        <is>
          <t>Permanent</t>
        </is>
      </c>
      <c r="J399" s="5" t="inlineStr">
        <is>
          <t>Onsite</t>
        </is>
      </c>
      <c r="K399" s="5" t="n">
        <v>1</v>
      </c>
      <c r="L399" s="5" t="n">
        <v>40</v>
      </c>
      <c r="M399" s="5" t="n">
        <v>3</v>
      </c>
      <c r="N399" s="41" t="n">
        <v>151350</v>
      </c>
      <c r="O399" s="41" t="n">
        <v>17480</v>
      </c>
      <c r="P399" s="41" t="n">
        <v>0</v>
      </c>
      <c r="Q399" s="41" t="n">
        <v>0</v>
      </c>
      <c r="R399" s="41" t="n">
        <v>7200</v>
      </c>
      <c r="S399" s="28">
        <f>L399*Settings!$C$7</f>
        <v/>
      </c>
      <c r="T399" s="34">
        <f>O399+P399+Q399+R399</f>
        <v/>
      </c>
      <c r="U399" s="34">
        <f>N399+T399</f>
        <v/>
      </c>
      <c r="V399" s="33">
        <f>N399/S399</f>
        <v/>
      </c>
      <c r="W399" s="33">
        <f>T399/S399</f>
        <v/>
      </c>
      <c r="X399" s="33">
        <f>U399/S399</f>
        <v/>
      </c>
      <c r="Y399" s="4">
        <f>IF(T399&gt;0,1,0)</f>
        <v/>
      </c>
      <c r="Z399" s="4">
        <f>INDEX('Job Evaluation'!$I$5:$I$40,MATCH(G399,'Job Evaluation'!$A$5:$A$40,0))</f>
        <v/>
      </c>
      <c r="AA399" s="4">
        <f>SUMPRODUCT(($C$2:$C$3444=C399)*($X$2:$X$3444&lt;X399))+SUMPRODUCT(($C$2:C399=C399)*($X$2:X399=X399))</f>
        <v/>
      </c>
      <c r="AB399" s="4">
        <f>MIN(4,INT((AA399-1)*4/COUNTIF($C$2:$C$3444,C399))+1)</f>
        <v/>
      </c>
    </row>
    <row r="400">
      <c r="A400" s="5" t="inlineStr">
        <is>
          <t>W00482</t>
        </is>
      </c>
      <c r="B400" s="5" t="inlineStr">
        <is>
          <t>PL · Kraków</t>
        </is>
      </c>
      <c r="C400" s="5" t="inlineStr">
        <is>
          <t>PL</t>
        </is>
      </c>
      <c r="D400" s="5" t="inlineStr">
        <is>
          <t>Krakow</t>
        </is>
      </c>
      <c r="E400" s="5" t="inlineStr">
        <is>
          <t>Tech</t>
        </is>
      </c>
      <c r="F400" s="5" t="inlineStr">
        <is>
          <t>L1</t>
        </is>
      </c>
      <c r="G400" s="5" t="inlineStr">
        <is>
          <t>Tech L1</t>
        </is>
      </c>
      <c r="H400" s="5" t="inlineStr">
        <is>
          <t>F</t>
        </is>
      </c>
      <c r="I400" s="5" t="inlineStr">
        <is>
          <t>Permanent</t>
        </is>
      </c>
      <c r="J400" s="5" t="inlineStr">
        <is>
          <t>Onsite</t>
        </is>
      </c>
      <c r="K400" s="5" t="n">
        <v>1</v>
      </c>
      <c r="L400" s="5" t="n">
        <v>40</v>
      </c>
      <c r="M400" s="5" t="n">
        <v>4</v>
      </c>
      <c r="N400" s="41" t="n">
        <v>24300</v>
      </c>
      <c r="O400" s="41" t="n">
        <v>0</v>
      </c>
      <c r="P400" s="41" t="n">
        <v>0</v>
      </c>
      <c r="Q400" s="41" t="n">
        <v>0</v>
      </c>
      <c r="R400" s="41" t="n">
        <v>0</v>
      </c>
      <c r="S400" s="28">
        <f>L400*Settings!$C$7</f>
        <v/>
      </c>
      <c r="T400" s="34">
        <f>O400+P400+Q400+R400</f>
        <v/>
      </c>
      <c r="U400" s="34">
        <f>N400+T400</f>
        <v/>
      </c>
      <c r="V400" s="33">
        <f>N400/S400</f>
        <v/>
      </c>
      <c r="W400" s="33">
        <f>T400/S400</f>
        <v/>
      </c>
      <c r="X400" s="33">
        <f>U400/S400</f>
        <v/>
      </c>
      <c r="Y400" s="4">
        <f>IF(T400&gt;0,1,0)</f>
        <v/>
      </c>
      <c r="Z400" s="4">
        <f>INDEX('Job Evaluation'!$I$5:$I$40,MATCH(G400,'Job Evaluation'!$A$5:$A$40,0))</f>
        <v/>
      </c>
      <c r="AA400" s="4">
        <f>SUMPRODUCT(($C$2:$C$3444=C400)*($X$2:$X$3444&lt;X400))+SUMPRODUCT(($C$2:C400=C400)*($X$2:X400=X400))</f>
        <v/>
      </c>
      <c r="AB400" s="4">
        <f>MIN(4,INT((AA400-1)*4/COUNTIF($C$2:$C$3444,C400))+1)</f>
        <v/>
      </c>
    </row>
    <row r="401">
      <c r="A401" s="5" t="inlineStr">
        <is>
          <t>W00483</t>
        </is>
      </c>
      <c r="B401" s="5" t="inlineStr">
        <is>
          <t>DE · Munich</t>
        </is>
      </c>
      <c r="C401" s="5" t="inlineStr">
        <is>
          <t>DE</t>
        </is>
      </c>
      <c r="D401" s="5" t="inlineStr">
        <is>
          <t>Munich</t>
        </is>
      </c>
      <c r="E401" s="5" t="inlineStr">
        <is>
          <t>Customer Service</t>
        </is>
      </c>
      <c r="F401" s="5" t="inlineStr">
        <is>
          <t>L3</t>
        </is>
      </c>
      <c r="G401" s="5" t="inlineStr">
        <is>
          <t>Customer Service L3</t>
        </is>
      </c>
      <c r="H401" s="5" t="inlineStr">
        <is>
          <t>F</t>
        </is>
      </c>
      <c r="I401" s="5" t="inlineStr">
        <is>
          <t>Permanent</t>
        </is>
      </c>
      <c r="J401" s="5" t="inlineStr">
        <is>
          <t>Hybrid</t>
        </is>
      </c>
      <c r="K401" s="5" t="n">
        <v>1</v>
      </c>
      <c r="L401" s="5" t="n">
        <v>40</v>
      </c>
      <c r="M401" s="5" t="n">
        <v>3</v>
      </c>
      <c r="N401" s="41" t="n">
        <v>52950</v>
      </c>
      <c r="O401" s="41" t="n">
        <v>2740</v>
      </c>
      <c r="P401" s="41" t="n">
        <v>0</v>
      </c>
      <c r="Q401" s="41" t="n">
        <v>0</v>
      </c>
      <c r="R401" s="41" t="n">
        <v>0</v>
      </c>
      <c r="S401" s="28">
        <f>L401*Settings!$C$7</f>
        <v/>
      </c>
      <c r="T401" s="34">
        <f>O401+P401+Q401+R401</f>
        <v/>
      </c>
      <c r="U401" s="34">
        <f>N401+T401</f>
        <v/>
      </c>
      <c r="V401" s="33">
        <f>N401/S401</f>
        <v/>
      </c>
      <c r="W401" s="33">
        <f>T401/S401</f>
        <v/>
      </c>
      <c r="X401" s="33">
        <f>U401/S401</f>
        <v/>
      </c>
      <c r="Y401" s="4">
        <f>IF(T401&gt;0,1,0)</f>
        <v/>
      </c>
      <c r="Z401" s="4">
        <f>INDEX('Job Evaluation'!$I$5:$I$40,MATCH(G401,'Job Evaluation'!$A$5:$A$40,0))</f>
        <v/>
      </c>
      <c r="AA401" s="4">
        <f>SUMPRODUCT(($C$2:$C$3444=C401)*($X$2:$X$3444&lt;X401))+SUMPRODUCT(($C$2:C401=C401)*($X$2:X401=X401))</f>
        <v/>
      </c>
      <c r="AB401" s="4">
        <f>MIN(4,INT((AA401-1)*4/COUNTIF($C$2:$C$3444,C401))+1)</f>
        <v/>
      </c>
    </row>
    <row r="402">
      <c r="A402" s="5" t="inlineStr">
        <is>
          <t>W00484</t>
        </is>
      </c>
      <c r="B402" s="5" t="inlineStr">
        <is>
          <t>PL · Kraków</t>
        </is>
      </c>
      <c r="C402" s="5" t="inlineStr">
        <is>
          <t>PL</t>
        </is>
      </c>
      <c r="D402" s="5" t="inlineStr">
        <is>
          <t>Krakow</t>
        </is>
      </c>
      <c r="E402" s="5" t="inlineStr">
        <is>
          <t>Operations</t>
        </is>
      </c>
      <c r="F402" s="5" t="inlineStr">
        <is>
          <t>L2</t>
        </is>
      </c>
      <c r="G402" s="5" t="inlineStr">
        <is>
          <t>Operations L2</t>
        </is>
      </c>
      <c r="H402" s="5" t="inlineStr">
        <is>
          <t>F</t>
        </is>
      </c>
      <c r="I402" s="5" t="inlineStr">
        <is>
          <t>Permanent</t>
        </is>
      </c>
      <c r="J402" s="5" t="inlineStr">
        <is>
          <t>Onsite</t>
        </is>
      </c>
      <c r="K402" s="5" t="n">
        <v>1</v>
      </c>
      <c r="L402" s="5" t="n">
        <v>40</v>
      </c>
      <c r="M402" s="5" t="n">
        <v>3</v>
      </c>
      <c r="N402" s="41" t="n">
        <v>23600</v>
      </c>
      <c r="O402" s="41" t="n">
        <v>0</v>
      </c>
      <c r="P402" s="41" t="n">
        <v>0</v>
      </c>
      <c r="Q402" s="41" t="n">
        <v>840</v>
      </c>
      <c r="R402" s="41" t="n">
        <v>0</v>
      </c>
      <c r="S402" s="28">
        <f>L402*Settings!$C$7</f>
        <v/>
      </c>
      <c r="T402" s="34">
        <f>O402+P402+Q402+R402</f>
        <v/>
      </c>
      <c r="U402" s="34">
        <f>N402+T402</f>
        <v/>
      </c>
      <c r="V402" s="33">
        <f>N402/S402</f>
        <v/>
      </c>
      <c r="W402" s="33">
        <f>T402/S402</f>
        <v/>
      </c>
      <c r="X402" s="33">
        <f>U402/S402</f>
        <v/>
      </c>
      <c r="Y402" s="4">
        <f>IF(T402&gt;0,1,0)</f>
        <v/>
      </c>
      <c r="Z402" s="4">
        <f>INDEX('Job Evaluation'!$I$5:$I$40,MATCH(G402,'Job Evaluation'!$A$5:$A$40,0))</f>
        <v/>
      </c>
      <c r="AA402" s="4">
        <f>SUMPRODUCT(($C$2:$C$3444=C402)*($X$2:$X$3444&lt;X402))+SUMPRODUCT(($C$2:C402=C402)*($X$2:X402=X402))</f>
        <v/>
      </c>
      <c r="AB402" s="4">
        <f>MIN(4,INT((AA402-1)*4/COUNTIF($C$2:$C$3444,C402))+1)</f>
        <v/>
      </c>
    </row>
    <row r="403">
      <c r="A403" s="5" t="inlineStr">
        <is>
          <t>W00485</t>
        </is>
      </c>
      <c r="B403" s="5" t="inlineStr">
        <is>
          <t>PL · Kraków</t>
        </is>
      </c>
      <c r="C403" s="5" t="inlineStr">
        <is>
          <t>PL</t>
        </is>
      </c>
      <c r="D403" s="5" t="inlineStr">
        <is>
          <t>Krakow</t>
        </is>
      </c>
      <c r="E403" s="5" t="inlineStr">
        <is>
          <t>Operations</t>
        </is>
      </c>
      <c r="F403" s="5" t="inlineStr">
        <is>
          <t>L3</t>
        </is>
      </c>
      <c r="G403" s="5" t="inlineStr">
        <is>
          <t>Operations L3</t>
        </is>
      </c>
      <c r="H403" s="5" t="inlineStr">
        <is>
          <t>M</t>
        </is>
      </c>
      <c r="I403" s="5" t="inlineStr">
        <is>
          <t>Permanent</t>
        </is>
      </c>
      <c r="J403" s="5" t="inlineStr">
        <is>
          <t>Hybrid</t>
        </is>
      </c>
      <c r="K403" s="5" t="n">
        <v>1</v>
      </c>
      <c r="L403" s="5" t="n">
        <v>40</v>
      </c>
      <c r="M403" s="5" t="n">
        <v>3</v>
      </c>
      <c r="N403" s="41" t="n">
        <v>22950</v>
      </c>
      <c r="O403" s="41" t="n">
        <v>1120</v>
      </c>
      <c r="P403" s="41" t="n">
        <v>0</v>
      </c>
      <c r="Q403" s="41" t="n">
        <v>0</v>
      </c>
      <c r="R403" s="41" t="n">
        <v>0</v>
      </c>
      <c r="S403" s="28">
        <f>L403*Settings!$C$7</f>
        <v/>
      </c>
      <c r="T403" s="34">
        <f>O403+P403+Q403+R403</f>
        <v/>
      </c>
      <c r="U403" s="34">
        <f>N403+T403</f>
        <v/>
      </c>
      <c r="V403" s="33">
        <f>N403/S403</f>
        <v/>
      </c>
      <c r="W403" s="33">
        <f>T403/S403</f>
        <v/>
      </c>
      <c r="X403" s="33">
        <f>U403/S403</f>
        <v/>
      </c>
      <c r="Y403" s="4">
        <f>IF(T403&gt;0,1,0)</f>
        <v/>
      </c>
      <c r="Z403" s="4">
        <f>INDEX('Job Evaluation'!$I$5:$I$40,MATCH(G403,'Job Evaluation'!$A$5:$A$40,0))</f>
        <v/>
      </c>
      <c r="AA403" s="4">
        <f>SUMPRODUCT(($C$2:$C$3444=C403)*($X$2:$X$3444&lt;X403))+SUMPRODUCT(($C$2:C403=C403)*($X$2:X403=X403))</f>
        <v/>
      </c>
      <c r="AB403" s="4">
        <f>MIN(4,INT((AA403-1)*4/COUNTIF($C$2:$C$3444,C403))+1)</f>
        <v/>
      </c>
    </row>
    <row r="404">
      <c r="A404" s="5" t="inlineStr">
        <is>
          <t>W00486</t>
        </is>
      </c>
      <c r="B404" s="5" t="inlineStr">
        <is>
          <t>ES · Barcelona</t>
        </is>
      </c>
      <c r="C404" s="5" t="inlineStr">
        <is>
          <t>ES</t>
        </is>
      </c>
      <c r="D404" s="5" t="inlineStr">
        <is>
          <t>Barcelona</t>
        </is>
      </c>
      <c r="E404" s="5" t="inlineStr">
        <is>
          <t>Operations</t>
        </is>
      </c>
      <c r="F404" s="5" t="inlineStr">
        <is>
          <t>L1</t>
        </is>
      </c>
      <c r="G404" s="5" t="inlineStr">
        <is>
          <t>Operations L1</t>
        </is>
      </c>
      <c r="H404" s="5" t="inlineStr">
        <is>
          <t>F</t>
        </is>
      </c>
      <c r="I404" s="5" t="inlineStr">
        <is>
          <t>Permanent</t>
        </is>
      </c>
      <c r="J404" s="5" t="inlineStr">
        <is>
          <t>Onsite</t>
        </is>
      </c>
      <c r="K404" s="5" t="n">
        <v>1</v>
      </c>
      <c r="L404" s="5" t="n">
        <v>40</v>
      </c>
      <c r="M404" s="5" t="n">
        <v>3</v>
      </c>
      <c r="N404" s="41" t="n">
        <v>22550</v>
      </c>
      <c r="O404" s="41" t="n">
        <v>0</v>
      </c>
      <c r="P404" s="41" t="n">
        <v>0</v>
      </c>
      <c r="Q404" s="41" t="n">
        <v>1200</v>
      </c>
      <c r="R404" s="41" t="n">
        <v>0</v>
      </c>
      <c r="S404" s="28">
        <f>L404*Settings!$C$7</f>
        <v/>
      </c>
      <c r="T404" s="34">
        <f>O404+P404+Q404+R404</f>
        <v/>
      </c>
      <c r="U404" s="34">
        <f>N404+T404</f>
        <v/>
      </c>
      <c r="V404" s="33">
        <f>N404/S404</f>
        <v/>
      </c>
      <c r="W404" s="33">
        <f>T404/S404</f>
        <v/>
      </c>
      <c r="X404" s="33">
        <f>U404/S404</f>
        <v/>
      </c>
      <c r="Y404" s="4">
        <f>IF(T404&gt;0,1,0)</f>
        <v/>
      </c>
      <c r="Z404" s="4">
        <f>INDEX('Job Evaluation'!$I$5:$I$40,MATCH(G404,'Job Evaluation'!$A$5:$A$40,0))</f>
        <v/>
      </c>
      <c r="AA404" s="4">
        <f>SUMPRODUCT(($C$2:$C$3444=C404)*($X$2:$X$3444&lt;X404))+SUMPRODUCT(($C$2:C404=C404)*($X$2:X404=X404))</f>
        <v/>
      </c>
      <c r="AB404" s="4">
        <f>MIN(4,INT((AA404-1)*4/COUNTIF($C$2:$C$3444,C404))+1)</f>
        <v/>
      </c>
    </row>
    <row r="405">
      <c r="A405" s="5" t="inlineStr">
        <is>
          <t>W00487</t>
        </is>
      </c>
      <c r="B405" s="5" t="inlineStr">
        <is>
          <t>PL · Kraków</t>
        </is>
      </c>
      <c r="C405" s="5" t="inlineStr">
        <is>
          <t>PL</t>
        </is>
      </c>
      <c r="D405" s="5" t="inlineStr">
        <is>
          <t>Krakow</t>
        </is>
      </c>
      <c r="E405" s="5" t="inlineStr">
        <is>
          <t>Sales</t>
        </is>
      </c>
      <c r="F405" s="5" t="inlineStr">
        <is>
          <t>L2</t>
        </is>
      </c>
      <c r="G405" s="5" t="inlineStr">
        <is>
          <t>Sales L2</t>
        </is>
      </c>
      <c r="H405" s="5" t="inlineStr">
        <is>
          <t>M</t>
        </is>
      </c>
      <c r="I405" s="5" t="inlineStr">
        <is>
          <t>Permanent</t>
        </is>
      </c>
      <c r="J405" s="5" t="inlineStr">
        <is>
          <t>Hybrid</t>
        </is>
      </c>
      <c r="K405" s="5" t="n">
        <v>1</v>
      </c>
      <c r="L405" s="5" t="n">
        <v>40</v>
      </c>
      <c r="M405" s="5" t="n">
        <v>4</v>
      </c>
      <c r="N405" s="41" t="n">
        <v>26050</v>
      </c>
      <c r="O405" s="41" t="n">
        <v>0</v>
      </c>
      <c r="P405" s="41" t="n">
        <v>4260</v>
      </c>
      <c r="Q405" s="41" t="n">
        <v>0</v>
      </c>
      <c r="R405" s="41" t="n">
        <v>0</v>
      </c>
      <c r="S405" s="28">
        <f>L405*Settings!$C$7</f>
        <v/>
      </c>
      <c r="T405" s="34">
        <f>O405+P405+Q405+R405</f>
        <v/>
      </c>
      <c r="U405" s="34">
        <f>N405+T405</f>
        <v/>
      </c>
      <c r="V405" s="33">
        <f>N405/S405</f>
        <v/>
      </c>
      <c r="W405" s="33">
        <f>T405/S405</f>
        <v/>
      </c>
      <c r="X405" s="33">
        <f>U405/S405</f>
        <v/>
      </c>
      <c r="Y405" s="4">
        <f>IF(T405&gt;0,1,0)</f>
        <v/>
      </c>
      <c r="Z405" s="4">
        <f>INDEX('Job Evaluation'!$I$5:$I$40,MATCH(G405,'Job Evaluation'!$A$5:$A$40,0))</f>
        <v/>
      </c>
      <c r="AA405" s="4">
        <f>SUMPRODUCT(($C$2:$C$3444=C405)*($X$2:$X$3444&lt;X405))+SUMPRODUCT(($C$2:C405=C405)*($X$2:X405=X405))</f>
        <v/>
      </c>
      <c r="AB405" s="4">
        <f>MIN(4,INT((AA405-1)*4/COUNTIF($C$2:$C$3444,C405))+1)</f>
        <v/>
      </c>
    </row>
    <row r="406">
      <c r="A406" s="5" t="inlineStr">
        <is>
          <t>W00488</t>
        </is>
      </c>
      <c r="B406" s="5" t="inlineStr">
        <is>
          <t>ES · Barcelona</t>
        </is>
      </c>
      <c r="C406" s="5" t="inlineStr">
        <is>
          <t>ES</t>
        </is>
      </c>
      <c r="D406" s="5" t="inlineStr">
        <is>
          <t>Barcelona</t>
        </is>
      </c>
      <c r="E406" s="5" t="inlineStr">
        <is>
          <t>Operations</t>
        </is>
      </c>
      <c r="F406" s="5" t="inlineStr">
        <is>
          <t>L1</t>
        </is>
      </c>
      <c r="G406" s="5" t="inlineStr">
        <is>
          <t>Operations L1</t>
        </is>
      </c>
      <c r="H406" s="5" t="inlineStr">
        <is>
          <t>M</t>
        </is>
      </c>
      <c r="I406" s="5" t="inlineStr">
        <is>
          <t>Permanent</t>
        </is>
      </c>
      <c r="J406" s="5" t="inlineStr">
        <is>
          <t>Hybrid</t>
        </is>
      </c>
      <c r="K406" s="5" t="n">
        <v>1</v>
      </c>
      <c r="L406" s="5" t="n">
        <v>40</v>
      </c>
      <c r="M406" s="5" t="n">
        <v>2</v>
      </c>
      <c r="N406" s="41" t="n">
        <v>21750</v>
      </c>
      <c r="O406" s="41" t="n">
        <v>0</v>
      </c>
      <c r="P406" s="41" t="n">
        <v>0</v>
      </c>
      <c r="Q406" s="41" t="n">
        <v>0</v>
      </c>
      <c r="R406" s="41" t="n">
        <v>0</v>
      </c>
      <c r="S406" s="28">
        <f>L406*Settings!$C$7</f>
        <v/>
      </c>
      <c r="T406" s="34">
        <f>O406+P406+Q406+R406</f>
        <v/>
      </c>
      <c r="U406" s="34">
        <f>N406+T406</f>
        <v/>
      </c>
      <c r="V406" s="33">
        <f>N406/S406</f>
        <v/>
      </c>
      <c r="W406" s="33">
        <f>T406/S406</f>
        <v/>
      </c>
      <c r="X406" s="33">
        <f>U406/S406</f>
        <v/>
      </c>
      <c r="Y406" s="4">
        <f>IF(T406&gt;0,1,0)</f>
        <v/>
      </c>
      <c r="Z406" s="4">
        <f>INDEX('Job Evaluation'!$I$5:$I$40,MATCH(G406,'Job Evaluation'!$A$5:$A$40,0))</f>
        <v/>
      </c>
      <c r="AA406" s="4">
        <f>SUMPRODUCT(($C$2:$C$3444=C406)*($X$2:$X$3444&lt;X406))+SUMPRODUCT(($C$2:C406=C406)*($X$2:X406=X406))</f>
        <v/>
      </c>
      <c r="AB406" s="4">
        <f>MIN(4,INT((AA406-1)*4/COUNTIF($C$2:$C$3444,C406))+1)</f>
        <v/>
      </c>
    </row>
    <row r="407">
      <c r="A407" s="5" t="inlineStr">
        <is>
          <t>W00489</t>
        </is>
      </c>
      <c r="B407" s="5" t="inlineStr">
        <is>
          <t>IT · Milan</t>
        </is>
      </c>
      <c r="C407" s="5" t="inlineStr">
        <is>
          <t>IT</t>
        </is>
      </c>
      <c r="D407" s="5" t="inlineStr">
        <is>
          <t>Milan</t>
        </is>
      </c>
      <c r="E407" s="5" t="inlineStr">
        <is>
          <t>Sales</t>
        </is>
      </c>
      <c r="F407" s="5" t="inlineStr">
        <is>
          <t>L3</t>
        </is>
      </c>
      <c r="G407" s="5" t="inlineStr">
        <is>
          <t>Sales L3</t>
        </is>
      </c>
      <c r="H407" s="5" t="inlineStr">
        <is>
          <t>M</t>
        </is>
      </c>
      <c r="I407" s="5" t="inlineStr">
        <is>
          <t>Permanent</t>
        </is>
      </c>
      <c r="J407" s="5" t="inlineStr">
        <is>
          <t>Hybrid</t>
        </is>
      </c>
      <c r="K407" s="5" t="n">
        <v>1</v>
      </c>
      <c r="L407" s="5" t="n">
        <v>40</v>
      </c>
      <c r="M407" s="5" t="n">
        <v>3</v>
      </c>
      <c r="N407" s="41" t="n">
        <v>45400</v>
      </c>
      <c r="O407" s="41" t="n">
        <v>2010</v>
      </c>
      <c r="P407" s="41" t="n">
        <v>10550</v>
      </c>
      <c r="Q407" s="41" t="n">
        <v>0</v>
      </c>
      <c r="R407" s="41" t="n">
        <v>0</v>
      </c>
      <c r="S407" s="28">
        <f>L407*Settings!$C$7</f>
        <v/>
      </c>
      <c r="T407" s="34">
        <f>O407+P407+Q407+R407</f>
        <v/>
      </c>
      <c r="U407" s="34">
        <f>N407+T407</f>
        <v/>
      </c>
      <c r="V407" s="33">
        <f>N407/S407</f>
        <v/>
      </c>
      <c r="W407" s="33">
        <f>T407/S407</f>
        <v/>
      </c>
      <c r="X407" s="33">
        <f>U407/S407</f>
        <v/>
      </c>
      <c r="Y407" s="4">
        <f>IF(T407&gt;0,1,0)</f>
        <v/>
      </c>
      <c r="Z407" s="4">
        <f>INDEX('Job Evaluation'!$I$5:$I$40,MATCH(G407,'Job Evaluation'!$A$5:$A$40,0))</f>
        <v/>
      </c>
      <c r="AA407" s="4">
        <f>SUMPRODUCT(($C$2:$C$3444=C407)*($X$2:$X$3444&lt;X407))+SUMPRODUCT(($C$2:C407=C407)*($X$2:X407=X407))</f>
        <v/>
      </c>
      <c r="AB407" s="4">
        <f>MIN(4,INT((AA407-1)*4/COUNTIF($C$2:$C$3444,C407))+1)</f>
        <v/>
      </c>
    </row>
    <row r="408">
      <c r="A408" s="5" t="inlineStr">
        <is>
          <t>W00490</t>
        </is>
      </c>
      <c r="B408" s="5" t="inlineStr">
        <is>
          <t>ES · Barcelona</t>
        </is>
      </c>
      <c r="C408" s="5" t="inlineStr">
        <is>
          <t>ES</t>
        </is>
      </c>
      <c r="D408" s="5" t="inlineStr">
        <is>
          <t>Barcelona</t>
        </is>
      </c>
      <c r="E408" s="5" t="inlineStr">
        <is>
          <t>Sales</t>
        </is>
      </c>
      <c r="F408" s="5" t="inlineStr">
        <is>
          <t>L1</t>
        </is>
      </c>
      <c r="G408" s="5" t="inlineStr">
        <is>
          <t>Sales L1</t>
        </is>
      </c>
      <c r="H408" s="5" t="inlineStr">
        <is>
          <t>M</t>
        </is>
      </c>
      <c r="I408" s="5" t="inlineStr">
        <is>
          <t>Permanent</t>
        </is>
      </c>
      <c r="J408" s="5" t="inlineStr">
        <is>
          <t>Remote</t>
        </is>
      </c>
      <c r="K408" s="5" t="n">
        <v>1</v>
      </c>
      <c r="L408" s="5" t="n">
        <v>40</v>
      </c>
      <c r="M408" s="5" t="n">
        <v>3</v>
      </c>
      <c r="N408" s="41" t="n">
        <v>26950</v>
      </c>
      <c r="O408" s="41" t="n">
        <v>0</v>
      </c>
      <c r="P408" s="41" t="n">
        <v>4860</v>
      </c>
      <c r="Q408" s="41" t="n">
        <v>0</v>
      </c>
      <c r="R408" s="41" t="n">
        <v>0</v>
      </c>
      <c r="S408" s="28">
        <f>L408*Settings!$C$7</f>
        <v/>
      </c>
      <c r="T408" s="34">
        <f>O408+P408+Q408+R408</f>
        <v/>
      </c>
      <c r="U408" s="34">
        <f>N408+T408</f>
        <v/>
      </c>
      <c r="V408" s="33">
        <f>N408/S408</f>
        <v/>
      </c>
      <c r="W408" s="33">
        <f>T408/S408</f>
        <v/>
      </c>
      <c r="X408" s="33">
        <f>U408/S408</f>
        <v/>
      </c>
      <c r="Y408" s="4">
        <f>IF(T408&gt;0,1,0)</f>
        <v/>
      </c>
      <c r="Z408" s="4">
        <f>INDEX('Job Evaluation'!$I$5:$I$40,MATCH(G408,'Job Evaluation'!$A$5:$A$40,0))</f>
        <v/>
      </c>
      <c r="AA408" s="4">
        <f>SUMPRODUCT(($C$2:$C$3444=C408)*($X$2:$X$3444&lt;X408))+SUMPRODUCT(($C$2:C408=C408)*($X$2:X408=X408))</f>
        <v/>
      </c>
      <c r="AB408" s="4">
        <f>MIN(4,INT((AA408-1)*4/COUNTIF($C$2:$C$3444,C408))+1)</f>
        <v/>
      </c>
    </row>
    <row r="409">
      <c r="A409" s="5" t="inlineStr">
        <is>
          <t>W00491</t>
        </is>
      </c>
      <c r="B409" s="5" t="inlineStr">
        <is>
          <t>PL · Kraków</t>
        </is>
      </c>
      <c r="C409" s="5" t="inlineStr">
        <is>
          <t>PL</t>
        </is>
      </c>
      <c r="D409" s="5" t="inlineStr">
        <is>
          <t>Krakow</t>
        </is>
      </c>
      <c r="E409" s="5" t="inlineStr">
        <is>
          <t>Customer Service</t>
        </is>
      </c>
      <c r="F409" s="5" t="inlineStr">
        <is>
          <t>L1</t>
        </is>
      </c>
      <c r="G409" s="5" t="inlineStr">
        <is>
          <t>Customer Service L1</t>
        </is>
      </c>
      <c r="H409" s="5" t="inlineStr">
        <is>
          <t>M</t>
        </is>
      </c>
      <c r="I409" s="5" t="inlineStr">
        <is>
          <t>Permanent</t>
        </is>
      </c>
      <c r="J409" s="5" t="inlineStr">
        <is>
          <t>Hybrid</t>
        </is>
      </c>
      <c r="K409" s="5" t="n">
        <v>1</v>
      </c>
      <c r="L409" s="5" t="n">
        <v>40</v>
      </c>
      <c r="M409" s="5" t="n">
        <v>4</v>
      </c>
      <c r="N409" s="41" t="n">
        <v>23050</v>
      </c>
      <c r="O409" s="41" t="n">
        <v>0</v>
      </c>
      <c r="P409" s="41" t="n">
        <v>0</v>
      </c>
      <c r="Q409" s="41" t="n">
        <v>0</v>
      </c>
      <c r="R409" s="41" t="n">
        <v>0</v>
      </c>
      <c r="S409" s="28">
        <f>L409*Settings!$C$7</f>
        <v/>
      </c>
      <c r="T409" s="34">
        <f>O409+P409+Q409+R409</f>
        <v/>
      </c>
      <c r="U409" s="34">
        <f>N409+T409</f>
        <v/>
      </c>
      <c r="V409" s="33">
        <f>N409/S409</f>
        <v/>
      </c>
      <c r="W409" s="33">
        <f>T409/S409</f>
        <v/>
      </c>
      <c r="X409" s="33">
        <f>U409/S409</f>
        <v/>
      </c>
      <c r="Y409" s="4">
        <f>IF(T409&gt;0,1,0)</f>
        <v/>
      </c>
      <c r="Z409" s="4">
        <f>INDEX('Job Evaluation'!$I$5:$I$40,MATCH(G409,'Job Evaluation'!$A$5:$A$40,0))</f>
        <v/>
      </c>
      <c r="AA409" s="4">
        <f>SUMPRODUCT(($C$2:$C$3444=C409)*($X$2:$X$3444&lt;X409))+SUMPRODUCT(($C$2:C409=C409)*($X$2:X409=X409))</f>
        <v/>
      </c>
      <c r="AB409" s="4">
        <f>MIN(4,INT((AA409-1)*4/COUNTIF($C$2:$C$3444,C409))+1)</f>
        <v/>
      </c>
    </row>
    <row r="410">
      <c r="A410" s="5" t="inlineStr">
        <is>
          <t>W00492</t>
        </is>
      </c>
      <c r="B410" s="5" t="inlineStr">
        <is>
          <t>DE · Munich</t>
        </is>
      </c>
      <c r="C410" s="5" t="inlineStr">
        <is>
          <t>DE</t>
        </is>
      </c>
      <c r="D410" s="5" t="inlineStr">
        <is>
          <t>Munich</t>
        </is>
      </c>
      <c r="E410" s="5" t="inlineStr">
        <is>
          <t>Operations</t>
        </is>
      </c>
      <c r="F410" s="5" t="inlineStr">
        <is>
          <t>L1</t>
        </is>
      </c>
      <c r="G410" s="5" t="inlineStr">
        <is>
          <t>Operations L1</t>
        </is>
      </c>
      <c r="H410" s="5" t="inlineStr">
        <is>
          <t>F</t>
        </is>
      </c>
      <c r="I410" s="5" t="inlineStr">
        <is>
          <t>Fixed-term</t>
        </is>
      </c>
      <c r="J410" s="5" t="inlineStr">
        <is>
          <t>Onsite</t>
        </is>
      </c>
      <c r="K410" s="5" t="n">
        <v>1</v>
      </c>
      <c r="L410" s="5" t="n">
        <v>40</v>
      </c>
      <c r="M410" s="5" t="n">
        <v>4</v>
      </c>
      <c r="N410" s="41" t="n">
        <v>28950</v>
      </c>
      <c r="O410" s="41" t="n">
        <v>0</v>
      </c>
      <c r="P410" s="41" t="n">
        <v>0</v>
      </c>
      <c r="Q410" s="41" t="n">
        <v>1800</v>
      </c>
      <c r="R410" s="41" t="n">
        <v>0</v>
      </c>
      <c r="S410" s="28">
        <f>L410*Settings!$C$7</f>
        <v/>
      </c>
      <c r="T410" s="34">
        <f>O410+P410+Q410+R410</f>
        <v/>
      </c>
      <c r="U410" s="34">
        <f>N410+T410</f>
        <v/>
      </c>
      <c r="V410" s="33">
        <f>N410/S410</f>
        <v/>
      </c>
      <c r="W410" s="33">
        <f>T410/S410</f>
        <v/>
      </c>
      <c r="X410" s="33">
        <f>U410/S410</f>
        <v/>
      </c>
      <c r="Y410" s="4">
        <f>IF(T410&gt;0,1,0)</f>
        <v/>
      </c>
      <c r="Z410" s="4">
        <f>INDEX('Job Evaluation'!$I$5:$I$40,MATCH(G410,'Job Evaluation'!$A$5:$A$40,0))</f>
        <v/>
      </c>
      <c r="AA410" s="4">
        <f>SUMPRODUCT(($C$2:$C$3444=C410)*($X$2:$X$3444&lt;X410))+SUMPRODUCT(($C$2:C410=C410)*($X$2:X410=X410))</f>
        <v/>
      </c>
      <c r="AB410" s="4">
        <f>MIN(4,INT((AA410-1)*4/COUNTIF($C$2:$C$3444,C410))+1)</f>
        <v/>
      </c>
    </row>
    <row r="411">
      <c r="A411" s="5" t="inlineStr">
        <is>
          <t>W00493</t>
        </is>
      </c>
      <c r="B411" s="5" t="inlineStr">
        <is>
          <t>PL · Kraków</t>
        </is>
      </c>
      <c r="C411" s="5" t="inlineStr">
        <is>
          <t>PL</t>
        </is>
      </c>
      <c r="D411" s="5" t="inlineStr">
        <is>
          <t>Krakow</t>
        </is>
      </c>
      <c r="E411" s="5" t="inlineStr">
        <is>
          <t>HR</t>
        </is>
      </c>
      <c r="F411" s="5" t="inlineStr">
        <is>
          <t>L3</t>
        </is>
      </c>
      <c r="G411" s="5" t="inlineStr">
        <is>
          <t>HR L3</t>
        </is>
      </c>
      <c r="H411" s="5" t="inlineStr">
        <is>
          <t>M</t>
        </is>
      </c>
      <c r="I411" s="5" t="inlineStr">
        <is>
          <t>Permanent</t>
        </is>
      </c>
      <c r="J411" s="5" t="inlineStr">
        <is>
          <t>Hybrid</t>
        </is>
      </c>
      <c r="K411" s="5" t="n">
        <v>1</v>
      </c>
      <c r="L411" s="5" t="n">
        <v>40</v>
      </c>
      <c r="M411" s="5" t="n">
        <v>5</v>
      </c>
      <c r="N411" s="41" t="n">
        <v>36600</v>
      </c>
      <c r="O411" s="41" t="n">
        <v>2710</v>
      </c>
      <c r="P411" s="41" t="n">
        <v>0</v>
      </c>
      <c r="Q411" s="41" t="n">
        <v>0</v>
      </c>
      <c r="R411" s="41" t="n">
        <v>0</v>
      </c>
      <c r="S411" s="28">
        <f>L411*Settings!$C$7</f>
        <v/>
      </c>
      <c r="T411" s="34">
        <f>O411+P411+Q411+R411</f>
        <v/>
      </c>
      <c r="U411" s="34">
        <f>N411+T411</f>
        <v/>
      </c>
      <c r="V411" s="33">
        <f>N411/S411</f>
        <v/>
      </c>
      <c r="W411" s="33">
        <f>T411/S411</f>
        <v/>
      </c>
      <c r="X411" s="33">
        <f>U411/S411</f>
        <v/>
      </c>
      <c r="Y411" s="4">
        <f>IF(T411&gt;0,1,0)</f>
        <v/>
      </c>
      <c r="Z411" s="4">
        <f>INDEX('Job Evaluation'!$I$5:$I$40,MATCH(G411,'Job Evaluation'!$A$5:$A$40,0))</f>
        <v/>
      </c>
      <c r="AA411" s="4">
        <f>SUMPRODUCT(($C$2:$C$3444=C411)*($X$2:$X$3444&lt;X411))+SUMPRODUCT(($C$2:C411=C411)*($X$2:X411=X411))</f>
        <v/>
      </c>
      <c r="AB411" s="4">
        <f>MIN(4,INT((AA411-1)*4/COUNTIF($C$2:$C$3444,C411))+1)</f>
        <v/>
      </c>
    </row>
    <row r="412">
      <c r="A412" s="5" t="inlineStr">
        <is>
          <t>W00494</t>
        </is>
      </c>
      <c r="B412" s="5" t="inlineStr">
        <is>
          <t>ES · Barcelona</t>
        </is>
      </c>
      <c r="C412" s="5" t="inlineStr">
        <is>
          <t>ES</t>
        </is>
      </c>
      <c r="D412" s="5" t="inlineStr">
        <is>
          <t>Barcelona</t>
        </is>
      </c>
      <c r="E412" s="5" t="inlineStr">
        <is>
          <t>Finance</t>
        </is>
      </c>
      <c r="F412" s="5" t="inlineStr">
        <is>
          <t>L2</t>
        </is>
      </c>
      <c r="G412" s="5" t="inlineStr">
        <is>
          <t>Finance L2</t>
        </is>
      </c>
      <c r="H412" s="5" t="inlineStr">
        <is>
          <t>F</t>
        </is>
      </c>
      <c r="I412" s="5" t="inlineStr">
        <is>
          <t>Permanent</t>
        </is>
      </c>
      <c r="J412" s="5" t="inlineStr">
        <is>
          <t>Onsite</t>
        </is>
      </c>
      <c r="K412" s="5" t="n">
        <v>1</v>
      </c>
      <c r="L412" s="5" t="n">
        <v>40</v>
      </c>
      <c r="M412" s="5" t="n">
        <v>3</v>
      </c>
      <c r="N412" s="41" t="n">
        <v>34400</v>
      </c>
      <c r="O412" s="41" t="n">
        <v>0</v>
      </c>
      <c r="P412" s="41" t="n">
        <v>0</v>
      </c>
      <c r="Q412" s="41" t="n">
        <v>0</v>
      </c>
      <c r="R412" s="41" t="n">
        <v>0</v>
      </c>
      <c r="S412" s="28">
        <f>L412*Settings!$C$7</f>
        <v/>
      </c>
      <c r="T412" s="34">
        <f>O412+P412+Q412+R412</f>
        <v/>
      </c>
      <c r="U412" s="34">
        <f>N412+T412</f>
        <v/>
      </c>
      <c r="V412" s="33">
        <f>N412/S412</f>
        <v/>
      </c>
      <c r="W412" s="33">
        <f>T412/S412</f>
        <v/>
      </c>
      <c r="X412" s="33">
        <f>U412/S412</f>
        <v/>
      </c>
      <c r="Y412" s="4">
        <f>IF(T412&gt;0,1,0)</f>
        <v/>
      </c>
      <c r="Z412" s="4">
        <f>INDEX('Job Evaluation'!$I$5:$I$40,MATCH(G412,'Job Evaluation'!$A$5:$A$40,0))</f>
        <v/>
      </c>
      <c r="AA412" s="4">
        <f>SUMPRODUCT(($C$2:$C$3444=C412)*($X$2:$X$3444&lt;X412))+SUMPRODUCT(($C$2:C412=C412)*($X$2:X412=X412))</f>
        <v/>
      </c>
      <c r="AB412" s="4">
        <f>MIN(4,INT((AA412-1)*4/COUNTIF($C$2:$C$3444,C412))+1)</f>
        <v/>
      </c>
    </row>
    <row r="413">
      <c r="A413" s="5" t="inlineStr">
        <is>
          <t>W00495</t>
        </is>
      </c>
      <c r="B413" s="5" t="inlineStr">
        <is>
          <t>PL · Kraków</t>
        </is>
      </c>
      <c r="C413" s="5" t="inlineStr">
        <is>
          <t>PL</t>
        </is>
      </c>
      <c r="D413" s="5" t="inlineStr">
        <is>
          <t>Krakow</t>
        </is>
      </c>
      <c r="E413" s="5" t="inlineStr">
        <is>
          <t>Operations</t>
        </is>
      </c>
      <c r="F413" s="5" t="inlineStr">
        <is>
          <t>L2</t>
        </is>
      </c>
      <c r="G413" s="5" t="inlineStr">
        <is>
          <t>Operations L2</t>
        </is>
      </c>
      <c r="H413" s="5" t="inlineStr">
        <is>
          <t>F</t>
        </is>
      </c>
      <c r="I413" s="5" t="inlineStr">
        <is>
          <t>Permanent</t>
        </is>
      </c>
      <c r="J413" s="5" t="inlineStr">
        <is>
          <t>Remote</t>
        </is>
      </c>
      <c r="K413" s="5" t="n">
        <v>1</v>
      </c>
      <c r="L413" s="5" t="n">
        <v>40</v>
      </c>
      <c r="M413" s="5" t="n">
        <v>4</v>
      </c>
      <c r="N413" s="41" t="n">
        <v>25700</v>
      </c>
      <c r="O413" s="41" t="n">
        <v>0</v>
      </c>
      <c r="P413" s="41" t="n">
        <v>0</v>
      </c>
      <c r="Q413" s="41" t="n">
        <v>0</v>
      </c>
      <c r="R413" s="41" t="n">
        <v>0</v>
      </c>
      <c r="S413" s="28">
        <f>L413*Settings!$C$7</f>
        <v/>
      </c>
      <c r="T413" s="34">
        <f>O413+P413+Q413+R413</f>
        <v/>
      </c>
      <c r="U413" s="34">
        <f>N413+T413</f>
        <v/>
      </c>
      <c r="V413" s="33">
        <f>N413/S413</f>
        <v/>
      </c>
      <c r="W413" s="33">
        <f>T413/S413</f>
        <v/>
      </c>
      <c r="X413" s="33">
        <f>U413/S413</f>
        <v/>
      </c>
      <c r="Y413" s="4">
        <f>IF(T413&gt;0,1,0)</f>
        <v/>
      </c>
      <c r="Z413" s="4">
        <f>INDEX('Job Evaluation'!$I$5:$I$40,MATCH(G413,'Job Evaluation'!$A$5:$A$40,0))</f>
        <v/>
      </c>
      <c r="AA413" s="4">
        <f>SUMPRODUCT(($C$2:$C$3444=C413)*($X$2:$X$3444&lt;X413))+SUMPRODUCT(($C$2:C413=C413)*($X$2:X413=X413))</f>
        <v/>
      </c>
      <c r="AB413" s="4">
        <f>MIN(4,INT((AA413-1)*4/COUNTIF($C$2:$C$3444,C413))+1)</f>
        <v/>
      </c>
    </row>
    <row r="414">
      <c r="A414" s="5" t="inlineStr">
        <is>
          <t>W00496</t>
        </is>
      </c>
      <c r="B414" s="5" t="inlineStr">
        <is>
          <t>PL · Kraków</t>
        </is>
      </c>
      <c r="C414" s="5" t="inlineStr">
        <is>
          <t>PL</t>
        </is>
      </c>
      <c r="D414" s="5" t="inlineStr">
        <is>
          <t>Krakow</t>
        </is>
      </c>
      <c r="E414" s="5" t="inlineStr">
        <is>
          <t>Operations</t>
        </is>
      </c>
      <c r="F414" s="5" t="inlineStr">
        <is>
          <t>L2</t>
        </is>
      </c>
      <c r="G414" s="5" t="inlineStr">
        <is>
          <t>Operations L2</t>
        </is>
      </c>
      <c r="H414" s="5" t="inlineStr">
        <is>
          <t>M</t>
        </is>
      </c>
      <c r="I414" s="5" t="inlineStr">
        <is>
          <t>Permanent</t>
        </is>
      </c>
      <c r="J414" s="5" t="inlineStr">
        <is>
          <t>Hybrid</t>
        </is>
      </c>
      <c r="K414" s="5" t="n">
        <v>1</v>
      </c>
      <c r="L414" s="5" t="n">
        <v>40</v>
      </c>
      <c r="M414" s="5" t="n">
        <v>2</v>
      </c>
      <c r="N414" s="41" t="n">
        <v>26100</v>
      </c>
      <c r="O414" s="41" t="n">
        <v>0</v>
      </c>
      <c r="P414" s="41" t="n">
        <v>0</v>
      </c>
      <c r="Q414" s="41" t="n">
        <v>0</v>
      </c>
      <c r="R414" s="41" t="n">
        <v>0</v>
      </c>
      <c r="S414" s="28">
        <f>L414*Settings!$C$7</f>
        <v/>
      </c>
      <c r="T414" s="34">
        <f>O414+P414+Q414+R414</f>
        <v/>
      </c>
      <c r="U414" s="34">
        <f>N414+T414</f>
        <v/>
      </c>
      <c r="V414" s="33">
        <f>N414/S414</f>
        <v/>
      </c>
      <c r="W414" s="33">
        <f>T414/S414</f>
        <v/>
      </c>
      <c r="X414" s="33">
        <f>U414/S414</f>
        <v/>
      </c>
      <c r="Y414" s="4">
        <f>IF(T414&gt;0,1,0)</f>
        <v/>
      </c>
      <c r="Z414" s="4">
        <f>INDEX('Job Evaluation'!$I$5:$I$40,MATCH(G414,'Job Evaluation'!$A$5:$A$40,0))</f>
        <v/>
      </c>
      <c r="AA414" s="4">
        <f>SUMPRODUCT(($C$2:$C$3444=C414)*($X$2:$X$3444&lt;X414))+SUMPRODUCT(($C$2:C414=C414)*($X$2:X414=X414))</f>
        <v/>
      </c>
      <c r="AB414" s="4">
        <f>MIN(4,INT((AA414-1)*4/COUNTIF($C$2:$C$3444,C414))+1)</f>
        <v/>
      </c>
    </row>
    <row r="415">
      <c r="A415" s="5" t="inlineStr">
        <is>
          <t>W00498</t>
        </is>
      </c>
      <c r="B415" s="5" t="inlineStr">
        <is>
          <t>IT · Milan</t>
        </is>
      </c>
      <c r="C415" s="5" t="inlineStr">
        <is>
          <t>IT</t>
        </is>
      </c>
      <c r="D415" s="5" t="inlineStr">
        <is>
          <t>Milan</t>
        </is>
      </c>
      <c r="E415" s="5" t="inlineStr">
        <is>
          <t>Customer Service</t>
        </is>
      </c>
      <c r="F415" s="5" t="inlineStr">
        <is>
          <t>L1</t>
        </is>
      </c>
      <c r="G415" s="5" t="inlineStr">
        <is>
          <t>Customer Service L1</t>
        </is>
      </c>
      <c r="H415" s="5" t="inlineStr">
        <is>
          <t>F</t>
        </is>
      </c>
      <c r="I415" s="5" t="inlineStr">
        <is>
          <t>Permanent</t>
        </is>
      </c>
      <c r="J415" s="5" t="inlineStr">
        <is>
          <t>Hybrid</t>
        </is>
      </c>
      <c r="K415" s="5" t="n">
        <v>1</v>
      </c>
      <c r="L415" s="5" t="n">
        <v>40</v>
      </c>
      <c r="M415" s="5" t="n">
        <v>2</v>
      </c>
      <c r="N415" s="41" t="n">
        <v>21750</v>
      </c>
      <c r="O415" s="41" t="n">
        <v>0</v>
      </c>
      <c r="P415" s="41" t="n">
        <v>0</v>
      </c>
      <c r="Q415" s="41" t="n">
        <v>0</v>
      </c>
      <c r="R415" s="41" t="n">
        <v>0</v>
      </c>
      <c r="S415" s="28">
        <f>L415*Settings!$C$7</f>
        <v/>
      </c>
      <c r="T415" s="34">
        <f>O415+P415+Q415+R415</f>
        <v/>
      </c>
      <c r="U415" s="34">
        <f>N415+T415</f>
        <v/>
      </c>
      <c r="V415" s="33">
        <f>N415/S415</f>
        <v/>
      </c>
      <c r="W415" s="33">
        <f>T415/S415</f>
        <v/>
      </c>
      <c r="X415" s="33">
        <f>U415/S415</f>
        <v/>
      </c>
      <c r="Y415" s="4">
        <f>IF(T415&gt;0,1,0)</f>
        <v/>
      </c>
      <c r="Z415" s="4">
        <f>INDEX('Job Evaluation'!$I$5:$I$40,MATCH(G415,'Job Evaluation'!$A$5:$A$40,0))</f>
        <v/>
      </c>
      <c r="AA415" s="4">
        <f>SUMPRODUCT(($C$2:$C$3444=C415)*($X$2:$X$3444&lt;X415))+SUMPRODUCT(($C$2:C415=C415)*($X$2:X415=X415))</f>
        <v/>
      </c>
      <c r="AB415" s="4">
        <f>MIN(4,INT((AA415-1)*4/COUNTIF($C$2:$C$3444,C415))+1)</f>
        <v/>
      </c>
    </row>
    <row r="416">
      <c r="A416" s="5" t="inlineStr">
        <is>
          <t>W00501</t>
        </is>
      </c>
      <c r="B416" s="5" t="inlineStr">
        <is>
          <t>IT · Milan</t>
        </is>
      </c>
      <c r="C416" s="5" t="inlineStr">
        <is>
          <t>IT</t>
        </is>
      </c>
      <c r="D416" s="5" t="inlineStr">
        <is>
          <t>Milan</t>
        </is>
      </c>
      <c r="E416" s="5" t="inlineStr">
        <is>
          <t>Operations</t>
        </is>
      </c>
      <c r="F416" s="5" t="inlineStr">
        <is>
          <t>L5</t>
        </is>
      </c>
      <c r="G416" s="5" t="inlineStr">
        <is>
          <t>Operations L5</t>
        </is>
      </c>
      <c r="H416" s="5" t="inlineStr">
        <is>
          <t>M</t>
        </is>
      </c>
      <c r="I416" s="5" t="inlineStr">
        <is>
          <t>Fixed-term</t>
        </is>
      </c>
      <c r="J416" s="5" t="inlineStr">
        <is>
          <t>Hybrid</t>
        </is>
      </c>
      <c r="K416" s="5" t="n">
        <v>1</v>
      </c>
      <c r="L416" s="5" t="n">
        <v>40</v>
      </c>
      <c r="M416" s="5" t="n">
        <v>3</v>
      </c>
      <c r="N416" s="41" t="n">
        <v>72850</v>
      </c>
      <c r="O416" s="41" t="n">
        <v>8800</v>
      </c>
      <c r="P416" s="41" t="n">
        <v>0</v>
      </c>
      <c r="Q416" s="41" t="n">
        <v>0</v>
      </c>
      <c r="R416" s="41" t="n">
        <v>6000</v>
      </c>
      <c r="S416" s="28">
        <f>L416*Settings!$C$7</f>
        <v/>
      </c>
      <c r="T416" s="34">
        <f>O416+P416+Q416+R416</f>
        <v/>
      </c>
      <c r="U416" s="34">
        <f>N416+T416</f>
        <v/>
      </c>
      <c r="V416" s="33">
        <f>N416/S416</f>
        <v/>
      </c>
      <c r="W416" s="33">
        <f>T416/S416</f>
        <v/>
      </c>
      <c r="X416" s="33">
        <f>U416/S416</f>
        <v/>
      </c>
      <c r="Y416" s="4">
        <f>IF(T416&gt;0,1,0)</f>
        <v/>
      </c>
      <c r="Z416" s="4">
        <f>INDEX('Job Evaluation'!$I$5:$I$40,MATCH(G416,'Job Evaluation'!$A$5:$A$40,0))</f>
        <v/>
      </c>
      <c r="AA416" s="4">
        <f>SUMPRODUCT(($C$2:$C$3444=C416)*($X$2:$X$3444&lt;X416))+SUMPRODUCT(($C$2:C416=C416)*($X$2:X416=X416))</f>
        <v/>
      </c>
      <c r="AB416" s="4">
        <f>MIN(4,INT((AA416-1)*4/COUNTIF($C$2:$C$3444,C416))+1)</f>
        <v/>
      </c>
    </row>
    <row r="417">
      <c r="A417" s="5" t="inlineStr">
        <is>
          <t>W00502</t>
        </is>
      </c>
      <c r="B417" s="5" t="inlineStr">
        <is>
          <t>IT · Milan</t>
        </is>
      </c>
      <c r="C417" s="5" t="inlineStr">
        <is>
          <t>IT</t>
        </is>
      </c>
      <c r="D417" s="5" t="inlineStr">
        <is>
          <t>Milan</t>
        </is>
      </c>
      <c r="E417" s="5" t="inlineStr">
        <is>
          <t>Customer Service</t>
        </is>
      </c>
      <c r="F417" s="5" t="inlineStr">
        <is>
          <t>L2</t>
        </is>
      </c>
      <c r="G417" s="5" t="inlineStr">
        <is>
          <t>Customer Service L2</t>
        </is>
      </c>
      <c r="H417" s="5" t="inlineStr">
        <is>
          <t>M</t>
        </is>
      </c>
      <c r="I417" s="5" t="inlineStr">
        <is>
          <t>Permanent</t>
        </is>
      </c>
      <c r="J417" s="5" t="inlineStr">
        <is>
          <t>Hybrid</t>
        </is>
      </c>
      <c r="K417" s="5" t="n">
        <v>0.8</v>
      </c>
      <c r="L417" s="5" t="n">
        <v>32</v>
      </c>
      <c r="M417" s="5" t="n">
        <v>2</v>
      </c>
      <c r="N417" s="41" t="n">
        <v>21680</v>
      </c>
      <c r="O417" s="41" t="n">
        <v>0</v>
      </c>
      <c r="P417" s="41" t="n">
        <v>0</v>
      </c>
      <c r="Q417" s="41" t="n">
        <v>0</v>
      </c>
      <c r="R417" s="41" t="n">
        <v>0</v>
      </c>
      <c r="S417" s="28">
        <f>L417*Settings!$C$7</f>
        <v/>
      </c>
      <c r="T417" s="34">
        <f>O417+P417+Q417+R417</f>
        <v/>
      </c>
      <c r="U417" s="34">
        <f>N417+T417</f>
        <v/>
      </c>
      <c r="V417" s="33">
        <f>N417/S417</f>
        <v/>
      </c>
      <c r="W417" s="33">
        <f>T417/S417</f>
        <v/>
      </c>
      <c r="X417" s="33">
        <f>U417/S417</f>
        <v/>
      </c>
      <c r="Y417" s="4">
        <f>IF(T417&gt;0,1,0)</f>
        <v/>
      </c>
      <c r="Z417" s="4">
        <f>INDEX('Job Evaluation'!$I$5:$I$40,MATCH(G417,'Job Evaluation'!$A$5:$A$40,0))</f>
        <v/>
      </c>
      <c r="AA417" s="4">
        <f>SUMPRODUCT(($C$2:$C$3444=C417)*($X$2:$X$3444&lt;X417))+SUMPRODUCT(($C$2:C417=C417)*($X$2:X417=X417))</f>
        <v/>
      </c>
      <c r="AB417" s="4">
        <f>MIN(4,INT((AA417-1)*4/COUNTIF($C$2:$C$3444,C417))+1)</f>
        <v/>
      </c>
    </row>
    <row r="418">
      <c r="A418" s="5" t="inlineStr">
        <is>
          <t>W00503</t>
        </is>
      </c>
      <c r="B418" s="5" t="inlineStr">
        <is>
          <t>ES · Barcelona</t>
        </is>
      </c>
      <c r="C418" s="5" t="inlineStr">
        <is>
          <t>ES</t>
        </is>
      </c>
      <c r="D418" s="5" t="inlineStr">
        <is>
          <t>Barcelona</t>
        </is>
      </c>
      <c r="E418" s="5" t="inlineStr">
        <is>
          <t>Finance</t>
        </is>
      </c>
      <c r="F418" s="5" t="inlineStr">
        <is>
          <t>L4</t>
        </is>
      </c>
      <c r="G418" s="5" t="inlineStr">
        <is>
          <t>Finance L4</t>
        </is>
      </c>
      <c r="H418" s="5" t="inlineStr">
        <is>
          <t>F</t>
        </is>
      </c>
      <c r="I418" s="5" t="inlineStr">
        <is>
          <t>Permanent</t>
        </is>
      </c>
      <c r="J418" s="5" t="inlineStr">
        <is>
          <t>Onsite</t>
        </is>
      </c>
      <c r="K418" s="5" t="n">
        <v>1</v>
      </c>
      <c r="L418" s="5" t="n">
        <v>40</v>
      </c>
      <c r="M418" s="5" t="n">
        <v>2</v>
      </c>
      <c r="N418" s="41" t="n">
        <v>62350</v>
      </c>
      <c r="O418" s="41" t="n">
        <v>2690</v>
      </c>
      <c r="P418" s="41" t="n">
        <v>0</v>
      </c>
      <c r="Q418" s="41" t="n">
        <v>0</v>
      </c>
      <c r="R418" s="41" t="n">
        <v>0</v>
      </c>
      <c r="S418" s="28">
        <f>L418*Settings!$C$7</f>
        <v/>
      </c>
      <c r="T418" s="34">
        <f>O418+P418+Q418+R418</f>
        <v/>
      </c>
      <c r="U418" s="34">
        <f>N418+T418</f>
        <v/>
      </c>
      <c r="V418" s="33">
        <f>N418/S418</f>
        <v/>
      </c>
      <c r="W418" s="33">
        <f>T418/S418</f>
        <v/>
      </c>
      <c r="X418" s="33">
        <f>U418/S418</f>
        <v/>
      </c>
      <c r="Y418" s="4">
        <f>IF(T418&gt;0,1,0)</f>
        <v/>
      </c>
      <c r="Z418" s="4">
        <f>INDEX('Job Evaluation'!$I$5:$I$40,MATCH(G418,'Job Evaluation'!$A$5:$A$40,0))</f>
        <v/>
      </c>
      <c r="AA418" s="4">
        <f>SUMPRODUCT(($C$2:$C$3444=C418)*($X$2:$X$3444&lt;X418))+SUMPRODUCT(($C$2:C418=C418)*($X$2:X418=X418))</f>
        <v/>
      </c>
      <c r="AB418" s="4">
        <f>MIN(4,INT((AA418-1)*4/COUNTIF($C$2:$C$3444,C418))+1)</f>
        <v/>
      </c>
    </row>
    <row r="419">
      <c r="A419" s="5" t="inlineStr">
        <is>
          <t>W00504</t>
        </is>
      </c>
      <c r="B419" s="5" t="inlineStr">
        <is>
          <t>DE · Munich</t>
        </is>
      </c>
      <c r="C419" s="5" t="inlineStr">
        <is>
          <t>DE</t>
        </is>
      </c>
      <c r="D419" s="5" t="inlineStr">
        <is>
          <t>Munich</t>
        </is>
      </c>
      <c r="E419" s="5" t="inlineStr">
        <is>
          <t>Finance</t>
        </is>
      </c>
      <c r="F419" s="5" t="inlineStr">
        <is>
          <t>L3</t>
        </is>
      </c>
      <c r="G419" s="5" t="inlineStr">
        <is>
          <t>Finance L3</t>
        </is>
      </c>
      <c r="H419" s="5" t="inlineStr">
        <is>
          <t>F</t>
        </is>
      </c>
      <c r="I419" s="5" t="inlineStr">
        <is>
          <t>Fixed-term</t>
        </is>
      </c>
      <c r="J419" s="5" t="inlineStr">
        <is>
          <t>Hybrid</t>
        </is>
      </c>
      <c r="K419" s="5" t="n">
        <v>0.8</v>
      </c>
      <c r="L419" s="5" t="n">
        <v>32</v>
      </c>
      <c r="M419" s="5" t="n">
        <v>3</v>
      </c>
      <c r="N419" s="41" t="n">
        <v>54040</v>
      </c>
      <c r="O419" s="41" t="n">
        <v>2760</v>
      </c>
      <c r="P419" s="41" t="n">
        <v>0</v>
      </c>
      <c r="Q419" s="41" t="n">
        <v>0</v>
      </c>
      <c r="R419" s="41" t="n">
        <v>0</v>
      </c>
      <c r="S419" s="28">
        <f>L419*Settings!$C$7</f>
        <v/>
      </c>
      <c r="T419" s="34">
        <f>O419+P419+Q419+R419</f>
        <v/>
      </c>
      <c r="U419" s="34">
        <f>N419+T419</f>
        <v/>
      </c>
      <c r="V419" s="33">
        <f>N419/S419</f>
        <v/>
      </c>
      <c r="W419" s="33">
        <f>T419/S419</f>
        <v/>
      </c>
      <c r="X419" s="33">
        <f>U419/S419</f>
        <v/>
      </c>
      <c r="Y419" s="4">
        <f>IF(T419&gt;0,1,0)</f>
        <v/>
      </c>
      <c r="Z419" s="4">
        <f>INDEX('Job Evaluation'!$I$5:$I$40,MATCH(G419,'Job Evaluation'!$A$5:$A$40,0))</f>
        <v/>
      </c>
      <c r="AA419" s="4">
        <f>SUMPRODUCT(($C$2:$C$3444=C419)*($X$2:$X$3444&lt;X419))+SUMPRODUCT(($C$2:C419=C419)*($X$2:X419=X419))</f>
        <v/>
      </c>
      <c r="AB419" s="4">
        <f>MIN(4,INT((AA419-1)*4/COUNTIF($C$2:$C$3444,C419))+1)</f>
        <v/>
      </c>
    </row>
    <row r="420">
      <c r="A420" s="5" t="inlineStr">
        <is>
          <t>W00505</t>
        </is>
      </c>
      <c r="B420" s="5" t="inlineStr">
        <is>
          <t>PL · Kraków</t>
        </is>
      </c>
      <c r="C420" s="5" t="inlineStr">
        <is>
          <t>PL</t>
        </is>
      </c>
      <c r="D420" s="5" t="inlineStr">
        <is>
          <t>Krakow</t>
        </is>
      </c>
      <c r="E420" s="5" t="inlineStr">
        <is>
          <t>Sales</t>
        </is>
      </c>
      <c r="F420" s="5" t="inlineStr">
        <is>
          <t>L3</t>
        </is>
      </c>
      <c r="G420" s="5" t="inlineStr">
        <is>
          <t>Sales L3</t>
        </is>
      </c>
      <c r="H420" s="5" t="inlineStr">
        <is>
          <t>M</t>
        </is>
      </c>
      <c r="I420" s="5" t="inlineStr">
        <is>
          <t>Permanent</t>
        </is>
      </c>
      <c r="J420" s="5" t="inlineStr">
        <is>
          <t>Onsite</t>
        </is>
      </c>
      <c r="K420" s="5" t="n">
        <v>1</v>
      </c>
      <c r="L420" s="5" t="n">
        <v>40</v>
      </c>
      <c r="M420" s="5" t="n">
        <v>3</v>
      </c>
      <c r="N420" s="41" t="n">
        <v>37050</v>
      </c>
      <c r="O420" s="41" t="n">
        <v>2040</v>
      </c>
      <c r="P420" s="41" t="n">
        <v>4890</v>
      </c>
      <c r="Q420" s="41" t="n">
        <v>0</v>
      </c>
      <c r="R420" s="41" t="n">
        <v>0</v>
      </c>
      <c r="S420" s="28">
        <f>L420*Settings!$C$7</f>
        <v/>
      </c>
      <c r="T420" s="34">
        <f>O420+P420+Q420+R420</f>
        <v/>
      </c>
      <c r="U420" s="34">
        <f>N420+T420</f>
        <v/>
      </c>
      <c r="V420" s="33">
        <f>N420/S420</f>
        <v/>
      </c>
      <c r="W420" s="33">
        <f>T420/S420</f>
        <v/>
      </c>
      <c r="X420" s="33">
        <f>U420/S420</f>
        <v/>
      </c>
      <c r="Y420" s="4">
        <f>IF(T420&gt;0,1,0)</f>
        <v/>
      </c>
      <c r="Z420" s="4">
        <f>INDEX('Job Evaluation'!$I$5:$I$40,MATCH(G420,'Job Evaluation'!$A$5:$A$40,0))</f>
        <v/>
      </c>
      <c r="AA420" s="4">
        <f>SUMPRODUCT(($C$2:$C$3444=C420)*($X$2:$X$3444&lt;X420))+SUMPRODUCT(($C$2:C420=C420)*($X$2:X420=X420))</f>
        <v/>
      </c>
      <c r="AB420" s="4">
        <f>MIN(4,INT((AA420-1)*4/COUNTIF($C$2:$C$3444,C420))+1)</f>
        <v/>
      </c>
    </row>
    <row r="421">
      <c r="A421" s="5" t="inlineStr">
        <is>
          <t>W00506</t>
        </is>
      </c>
      <c r="B421" s="5" t="inlineStr">
        <is>
          <t>PL · Kraków</t>
        </is>
      </c>
      <c r="C421" s="5" t="inlineStr">
        <is>
          <t>PL</t>
        </is>
      </c>
      <c r="D421" s="5" t="inlineStr">
        <is>
          <t>Krakow</t>
        </is>
      </c>
      <c r="E421" s="5" t="inlineStr">
        <is>
          <t>Customer Service</t>
        </is>
      </c>
      <c r="F421" s="5" t="inlineStr">
        <is>
          <t>L5</t>
        </is>
      </c>
      <c r="G421" s="5" t="inlineStr">
        <is>
          <t>Customer Service L5</t>
        </is>
      </c>
      <c r="H421" s="5" t="inlineStr">
        <is>
          <t>M</t>
        </is>
      </c>
      <c r="I421" s="5" t="inlineStr">
        <is>
          <t>Permanent</t>
        </is>
      </c>
      <c r="J421" s="5" t="inlineStr">
        <is>
          <t>Hybrid</t>
        </is>
      </c>
      <c r="K421" s="5" t="n">
        <v>1</v>
      </c>
      <c r="L421" s="5" t="n">
        <v>40</v>
      </c>
      <c r="M421" s="5" t="n">
        <v>3</v>
      </c>
      <c r="N421" s="41" t="n">
        <v>63650</v>
      </c>
      <c r="O421" s="41" t="n">
        <v>7540</v>
      </c>
      <c r="P421" s="41" t="n">
        <v>0</v>
      </c>
      <c r="Q421" s="41" t="n">
        <v>0</v>
      </c>
      <c r="R421" s="41" t="n">
        <v>4200</v>
      </c>
      <c r="S421" s="28">
        <f>L421*Settings!$C$7</f>
        <v/>
      </c>
      <c r="T421" s="34">
        <f>O421+P421+Q421+R421</f>
        <v/>
      </c>
      <c r="U421" s="34">
        <f>N421+T421</f>
        <v/>
      </c>
      <c r="V421" s="33">
        <f>N421/S421</f>
        <v/>
      </c>
      <c r="W421" s="33">
        <f>T421/S421</f>
        <v/>
      </c>
      <c r="X421" s="33">
        <f>U421/S421</f>
        <v/>
      </c>
      <c r="Y421" s="4">
        <f>IF(T421&gt;0,1,0)</f>
        <v/>
      </c>
      <c r="Z421" s="4">
        <f>INDEX('Job Evaluation'!$I$5:$I$40,MATCH(G421,'Job Evaluation'!$A$5:$A$40,0))</f>
        <v/>
      </c>
      <c r="AA421" s="4">
        <f>SUMPRODUCT(($C$2:$C$3444=C421)*($X$2:$X$3444&lt;X421))+SUMPRODUCT(($C$2:C421=C421)*($X$2:X421=X421))</f>
        <v/>
      </c>
      <c r="AB421" s="4">
        <f>MIN(4,INT((AA421-1)*4/COUNTIF($C$2:$C$3444,C421))+1)</f>
        <v/>
      </c>
    </row>
    <row r="422">
      <c r="A422" s="5" t="inlineStr">
        <is>
          <t>W00507</t>
        </is>
      </c>
      <c r="B422" s="5" t="inlineStr">
        <is>
          <t>ES · Barcelona</t>
        </is>
      </c>
      <c r="C422" s="5" t="inlineStr">
        <is>
          <t>ES</t>
        </is>
      </c>
      <c r="D422" s="5" t="inlineStr">
        <is>
          <t>Barcelona</t>
        </is>
      </c>
      <c r="E422" s="5" t="inlineStr">
        <is>
          <t>Customer Service</t>
        </is>
      </c>
      <c r="F422" s="5" t="inlineStr">
        <is>
          <t>L4</t>
        </is>
      </c>
      <c r="G422" s="5" t="inlineStr">
        <is>
          <t>Customer Service L4</t>
        </is>
      </c>
      <c r="H422" s="5" t="inlineStr">
        <is>
          <t>M</t>
        </is>
      </c>
      <c r="I422" s="5" t="inlineStr">
        <is>
          <t>Permanent</t>
        </is>
      </c>
      <c r="J422" s="5" t="inlineStr">
        <is>
          <t>Remote</t>
        </is>
      </c>
      <c r="K422" s="5" t="n">
        <v>1</v>
      </c>
      <c r="L422" s="5" t="n">
        <v>40</v>
      </c>
      <c r="M422" s="5" t="n">
        <v>2</v>
      </c>
      <c r="N422" s="41" t="n">
        <v>41100</v>
      </c>
      <c r="O422" s="41" t="n">
        <v>1720</v>
      </c>
      <c r="P422" s="41" t="n">
        <v>0</v>
      </c>
      <c r="Q422" s="41" t="n">
        <v>0</v>
      </c>
      <c r="R422" s="41" t="n">
        <v>0</v>
      </c>
      <c r="S422" s="28">
        <f>L422*Settings!$C$7</f>
        <v/>
      </c>
      <c r="T422" s="34">
        <f>O422+P422+Q422+R422</f>
        <v/>
      </c>
      <c r="U422" s="34">
        <f>N422+T422</f>
        <v/>
      </c>
      <c r="V422" s="33">
        <f>N422/S422</f>
        <v/>
      </c>
      <c r="W422" s="33">
        <f>T422/S422</f>
        <v/>
      </c>
      <c r="X422" s="33">
        <f>U422/S422</f>
        <v/>
      </c>
      <c r="Y422" s="4">
        <f>IF(T422&gt;0,1,0)</f>
        <v/>
      </c>
      <c r="Z422" s="4">
        <f>INDEX('Job Evaluation'!$I$5:$I$40,MATCH(G422,'Job Evaluation'!$A$5:$A$40,0))</f>
        <v/>
      </c>
      <c r="AA422" s="4">
        <f>SUMPRODUCT(($C$2:$C$3444=C422)*($X$2:$X$3444&lt;X422))+SUMPRODUCT(($C$2:C422=C422)*($X$2:X422=X422))</f>
        <v/>
      </c>
      <c r="AB422" s="4">
        <f>MIN(4,INT((AA422-1)*4/COUNTIF($C$2:$C$3444,C422))+1)</f>
        <v/>
      </c>
    </row>
    <row r="423">
      <c r="A423" s="5" t="inlineStr">
        <is>
          <t>W00509</t>
        </is>
      </c>
      <c r="B423" s="5" t="inlineStr">
        <is>
          <t>DE · Munich</t>
        </is>
      </c>
      <c r="C423" s="5" t="inlineStr">
        <is>
          <t>DE</t>
        </is>
      </c>
      <c r="D423" s="5" t="inlineStr">
        <is>
          <t>Munich</t>
        </is>
      </c>
      <c r="E423" s="5" t="inlineStr">
        <is>
          <t>Customer Service</t>
        </is>
      </c>
      <c r="F423" s="5" t="inlineStr">
        <is>
          <t>L2</t>
        </is>
      </c>
      <c r="G423" s="5" t="inlineStr">
        <is>
          <t>Customer Service L2</t>
        </is>
      </c>
      <c r="H423" s="5" t="inlineStr">
        <is>
          <t>F</t>
        </is>
      </c>
      <c r="I423" s="5" t="inlineStr">
        <is>
          <t>Permanent</t>
        </is>
      </c>
      <c r="J423" s="5" t="inlineStr">
        <is>
          <t>Hybrid</t>
        </is>
      </c>
      <c r="K423" s="5" t="n">
        <v>1</v>
      </c>
      <c r="L423" s="5" t="n">
        <v>40</v>
      </c>
      <c r="M423" s="5" t="n">
        <v>4</v>
      </c>
      <c r="N423" s="41" t="n">
        <v>39350</v>
      </c>
      <c r="O423" s="41" t="n">
        <v>0</v>
      </c>
      <c r="P423" s="41" t="n">
        <v>0</v>
      </c>
      <c r="Q423" s="41" t="n">
        <v>0</v>
      </c>
      <c r="R423" s="41" t="n">
        <v>0</v>
      </c>
      <c r="S423" s="28">
        <f>L423*Settings!$C$7</f>
        <v/>
      </c>
      <c r="T423" s="34">
        <f>O423+P423+Q423+R423</f>
        <v/>
      </c>
      <c r="U423" s="34">
        <f>N423+T423</f>
        <v/>
      </c>
      <c r="V423" s="33">
        <f>N423/S423</f>
        <v/>
      </c>
      <c r="W423" s="33">
        <f>T423/S423</f>
        <v/>
      </c>
      <c r="X423" s="33">
        <f>U423/S423</f>
        <v/>
      </c>
      <c r="Y423" s="4">
        <f>IF(T423&gt;0,1,0)</f>
        <v/>
      </c>
      <c r="Z423" s="4">
        <f>INDEX('Job Evaluation'!$I$5:$I$40,MATCH(G423,'Job Evaluation'!$A$5:$A$40,0))</f>
        <v/>
      </c>
      <c r="AA423" s="4">
        <f>SUMPRODUCT(($C$2:$C$3444=C423)*($X$2:$X$3444&lt;X423))+SUMPRODUCT(($C$2:C423=C423)*($X$2:X423=X423))</f>
        <v/>
      </c>
      <c r="AB423" s="4">
        <f>MIN(4,INT((AA423-1)*4/COUNTIF($C$2:$C$3444,C423))+1)</f>
        <v/>
      </c>
    </row>
    <row r="424">
      <c r="A424" s="5" t="inlineStr">
        <is>
          <t>W00510</t>
        </is>
      </c>
      <c r="B424" s="5" t="inlineStr">
        <is>
          <t>IT · Milan</t>
        </is>
      </c>
      <c r="C424" s="5" t="inlineStr">
        <is>
          <t>IT</t>
        </is>
      </c>
      <c r="D424" s="5" t="inlineStr">
        <is>
          <t>Milan</t>
        </is>
      </c>
      <c r="E424" s="5" t="inlineStr">
        <is>
          <t>Customer Service</t>
        </is>
      </c>
      <c r="F424" s="5" t="inlineStr">
        <is>
          <t>L2</t>
        </is>
      </c>
      <c r="G424" s="5" t="inlineStr">
        <is>
          <t>Customer Service L2</t>
        </is>
      </c>
      <c r="H424" s="5" t="inlineStr">
        <is>
          <t>M</t>
        </is>
      </c>
      <c r="I424" s="5" t="inlineStr">
        <is>
          <t>Fixed-term</t>
        </is>
      </c>
      <c r="J424" s="5" t="inlineStr">
        <is>
          <t>Remote</t>
        </is>
      </c>
      <c r="K424" s="5" t="n">
        <v>1</v>
      </c>
      <c r="L424" s="5" t="n">
        <v>40</v>
      </c>
      <c r="M424" s="5" t="n">
        <v>3</v>
      </c>
      <c r="N424" s="41" t="n">
        <v>30900</v>
      </c>
      <c r="O424" s="41" t="n">
        <v>0</v>
      </c>
      <c r="P424" s="41" t="n">
        <v>0</v>
      </c>
      <c r="Q424" s="41" t="n">
        <v>0</v>
      </c>
      <c r="R424" s="41" t="n">
        <v>0</v>
      </c>
      <c r="S424" s="28">
        <f>L424*Settings!$C$7</f>
        <v/>
      </c>
      <c r="T424" s="34">
        <f>O424+P424+Q424+R424</f>
        <v/>
      </c>
      <c r="U424" s="34">
        <f>N424+T424</f>
        <v/>
      </c>
      <c r="V424" s="33">
        <f>N424/S424</f>
        <v/>
      </c>
      <c r="W424" s="33">
        <f>T424/S424</f>
        <v/>
      </c>
      <c r="X424" s="33">
        <f>U424/S424</f>
        <v/>
      </c>
      <c r="Y424" s="4">
        <f>IF(T424&gt;0,1,0)</f>
        <v/>
      </c>
      <c r="Z424" s="4">
        <f>INDEX('Job Evaluation'!$I$5:$I$40,MATCH(G424,'Job Evaluation'!$A$5:$A$40,0))</f>
        <v/>
      </c>
      <c r="AA424" s="4">
        <f>SUMPRODUCT(($C$2:$C$3444=C424)*($X$2:$X$3444&lt;X424))+SUMPRODUCT(($C$2:C424=C424)*($X$2:X424=X424))</f>
        <v/>
      </c>
      <c r="AB424" s="4">
        <f>MIN(4,INT((AA424-1)*4/COUNTIF($C$2:$C$3444,C424))+1)</f>
        <v/>
      </c>
    </row>
    <row r="425">
      <c r="A425" s="5" t="inlineStr">
        <is>
          <t>W00511</t>
        </is>
      </c>
      <c r="B425" s="5" t="inlineStr">
        <is>
          <t>PL · Kraków</t>
        </is>
      </c>
      <c r="C425" s="5" t="inlineStr">
        <is>
          <t>PL</t>
        </is>
      </c>
      <c r="D425" s="5" t="inlineStr">
        <is>
          <t>Krakow</t>
        </is>
      </c>
      <c r="E425" s="5" t="inlineStr">
        <is>
          <t>Customer Service</t>
        </is>
      </c>
      <c r="F425" s="5" t="inlineStr">
        <is>
          <t>L4</t>
        </is>
      </c>
      <c r="G425" s="5" t="inlineStr">
        <is>
          <t>Customer Service L4</t>
        </is>
      </c>
      <c r="H425" s="5" t="inlineStr">
        <is>
          <t>M</t>
        </is>
      </c>
      <c r="I425" s="5" t="inlineStr">
        <is>
          <t>Permanent</t>
        </is>
      </c>
      <c r="J425" s="5" t="inlineStr">
        <is>
          <t>Onsite</t>
        </is>
      </c>
      <c r="K425" s="5" t="n">
        <v>1</v>
      </c>
      <c r="L425" s="5" t="n">
        <v>40</v>
      </c>
      <c r="M425" s="5" t="n">
        <v>4</v>
      </c>
      <c r="N425" s="41" t="n">
        <v>48800</v>
      </c>
      <c r="O425" s="41" t="n">
        <v>5210</v>
      </c>
      <c r="P425" s="41" t="n">
        <v>0</v>
      </c>
      <c r="Q425" s="41" t="n">
        <v>0</v>
      </c>
      <c r="R425" s="41" t="n">
        <v>0</v>
      </c>
      <c r="S425" s="28">
        <f>L425*Settings!$C$7</f>
        <v/>
      </c>
      <c r="T425" s="34">
        <f>O425+P425+Q425+R425</f>
        <v/>
      </c>
      <c r="U425" s="34">
        <f>N425+T425</f>
        <v/>
      </c>
      <c r="V425" s="33">
        <f>N425/S425</f>
        <v/>
      </c>
      <c r="W425" s="33">
        <f>T425/S425</f>
        <v/>
      </c>
      <c r="X425" s="33">
        <f>U425/S425</f>
        <v/>
      </c>
      <c r="Y425" s="4">
        <f>IF(T425&gt;0,1,0)</f>
        <v/>
      </c>
      <c r="Z425" s="4">
        <f>INDEX('Job Evaluation'!$I$5:$I$40,MATCH(G425,'Job Evaluation'!$A$5:$A$40,0))</f>
        <v/>
      </c>
      <c r="AA425" s="4">
        <f>SUMPRODUCT(($C$2:$C$3444=C425)*($X$2:$X$3444&lt;X425))+SUMPRODUCT(($C$2:C425=C425)*($X$2:X425=X425))</f>
        <v/>
      </c>
      <c r="AB425" s="4">
        <f>MIN(4,INT((AA425-1)*4/COUNTIF($C$2:$C$3444,C425))+1)</f>
        <v/>
      </c>
    </row>
    <row r="426">
      <c r="A426" s="5" t="inlineStr">
        <is>
          <t>W00512</t>
        </is>
      </c>
      <c r="B426" s="5" t="inlineStr">
        <is>
          <t>IT · Milan</t>
        </is>
      </c>
      <c r="C426" s="5" t="inlineStr">
        <is>
          <t>IT</t>
        </is>
      </c>
      <c r="D426" s="5" t="inlineStr">
        <is>
          <t>Milan</t>
        </is>
      </c>
      <c r="E426" s="5" t="inlineStr">
        <is>
          <t>Customer Service</t>
        </is>
      </c>
      <c r="F426" s="5" t="inlineStr">
        <is>
          <t>L3</t>
        </is>
      </c>
      <c r="G426" s="5" t="inlineStr">
        <is>
          <t>Customer Service L3</t>
        </is>
      </c>
      <c r="H426" s="5" t="inlineStr">
        <is>
          <t>M</t>
        </is>
      </c>
      <c r="I426" s="5" t="inlineStr">
        <is>
          <t>Permanent</t>
        </is>
      </c>
      <c r="J426" s="5" t="inlineStr">
        <is>
          <t>Hybrid</t>
        </is>
      </c>
      <c r="K426" s="5" t="n">
        <v>1</v>
      </c>
      <c r="L426" s="5" t="n">
        <v>40</v>
      </c>
      <c r="M426" s="5" t="n">
        <v>3</v>
      </c>
      <c r="N426" s="41" t="n">
        <v>40200</v>
      </c>
      <c r="O426" s="41" t="n">
        <v>1980</v>
      </c>
      <c r="P426" s="41" t="n">
        <v>0</v>
      </c>
      <c r="Q426" s="41" t="n">
        <v>0</v>
      </c>
      <c r="R426" s="41" t="n">
        <v>0</v>
      </c>
      <c r="S426" s="28">
        <f>L426*Settings!$C$7</f>
        <v/>
      </c>
      <c r="T426" s="34">
        <f>O426+P426+Q426+R426</f>
        <v/>
      </c>
      <c r="U426" s="34">
        <f>N426+T426</f>
        <v/>
      </c>
      <c r="V426" s="33">
        <f>N426/S426</f>
        <v/>
      </c>
      <c r="W426" s="33">
        <f>T426/S426</f>
        <v/>
      </c>
      <c r="X426" s="33">
        <f>U426/S426</f>
        <v/>
      </c>
      <c r="Y426" s="4">
        <f>IF(T426&gt;0,1,0)</f>
        <v/>
      </c>
      <c r="Z426" s="4">
        <f>INDEX('Job Evaluation'!$I$5:$I$40,MATCH(G426,'Job Evaluation'!$A$5:$A$40,0))</f>
        <v/>
      </c>
      <c r="AA426" s="4">
        <f>SUMPRODUCT(($C$2:$C$3444=C426)*($X$2:$X$3444&lt;X426))+SUMPRODUCT(($C$2:C426=C426)*($X$2:X426=X426))</f>
        <v/>
      </c>
      <c r="AB426" s="4">
        <f>MIN(4,INT((AA426-1)*4/COUNTIF($C$2:$C$3444,C426))+1)</f>
        <v/>
      </c>
    </row>
    <row r="427">
      <c r="A427" s="5" t="inlineStr">
        <is>
          <t>W00513</t>
        </is>
      </c>
      <c r="B427" s="5" t="inlineStr">
        <is>
          <t>ES · Barcelona</t>
        </is>
      </c>
      <c r="C427" s="5" t="inlineStr">
        <is>
          <t>ES</t>
        </is>
      </c>
      <c r="D427" s="5" t="inlineStr">
        <is>
          <t>Barcelona</t>
        </is>
      </c>
      <c r="E427" s="5" t="inlineStr">
        <is>
          <t>Customer Service</t>
        </is>
      </c>
      <c r="F427" s="5" t="inlineStr">
        <is>
          <t>L2</t>
        </is>
      </c>
      <c r="G427" s="5" t="inlineStr">
        <is>
          <t>Customer Service L2</t>
        </is>
      </c>
      <c r="H427" s="5" t="inlineStr">
        <is>
          <t>F</t>
        </is>
      </c>
      <c r="I427" s="5" t="inlineStr">
        <is>
          <t>Permanent</t>
        </is>
      </c>
      <c r="J427" s="5" t="inlineStr">
        <is>
          <t>Hybrid</t>
        </is>
      </c>
      <c r="K427" s="5" t="n">
        <v>1</v>
      </c>
      <c r="L427" s="5" t="n">
        <v>40</v>
      </c>
      <c r="M427" s="5" t="n">
        <v>2</v>
      </c>
      <c r="N427" s="41" t="n">
        <v>25400</v>
      </c>
      <c r="O427" s="41" t="n">
        <v>0</v>
      </c>
      <c r="P427" s="41" t="n">
        <v>0</v>
      </c>
      <c r="Q427" s="41" t="n">
        <v>0</v>
      </c>
      <c r="R427" s="41" t="n">
        <v>0</v>
      </c>
      <c r="S427" s="28">
        <f>L427*Settings!$C$7</f>
        <v/>
      </c>
      <c r="T427" s="34">
        <f>O427+P427+Q427+R427</f>
        <v/>
      </c>
      <c r="U427" s="34">
        <f>N427+T427</f>
        <v/>
      </c>
      <c r="V427" s="33">
        <f>N427/S427</f>
        <v/>
      </c>
      <c r="W427" s="33">
        <f>T427/S427</f>
        <v/>
      </c>
      <c r="X427" s="33">
        <f>U427/S427</f>
        <v/>
      </c>
      <c r="Y427" s="4">
        <f>IF(T427&gt;0,1,0)</f>
        <v/>
      </c>
      <c r="Z427" s="4">
        <f>INDEX('Job Evaluation'!$I$5:$I$40,MATCH(G427,'Job Evaluation'!$A$5:$A$40,0))</f>
        <v/>
      </c>
      <c r="AA427" s="4">
        <f>SUMPRODUCT(($C$2:$C$3444=C427)*($X$2:$X$3444&lt;X427))+SUMPRODUCT(($C$2:C427=C427)*($X$2:X427=X427))</f>
        <v/>
      </c>
      <c r="AB427" s="4">
        <f>MIN(4,INT((AA427-1)*4/COUNTIF($C$2:$C$3444,C427))+1)</f>
        <v/>
      </c>
    </row>
    <row r="428">
      <c r="A428" s="5" t="inlineStr">
        <is>
          <t>W00514</t>
        </is>
      </c>
      <c r="B428" s="5" t="inlineStr">
        <is>
          <t>IT · Milan</t>
        </is>
      </c>
      <c r="C428" s="5" t="inlineStr">
        <is>
          <t>IT</t>
        </is>
      </c>
      <c r="D428" s="5" t="inlineStr">
        <is>
          <t>Milan</t>
        </is>
      </c>
      <c r="E428" s="5" t="inlineStr">
        <is>
          <t>HR</t>
        </is>
      </c>
      <c r="F428" s="5" t="inlineStr">
        <is>
          <t>L5</t>
        </is>
      </c>
      <c r="G428" s="5" t="inlineStr">
        <is>
          <t>HR L5</t>
        </is>
      </c>
      <c r="H428" s="5" t="inlineStr">
        <is>
          <t>M</t>
        </is>
      </c>
      <c r="I428" s="5" t="inlineStr">
        <is>
          <t>Fixed-term</t>
        </is>
      </c>
      <c r="J428" s="5" t="inlineStr">
        <is>
          <t>Onsite</t>
        </is>
      </c>
      <c r="K428" s="5" t="n">
        <v>1</v>
      </c>
      <c r="L428" s="5" t="n">
        <v>40</v>
      </c>
      <c r="M428" s="5" t="n">
        <v>4</v>
      </c>
      <c r="N428" s="41" t="n">
        <v>83800</v>
      </c>
      <c r="O428" s="41" t="n">
        <v>12270</v>
      </c>
      <c r="P428" s="41" t="n">
        <v>0</v>
      </c>
      <c r="Q428" s="41" t="n">
        <v>0</v>
      </c>
      <c r="R428" s="41" t="n">
        <v>6000</v>
      </c>
      <c r="S428" s="28">
        <f>L428*Settings!$C$7</f>
        <v/>
      </c>
      <c r="T428" s="34">
        <f>O428+P428+Q428+R428</f>
        <v/>
      </c>
      <c r="U428" s="34">
        <f>N428+T428</f>
        <v/>
      </c>
      <c r="V428" s="33">
        <f>N428/S428</f>
        <v/>
      </c>
      <c r="W428" s="33">
        <f>T428/S428</f>
        <v/>
      </c>
      <c r="X428" s="33">
        <f>U428/S428</f>
        <v/>
      </c>
      <c r="Y428" s="4">
        <f>IF(T428&gt;0,1,0)</f>
        <v/>
      </c>
      <c r="Z428" s="4">
        <f>INDEX('Job Evaluation'!$I$5:$I$40,MATCH(G428,'Job Evaluation'!$A$5:$A$40,0))</f>
        <v/>
      </c>
      <c r="AA428" s="4">
        <f>SUMPRODUCT(($C$2:$C$3444=C428)*($X$2:$X$3444&lt;X428))+SUMPRODUCT(($C$2:C428=C428)*($X$2:X428=X428))</f>
        <v/>
      </c>
      <c r="AB428" s="4">
        <f>MIN(4,INT((AA428-1)*4/COUNTIF($C$2:$C$3444,C428))+1)</f>
        <v/>
      </c>
    </row>
    <row r="429">
      <c r="A429" s="5" t="inlineStr">
        <is>
          <t>W00515</t>
        </is>
      </c>
      <c r="B429" s="5" t="inlineStr">
        <is>
          <t>IT · Milan</t>
        </is>
      </c>
      <c r="C429" s="5" t="inlineStr">
        <is>
          <t>IT</t>
        </is>
      </c>
      <c r="D429" s="5" t="inlineStr">
        <is>
          <t>Milan</t>
        </is>
      </c>
      <c r="E429" s="5" t="inlineStr">
        <is>
          <t>Finance</t>
        </is>
      </c>
      <c r="F429" s="5" t="inlineStr">
        <is>
          <t>L4</t>
        </is>
      </c>
      <c r="G429" s="5" t="inlineStr">
        <is>
          <t>Finance L4</t>
        </is>
      </c>
      <c r="H429" s="5" t="inlineStr">
        <is>
          <t>M</t>
        </is>
      </c>
      <c r="I429" s="5" t="inlineStr">
        <is>
          <t>Permanent</t>
        </is>
      </c>
      <c r="J429" s="5" t="inlineStr">
        <is>
          <t>Onsite</t>
        </is>
      </c>
      <c r="K429" s="5" t="n">
        <v>1</v>
      </c>
      <c r="L429" s="5" t="n">
        <v>40</v>
      </c>
      <c r="M429" s="5" t="n">
        <v>3</v>
      </c>
      <c r="N429" s="41" t="n">
        <v>66500</v>
      </c>
      <c r="O429" s="41" t="n">
        <v>5530</v>
      </c>
      <c r="P429" s="41" t="n">
        <v>0</v>
      </c>
      <c r="Q429" s="41" t="n">
        <v>0</v>
      </c>
      <c r="R429" s="41" t="n">
        <v>0</v>
      </c>
      <c r="S429" s="28">
        <f>L429*Settings!$C$7</f>
        <v/>
      </c>
      <c r="T429" s="34">
        <f>O429+P429+Q429+R429</f>
        <v/>
      </c>
      <c r="U429" s="34">
        <f>N429+T429</f>
        <v/>
      </c>
      <c r="V429" s="33">
        <f>N429/S429</f>
        <v/>
      </c>
      <c r="W429" s="33">
        <f>T429/S429</f>
        <v/>
      </c>
      <c r="X429" s="33">
        <f>U429/S429</f>
        <v/>
      </c>
      <c r="Y429" s="4">
        <f>IF(T429&gt;0,1,0)</f>
        <v/>
      </c>
      <c r="Z429" s="4">
        <f>INDEX('Job Evaluation'!$I$5:$I$40,MATCH(G429,'Job Evaluation'!$A$5:$A$40,0))</f>
        <v/>
      </c>
      <c r="AA429" s="4">
        <f>SUMPRODUCT(($C$2:$C$3444=C429)*($X$2:$X$3444&lt;X429))+SUMPRODUCT(($C$2:C429=C429)*($X$2:X429=X429))</f>
        <v/>
      </c>
      <c r="AB429" s="4">
        <f>MIN(4,INT((AA429-1)*4/COUNTIF($C$2:$C$3444,C429))+1)</f>
        <v/>
      </c>
    </row>
    <row r="430">
      <c r="A430" s="5" t="inlineStr">
        <is>
          <t>W00516</t>
        </is>
      </c>
      <c r="B430" s="5" t="inlineStr">
        <is>
          <t>ES · Barcelona</t>
        </is>
      </c>
      <c r="C430" s="5" t="inlineStr">
        <is>
          <t>ES</t>
        </is>
      </c>
      <c r="D430" s="5" t="inlineStr">
        <is>
          <t>Barcelona</t>
        </is>
      </c>
      <c r="E430" s="5" t="inlineStr">
        <is>
          <t>Customer Service</t>
        </is>
      </c>
      <c r="F430" s="5" t="inlineStr">
        <is>
          <t>L2</t>
        </is>
      </c>
      <c r="G430" s="5" t="inlineStr">
        <is>
          <t>Customer Service L2</t>
        </is>
      </c>
      <c r="H430" s="5" t="inlineStr">
        <is>
          <t>F</t>
        </is>
      </c>
      <c r="I430" s="5" t="inlineStr">
        <is>
          <t>Fixed-term</t>
        </is>
      </c>
      <c r="J430" s="5" t="inlineStr">
        <is>
          <t>Remote</t>
        </is>
      </c>
      <c r="K430" s="5" t="n">
        <v>1</v>
      </c>
      <c r="L430" s="5" t="n">
        <v>40</v>
      </c>
      <c r="M430" s="5" t="n">
        <v>3</v>
      </c>
      <c r="N430" s="41" t="n">
        <v>27000</v>
      </c>
      <c r="O430" s="41" t="n">
        <v>0</v>
      </c>
      <c r="P430" s="41" t="n">
        <v>0</v>
      </c>
      <c r="Q430" s="41" t="n">
        <v>0</v>
      </c>
      <c r="R430" s="41" t="n">
        <v>0</v>
      </c>
      <c r="S430" s="28">
        <f>L430*Settings!$C$7</f>
        <v/>
      </c>
      <c r="T430" s="34">
        <f>O430+P430+Q430+R430</f>
        <v/>
      </c>
      <c r="U430" s="34">
        <f>N430+T430</f>
        <v/>
      </c>
      <c r="V430" s="33">
        <f>N430/S430</f>
        <v/>
      </c>
      <c r="W430" s="33">
        <f>T430/S430</f>
        <v/>
      </c>
      <c r="X430" s="33">
        <f>U430/S430</f>
        <v/>
      </c>
      <c r="Y430" s="4">
        <f>IF(T430&gt;0,1,0)</f>
        <v/>
      </c>
      <c r="Z430" s="4">
        <f>INDEX('Job Evaluation'!$I$5:$I$40,MATCH(G430,'Job Evaluation'!$A$5:$A$40,0))</f>
        <v/>
      </c>
      <c r="AA430" s="4">
        <f>SUMPRODUCT(($C$2:$C$3444=C430)*($X$2:$X$3444&lt;X430))+SUMPRODUCT(($C$2:C430=C430)*($X$2:X430=X430))</f>
        <v/>
      </c>
      <c r="AB430" s="4">
        <f>MIN(4,INT((AA430-1)*4/COUNTIF($C$2:$C$3444,C430))+1)</f>
        <v/>
      </c>
    </row>
    <row r="431">
      <c r="A431" s="5" t="inlineStr">
        <is>
          <t>W00518</t>
        </is>
      </c>
      <c r="B431" s="5" t="inlineStr">
        <is>
          <t>ES · Barcelona</t>
        </is>
      </c>
      <c r="C431" s="5" t="inlineStr">
        <is>
          <t>ES</t>
        </is>
      </c>
      <c r="D431" s="5" t="inlineStr">
        <is>
          <t>Barcelona</t>
        </is>
      </c>
      <c r="E431" s="5" t="inlineStr">
        <is>
          <t>Sales</t>
        </is>
      </c>
      <c r="F431" s="5" t="inlineStr">
        <is>
          <t>L2</t>
        </is>
      </c>
      <c r="G431" s="5" t="inlineStr">
        <is>
          <t>Sales L2</t>
        </is>
      </c>
      <c r="H431" s="5" t="inlineStr">
        <is>
          <t>F</t>
        </is>
      </c>
      <c r="I431" s="5" t="inlineStr">
        <is>
          <t>Permanent</t>
        </is>
      </c>
      <c r="J431" s="5" t="inlineStr">
        <is>
          <t>Remote</t>
        </is>
      </c>
      <c r="K431" s="5" t="n">
        <v>1</v>
      </c>
      <c r="L431" s="5" t="n">
        <v>40</v>
      </c>
      <c r="M431" s="5" t="n">
        <v>1</v>
      </c>
      <c r="N431" s="41" t="n">
        <v>32250</v>
      </c>
      <c r="O431" s="41" t="n">
        <v>0</v>
      </c>
      <c r="P431" s="41" t="n">
        <v>3890</v>
      </c>
      <c r="Q431" s="41" t="n">
        <v>0</v>
      </c>
      <c r="R431" s="41" t="n">
        <v>0</v>
      </c>
      <c r="S431" s="28">
        <f>L431*Settings!$C$7</f>
        <v/>
      </c>
      <c r="T431" s="34">
        <f>O431+P431+Q431+R431</f>
        <v/>
      </c>
      <c r="U431" s="34">
        <f>N431+T431</f>
        <v/>
      </c>
      <c r="V431" s="33">
        <f>N431/S431</f>
        <v/>
      </c>
      <c r="W431" s="33">
        <f>T431/S431</f>
        <v/>
      </c>
      <c r="X431" s="33">
        <f>U431/S431</f>
        <v/>
      </c>
      <c r="Y431" s="4">
        <f>IF(T431&gt;0,1,0)</f>
        <v/>
      </c>
      <c r="Z431" s="4">
        <f>INDEX('Job Evaluation'!$I$5:$I$40,MATCH(G431,'Job Evaluation'!$A$5:$A$40,0))</f>
        <v/>
      </c>
      <c r="AA431" s="4">
        <f>SUMPRODUCT(($C$2:$C$3444=C431)*($X$2:$X$3444&lt;X431))+SUMPRODUCT(($C$2:C431=C431)*($X$2:X431=X431))</f>
        <v/>
      </c>
      <c r="AB431" s="4">
        <f>MIN(4,INT((AA431-1)*4/COUNTIF($C$2:$C$3444,C431))+1)</f>
        <v/>
      </c>
    </row>
    <row r="432">
      <c r="A432" s="5" t="inlineStr">
        <is>
          <t>W00519</t>
        </is>
      </c>
      <c r="B432" s="5" t="inlineStr">
        <is>
          <t>DE · Munich</t>
        </is>
      </c>
      <c r="C432" s="5" t="inlineStr">
        <is>
          <t>DE</t>
        </is>
      </c>
      <c r="D432" s="5" t="inlineStr">
        <is>
          <t>Munich</t>
        </is>
      </c>
      <c r="E432" s="5" t="inlineStr">
        <is>
          <t>Customer Service</t>
        </is>
      </c>
      <c r="F432" s="5" t="inlineStr">
        <is>
          <t>L4</t>
        </is>
      </c>
      <c r="G432" s="5" t="inlineStr">
        <is>
          <t>Customer Service L4</t>
        </is>
      </c>
      <c r="H432" s="5" t="inlineStr">
        <is>
          <t>M</t>
        </is>
      </c>
      <c r="I432" s="5" t="inlineStr">
        <is>
          <t>Permanent</t>
        </is>
      </c>
      <c r="J432" s="5" t="inlineStr">
        <is>
          <t>Hybrid</t>
        </is>
      </c>
      <c r="K432" s="5" t="n">
        <v>1</v>
      </c>
      <c r="L432" s="5" t="n">
        <v>40</v>
      </c>
      <c r="M432" s="5" t="n">
        <v>3</v>
      </c>
      <c r="N432" s="41" t="n">
        <v>66150</v>
      </c>
      <c r="O432" s="41" t="n">
        <v>5230</v>
      </c>
      <c r="P432" s="41" t="n">
        <v>0</v>
      </c>
      <c r="Q432" s="41" t="n">
        <v>0</v>
      </c>
      <c r="R432" s="41" t="n">
        <v>0</v>
      </c>
      <c r="S432" s="28">
        <f>L432*Settings!$C$7</f>
        <v/>
      </c>
      <c r="T432" s="34">
        <f>O432+P432+Q432+R432</f>
        <v/>
      </c>
      <c r="U432" s="34">
        <f>N432+T432</f>
        <v/>
      </c>
      <c r="V432" s="33">
        <f>N432/S432</f>
        <v/>
      </c>
      <c r="W432" s="33">
        <f>T432/S432</f>
        <v/>
      </c>
      <c r="X432" s="33">
        <f>U432/S432</f>
        <v/>
      </c>
      <c r="Y432" s="4">
        <f>IF(T432&gt;0,1,0)</f>
        <v/>
      </c>
      <c r="Z432" s="4">
        <f>INDEX('Job Evaluation'!$I$5:$I$40,MATCH(G432,'Job Evaluation'!$A$5:$A$40,0))</f>
        <v/>
      </c>
      <c r="AA432" s="4">
        <f>SUMPRODUCT(($C$2:$C$3444=C432)*($X$2:$X$3444&lt;X432))+SUMPRODUCT(($C$2:C432=C432)*($X$2:X432=X432))</f>
        <v/>
      </c>
      <c r="AB432" s="4">
        <f>MIN(4,INT((AA432-1)*4/COUNTIF($C$2:$C$3444,C432))+1)</f>
        <v/>
      </c>
    </row>
    <row r="433">
      <c r="A433" s="5" t="inlineStr">
        <is>
          <t>W00520</t>
        </is>
      </c>
      <c r="B433" s="5" t="inlineStr">
        <is>
          <t>PL · Kraków</t>
        </is>
      </c>
      <c r="C433" s="5" t="inlineStr">
        <is>
          <t>PL</t>
        </is>
      </c>
      <c r="D433" s="5" t="inlineStr">
        <is>
          <t>Krakow</t>
        </is>
      </c>
      <c r="E433" s="5" t="inlineStr">
        <is>
          <t>Tech</t>
        </is>
      </c>
      <c r="F433" s="5" t="inlineStr">
        <is>
          <t>L1</t>
        </is>
      </c>
      <c r="G433" s="5" t="inlineStr">
        <is>
          <t>Tech L1</t>
        </is>
      </c>
      <c r="H433" s="5" t="inlineStr">
        <is>
          <t>F</t>
        </is>
      </c>
      <c r="I433" s="5" t="inlineStr">
        <is>
          <t>Permanent</t>
        </is>
      </c>
      <c r="J433" s="5" t="inlineStr">
        <is>
          <t>Remote</t>
        </is>
      </c>
      <c r="K433" s="5" t="n">
        <v>1</v>
      </c>
      <c r="L433" s="5" t="n">
        <v>40</v>
      </c>
      <c r="M433" s="5" t="n">
        <v>4</v>
      </c>
      <c r="N433" s="41" t="n">
        <v>23600</v>
      </c>
      <c r="O433" s="41" t="n">
        <v>0</v>
      </c>
      <c r="P433" s="41" t="n">
        <v>0</v>
      </c>
      <c r="Q433" s="41" t="n">
        <v>0</v>
      </c>
      <c r="R433" s="41" t="n">
        <v>0</v>
      </c>
      <c r="S433" s="28">
        <f>L433*Settings!$C$7</f>
        <v/>
      </c>
      <c r="T433" s="34">
        <f>O433+P433+Q433+R433</f>
        <v/>
      </c>
      <c r="U433" s="34">
        <f>N433+T433</f>
        <v/>
      </c>
      <c r="V433" s="33">
        <f>N433/S433</f>
        <v/>
      </c>
      <c r="W433" s="33">
        <f>T433/S433</f>
        <v/>
      </c>
      <c r="X433" s="33">
        <f>U433/S433</f>
        <v/>
      </c>
      <c r="Y433" s="4">
        <f>IF(T433&gt;0,1,0)</f>
        <v/>
      </c>
      <c r="Z433" s="4">
        <f>INDEX('Job Evaluation'!$I$5:$I$40,MATCH(G433,'Job Evaluation'!$A$5:$A$40,0))</f>
        <v/>
      </c>
      <c r="AA433" s="4">
        <f>SUMPRODUCT(($C$2:$C$3444=C433)*($X$2:$X$3444&lt;X433))+SUMPRODUCT(($C$2:C433=C433)*($X$2:X433=X433))</f>
        <v/>
      </c>
      <c r="AB433" s="4">
        <f>MIN(4,INT((AA433-1)*4/COUNTIF($C$2:$C$3444,C433))+1)</f>
        <v/>
      </c>
    </row>
    <row r="434">
      <c r="A434" s="5" t="inlineStr">
        <is>
          <t>W00521</t>
        </is>
      </c>
      <c r="B434" s="5" t="inlineStr">
        <is>
          <t>PL · Kraków</t>
        </is>
      </c>
      <c r="C434" s="5" t="inlineStr">
        <is>
          <t>PL</t>
        </is>
      </c>
      <c r="D434" s="5" t="inlineStr">
        <is>
          <t>Krakow</t>
        </is>
      </c>
      <c r="E434" s="5" t="inlineStr">
        <is>
          <t>Customer Service</t>
        </is>
      </c>
      <c r="F434" s="5" t="inlineStr">
        <is>
          <t>L5</t>
        </is>
      </c>
      <c r="G434" s="5" t="inlineStr">
        <is>
          <t>Customer Service L5</t>
        </is>
      </c>
      <c r="H434" s="5" t="inlineStr">
        <is>
          <t>M</t>
        </is>
      </c>
      <c r="I434" s="5" t="inlineStr">
        <is>
          <t>Permanent</t>
        </is>
      </c>
      <c r="J434" s="5" t="inlineStr">
        <is>
          <t>Remote</t>
        </is>
      </c>
      <c r="K434" s="5" t="n">
        <v>1</v>
      </c>
      <c r="L434" s="5" t="n">
        <v>40</v>
      </c>
      <c r="M434" s="5" t="n">
        <v>3</v>
      </c>
      <c r="N434" s="41" t="n">
        <v>58050</v>
      </c>
      <c r="O434" s="41" t="n">
        <v>6950</v>
      </c>
      <c r="P434" s="41" t="n">
        <v>0</v>
      </c>
      <c r="Q434" s="41" t="n">
        <v>0</v>
      </c>
      <c r="R434" s="41" t="n">
        <v>4200</v>
      </c>
      <c r="S434" s="28">
        <f>L434*Settings!$C$7</f>
        <v/>
      </c>
      <c r="T434" s="34">
        <f>O434+P434+Q434+R434</f>
        <v/>
      </c>
      <c r="U434" s="34">
        <f>N434+T434</f>
        <v/>
      </c>
      <c r="V434" s="33">
        <f>N434/S434</f>
        <v/>
      </c>
      <c r="W434" s="33">
        <f>T434/S434</f>
        <v/>
      </c>
      <c r="X434" s="33">
        <f>U434/S434</f>
        <v/>
      </c>
      <c r="Y434" s="4">
        <f>IF(T434&gt;0,1,0)</f>
        <v/>
      </c>
      <c r="Z434" s="4">
        <f>INDEX('Job Evaluation'!$I$5:$I$40,MATCH(G434,'Job Evaluation'!$A$5:$A$40,0))</f>
        <v/>
      </c>
      <c r="AA434" s="4">
        <f>SUMPRODUCT(($C$2:$C$3444=C434)*($X$2:$X$3444&lt;X434))+SUMPRODUCT(($C$2:C434=C434)*($X$2:X434=X434))</f>
        <v/>
      </c>
      <c r="AB434" s="4">
        <f>MIN(4,INT((AA434-1)*4/COUNTIF($C$2:$C$3444,C434))+1)</f>
        <v/>
      </c>
    </row>
    <row r="435">
      <c r="A435" s="5" t="inlineStr">
        <is>
          <t>W00523</t>
        </is>
      </c>
      <c r="B435" s="5" t="inlineStr">
        <is>
          <t>PL · Kraków</t>
        </is>
      </c>
      <c r="C435" s="5" t="inlineStr">
        <is>
          <t>PL</t>
        </is>
      </c>
      <c r="D435" s="5" t="inlineStr">
        <is>
          <t>Krakow</t>
        </is>
      </c>
      <c r="E435" s="5" t="inlineStr">
        <is>
          <t>Customer Service</t>
        </is>
      </c>
      <c r="F435" s="5" t="inlineStr">
        <is>
          <t>L2</t>
        </is>
      </c>
      <c r="G435" s="5" t="inlineStr">
        <is>
          <t>Customer Service L2</t>
        </is>
      </c>
      <c r="H435" s="5" t="inlineStr">
        <is>
          <t>M</t>
        </is>
      </c>
      <c r="I435" s="5" t="inlineStr">
        <is>
          <t>Permanent</t>
        </is>
      </c>
      <c r="J435" s="5" t="inlineStr">
        <is>
          <t>Remote</t>
        </is>
      </c>
      <c r="K435" s="5" t="n">
        <v>1</v>
      </c>
      <c r="L435" s="5" t="n">
        <v>40</v>
      </c>
      <c r="M435" s="5" t="n">
        <v>3</v>
      </c>
      <c r="N435" s="41" t="n">
        <v>24550</v>
      </c>
      <c r="O435" s="41" t="n">
        <v>0</v>
      </c>
      <c r="P435" s="41" t="n">
        <v>0</v>
      </c>
      <c r="Q435" s="41" t="n">
        <v>0</v>
      </c>
      <c r="R435" s="41" t="n">
        <v>0</v>
      </c>
      <c r="S435" s="28">
        <f>L435*Settings!$C$7</f>
        <v/>
      </c>
      <c r="T435" s="34">
        <f>O435+P435+Q435+R435</f>
        <v/>
      </c>
      <c r="U435" s="34">
        <f>N435+T435</f>
        <v/>
      </c>
      <c r="V435" s="33">
        <f>N435/S435</f>
        <v/>
      </c>
      <c r="W435" s="33">
        <f>T435/S435</f>
        <v/>
      </c>
      <c r="X435" s="33">
        <f>U435/S435</f>
        <v/>
      </c>
      <c r="Y435" s="4">
        <f>IF(T435&gt;0,1,0)</f>
        <v/>
      </c>
      <c r="Z435" s="4">
        <f>INDEX('Job Evaluation'!$I$5:$I$40,MATCH(G435,'Job Evaluation'!$A$5:$A$40,0))</f>
        <v/>
      </c>
      <c r="AA435" s="4">
        <f>SUMPRODUCT(($C$2:$C$3444=C435)*($X$2:$X$3444&lt;X435))+SUMPRODUCT(($C$2:C435=C435)*($X$2:X435=X435))</f>
        <v/>
      </c>
      <c r="AB435" s="4">
        <f>MIN(4,INT((AA435-1)*4/COUNTIF($C$2:$C$3444,C435))+1)</f>
        <v/>
      </c>
    </row>
    <row r="436">
      <c r="A436" s="5" t="inlineStr">
        <is>
          <t>W00524</t>
        </is>
      </c>
      <c r="B436" s="5" t="inlineStr">
        <is>
          <t>IT · Milan</t>
        </is>
      </c>
      <c r="C436" s="5" t="inlineStr">
        <is>
          <t>IT</t>
        </is>
      </c>
      <c r="D436" s="5" t="inlineStr">
        <is>
          <t>Milan</t>
        </is>
      </c>
      <c r="E436" s="5" t="inlineStr">
        <is>
          <t>Tech</t>
        </is>
      </c>
      <c r="F436" s="5" t="inlineStr">
        <is>
          <t>L2</t>
        </is>
      </c>
      <c r="G436" s="5" t="inlineStr">
        <is>
          <t>Tech L2</t>
        </is>
      </c>
      <c r="H436" s="5" t="inlineStr">
        <is>
          <t>M</t>
        </is>
      </c>
      <c r="I436" s="5" t="inlineStr">
        <is>
          <t>Permanent</t>
        </is>
      </c>
      <c r="J436" s="5" t="inlineStr">
        <is>
          <t>Remote</t>
        </is>
      </c>
      <c r="K436" s="5" t="n">
        <v>1</v>
      </c>
      <c r="L436" s="5" t="n">
        <v>40</v>
      </c>
      <c r="M436" s="5" t="n">
        <v>2</v>
      </c>
      <c r="N436" s="41" t="n">
        <v>40050</v>
      </c>
      <c r="O436" s="41" t="n">
        <v>0</v>
      </c>
      <c r="P436" s="41" t="n">
        <v>0</v>
      </c>
      <c r="Q436" s="41" t="n">
        <v>0</v>
      </c>
      <c r="R436" s="41" t="n">
        <v>0</v>
      </c>
      <c r="S436" s="28">
        <f>L436*Settings!$C$7</f>
        <v/>
      </c>
      <c r="T436" s="34">
        <f>O436+P436+Q436+R436</f>
        <v/>
      </c>
      <c r="U436" s="34">
        <f>N436+T436</f>
        <v/>
      </c>
      <c r="V436" s="33">
        <f>N436/S436</f>
        <v/>
      </c>
      <c r="W436" s="33">
        <f>T436/S436</f>
        <v/>
      </c>
      <c r="X436" s="33">
        <f>U436/S436</f>
        <v/>
      </c>
      <c r="Y436" s="4">
        <f>IF(T436&gt;0,1,0)</f>
        <v/>
      </c>
      <c r="Z436" s="4">
        <f>INDEX('Job Evaluation'!$I$5:$I$40,MATCH(G436,'Job Evaluation'!$A$5:$A$40,0))</f>
        <v/>
      </c>
      <c r="AA436" s="4">
        <f>SUMPRODUCT(($C$2:$C$3444=C436)*($X$2:$X$3444&lt;X436))+SUMPRODUCT(($C$2:C436=C436)*($X$2:X436=X436))</f>
        <v/>
      </c>
      <c r="AB436" s="4">
        <f>MIN(4,INT((AA436-1)*4/COUNTIF($C$2:$C$3444,C436))+1)</f>
        <v/>
      </c>
    </row>
    <row r="437">
      <c r="A437" s="5" t="inlineStr">
        <is>
          <t>W00525</t>
        </is>
      </c>
      <c r="B437" s="5" t="inlineStr">
        <is>
          <t>DE · Munich</t>
        </is>
      </c>
      <c r="C437" s="5" t="inlineStr">
        <is>
          <t>DE</t>
        </is>
      </c>
      <c r="D437" s="5" t="inlineStr">
        <is>
          <t>Munich</t>
        </is>
      </c>
      <c r="E437" s="5" t="inlineStr">
        <is>
          <t>Finance</t>
        </is>
      </c>
      <c r="F437" s="5" t="inlineStr">
        <is>
          <t>L4</t>
        </is>
      </c>
      <c r="G437" s="5" t="inlineStr">
        <is>
          <t>Finance L4</t>
        </is>
      </c>
      <c r="H437" s="5" t="inlineStr">
        <is>
          <t>M</t>
        </is>
      </c>
      <c r="I437" s="5" t="inlineStr">
        <is>
          <t>Fixed-term</t>
        </is>
      </c>
      <c r="J437" s="5" t="inlineStr">
        <is>
          <t>Hybrid</t>
        </is>
      </c>
      <c r="K437" s="5" t="n">
        <v>1</v>
      </c>
      <c r="L437" s="5" t="n">
        <v>40</v>
      </c>
      <c r="M437" s="5" t="n">
        <v>3</v>
      </c>
      <c r="N437" s="41" t="n">
        <v>79700</v>
      </c>
      <c r="O437" s="41" t="n">
        <v>6460</v>
      </c>
      <c r="P437" s="41" t="n">
        <v>0</v>
      </c>
      <c r="Q437" s="41" t="n">
        <v>0</v>
      </c>
      <c r="R437" s="41" t="n">
        <v>0</v>
      </c>
      <c r="S437" s="28">
        <f>L437*Settings!$C$7</f>
        <v/>
      </c>
      <c r="T437" s="34">
        <f>O437+P437+Q437+R437</f>
        <v/>
      </c>
      <c r="U437" s="34">
        <f>N437+T437</f>
        <v/>
      </c>
      <c r="V437" s="33">
        <f>N437/S437</f>
        <v/>
      </c>
      <c r="W437" s="33">
        <f>T437/S437</f>
        <v/>
      </c>
      <c r="X437" s="33">
        <f>U437/S437</f>
        <v/>
      </c>
      <c r="Y437" s="4">
        <f>IF(T437&gt;0,1,0)</f>
        <v/>
      </c>
      <c r="Z437" s="4">
        <f>INDEX('Job Evaluation'!$I$5:$I$40,MATCH(G437,'Job Evaluation'!$A$5:$A$40,0))</f>
        <v/>
      </c>
      <c r="AA437" s="4">
        <f>SUMPRODUCT(($C$2:$C$3444=C437)*($X$2:$X$3444&lt;X437))+SUMPRODUCT(($C$2:C437=C437)*($X$2:X437=X437))</f>
        <v/>
      </c>
      <c r="AB437" s="4">
        <f>MIN(4,INT((AA437-1)*4/COUNTIF($C$2:$C$3444,C437))+1)</f>
        <v/>
      </c>
    </row>
    <row r="438">
      <c r="A438" s="5" t="inlineStr">
        <is>
          <t>W00526</t>
        </is>
      </c>
      <c r="B438" s="5" t="inlineStr">
        <is>
          <t>DE · Munich</t>
        </is>
      </c>
      <c r="C438" s="5" t="inlineStr">
        <is>
          <t>DE</t>
        </is>
      </c>
      <c r="D438" s="5" t="inlineStr">
        <is>
          <t>Munich</t>
        </is>
      </c>
      <c r="E438" s="5" t="inlineStr">
        <is>
          <t>Operations</t>
        </is>
      </c>
      <c r="F438" s="5" t="inlineStr">
        <is>
          <t>L1</t>
        </is>
      </c>
      <c r="G438" s="5" t="inlineStr">
        <is>
          <t>Operations L1</t>
        </is>
      </c>
      <c r="H438" s="5" t="inlineStr">
        <is>
          <t>M</t>
        </is>
      </c>
      <c r="I438" s="5" t="inlineStr">
        <is>
          <t>Permanent</t>
        </is>
      </c>
      <c r="J438" s="5" t="inlineStr">
        <is>
          <t>Remote</t>
        </is>
      </c>
      <c r="K438" s="5" t="n">
        <v>1</v>
      </c>
      <c r="L438" s="5" t="n">
        <v>40</v>
      </c>
      <c r="M438" s="5" t="n">
        <v>4</v>
      </c>
      <c r="N438" s="41" t="n">
        <v>33300</v>
      </c>
      <c r="O438" s="41" t="n">
        <v>0</v>
      </c>
      <c r="P438" s="41" t="n">
        <v>0</v>
      </c>
      <c r="Q438" s="41" t="n">
        <v>0</v>
      </c>
      <c r="R438" s="41" t="n">
        <v>0</v>
      </c>
      <c r="S438" s="28">
        <f>L438*Settings!$C$7</f>
        <v/>
      </c>
      <c r="T438" s="34">
        <f>O438+P438+Q438+R438</f>
        <v/>
      </c>
      <c r="U438" s="34">
        <f>N438+T438</f>
        <v/>
      </c>
      <c r="V438" s="33">
        <f>N438/S438</f>
        <v/>
      </c>
      <c r="W438" s="33">
        <f>T438/S438</f>
        <v/>
      </c>
      <c r="X438" s="33">
        <f>U438/S438</f>
        <v/>
      </c>
      <c r="Y438" s="4">
        <f>IF(T438&gt;0,1,0)</f>
        <v/>
      </c>
      <c r="Z438" s="4">
        <f>INDEX('Job Evaluation'!$I$5:$I$40,MATCH(G438,'Job Evaluation'!$A$5:$A$40,0))</f>
        <v/>
      </c>
      <c r="AA438" s="4">
        <f>SUMPRODUCT(($C$2:$C$3444=C438)*($X$2:$X$3444&lt;X438))+SUMPRODUCT(($C$2:C438=C438)*($X$2:X438=X438))</f>
        <v/>
      </c>
      <c r="AB438" s="4">
        <f>MIN(4,INT((AA438-1)*4/COUNTIF($C$2:$C$3444,C438))+1)</f>
        <v/>
      </c>
    </row>
    <row r="439">
      <c r="A439" s="5" t="inlineStr">
        <is>
          <t>W00528</t>
        </is>
      </c>
      <c r="B439" s="5" t="inlineStr">
        <is>
          <t>ES · Barcelona</t>
        </is>
      </c>
      <c r="C439" s="5" t="inlineStr">
        <is>
          <t>ES</t>
        </is>
      </c>
      <c r="D439" s="5" t="inlineStr">
        <is>
          <t>Barcelona</t>
        </is>
      </c>
      <c r="E439" s="5" t="inlineStr">
        <is>
          <t>Finance</t>
        </is>
      </c>
      <c r="F439" s="5" t="inlineStr">
        <is>
          <t>L1</t>
        </is>
      </c>
      <c r="G439" s="5" t="inlineStr">
        <is>
          <t>Finance L1</t>
        </is>
      </c>
      <c r="H439" s="5" t="inlineStr">
        <is>
          <t>F</t>
        </is>
      </c>
      <c r="I439" s="5" t="inlineStr">
        <is>
          <t>Fixed-term</t>
        </is>
      </c>
      <c r="J439" s="5" t="inlineStr">
        <is>
          <t>Remote</t>
        </is>
      </c>
      <c r="K439" s="5" t="n">
        <v>1</v>
      </c>
      <c r="L439" s="5" t="n">
        <v>40</v>
      </c>
      <c r="M439" s="5" t="n">
        <v>5</v>
      </c>
      <c r="N439" s="41" t="n">
        <v>29050</v>
      </c>
      <c r="O439" s="41" t="n">
        <v>0</v>
      </c>
      <c r="P439" s="41" t="n">
        <v>0</v>
      </c>
      <c r="Q439" s="41" t="n">
        <v>0</v>
      </c>
      <c r="R439" s="41" t="n">
        <v>0</v>
      </c>
      <c r="S439" s="28">
        <f>L439*Settings!$C$7</f>
        <v/>
      </c>
      <c r="T439" s="34">
        <f>O439+P439+Q439+R439</f>
        <v/>
      </c>
      <c r="U439" s="34">
        <f>N439+T439</f>
        <v/>
      </c>
      <c r="V439" s="33">
        <f>N439/S439</f>
        <v/>
      </c>
      <c r="W439" s="33">
        <f>T439/S439</f>
        <v/>
      </c>
      <c r="X439" s="33">
        <f>U439/S439</f>
        <v/>
      </c>
      <c r="Y439" s="4">
        <f>IF(T439&gt;0,1,0)</f>
        <v/>
      </c>
      <c r="Z439" s="4">
        <f>INDEX('Job Evaluation'!$I$5:$I$40,MATCH(G439,'Job Evaluation'!$A$5:$A$40,0))</f>
        <v/>
      </c>
      <c r="AA439" s="4">
        <f>SUMPRODUCT(($C$2:$C$3444=C439)*($X$2:$X$3444&lt;X439))+SUMPRODUCT(($C$2:C439=C439)*($X$2:X439=X439))</f>
        <v/>
      </c>
      <c r="AB439" s="4">
        <f>MIN(4,INT((AA439-1)*4/COUNTIF($C$2:$C$3444,C439))+1)</f>
        <v/>
      </c>
    </row>
    <row r="440">
      <c r="A440" s="5" t="inlineStr">
        <is>
          <t>W00529</t>
        </is>
      </c>
      <c r="B440" s="5" t="inlineStr">
        <is>
          <t>PL · Kraków</t>
        </is>
      </c>
      <c r="C440" s="5" t="inlineStr">
        <is>
          <t>PL</t>
        </is>
      </c>
      <c r="D440" s="5" t="inlineStr">
        <is>
          <t>Krakow</t>
        </is>
      </c>
      <c r="E440" s="5" t="inlineStr">
        <is>
          <t>Customer Service</t>
        </is>
      </c>
      <c r="F440" s="5" t="inlineStr">
        <is>
          <t>L1</t>
        </is>
      </c>
      <c r="G440" s="5" t="inlineStr">
        <is>
          <t>Customer Service L1</t>
        </is>
      </c>
      <c r="H440" s="5" t="inlineStr">
        <is>
          <t>F</t>
        </is>
      </c>
      <c r="I440" s="5" t="inlineStr">
        <is>
          <t>Permanent</t>
        </is>
      </c>
      <c r="J440" s="5" t="inlineStr">
        <is>
          <t>Onsite</t>
        </is>
      </c>
      <c r="K440" s="5" t="n">
        <v>1</v>
      </c>
      <c r="L440" s="5" t="n">
        <v>40</v>
      </c>
      <c r="M440" s="5" t="n">
        <v>2</v>
      </c>
      <c r="N440" s="41" t="n">
        <v>19250</v>
      </c>
      <c r="O440" s="41" t="n">
        <v>0</v>
      </c>
      <c r="P440" s="41" t="n">
        <v>0</v>
      </c>
      <c r="Q440" s="41" t="n">
        <v>840</v>
      </c>
      <c r="R440" s="41" t="n">
        <v>0</v>
      </c>
      <c r="S440" s="28">
        <f>L440*Settings!$C$7</f>
        <v/>
      </c>
      <c r="T440" s="34">
        <f>O440+P440+Q440+R440</f>
        <v/>
      </c>
      <c r="U440" s="34">
        <f>N440+T440</f>
        <v/>
      </c>
      <c r="V440" s="33">
        <f>N440/S440</f>
        <v/>
      </c>
      <c r="W440" s="33">
        <f>T440/S440</f>
        <v/>
      </c>
      <c r="X440" s="33">
        <f>U440/S440</f>
        <v/>
      </c>
      <c r="Y440" s="4">
        <f>IF(T440&gt;0,1,0)</f>
        <v/>
      </c>
      <c r="Z440" s="4">
        <f>INDEX('Job Evaluation'!$I$5:$I$40,MATCH(G440,'Job Evaluation'!$A$5:$A$40,0))</f>
        <v/>
      </c>
      <c r="AA440" s="4">
        <f>SUMPRODUCT(($C$2:$C$3444=C440)*($X$2:$X$3444&lt;X440))+SUMPRODUCT(($C$2:C440=C440)*($X$2:X440=X440))</f>
        <v/>
      </c>
      <c r="AB440" s="4">
        <f>MIN(4,INT((AA440-1)*4/COUNTIF($C$2:$C$3444,C440))+1)</f>
        <v/>
      </c>
    </row>
    <row r="441">
      <c r="A441" s="5" t="inlineStr">
        <is>
          <t>W00530</t>
        </is>
      </c>
      <c r="B441" s="5" t="inlineStr">
        <is>
          <t>DE · Munich</t>
        </is>
      </c>
      <c r="C441" s="5" t="inlineStr">
        <is>
          <t>DE</t>
        </is>
      </c>
      <c r="D441" s="5" t="inlineStr">
        <is>
          <t>Munich</t>
        </is>
      </c>
      <c r="E441" s="5" t="inlineStr">
        <is>
          <t>Customer Service</t>
        </is>
      </c>
      <c r="F441" s="5" t="inlineStr">
        <is>
          <t>L2</t>
        </is>
      </c>
      <c r="G441" s="5" t="inlineStr">
        <is>
          <t>Customer Service L2</t>
        </is>
      </c>
      <c r="H441" s="5" t="inlineStr">
        <is>
          <t>F</t>
        </is>
      </c>
      <c r="I441" s="5" t="inlineStr">
        <is>
          <t>Permanent</t>
        </is>
      </c>
      <c r="J441" s="5" t="inlineStr">
        <is>
          <t>Remote</t>
        </is>
      </c>
      <c r="K441" s="5" t="n">
        <v>1</v>
      </c>
      <c r="L441" s="5" t="n">
        <v>40</v>
      </c>
      <c r="M441" s="5" t="n">
        <v>3</v>
      </c>
      <c r="N441" s="41" t="n">
        <v>45800</v>
      </c>
      <c r="O441" s="41" t="n">
        <v>0</v>
      </c>
      <c r="P441" s="41" t="n">
        <v>0</v>
      </c>
      <c r="Q441" s="41" t="n">
        <v>0</v>
      </c>
      <c r="R441" s="41" t="n">
        <v>0</v>
      </c>
      <c r="S441" s="28">
        <f>L441*Settings!$C$7</f>
        <v/>
      </c>
      <c r="T441" s="34">
        <f>O441+P441+Q441+R441</f>
        <v/>
      </c>
      <c r="U441" s="34">
        <f>N441+T441</f>
        <v/>
      </c>
      <c r="V441" s="33">
        <f>N441/S441</f>
        <v/>
      </c>
      <c r="W441" s="33">
        <f>T441/S441</f>
        <v/>
      </c>
      <c r="X441" s="33">
        <f>U441/S441</f>
        <v/>
      </c>
      <c r="Y441" s="4">
        <f>IF(T441&gt;0,1,0)</f>
        <v/>
      </c>
      <c r="Z441" s="4">
        <f>INDEX('Job Evaluation'!$I$5:$I$40,MATCH(G441,'Job Evaluation'!$A$5:$A$40,0))</f>
        <v/>
      </c>
      <c r="AA441" s="4">
        <f>SUMPRODUCT(($C$2:$C$3444=C441)*($X$2:$X$3444&lt;X441))+SUMPRODUCT(($C$2:C441=C441)*($X$2:X441=X441))</f>
        <v/>
      </c>
      <c r="AB441" s="4">
        <f>MIN(4,INT((AA441-1)*4/COUNTIF($C$2:$C$3444,C441))+1)</f>
        <v/>
      </c>
    </row>
    <row r="442">
      <c r="A442" s="5" t="inlineStr">
        <is>
          <t>W00531</t>
        </is>
      </c>
      <c r="B442" s="5" t="inlineStr">
        <is>
          <t>IT · Milan</t>
        </is>
      </c>
      <c r="C442" s="5" t="inlineStr">
        <is>
          <t>IT</t>
        </is>
      </c>
      <c r="D442" s="5" t="inlineStr">
        <is>
          <t>Milan</t>
        </is>
      </c>
      <c r="E442" s="5" t="inlineStr">
        <is>
          <t>Sales</t>
        </is>
      </c>
      <c r="F442" s="5" t="inlineStr">
        <is>
          <t>L4</t>
        </is>
      </c>
      <c r="G442" s="5" t="inlineStr">
        <is>
          <t>Sales L4</t>
        </is>
      </c>
      <c r="H442" s="5" t="inlineStr">
        <is>
          <t>M</t>
        </is>
      </c>
      <c r="I442" s="5" t="inlineStr">
        <is>
          <t>Permanent</t>
        </is>
      </c>
      <c r="J442" s="5" t="inlineStr">
        <is>
          <t>Hybrid</t>
        </is>
      </c>
      <c r="K442" s="5" t="n">
        <v>1</v>
      </c>
      <c r="L442" s="5" t="n">
        <v>40</v>
      </c>
      <c r="M442" s="5" t="n">
        <v>3</v>
      </c>
      <c r="N442" s="41" t="n">
        <v>50850</v>
      </c>
      <c r="O442" s="41" t="n">
        <v>4340</v>
      </c>
      <c r="P442" s="41" t="n">
        <v>9280</v>
      </c>
      <c r="Q442" s="41" t="n">
        <v>0</v>
      </c>
      <c r="R442" s="41" t="n">
        <v>0</v>
      </c>
      <c r="S442" s="28">
        <f>L442*Settings!$C$7</f>
        <v/>
      </c>
      <c r="T442" s="34">
        <f>O442+P442+Q442+R442</f>
        <v/>
      </c>
      <c r="U442" s="34">
        <f>N442+T442</f>
        <v/>
      </c>
      <c r="V442" s="33">
        <f>N442/S442</f>
        <v/>
      </c>
      <c r="W442" s="33">
        <f>T442/S442</f>
        <v/>
      </c>
      <c r="X442" s="33">
        <f>U442/S442</f>
        <v/>
      </c>
      <c r="Y442" s="4">
        <f>IF(T442&gt;0,1,0)</f>
        <v/>
      </c>
      <c r="Z442" s="4">
        <f>INDEX('Job Evaluation'!$I$5:$I$40,MATCH(G442,'Job Evaluation'!$A$5:$A$40,0))</f>
        <v/>
      </c>
      <c r="AA442" s="4">
        <f>SUMPRODUCT(($C$2:$C$3444=C442)*($X$2:$X$3444&lt;X442))+SUMPRODUCT(($C$2:C442=C442)*($X$2:X442=X442))</f>
        <v/>
      </c>
      <c r="AB442" s="4">
        <f>MIN(4,INT((AA442-1)*4/COUNTIF($C$2:$C$3444,C442))+1)</f>
        <v/>
      </c>
    </row>
    <row r="443">
      <c r="A443" s="5" t="inlineStr">
        <is>
          <t>W00532</t>
        </is>
      </c>
      <c r="B443" s="5" t="inlineStr">
        <is>
          <t>DE · Munich</t>
        </is>
      </c>
      <c r="C443" s="5" t="inlineStr">
        <is>
          <t>DE</t>
        </is>
      </c>
      <c r="D443" s="5" t="inlineStr">
        <is>
          <t>Munich</t>
        </is>
      </c>
      <c r="E443" s="5" t="inlineStr">
        <is>
          <t>Customer Service</t>
        </is>
      </c>
      <c r="F443" s="5" t="inlineStr">
        <is>
          <t>L4</t>
        </is>
      </c>
      <c r="G443" s="5" t="inlineStr">
        <is>
          <t>Customer Service L4</t>
        </is>
      </c>
      <c r="H443" s="5" t="inlineStr">
        <is>
          <t>F</t>
        </is>
      </c>
      <c r="I443" s="5" t="inlineStr">
        <is>
          <t>Permanent</t>
        </is>
      </c>
      <c r="J443" s="5" t="inlineStr">
        <is>
          <t>Onsite</t>
        </is>
      </c>
      <c r="K443" s="5" t="n">
        <v>1</v>
      </c>
      <c r="L443" s="5" t="n">
        <v>40</v>
      </c>
      <c r="M443" s="5" t="n">
        <v>3</v>
      </c>
      <c r="N443" s="41" t="n">
        <v>86250</v>
      </c>
      <c r="O443" s="41" t="n">
        <v>6990</v>
      </c>
      <c r="P443" s="41" t="n">
        <v>0</v>
      </c>
      <c r="Q443" s="41" t="n">
        <v>0</v>
      </c>
      <c r="R443" s="41" t="n">
        <v>0</v>
      </c>
      <c r="S443" s="28">
        <f>L443*Settings!$C$7</f>
        <v/>
      </c>
      <c r="T443" s="34">
        <f>O443+P443+Q443+R443</f>
        <v/>
      </c>
      <c r="U443" s="34">
        <f>N443+T443</f>
        <v/>
      </c>
      <c r="V443" s="33">
        <f>N443/S443</f>
        <v/>
      </c>
      <c r="W443" s="33">
        <f>T443/S443</f>
        <v/>
      </c>
      <c r="X443" s="33">
        <f>U443/S443</f>
        <v/>
      </c>
      <c r="Y443" s="4">
        <f>IF(T443&gt;0,1,0)</f>
        <v/>
      </c>
      <c r="Z443" s="4">
        <f>INDEX('Job Evaluation'!$I$5:$I$40,MATCH(G443,'Job Evaluation'!$A$5:$A$40,0))</f>
        <v/>
      </c>
      <c r="AA443" s="4">
        <f>SUMPRODUCT(($C$2:$C$3444=C443)*($X$2:$X$3444&lt;X443))+SUMPRODUCT(($C$2:C443=C443)*($X$2:X443=X443))</f>
        <v/>
      </c>
      <c r="AB443" s="4">
        <f>MIN(4,INT((AA443-1)*4/COUNTIF($C$2:$C$3444,C443))+1)</f>
        <v/>
      </c>
    </row>
    <row r="444">
      <c r="A444" s="5" t="inlineStr">
        <is>
          <t>W00533</t>
        </is>
      </c>
      <c r="B444" s="5" t="inlineStr">
        <is>
          <t>PL · Kraków</t>
        </is>
      </c>
      <c r="C444" s="5" t="inlineStr">
        <is>
          <t>PL</t>
        </is>
      </c>
      <c r="D444" s="5" t="inlineStr">
        <is>
          <t>Krakow</t>
        </is>
      </c>
      <c r="E444" s="5" t="inlineStr">
        <is>
          <t>Finance</t>
        </is>
      </c>
      <c r="F444" s="5" t="inlineStr">
        <is>
          <t>L1</t>
        </is>
      </c>
      <c r="G444" s="5" t="inlineStr">
        <is>
          <t>Finance L1</t>
        </is>
      </c>
      <c r="H444" s="5" t="inlineStr">
        <is>
          <t>M</t>
        </is>
      </c>
      <c r="I444" s="5" t="inlineStr">
        <is>
          <t>Permanent</t>
        </is>
      </c>
      <c r="J444" s="5" t="inlineStr">
        <is>
          <t>Hybrid</t>
        </is>
      </c>
      <c r="K444" s="5" t="n">
        <v>1</v>
      </c>
      <c r="L444" s="5" t="n">
        <v>40</v>
      </c>
      <c r="M444" s="5" t="n">
        <v>3</v>
      </c>
      <c r="N444" s="41" t="n">
        <v>22600</v>
      </c>
      <c r="O444" s="41" t="n">
        <v>0</v>
      </c>
      <c r="P444" s="41" t="n">
        <v>0</v>
      </c>
      <c r="Q444" s="41" t="n">
        <v>0</v>
      </c>
      <c r="R444" s="41" t="n">
        <v>0</v>
      </c>
      <c r="S444" s="28">
        <f>L444*Settings!$C$7</f>
        <v/>
      </c>
      <c r="T444" s="34">
        <f>O444+P444+Q444+R444</f>
        <v/>
      </c>
      <c r="U444" s="34">
        <f>N444+T444</f>
        <v/>
      </c>
      <c r="V444" s="33">
        <f>N444/S444</f>
        <v/>
      </c>
      <c r="W444" s="33">
        <f>T444/S444</f>
        <v/>
      </c>
      <c r="X444" s="33">
        <f>U444/S444</f>
        <v/>
      </c>
      <c r="Y444" s="4">
        <f>IF(T444&gt;0,1,0)</f>
        <v/>
      </c>
      <c r="Z444" s="4">
        <f>INDEX('Job Evaluation'!$I$5:$I$40,MATCH(G444,'Job Evaluation'!$A$5:$A$40,0))</f>
        <v/>
      </c>
      <c r="AA444" s="4">
        <f>SUMPRODUCT(($C$2:$C$3444=C444)*($X$2:$X$3444&lt;X444))+SUMPRODUCT(($C$2:C444=C444)*($X$2:X444=X444))</f>
        <v/>
      </c>
      <c r="AB444" s="4">
        <f>MIN(4,INT((AA444-1)*4/COUNTIF($C$2:$C$3444,C444))+1)</f>
        <v/>
      </c>
    </row>
    <row r="445">
      <c r="A445" s="5" t="inlineStr">
        <is>
          <t>W00534</t>
        </is>
      </c>
      <c r="B445" s="5" t="inlineStr">
        <is>
          <t>ES · Barcelona</t>
        </is>
      </c>
      <c r="C445" s="5" t="inlineStr">
        <is>
          <t>ES</t>
        </is>
      </c>
      <c r="D445" s="5" t="inlineStr">
        <is>
          <t>Barcelona</t>
        </is>
      </c>
      <c r="E445" s="5" t="inlineStr">
        <is>
          <t>Operations</t>
        </is>
      </c>
      <c r="F445" s="5" t="inlineStr">
        <is>
          <t>L2</t>
        </is>
      </c>
      <c r="G445" s="5" t="inlineStr">
        <is>
          <t>Operations L2</t>
        </is>
      </c>
      <c r="H445" s="5" t="inlineStr">
        <is>
          <t>F</t>
        </is>
      </c>
      <c r="I445" s="5" t="inlineStr">
        <is>
          <t>Permanent</t>
        </is>
      </c>
      <c r="J445" s="5" t="inlineStr">
        <is>
          <t>Onsite</t>
        </is>
      </c>
      <c r="K445" s="5" t="n">
        <v>1</v>
      </c>
      <c r="L445" s="5" t="n">
        <v>40</v>
      </c>
      <c r="M445" s="5" t="n">
        <v>3</v>
      </c>
      <c r="N445" s="41" t="n">
        <v>27450</v>
      </c>
      <c r="O445" s="41" t="n">
        <v>0</v>
      </c>
      <c r="P445" s="41" t="n">
        <v>0</v>
      </c>
      <c r="Q445" s="41" t="n">
        <v>1200</v>
      </c>
      <c r="R445" s="41" t="n">
        <v>0</v>
      </c>
      <c r="S445" s="28">
        <f>L445*Settings!$C$7</f>
        <v/>
      </c>
      <c r="T445" s="34">
        <f>O445+P445+Q445+R445</f>
        <v/>
      </c>
      <c r="U445" s="34">
        <f>N445+T445</f>
        <v/>
      </c>
      <c r="V445" s="33">
        <f>N445/S445</f>
        <v/>
      </c>
      <c r="W445" s="33">
        <f>T445/S445</f>
        <v/>
      </c>
      <c r="X445" s="33">
        <f>U445/S445</f>
        <v/>
      </c>
      <c r="Y445" s="4">
        <f>IF(T445&gt;0,1,0)</f>
        <v/>
      </c>
      <c r="Z445" s="4">
        <f>INDEX('Job Evaluation'!$I$5:$I$40,MATCH(G445,'Job Evaluation'!$A$5:$A$40,0))</f>
        <v/>
      </c>
      <c r="AA445" s="4">
        <f>SUMPRODUCT(($C$2:$C$3444=C445)*($X$2:$X$3444&lt;X445))+SUMPRODUCT(($C$2:C445=C445)*($X$2:X445=X445))</f>
        <v/>
      </c>
      <c r="AB445" s="4">
        <f>MIN(4,INT((AA445-1)*4/COUNTIF($C$2:$C$3444,C445))+1)</f>
        <v/>
      </c>
    </row>
    <row r="446">
      <c r="A446" s="5" t="inlineStr">
        <is>
          <t>W00535</t>
        </is>
      </c>
      <c r="B446" s="5" t="inlineStr">
        <is>
          <t>IT · Milan</t>
        </is>
      </c>
      <c r="C446" s="5" t="inlineStr">
        <is>
          <t>IT</t>
        </is>
      </c>
      <c r="D446" s="5" t="inlineStr">
        <is>
          <t>Milan</t>
        </is>
      </c>
      <c r="E446" s="5" t="inlineStr">
        <is>
          <t>Customer Service</t>
        </is>
      </c>
      <c r="F446" s="5" t="inlineStr">
        <is>
          <t>L3</t>
        </is>
      </c>
      <c r="G446" s="5" t="inlineStr">
        <is>
          <t>Customer Service L3</t>
        </is>
      </c>
      <c r="H446" s="5" t="inlineStr">
        <is>
          <t>M</t>
        </is>
      </c>
      <c r="I446" s="5" t="inlineStr">
        <is>
          <t>Permanent</t>
        </is>
      </c>
      <c r="J446" s="5" t="inlineStr">
        <is>
          <t>Onsite</t>
        </is>
      </c>
      <c r="K446" s="5" t="n">
        <v>1</v>
      </c>
      <c r="L446" s="5" t="n">
        <v>40</v>
      </c>
      <c r="M446" s="5" t="n">
        <v>3</v>
      </c>
      <c r="N446" s="41" t="n">
        <v>36950</v>
      </c>
      <c r="O446" s="41" t="n">
        <v>1740</v>
      </c>
      <c r="P446" s="41" t="n">
        <v>0</v>
      </c>
      <c r="Q446" s="41" t="n">
        <v>1320</v>
      </c>
      <c r="R446" s="41" t="n">
        <v>0</v>
      </c>
      <c r="S446" s="28">
        <f>L446*Settings!$C$7</f>
        <v/>
      </c>
      <c r="T446" s="34">
        <f>O446+P446+Q446+R446</f>
        <v/>
      </c>
      <c r="U446" s="34">
        <f>N446+T446</f>
        <v/>
      </c>
      <c r="V446" s="33">
        <f>N446/S446</f>
        <v/>
      </c>
      <c r="W446" s="33">
        <f>T446/S446</f>
        <v/>
      </c>
      <c r="X446" s="33">
        <f>U446/S446</f>
        <v/>
      </c>
      <c r="Y446" s="4">
        <f>IF(T446&gt;0,1,0)</f>
        <v/>
      </c>
      <c r="Z446" s="4">
        <f>INDEX('Job Evaluation'!$I$5:$I$40,MATCH(G446,'Job Evaluation'!$A$5:$A$40,0))</f>
        <v/>
      </c>
      <c r="AA446" s="4">
        <f>SUMPRODUCT(($C$2:$C$3444=C446)*($X$2:$X$3444&lt;X446))+SUMPRODUCT(($C$2:C446=C446)*($X$2:X446=X446))</f>
        <v/>
      </c>
      <c r="AB446" s="4">
        <f>MIN(4,INT((AA446-1)*4/COUNTIF($C$2:$C$3444,C446))+1)</f>
        <v/>
      </c>
    </row>
    <row r="447">
      <c r="A447" s="5" t="inlineStr">
        <is>
          <t>W00537</t>
        </is>
      </c>
      <c r="B447" s="5" t="inlineStr">
        <is>
          <t>IT · Milan</t>
        </is>
      </c>
      <c r="C447" s="5" t="inlineStr">
        <is>
          <t>IT</t>
        </is>
      </c>
      <c r="D447" s="5" t="inlineStr">
        <is>
          <t>Milan</t>
        </is>
      </c>
      <c r="E447" s="5" t="inlineStr">
        <is>
          <t>HR</t>
        </is>
      </c>
      <c r="F447" s="5" t="inlineStr">
        <is>
          <t>L1</t>
        </is>
      </c>
      <c r="G447" s="5" t="inlineStr">
        <is>
          <t>HR L1</t>
        </is>
      </c>
      <c r="H447" s="5" t="inlineStr">
        <is>
          <t>M</t>
        </is>
      </c>
      <c r="I447" s="5" t="inlineStr">
        <is>
          <t>Permanent</t>
        </is>
      </c>
      <c r="J447" s="5" t="inlineStr">
        <is>
          <t>Hybrid</t>
        </is>
      </c>
      <c r="K447" s="5" t="n">
        <v>1</v>
      </c>
      <c r="L447" s="5" t="n">
        <v>40</v>
      </c>
      <c r="M447" s="5" t="n">
        <v>3</v>
      </c>
      <c r="N447" s="41" t="n">
        <v>26500</v>
      </c>
      <c r="O447" s="41" t="n">
        <v>0</v>
      </c>
      <c r="P447" s="41" t="n">
        <v>0</v>
      </c>
      <c r="Q447" s="41" t="n">
        <v>0</v>
      </c>
      <c r="R447" s="41" t="n">
        <v>0</v>
      </c>
      <c r="S447" s="28">
        <f>L447*Settings!$C$7</f>
        <v/>
      </c>
      <c r="T447" s="34">
        <f>O447+P447+Q447+R447</f>
        <v/>
      </c>
      <c r="U447" s="34">
        <f>N447+T447</f>
        <v/>
      </c>
      <c r="V447" s="33">
        <f>N447/S447</f>
        <v/>
      </c>
      <c r="W447" s="33">
        <f>T447/S447</f>
        <v/>
      </c>
      <c r="X447" s="33">
        <f>U447/S447</f>
        <v/>
      </c>
      <c r="Y447" s="4">
        <f>IF(T447&gt;0,1,0)</f>
        <v/>
      </c>
      <c r="Z447" s="4">
        <f>INDEX('Job Evaluation'!$I$5:$I$40,MATCH(G447,'Job Evaluation'!$A$5:$A$40,0))</f>
        <v/>
      </c>
      <c r="AA447" s="4">
        <f>SUMPRODUCT(($C$2:$C$3444=C447)*($X$2:$X$3444&lt;X447))+SUMPRODUCT(($C$2:C447=C447)*($X$2:X447=X447))</f>
        <v/>
      </c>
      <c r="AB447" s="4">
        <f>MIN(4,INT((AA447-1)*4/COUNTIF($C$2:$C$3444,C447))+1)</f>
        <v/>
      </c>
    </row>
    <row r="448">
      <c r="A448" s="5" t="inlineStr">
        <is>
          <t>W00538</t>
        </is>
      </c>
      <c r="B448" s="5" t="inlineStr">
        <is>
          <t>IT · Milan</t>
        </is>
      </c>
      <c r="C448" s="5" t="inlineStr">
        <is>
          <t>IT</t>
        </is>
      </c>
      <c r="D448" s="5" t="inlineStr">
        <is>
          <t>Milan</t>
        </is>
      </c>
      <c r="E448" s="5" t="inlineStr">
        <is>
          <t>HR</t>
        </is>
      </c>
      <c r="F448" s="5" t="inlineStr">
        <is>
          <t>L5</t>
        </is>
      </c>
      <c r="G448" s="5" t="inlineStr">
        <is>
          <t>HR L5</t>
        </is>
      </c>
      <c r="H448" s="5" t="inlineStr">
        <is>
          <t>M</t>
        </is>
      </c>
      <c r="I448" s="5" t="inlineStr">
        <is>
          <t>Permanent</t>
        </is>
      </c>
      <c r="J448" s="5" t="inlineStr">
        <is>
          <t>Hybrid</t>
        </is>
      </c>
      <c r="K448" s="5" t="n">
        <v>0.8</v>
      </c>
      <c r="L448" s="5" t="n">
        <v>32</v>
      </c>
      <c r="M448" s="5" t="n">
        <v>4</v>
      </c>
      <c r="N448" s="41" t="n">
        <v>58800</v>
      </c>
      <c r="O448" s="41" t="n">
        <v>7980</v>
      </c>
      <c r="P448" s="41" t="n">
        <v>0</v>
      </c>
      <c r="Q448" s="41" t="n">
        <v>0</v>
      </c>
      <c r="R448" s="41" t="n">
        <v>6000</v>
      </c>
      <c r="S448" s="28">
        <f>L448*Settings!$C$7</f>
        <v/>
      </c>
      <c r="T448" s="34">
        <f>O448+P448+Q448+R448</f>
        <v/>
      </c>
      <c r="U448" s="34">
        <f>N448+T448</f>
        <v/>
      </c>
      <c r="V448" s="33">
        <f>N448/S448</f>
        <v/>
      </c>
      <c r="W448" s="33">
        <f>T448/S448</f>
        <v/>
      </c>
      <c r="X448" s="33">
        <f>U448/S448</f>
        <v/>
      </c>
      <c r="Y448" s="4">
        <f>IF(T448&gt;0,1,0)</f>
        <v/>
      </c>
      <c r="Z448" s="4">
        <f>INDEX('Job Evaluation'!$I$5:$I$40,MATCH(G448,'Job Evaluation'!$A$5:$A$40,0))</f>
        <v/>
      </c>
      <c r="AA448" s="4">
        <f>SUMPRODUCT(($C$2:$C$3444=C448)*($X$2:$X$3444&lt;X448))+SUMPRODUCT(($C$2:C448=C448)*($X$2:X448=X448))</f>
        <v/>
      </c>
      <c r="AB448" s="4">
        <f>MIN(4,INT((AA448-1)*4/COUNTIF($C$2:$C$3444,C448))+1)</f>
        <v/>
      </c>
    </row>
    <row r="449">
      <c r="A449" s="5" t="inlineStr">
        <is>
          <t>W00539</t>
        </is>
      </c>
      <c r="B449" s="5" t="inlineStr">
        <is>
          <t>ES · Barcelona</t>
        </is>
      </c>
      <c r="C449" s="5" t="inlineStr">
        <is>
          <t>ES</t>
        </is>
      </c>
      <c r="D449" s="5" t="inlineStr">
        <is>
          <t>Barcelona</t>
        </is>
      </c>
      <c r="E449" s="5" t="inlineStr">
        <is>
          <t>Customer Service</t>
        </is>
      </c>
      <c r="F449" s="5" t="inlineStr">
        <is>
          <t>L1</t>
        </is>
      </c>
      <c r="G449" s="5" t="inlineStr">
        <is>
          <t>Customer Service L1</t>
        </is>
      </c>
      <c r="H449" s="5" t="inlineStr">
        <is>
          <t>M</t>
        </is>
      </c>
      <c r="I449" s="5" t="inlineStr">
        <is>
          <t>Fixed-term</t>
        </is>
      </c>
      <c r="J449" s="5" t="inlineStr">
        <is>
          <t>Hybrid</t>
        </is>
      </c>
      <c r="K449" s="5" t="n">
        <v>1</v>
      </c>
      <c r="L449" s="5" t="n">
        <v>40</v>
      </c>
      <c r="M449" s="5" t="n">
        <v>3</v>
      </c>
      <c r="N449" s="41" t="n">
        <v>27350</v>
      </c>
      <c r="O449" s="41" t="n">
        <v>0</v>
      </c>
      <c r="P449" s="41" t="n">
        <v>0</v>
      </c>
      <c r="Q449" s="41" t="n">
        <v>0</v>
      </c>
      <c r="R449" s="41" t="n">
        <v>0</v>
      </c>
      <c r="S449" s="28">
        <f>L449*Settings!$C$7</f>
        <v/>
      </c>
      <c r="T449" s="34">
        <f>O449+P449+Q449+R449</f>
        <v/>
      </c>
      <c r="U449" s="34">
        <f>N449+T449</f>
        <v/>
      </c>
      <c r="V449" s="33">
        <f>N449/S449</f>
        <v/>
      </c>
      <c r="W449" s="33">
        <f>T449/S449</f>
        <v/>
      </c>
      <c r="X449" s="33">
        <f>U449/S449</f>
        <v/>
      </c>
      <c r="Y449" s="4">
        <f>IF(T449&gt;0,1,0)</f>
        <v/>
      </c>
      <c r="Z449" s="4">
        <f>INDEX('Job Evaluation'!$I$5:$I$40,MATCH(G449,'Job Evaluation'!$A$5:$A$40,0))</f>
        <v/>
      </c>
      <c r="AA449" s="4">
        <f>SUMPRODUCT(($C$2:$C$3444=C449)*($X$2:$X$3444&lt;X449))+SUMPRODUCT(($C$2:C449=C449)*($X$2:X449=X449))</f>
        <v/>
      </c>
      <c r="AB449" s="4">
        <f>MIN(4,INT((AA449-1)*4/COUNTIF($C$2:$C$3444,C449))+1)</f>
        <v/>
      </c>
    </row>
    <row r="450">
      <c r="A450" s="5" t="inlineStr">
        <is>
          <t>W00540</t>
        </is>
      </c>
      <c r="B450" s="5" t="inlineStr">
        <is>
          <t>IT · Milan</t>
        </is>
      </c>
      <c r="C450" s="5" t="inlineStr">
        <is>
          <t>IT</t>
        </is>
      </c>
      <c r="D450" s="5" t="inlineStr">
        <is>
          <t>Milan</t>
        </is>
      </c>
      <c r="E450" s="5" t="inlineStr">
        <is>
          <t>Tech</t>
        </is>
      </c>
      <c r="F450" s="5" t="inlineStr">
        <is>
          <t>L5</t>
        </is>
      </c>
      <c r="G450" s="5" t="inlineStr">
        <is>
          <t>Tech L5</t>
        </is>
      </c>
      <c r="H450" s="5" t="inlineStr">
        <is>
          <t>F</t>
        </is>
      </c>
      <c r="I450" s="5" t="inlineStr">
        <is>
          <t>Permanent</t>
        </is>
      </c>
      <c r="J450" s="5" t="inlineStr">
        <is>
          <t>Onsite</t>
        </is>
      </c>
      <c r="K450" s="5" t="n">
        <v>1</v>
      </c>
      <c r="L450" s="5" t="n">
        <v>40</v>
      </c>
      <c r="M450" s="5" t="n">
        <v>4</v>
      </c>
      <c r="N450" s="41" t="n">
        <v>91000</v>
      </c>
      <c r="O450" s="41" t="n">
        <v>13240</v>
      </c>
      <c r="P450" s="41" t="n">
        <v>0</v>
      </c>
      <c r="Q450" s="41" t="n">
        <v>0</v>
      </c>
      <c r="R450" s="41" t="n">
        <v>6000</v>
      </c>
      <c r="S450" s="28">
        <f>L450*Settings!$C$7</f>
        <v/>
      </c>
      <c r="T450" s="34">
        <f>O450+P450+Q450+R450</f>
        <v/>
      </c>
      <c r="U450" s="34">
        <f>N450+T450</f>
        <v/>
      </c>
      <c r="V450" s="33">
        <f>N450/S450</f>
        <v/>
      </c>
      <c r="W450" s="33">
        <f>T450/S450</f>
        <v/>
      </c>
      <c r="X450" s="33">
        <f>U450/S450</f>
        <v/>
      </c>
      <c r="Y450" s="4">
        <f>IF(T450&gt;0,1,0)</f>
        <v/>
      </c>
      <c r="Z450" s="4">
        <f>INDEX('Job Evaluation'!$I$5:$I$40,MATCH(G450,'Job Evaluation'!$A$5:$A$40,0))</f>
        <v/>
      </c>
      <c r="AA450" s="4">
        <f>SUMPRODUCT(($C$2:$C$3444=C450)*($X$2:$X$3444&lt;X450))+SUMPRODUCT(($C$2:C450=C450)*($X$2:X450=X450))</f>
        <v/>
      </c>
      <c r="AB450" s="4">
        <f>MIN(4,INT((AA450-1)*4/COUNTIF($C$2:$C$3444,C450))+1)</f>
        <v/>
      </c>
    </row>
    <row r="451">
      <c r="A451" s="5" t="inlineStr">
        <is>
          <t>W00541</t>
        </is>
      </c>
      <c r="B451" s="5" t="inlineStr">
        <is>
          <t>PL · Kraków</t>
        </is>
      </c>
      <c r="C451" s="5" t="inlineStr">
        <is>
          <t>PL</t>
        </is>
      </c>
      <c r="D451" s="5" t="inlineStr">
        <is>
          <t>Krakow</t>
        </is>
      </c>
      <c r="E451" s="5" t="inlineStr">
        <is>
          <t>Customer Service</t>
        </is>
      </c>
      <c r="F451" s="5" t="inlineStr">
        <is>
          <t>L1</t>
        </is>
      </c>
      <c r="G451" s="5" t="inlineStr">
        <is>
          <t>Customer Service L1</t>
        </is>
      </c>
      <c r="H451" s="5" t="inlineStr">
        <is>
          <t>F</t>
        </is>
      </c>
      <c r="I451" s="5" t="inlineStr">
        <is>
          <t>Permanent</t>
        </is>
      </c>
      <c r="J451" s="5" t="inlineStr">
        <is>
          <t>Onsite</t>
        </is>
      </c>
      <c r="K451" s="5" t="n">
        <v>1</v>
      </c>
      <c r="L451" s="5" t="n">
        <v>40</v>
      </c>
      <c r="M451" s="5" t="n">
        <v>3</v>
      </c>
      <c r="N451" s="41" t="n">
        <v>18750</v>
      </c>
      <c r="O451" s="41" t="n">
        <v>0</v>
      </c>
      <c r="P451" s="41" t="n">
        <v>0</v>
      </c>
      <c r="Q451" s="41" t="n">
        <v>840</v>
      </c>
      <c r="R451" s="41" t="n">
        <v>0</v>
      </c>
      <c r="S451" s="28">
        <f>L451*Settings!$C$7</f>
        <v/>
      </c>
      <c r="T451" s="34">
        <f>O451+P451+Q451+R451</f>
        <v/>
      </c>
      <c r="U451" s="34">
        <f>N451+T451</f>
        <v/>
      </c>
      <c r="V451" s="33">
        <f>N451/S451</f>
        <v/>
      </c>
      <c r="W451" s="33">
        <f>T451/S451</f>
        <v/>
      </c>
      <c r="X451" s="33">
        <f>U451/S451</f>
        <v/>
      </c>
      <c r="Y451" s="4">
        <f>IF(T451&gt;0,1,0)</f>
        <v/>
      </c>
      <c r="Z451" s="4">
        <f>INDEX('Job Evaluation'!$I$5:$I$40,MATCH(G451,'Job Evaluation'!$A$5:$A$40,0))</f>
        <v/>
      </c>
      <c r="AA451" s="4">
        <f>SUMPRODUCT(($C$2:$C$3444=C451)*($X$2:$X$3444&lt;X451))+SUMPRODUCT(($C$2:C451=C451)*($X$2:X451=X451))</f>
        <v/>
      </c>
      <c r="AB451" s="4">
        <f>MIN(4,INT((AA451-1)*4/COUNTIF($C$2:$C$3444,C451))+1)</f>
        <v/>
      </c>
    </row>
    <row r="452">
      <c r="A452" s="5" t="inlineStr">
        <is>
          <t>W00542</t>
        </is>
      </c>
      <c r="B452" s="5" t="inlineStr">
        <is>
          <t>ES · Barcelona</t>
        </is>
      </c>
      <c r="C452" s="5" t="inlineStr">
        <is>
          <t>ES</t>
        </is>
      </c>
      <c r="D452" s="5" t="inlineStr">
        <is>
          <t>Barcelona</t>
        </is>
      </c>
      <c r="E452" s="5" t="inlineStr">
        <is>
          <t>Customer Service</t>
        </is>
      </c>
      <c r="F452" s="5" t="inlineStr">
        <is>
          <t>L2</t>
        </is>
      </c>
      <c r="G452" s="5" t="inlineStr">
        <is>
          <t>Customer Service L2</t>
        </is>
      </c>
      <c r="H452" s="5" t="inlineStr">
        <is>
          <t>F</t>
        </is>
      </c>
      <c r="I452" s="5" t="inlineStr">
        <is>
          <t>Permanent</t>
        </is>
      </c>
      <c r="J452" s="5" t="inlineStr">
        <is>
          <t>Hybrid</t>
        </is>
      </c>
      <c r="K452" s="5" t="n">
        <v>1</v>
      </c>
      <c r="L452" s="5" t="n">
        <v>40</v>
      </c>
      <c r="M452" s="5" t="n">
        <v>2</v>
      </c>
      <c r="N452" s="41" t="n">
        <v>28650</v>
      </c>
      <c r="O452" s="41" t="n">
        <v>0</v>
      </c>
      <c r="P452" s="41" t="n">
        <v>0</v>
      </c>
      <c r="Q452" s="41" t="n">
        <v>0</v>
      </c>
      <c r="R452" s="41" t="n">
        <v>0</v>
      </c>
      <c r="S452" s="28">
        <f>L452*Settings!$C$7</f>
        <v/>
      </c>
      <c r="T452" s="34">
        <f>O452+P452+Q452+R452</f>
        <v/>
      </c>
      <c r="U452" s="34">
        <f>N452+T452</f>
        <v/>
      </c>
      <c r="V452" s="33">
        <f>N452/S452</f>
        <v/>
      </c>
      <c r="W452" s="33">
        <f>T452/S452</f>
        <v/>
      </c>
      <c r="X452" s="33">
        <f>U452/S452</f>
        <v/>
      </c>
      <c r="Y452" s="4">
        <f>IF(T452&gt;0,1,0)</f>
        <v/>
      </c>
      <c r="Z452" s="4">
        <f>INDEX('Job Evaluation'!$I$5:$I$40,MATCH(G452,'Job Evaluation'!$A$5:$A$40,0))</f>
        <v/>
      </c>
      <c r="AA452" s="4">
        <f>SUMPRODUCT(($C$2:$C$3444=C452)*($X$2:$X$3444&lt;X452))+SUMPRODUCT(($C$2:C452=C452)*($X$2:X452=X452))</f>
        <v/>
      </c>
      <c r="AB452" s="4">
        <f>MIN(4,INT((AA452-1)*4/COUNTIF($C$2:$C$3444,C452))+1)</f>
        <v/>
      </c>
    </row>
    <row r="453">
      <c r="A453" s="5" t="inlineStr">
        <is>
          <t>W00543</t>
        </is>
      </c>
      <c r="B453" s="5" t="inlineStr">
        <is>
          <t>IT · Milan</t>
        </is>
      </c>
      <c r="C453" s="5" t="inlineStr">
        <is>
          <t>IT</t>
        </is>
      </c>
      <c r="D453" s="5" t="inlineStr">
        <is>
          <t>Milan</t>
        </is>
      </c>
      <c r="E453" s="5" t="inlineStr">
        <is>
          <t>Customer Service</t>
        </is>
      </c>
      <c r="F453" s="5" t="inlineStr">
        <is>
          <t>L1</t>
        </is>
      </c>
      <c r="G453" s="5" t="inlineStr">
        <is>
          <t>Customer Service L1</t>
        </is>
      </c>
      <c r="H453" s="5" t="inlineStr">
        <is>
          <t>M</t>
        </is>
      </c>
      <c r="I453" s="5" t="inlineStr">
        <is>
          <t>Fixed-term</t>
        </is>
      </c>
      <c r="J453" s="5" t="inlineStr">
        <is>
          <t>Hybrid</t>
        </is>
      </c>
      <c r="K453" s="5" t="n">
        <v>1</v>
      </c>
      <c r="L453" s="5" t="n">
        <v>40</v>
      </c>
      <c r="M453" s="5" t="n">
        <v>3</v>
      </c>
      <c r="N453" s="41" t="n">
        <v>24200</v>
      </c>
      <c r="O453" s="41" t="n">
        <v>0</v>
      </c>
      <c r="P453" s="41" t="n">
        <v>0</v>
      </c>
      <c r="Q453" s="41" t="n">
        <v>0</v>
      </c>
      <c r="R453" s="41" t="n">
        <v>0</v>
      </c>
      <c r="S453" s="28">
        <f>L453*Settings!$C$7</f>
        <v/>
      </c>
      <c r="T453" s="34">
        <f>O453+P453+Q453+R453</f>
        <v/>
      </c>
      <c r="U453" s="34">
        <f>N453+T453</f>
        <v/>
      </c>
      <c r="V453" s="33">
        <f>N453/S453</f>
        <v/>
      </c>
      <c r="W453" s="33">
        <f>T453/S453</f>
        <v/>
      </c>
      <c r="X453" s="33">
        <f>U453/S453</f>
        <v/>
      </c>
      <c r="Y453" s="4">
        <f>IF(T453&gt;0,1,0)</f>
        <v/>
      </c>
      <c r="Z453" s="4">
        <f>INDEX('Job Evaluation'!$I$5:$I$40,MATCH(G453,'Job Evaluation'!$A$5:$A$40,0))</f>
        <v/>
      </c>
      <c r="AA453" s="4">
        <f>SUMPRODUCT(($C$2:$C$3444=C453)*($X$2:$X$3444&lt;X453))+SUMPRODUCT(($C$2:C453=C453)*($X$2:X453=X453))</f>
        <v/>
      </c>
      <c r="AB453" s="4">
        <f>MIN(4,INT((AA453-1)*4/COUNTIF($C$2:$C$3444,C453))+1)</f>
        <v/>
      </c>
    </row>
    <row r="454">
      <c r="A454" s="5" t="inlineStr">
        <is>
          <t>W00544</t>
        </is>
      </c>
      <c r="B454" s="5" t="inlineStr">
        <is>
          <t>IT · Milan</t>
        </is>
      </c>
      <c r="C454" s="5" t="inlineStr">
        <is>
          <t>IT</t>
        </is>
      </c>
      <c r="D454" s="5" t="inlineStr">
        <is>
          <t>Milan</t>
        </is>
      </c>
      <c r="E454" s="5" t="inlineStr">
        <is>
          <t>Customer Service</t>
        </is>
      </c>
      <c r="F454" s="5" t="inlineStr">
        <is>
          <t>L3</t>
        </is>
      </c>
      <c r="G454" s="5" t="inlineStr">
        <is>
          <t>Customer Service L3</t>
        </is>
      </c>
      <c r="H454" s="5" t="inlineStr">
        <is>
          <t>M</t>
        </is>
      </c>
      <c r="I454" s="5" t="inlineStr">
        <is>
          <t>Fixed-term</t>
        </is>
      </c>
      <c r="J454" s="5" t="inlineStr">
        <is>
          <t>Onsite</t>
        </is>
      </c>
      <c r="K454" s="5" t="n">
        <v>1</v>
      </c>
      <c r="L454" s="5" t="n">
        <v>40</v>
      </c>
      <c r="M454" s="5" t="n">
        <v>3</v>
      </c>
      <c r="N454" s="41" t="n">
        <v>32050</v>
      </c>
      <c r="O454" s="41" t="n">
        <v>1580</v>
      </c>
      <c r="P454" s="41" t="n">
        <v>0</v>
      </c>
      <c r="Q454" s="41" t="n">
        <v>1320</v>
      </c>
      <c r="R454" s="41" t="n">
        <v>0</v>
      </c>
      <c r="S454" s="28">
        <f>L454*Settings!$C$7</f>
        <v/>
      </c>
      <c r="T454" s="34">
        <f>O454+P454+Q454+R454</f>
        <v/>
      </c>
      <c r="U454" s="34">
        <f>N454+T454</f>
        <v/>
      </c>
      <c r="V454" s="33">
        <f>N454/S454</f>
        <v/>
      </c>
      <c r="W454" s="33">
        <f>T454/S454</f>
        <v/>
      </c>
      <c r="X454" s="33">
        <f>U454/S454</f>
        <v/>
      </c>
      <c r="Y454" s="4">
        <f>IF(T454&gt;0,1,0)</f>
        <v/>
      </c>
      <c r="Z454" s="4">
        <f>INDEX('Job Evaluation'!$I$5:$I$40,MATCH(G454,'Job Evaluation'!$A$5:$A$40,0))</f>
        <v/>
      </c>
      <c r="AA454" s="4">
        <f>SUMPRODUCT(($C$2:$C$3444=C454)*($X$2:$X$3444&lt;X454))+SUMPRODUCT(($C$2:C454=C454)*($X$2:X454=X454))</f>
        <v/>
      </c>
      <c r="AB454" s="4">
        <f>MIN(4,INT((AA454-1)*4/COUNTIF($C$2:$C$3444,C454))+1)</f>
        <v/>
      </c>
    </row>
    <row r="455">
      <c r="A455" s="5" t="inlineStr">
        <is>
          <t>W00546</t>
        </is>
      </c>
      <c r="B455" s="5" t="inlineStr">
        <is>
          <t>ES · Barcelona</t>
        </is>
      </c>
      <c r="C455" s="5" t="inlineStr">
        <is>
          <t>ES</t>
        </is>
      </c>
      <c r="D455" s="5" t="inlineStr">
        <is>
          <t>Barcelona</t>
        </is>
      </c>
      <c r="E455" s="5" t="inlineStr">
        <is>
          <t>Customer Service</t>
        </is>
      </c>
      <c r="F455" s="5" t="inlineStr">
        <is>
          <t>L1</t>
        </is>
      </c>
      <c r="G455" s="5" t="inlineStr">
        <is>
          <t>Customer Service L1</t>
        </is>
      </c>
      <c r="H455" s="5" t="inlineStr">
        <is>
          <t>M</t>
        </is>
      </c>
      <c r="I455" s="5" t="inlineStr">
        <is>
          <t>Permanent</t>
        </is>
      </c>
      <c r="J455" s="5" t="inlineStr">
        <is>
          <t>Remote</t>
        </is>
      </c>
      <c r="K455" s="5" t="n">
        <v>1</v>
      </c>
      <c r="L455" s="5" t="n">
        <v>40</v>
      </c>
      <c r="M455" s="5" t="n">
        <v>3</v>
      </c>
      <c r="N455" s="41" t="n">
        <v>21550</v>
      </c>
      <c r="O455" s="41" t="n">
        <v>0</v>
      </c>
      <c r="P455" s="41" t="n">
        <v>0</v>
      </c>
      <c r="Q455" s="41" t="n">
        <v>0</v>
      </c>
      <c r="R455" s="41" t="n">
        <v>0</v>
      </c>
      <c r="S455" s="28">
        <f>L455*Settings!$C$7</f>
        <v/>
      </c>
      <c r="T455" s="34">
        <f>O455+P455+Q455+R455</f>
        <v/>
      </c>
      <c r="U455" s="34">
        <f>N455+T455</f>
        <v/>
      </c>
      <c r="V455" s="33">
        <f>N455/S455</f>
        <v/>
      </c>
      <c r="W455" s="33">
        <f>T455/S455</f>
        <v/>
      </c>
      <c r="X455" s="33">
        <f>U455/S455</f>
        <v/>
      </c>
      <c r="Y455" s="4">
        <f>IF(T455&gt;0,1,0)</f>
        <v/>
      </c>
      <c r="Z455" s="4">
        <f>INDEX('Job Evaluation'!$I$5:$I$40,MATCH(G455,'Job Evaluation'!$A$5:$A$40,0))</f>
        <v/>
      </c>
      <c r="AA455" s="4">
        <f>SUMPRODUCT(($C$2:$C$3444=C455)*($X$2:$X$3444&lt;X455))+SUMPRODUCT(($C$2:C455=C455)*($X$2:X455=X455))</f>
        <v/>
      </c>
      <c r="AB455" s="4">
        <f>MIN(4,INT((AA455-1)*4/COUNTIF($C$2:$C$3444,C455))+1)</f>
        <v/>
      </c>
    </row>
    <row r="456">
      <c r="A456" s="5" t="inlineStr">
        <is>
          <t>W00547</t>
        </is>
      </c>
      <c r="B456" s="5" t="inlineStr">
        <is>
          <t>PL · Kraków</t>
        </is>
      </c>
      <c r="C456" s="5" t="inlineStr">
        <is>
          <t>PL</t>
        </is>
      </c>
      <c r="D456" s="5" t="inlineStr">
        <is>
          <t>Krakow</t>
        </is>
      </c>
      <c r="E456" s="5" t="inlineStr">
        <is>
          <t>Operations</t>
        </is>
      </c>
      <c r="F456" s="5" t="inlineStr">
        <is>
          <t>L3</t>
        </is>
      </c>
      <c r="G456" s="5" t="inlineStr">
        <is>
          <t>Operations L3</t>
        </is>
      </c>
      <c r="H456" s="5" t="inlineStr">
        <is>
          <t>F</t>
        </is>
      </c>
      <c r="I456" s="5" t="inlineStr">
        <is>
          <t>Permanent</t>
        </is>
      </c>
      <c r="J456" s="5" t="inlineStr">
        <is>
          <t>Onsite</t>
        </is>
      </c>
      <c r="K456" s="5" t="n">
        <v>1</v>
      </c>
      <c r="L456" s="5" t="n">
        <v>40</v>
      </c>
      <c r="M456" s="5" t="n">
        <v>3</v>
      </c>
      <c r="N456" s="41" t="n">
        <v>31650</v>
      </c>
      <c r="O456" s="41" t="n">
        <v>1550</v>
      </c>
      <c r="P456" s="41" t="n">
        <v>0</v>
      </c>
      <c r="Q456" s="41" t="n">
        <v>840</v>
      </c>
      <c r="R456" s="41" t="n">
        <v>0</v>
      </c>
      <c r="S456" s="28">
        <f>L456*Settings!$C$7</f>
        <v/>
      </c>
      <c r="T456" s="34">
        <f>O456+P456+Q456+R456</f>
        <v/>
      </c>
      <c r="U456" s="34">
        <f>N456+T456</f>
        <v/>
      </c>
      <c r="V456" s="33">
        <f>N456/S456</f>
        <v/>
      </c>
      <c r="W456" s="33">
        <f>T456/S456</f>
        <v/>
      </c>
      <c r="X456" s="33">
        <f>U456/S456</f>
        <v/>
      </c>
      <c r="Y456" s="4">
        <f>IF(T456&gt;0,1,0)</f>
        <v/>
      </c>
      <c r="Z456" s="4">
        <f>INDEX('Job Evaluation'!$I$5:$I$40,MATCH(G456,'Job Evaluation'!$A$5:$A$40,0))</f>
        <v/>
      </c>
      <c r="AA456" s="4">
        <f>SUMPRODUCT(($C$2:$C$3444=C456)*($X$2:$X$3444&lt;X456))+SUMPRODUCT(($C$2:C456=C456)*($X$2:X456=X456))</f>
        <v/>
      </c>
      <c r="AB456" s="4">
        <f>MIN(4,INT((AA456-1)*4/COUNTIF($C$2:$C$3444,C456))+1)</f>
        <v/>
      </c>
    </row>
    <row r="457">
      <c r="A457" s="5" t="inlineStr">
        <is>
          <t>W00548</t>
        </is>
      </c>
      <c r="B457" s="5" t="inlineStr">
        <is>
          <t>PL · Kraków</t>
        </is>
      </c>
      <c r="C457" s="5" t="inlineStr">
        <is>
          <t>PL</t>
        </is>
      </c>
      <c r="D457" s="5" t="inlineStr">
        <is>
          <t>Krakow</t>
        </is>
      </c>
      <c r="E457" s="5" t="inlineStr">
        <is>
          <t>Customer Service</t>
        </is>
      </c>
      <c r="F457" s="5" t="inlineStr">
        <is>
          <t>L1</t>
        </is>
      </c>
      <c r="G457" s="5" t="inlineStr">
        <is>
          <t>Customer Service L1</t>
        </is>
      </c>
      <c r="H457" s="5" t="inlineStr">
        <is>
          <t>F</t>
        </is>
      </c>
      <c r="I457" s="5" t="inlineStr">
        <is>
          <t>Permanent</t>
        </is>
      </c>
      <c r="J457" s="5" t="inlineStr">
        <is>
          <t>Hybrid</t>
        </is>
      </c>
      <c r="K457" s="5" t="n">
        <v>1</v>
      </c>
      <c r="L457" s="5" t="n">
        <v>40</v>
      </c>
      <c r="M457" s="5" t="n">
        <v>3</v>
      </c>
      <c r="N457" s="41" t="n">
        <v>18450</v>
      </c>
      <c r="O457" s="41" t="n">
        <v>0</v>
      </c>
      <c r="P457" s="41" t="n">
        <v>0</v>
      </c>
      <c r="Q457" s="41" t="n">
        <v>0</v>
      </c>
      <c r="R457" s="41" t="n">
        <v>0</v>
      </c>
      <c r="S457" s="28">
        <f>L457*Settings!$C$7</f>
        <v/>
      </c>
      <c r="T457" s="34">
        <f>O457+P457+Q457+R457</f>
        <v/>
      </c>
      <c r="U457" s="34">
        <f>N457+T457</f>
        <v/>
      </c>
      <c r="V457" s="33">
        <f>N457/S457</f>
        <v/>
      </c>
      <c r="W457" s="33">
        <f>T457/S457</f>
        <v/>
      </c>
      <c r="X457" s="33">
        <f>U457/S457</f>
        <v/>
      </c>
      <c r="Y457" s="4">
        <f>IF(T457&gt;0,1,0)</f>
        <v/>
      </c>
      <c r="Z457" s="4">
        <f>INDEX('Job Evaluation'!$I$5:$I$40,MATCH(G457,'Job Evaluation'!$A$5:$A$40,0))</f>
        <v/>
      </c>
      <c r="AA457" s="4">
        <f>SUMPRODUCT(($C$2:$C$3444=C457)*($X$2:$X$3444&lt;X457))+SUMPRODUCT(($C$2:C457=C457)*($X$2:X457=X457))</f>
        <v/>
      </c>
      <c r="AB457" s="4">
        <f>MIN(4,INT((AA457-1)*4/COUNTIF($C$2:$C$3444,C457))+1)</f>
        <v/>
      </c>
    </row>
    <row r="458">
      <c r="A458" s="5" t="inlineStr">
        <is>
          <t>W00549</t>
        </is>
      </c>
      <c r="B458" s="5" t="inlineStr">
        <is>
          <t>IT · Milan</t>
        </is>
      </c>
      <c r="C458" s="5" t="inlineStr">
        <is>
          <t>IT</t>
        </is>
      </c>
      <c r="D458" s="5" t="inlineStr">
        <is>
          <t>Milan</t>
        </is>
      </c>
      <c r="E458" s="5" t="inlineStr">
        <is>
          <t>Customer Service</t>
        </is>
      </c>
      <c r="F458" s="5" t="inlineStr">
        <is>
          <t>L3</t>
        </is>
      </c>
      <c r="G458" s="5" t="inlineStr">
        <is>
          <t>Customer Service L3</t>
        </is>
      </c>
      <c r="H458" s="5" t="inlineStr">
        <is>
          <t>M</t>
        </is>
      </c>
      <c r="I458" s="5" t="inlineStr">
        <is>
          <t>Permanent</t>
        </is>
      </c>
      <c r="J458" s="5" t="inlineStr">
        <is>
          <t>Hybrid</t>
        </is>
      </c>
      <c r="K458" s="5" t="n">
        <v>1</v>
      </c>
      <c r="L458" s="5" t="n">
        <v>40</v>
      </c>
      <c r="M458" s="5" t="n">
        <v>5</v>
      </c>
      <c r="N458" s="41" t="n">
        <v>35750</v>
      </c>
      <c r="O458" s="41" t="n">
        <v>2850</v>
      </c>
      <c r="P458" s="41" t="n">
        <v>0</v>
      </c>
      <c r="Q458" s="41" t="n">
        <v>0</v>
      </c>
      <c r="R458" s="41" t="n">
        <v>0</v>
      </c>
      <c r="S458" s="28">
        <f>L458*Settings!$C$7</f>
        <v/>
      </c>
      <c r="T458" s="34">
        <f>O458+P458+Q458+R458</f>
        <v/>
      </c>
      <c r="U458" s="34">
        <f>N458+T458</f>
        <v/>
      </c>
      <c r="V458" s="33">
        <f>N458/S458</f>
        <v/>
      </c>
      <c r="W458" s="33">
        <f>T458/S458</f>
        <v/>
      </c>
      <c r="X458" s="33">
        <f>U458/S458</f>
        <v/>
      </c>
      <c r="Y458" s="4">
        <f>IF(T458&gt;0,1,0)</f>
        <v/>
      </c>
      <c r="Z458" s="4">
        <f>INDEX('Job Evaluation'!$I$5:$I$40,MATCH(G458,'Job Evaluation'!$A$5:$A$40,0))</f>
        <v/>
      </c>
      <c r="AA458" s="4">
        <f>SUMPRODUCT(($C$2:$C$3444=C458)*($X$2:$X$3444&lt;X458))+SUMPRODUCT(($C$2:C458=C458)*($X$2:X458=X458))</f>
        <v/>
      </c>
      <c r="AB458" s="4">
        <f>MIN(4,INT((AA458-1)*4/COUNTIF($C$2:$C$3444,C458))+1)</f>
        <v/>
      </c>
    </row>
    <row r="459">
      <c r="A459" s="5" t="inlineStr">
        <is>
          <t>W00550</t>
        </is>
      </c>
      <c r="B459" s="5" t="inlineStr">
        <is>
          <t>PL · Kraków</t>
        </is>
      </c>
      <c r="C459" s="5" t="inlineStr">
        <is>
          <t>PL</t>
        </is>
      </c>
      <c r="D459" s="5" t="inlineStr">
        <is>
          <t>Krakow</t>
        </is>
      </c>
      <c r="E459" s="5" t="inlineStr">
        <is>
          <t>Operations</t>
        </is>
      </c>
      <c r="F459" s="5" t="inlineStr">
        <is>
          <t>L3</t>
        </is>
      </c>
      <c r="G459" s="5" t="inlineStr">
        <is>
          <t>Operations L3</t>
        </is>
      </c>
      <c r="H459" s="5" t="inlineStr">
        <is>
          <t>F</t>
        </is>
      </c>
      <c r="I459" s="5" t="inlineStr">
        <is>
          <t>Permanent</t>
        </is>
      </c>
      <c r="J459" s="5" t="inlineStr">
        <is>
          <t>Remote</t>
        </is>
      </c>
      <c r="K459" s="5" t="n">
        <v>1</v>
      </c>
      <c r="L459" s="5" t="n">
        <v>40</v>
      </c>
      <c r="M459" s="5" t="n">
        <v>3</v>
      </c>
      <c r="N459" s="41" t="n">
        <v>37250</v>
      </c>
      <c r="O459" s="41" t="n">
        <v>1950</v>
      </c>
      <c r="P459" s="41" t="n">
        <v>0</v>
      </c>
      <c r="Q459" s="41" t="n">
        <v>0</v>
      </c>
      <c r="R459" s="41" t="n">
        <v>0</v>
      </c>
      <c r="S459" s="28">
        <f>L459*Settings!$C$7</f>
        <v/>
      </c>
      <c r="T459" s="34">
        <f>O459+P459+Q459+R459</f>
        <v/>
      </c>
      <c r="U459" s="34">
        <f>N459+T459</f>
        <v/>
      </c>
      <c r="V459" s="33">
        <f>N459/S459</f>
        <v/>
      </c>
      <c r="W459" s="33">
        <f>T459/S459</f>
        <v/>
      </c>
      <c r="X459" s="33">
        <f>U459/S459</f>
        <v/>
      </c>
      <c r="Y459" s="4">
        <f>IF(T459&gt;0,1,0)</f>
        <v/>
      </c>
      <c r="Z459" s="4">
        <f>INDEX('Job Evaluation'!$I$5:$I$40,MATCH(G459,'Job Evaluation'!$A$5:$A$40,0))</f>
        <v/>
      </c>
      <c r="AA459" s="4">
        <f>SUMPRODUCT(($C$2:$C$3444=C459)*($X$2:$X$3444&lt;X459))+SUMPRODUCT(($C$2:C459=C459)*($X$2:X459=X459))</f>
        <v/>
      </c>
      <c r="AB459" s="4">
        <f>MIN(4,INT((AA459-1)*4/COUNTIF($C$2:$C$3444,C459))+1)</f>
        <v/>
      </c>
    </row>
    <row r="460">
      <c r="A460" s="5" t="inlineStr">
        <is>
          <t>W00551</t>
        </is>
      </c>
      <c r="B460" s="5" t="inlineStr">
        <is>
          <t>DE · Munich</t>
        </is>
      </c>
      <c r="C460" s="5" t="inlineStr">
        <is>
          <t>DE</t>
        </is>
      </c>
      <c r="D460" s="5" t="inlineStr">
        <is>
          <t>Munich</t>
        </is>
      </c>
      <c r="E460" s="5" t="inlineStr">
        <is>
          <t>Customer Service</t>
        </is>
      </c>
      <c r="F460" s="5" t="inlineStr">
        <is>
          <t>L3</t>
        </is>
      </c>
      <c r="G460" s="5" t="inlineStr">
        <is>
          <t>Customer Service L3</t>
        </is>
      </c>
      <c r="H460" s="5" t="inlineStr">
        <is>
          <t>F</t>
        </is>
      </c>
      <c r="I460" s="5" t="inlineStr">
        <is>
          <t>Permanent</t>
        </is>
      </c>
      <c r="J460" s="5" t="inlineStr">
        <is>
          <t>Onsite</t>
        </is>
      </c>
      <c r="K460" s="5" t="n">
        <v>1</v>
      </c>
      <c r="L460" s="5" t="n">
        <v>40</v>
      </c>
      <c r="M460" s="5" t="n">
        <v>4</v>
      </c>
      <c r="N460" s="41" t="n">
        <v>67950</v>
      </c>
      <c r="O460" s="41" t="n">
        <v>4110</v>
      </c>
      <c r="P460" s="41" t="n">
        <v>0</v>
      </c>
      <c r="Q460" s="41" t="n">
        <v>1800</v>
      </c>
      <c r="R460" s="41" t="n">
        <v>0</v>
      </c>
      <c r="S460" s="28">
        <f>L460*Settings!$C$7</f>
        <v/>
      </c>
      <c r="T460" s="34">
        <f>O460+P460+Q460+R460</f>
        <v/>
      </c>
      <c r="U460" s="34">
        <f>N460+T460</f>
        <v/>
      </c>
      <c r="V460" s="33">
        <f>N460/S460</f>
        <v/>
      </c>
      <c r="W460" s="33">
        <f>T460/S460</f>
        <v/>
      </c>
      <c r="X460" s="33">
        <f>U460/S460</f>
        <v/>
      </c>
      <c r="Y460" s="4">
        <f>IF(T460&gt;0,1,0)</f>
        <v/>
      </c>
      <c r="Z460" s="4">
        <f>INDEX('Job Evaluation'!$I$5:$I$40,MATCH(G460,'Job Evaluation'!$A$5:$A$40,0))</f>
        <v/>
      </c>
      <c r="AA460" s="4">
        <f>SUMPRODUCT(($C$2:$C$3444=C460)*($X$2:$X$3444&lt;X460))+SUMPRODUCT(($C$2:C460=C460)*($X$2:X460=X460))</f>
        <v/>
      </c>
      <c r="AB460" s="4">
        <f>MIN(4,INT((AA460-1)*4/COUNTIF($C$2:$C$3444,C460))+1)</f>
        <v/>
      </c>
    </row>
    <row r="461">
      <c r="A461" s="5" t="inlineStr">
        <is>
          <t>W00553</t>
        </is>
      </c>
      <c r="B461" s="5" t="inlineStr">
        <is>
          <t>PL · Kraków</t>
        </is>
      </c>
      <c r="C461" s="5" t="inlineStr">
        <is>
          <t>PL</t>
        </is>
      </c>
      <c r="D461" s="5" t="inlineStr">
        <is>
          <t>Krakow</t>
        </is>
      </c>
      <c r="E461" s="5" t="inlineStr">
        <is>
          <t>Tech</t>
        </is>
      </c>
      <c r="F461" s="5" t="inlineStr">
        <is>
          <t>L4</t>
        </is>
      </c>
      <c r="G461" s="5" t="inlineStr">
        <is>
          <t>Tech L4</t>
        </is>
      </c>
      <c r="H461" s="5" t="inlineStr">
        <is>
          <t>F</t>
        </is>
      </c>
      <c r="I461" s="5" t="inlineStr">
        <is>
          <t>Permanent</t>
        </is>
      </c>
      <c r="J461" s="5" t="inlineStr">
        <is>
          <t>Remote</t>
        </is>
      </c>
      <c r="K461" s="5" t="n">
        <v>1</v>
      </c>
      <c r="L461" s="5" t="n">
        <v>40</v>
      </c>
      <c r="M461" s="5" t="n">
        <v>3</v>
      </c>
      <c r="N461" s="41" t="n">
        <v>52550</v>
      </c>
      <c r="O461" s="41" t="n">
        <v>4350</v>
      </c>
      <c r="P461" s="41" t="n">
        <v>0</v>
      </c>
      <c r="Q461" s="41" t="n">
        <v>0</v>
      </c>
      <c r="R461" s="41" t="n">
        <v>0</v>
      </c>
      <c r="S461" s="28">
        <f>L461*Settings!$C$7</f>
        <v/>
      </c>
      <c r="T461" s="34">
        <f>O461+P461+Q461+R461</f>
        <v/>
      </c>
      <c r="U461" s="34">
        <f>N461+T461</f>
        <v/>
      </c>
      <c r="V461" s="33">
        <f>N461/S461</f>
        <v/>
      </c>
      <c r="W461" s="33">
        <f>T461/S461</f>
        <v/>
      </c>
      <c r="X461" s="33">
        <f>U461/S461</f>
        <v/>
      </c>
      <c r="Y461" s="4">
        <f>IF(T461&gt;0,1,0)</f>
        <v/>
      </c>
      <c r="Z461" s="4">
        <f>INDEX('Job Evaluation'!$I$5:$I$40,MATCH(G461,'Job Evaluation'!$A$5:$A$40,0))</f>
        <v/>
      </c>
      <c r="AA461" s="4">
        <f>SUMPRODUCT(($C$2:$C$3444=C461)*($X$2:$X$3444&lt;X461))+SUMPRODUCT(($C$2:C461=C461)*($X$2:X461=X461))</f>
        <v/>
      </c>
      <c r="AB461" s="4">
        <f>MIN(4,INT((AA461-1)*4/COUNTIF($C$2:$C$3444,C461))+1)</f>
        <v/>
      </c>
    </row>
    <row r="462">
      <c r="A462" s="5" t="inlineStr">
        <is>
          <t>W00555</t>
        </is>
      </c>
      <c r="B462" s="5" t="inlineStr">
        <is>
          <t>DE · Munich</t>
        </is>
      </c>
      <c r="C462" s="5" t="inlineStr">
        <is>
          <t>DE</t>
        </is>
      </c>
      <c r="D462" s="5" t="inlineStr">
        <is>
          <t>Munich</t>
        </is>
      </c>
      <c r="E462" s="5" t="inlineStr">
        <is>
          <t>Customer Service</t>
        </is>
      </c>
      <c r="F462" s="5" t="inlineStr">
        <is>
          <t>L1</t>
        </is>
      </c>
      <c r="G462" s="5" t="inlineStr">
        <is>
          <t>Customer Service L1</t>
        </is>
      </c>
      <c r="H462" s="5" t="inlineStr">
        <is>
          <t>F</t>
        </is>
      </c>
      <c r="I462" s="5" t="inlineStr">
        <is>
          <t>Permanent</t>
        </is>
      </c>
      <c r="J462" s="5" t="inlineStr">
        <is>
          <t>Remote</t>
        </is>
      </c>
      <c r="K462" s="5" t="n">
        <v>1</v>
      </c>
      <c r="L462" s="5" t="n">
        <v>40</v>
      </c>
      <c r="M462" s="5" t="n">
        <v>2</v>
      </c>
      <c r="N462" s="41" t="n">
        <v>32950</v>
      </c>
      <c r="O462" s="41" t="n">
        <v>0</v>
      </c>
      <c r="P462" s="41" t="n">
        <v>0</v>
      </c>
      <c r="Q462" s="41" t="n">
        <v>0</v>
      </c>
      <c r="R462" s="41" t="n">
        <v>0</v>
      </c>
      <c r="S462" s="28">
        <f>L462*Settings!$C$7</f>
        <v/>
      </c>
      <c r="T462" s="34">
        <f>O462+P462+Q462+R462</f>
        <v/>
      </c>
      <c r="U462" s="34">
        <f>N462+T462</f>
        <v/>
      </c>
      <c r="V462" s="33">
        <f>N462/S462</f>
        <v/>
      </c>
      <c r="W462" s="33">
        <f>T462/S462</f>
        <v/>
      </c>
      <c r="X462" s="33">
        <f>U462/S462</f>
        <v/>
      </c>
      <c r="Y462" s="4">
        <f>IF(T462&gt;0,1,0)</f>
        <v/>
      </c>
      <c r="Z462" s="4">
        <f>INDEX('Job Evaluation'!$I$5:$I$40,MATCH(G462,'Job Evaluation'!$A$5:$A$40,0))</f>
        <v/>
      </c>
      <c r="AA462" s="4">
        <f>SUMPRODUCT(($C$2:$C$3444=C462)*($X$2:$X$3444&lt;X462))+SUMPRODUCT(($C$2:C462=C462)*($X$2:X462=X462))</f>
        <v/>
      </c>
      <c r="AB462" s="4">
        <f>MIN(4,INT((AA462-1)*4/COUNTIF($C$2:$C$3444,C462))+1)</f>
        <v/>
      </c>
    </row>
    <row r="463">
      <c r="A463" s="5" t="inlineStr">
        <is>
          <t>W00558</t>
        </is>
      </c>
      <c r="B463" s="5" t="inlineStr">
        <is>
          <t>PL · Kraków</t>
        </is>
      </c>
      <c r="C463" s="5" t="inlineStr">
        <is>
          <t>PL</t>
        </is>
      </c>
      <c r="D463" s="5" t="inlineStr">
        <is>
          <t>Krakow</t>
        </is>
      </c>
      <c r="E463" s="5" t="inlineStr">
        <is>
          <t>Operations</t>
        </is>
      </c>
      <c r="F463" s="5" t="inlineStr">
        <is>
          <t>L2</t>
        </is>
      </c>
      <c r="G463" s="5" t="inlineStr">
        <is>
          <t>Operations L2</t>
        </is>
      </c>
      <c r="H463" s="5" t="inlineStr">
        <is>
          <t>M</t>
        </is>
      </c>
      <c r="I463" s="5" t="inlineStr">
        <is>
          <t>Permanent</t>
        </is>
      </c>
      <c r="J463" s="5" t="inlineStr">
        <is>
          <t>Onsite</t>
        </is>
      </c>
      <c r="K463" s="5" t="n">
        <v>1</v>
      </c>
      <c r="L463" s="5" t="n">
        <v>40</v>
      </c>
      <c r="M463" s="5" t="n">
        <v>4</v>
      </c>
      <c r="N463" s="41" t="n">
        <v>23950</v>
      </c>
      <c r="O463" s="41" t="n">
        <v>0</v>
      </c>
      <c r="P463" s="41" t="n">
        <v>0</v>
      </c>
      <c r="Q463" s="41" t="n">
        <v>840</v>
      </c>
      <c r="R463" s="41" t="n">
        <v>0</v>
      </c>
      <c r="S463" s="28">
        <f>L463*Settings!$C$7</f>
        <v/>
      </c>
      <c r="T463" s="34">
        <f>O463+P463+Q463+R463</f>
        <v/>
      </c>
      <c r="U463" s="34">
        <f>N463+T463</f>
        <v/>
      </c>
      <c r="V463" s="33">
        <f>N463/S463</f>
        <v/>
      </c>
      <c r="W463" s="33">
        <f>T463/S463</f>
        <v/>
      </c>
      <c r="X463" s="33">
        <f>U463/S463</f>
        <v/>
      </c>
      <c r="Y463" s="4">
        <f>IF(T463&gt;0,1,0)</f>
        <v/>
      </c>
      <c r="Z463" s="4">
        <f>INDEX('Job Evaluation'!$I$5:$I$40,MATCH(G463,'Job Evaluation'!$A$5:$A$40,0))</f>
        <v/>
      </c>
      <c r="AA463" s="4">
        <f>SUMPRODUCT(($C$2:$C$3444=C463)*($X$2:$X$3444&lt;X463))+SUMPRODUCT(($C$2:C463=C463)*($X$2:X463=X463))</f>
        <v/>
      </c>
      <c r="AB463" s="4">
        <f>MIN(4,INT((AA463-1)*4/COUNTIF($C$2:$C$3444,C463))+1)</f>
        <v/>
      </c>
    </row>
    <row r="464">
      <c r="A464" s="5" t="inlineStr">
        <is>
          <t>W00559</t>
        </is>
      </c>
      <c r="B464" s="5" t="inlineStr">
        <is>
          <t>IT · Milan</t>
        </is>
      </c>
      <c r="C464" s="5" t="inlineStr">
        <is>
          <t>IT</t>
        </is>
      </c>
      <c r="D464" s="5" t="inlineStr">
        <is>
          <t>Milan</t>
        </is>
      </c>
      <c r="E464" s="5" t="inlineStr">
        <is>
          <t>Finance</t>
        </is>
      </c>
      <c r="F464" s="5" t="inlineStr">
        <is>
          <t>L3</t>
        </is>
      </c>
      <c r="G464" s="5" t="inlineStr">
        <is>
          <t>Finance L3</t>
        </is>
      </c>
      <c r="H464" s="5" t="inlineStr">
        <is>
          <t>M</t>
        </is>
      </c>
      <c r="I464" s="5" t="inlineStr">
        <is>
          <t>Fixed-term</t>
        </is>
      </c>
      <c r="J464" s="5" t="inlineStr">
        <is>
          <t>Hybrid</t>
        </is>
      </c>
      <c r="K464" s="5" t="n">
        <v>1</v>
      </c>
      <c r="L464" s="5" t="n">
        <v>40</v>
      </c>
      <c r="M464" s="5" t="n">
        <v>3</v>
      </c>
      <c r="N464" s="41" t="n">
        <v>39250</v>
      </c>
      <c r="O464" s="41" t="n">
        <v>1680</v>
      </c>
      <c r="P464" s="41" t="n">
        <v>0</v>
      </c>
      <c r="Q464" s="41" t="n">
        <v>0</v>
      </c>
      <c r="R464" s="41" t="n">
        <v>0</v>
      </c>
      <c r="S464" s="28">
        <f>L464*Settings!$C$7</f>
        <v/>
      </c>
      <c r="T464" s="34">
        <f>O464+P464+Q464+R464</f>
        <v/>
      </c>
      <c r="U464" s="34">
        <f>N464+T464</f>
        <v/>
      </c>
      <c r="V464" s="33">
        <f>N464/S464</f>
        <v/>
      </c>
      <c r="W464" s="33">
        <f>T464/S464</f>
        <v/>
      </c>
      <c r="X464" s="33">
        <f>U464/S464</f>
        <v/>
      </c>
      <c r="Y464" s="4">
        <f>IF(T464&gt;0,1,0)</f>
        <v/>
      </c>
      <c r="Z464" s="4">
        <f>INDEX('Job Evaluation'!$I$5:$I$40,MATCH(G464,'Job Evaluation'!$A$5:$A$40,0))</f>
        <v/>
      </c>
      <c r="AA464" s="4">
        <f>SUMPRODUCT(($C$2:$C$3444=C464)*($X$2:$X$3444&lt;X464))+SUMPRODUCT(($C$2:C464=C464)*($X$2:X464=X464))</f>
        <v/>
      </c>
      <c r="AB464" s="4">
        <f>MIN(4,INT((AA464-1)*4/COUNTIF($C$2:$C$3444,C464))+1)</f>
        <v/>
      </c>
    </row>
    <row r="465">
      <c r="A465" s="5" t="inlineStr">
        <is>
          <t>W00560</t>
        </is>
      </c>
      <c r="B465" s="5" t="inlineStr">
        <is>
          <t>PL · Kraków</t>
        </is>
      </c>
      <c r="C465" s="5" t="inlineStr">
        <is>
          <t>PL</t>
        </is>
      </c>
      <c r="D465" s="5" t="inlineStr">
        <is>
          <t>Krakow</t>
        </is>
      </c>
      <c r="E465" s="5" t="inlineStr">
        <is>
          <t>Customer Service</t>
        </is>
      </c>
      <c r="F465" s="5" t="inlineStr">
        <is>
          <t>L1</t>
        </is>
      </c>
      <c r="G465" s="5" t="inlineStr">
        <is>
          <t>Customer Service L1</t>
        </is>
      </c>
      <c r="H465" s="5" t="inlineStr">
        <is>
          <t>M</t>
        </is>
      </c>
      <c r="I465" s="5" t="inlineStr">
        <is>
          <t>Permanent</t>
        </is>
      </c>
      <c r="J465" s="5" t="inlineStr">
        <is>
          <t>Onsite</t>
        </is>
      </c>
      <c r="K465" s="5" t="n">
        <v>1</v>
      </c>
      <c r="L465" s="5" t="n">
        <v>40</v>
      </c>
      <c r="M465" s="5" t="n">
        <v>3</v>
      </c>
      <c r="N465" s="41" t="n">
        <v>18000</v>
      </c>
      <c r="O465" s="41" t="n">
        <v>0</v>
      </c>
      <c r="P465" s="41" t="n">
        <v>0</v>
      </c>
      <c r="Q465" s="41" t="n">
        <v>840</v>
      </c>
      <c r="R465" s="41" t="n">
        <v>0</v>
      </c>
      <c r="S465" s="28">
        <f>L465*Settings!$C$7</f>
        <v/>
      </c>
      <c r="T465" s="34">
        <f>O465+P465+Q465+R465</f>
        <v/>
      </c>
      <c r="U465" s="34">
        <f>N465+T465</f>
        <v/>
      </c>
      <c r="V465" s="33">
        <f>N465/S465</f>
        <v/>
      </c>
      <c r="W465" s="33">
        <f>T465/S465</f>
        <v/>
      </c>
      <c r="X465" s="33">
        <f>U465/S465</f>
        <v/>
      </c>
      <c r="Y465" s="4">
        <f>IF(T465&gt;0,1,0)</f>
        <v/>
      </c>
      <c r="Z465" s="4">
        <f>INDEX('Job Evaluation'!$I$5:$I$40,MATCH(G465,'Job Evaluation'!$A$5:$A$40,0))</f>
        <v/>
      </c>
      <c r="AA465" s="4">
        <f>SUMPRODUCT(($C$2:$C$3444=C465)*($X$2:$X$3444&lt;X465))+SUMPRODUCT(($C$2:C465=C465)*($X$2:X465=X465))</f>
        <v/>
      </c>
      <c r="AB465" s="4">
        <f>MIN(4,INT((AA465-1)*4/COUNTIF($C$2:$C$3444,C465))+1)</f>
        <v/>
      </c>
    </row>
    <row r="466">
      <c r="A466" s="5" t="inlineStr">
        <is>
          <t>W00561</t>
        </is>
      </c>
      <c r="B466" s="5" t="inlineStr">
        <is>
          <t>PL · Kraków</t>
        </is>
      </c>
      <c r="C466" s="5" t="inlineStr">
        <is>
          <t>PL</t>
        </is>
      </c>
      <c r="D466" s="5" t="inlineStr">
        <is>
          <t>Krakow</t>
        </is>
      </c>
      <c r="E466" s="5" t="inlineStr">
        <is>
          <t>Customer Service</t>
        </is>
      </c>
      <c r="F466" s="5" t="inlineStr">
        <is>
          <t>L1</t>
        </is>
      </c>
      <c r="G466" s="5" t="inlineStr">
        <is>
          <t>Customer Service L1</t>
        </is>
      </c>
      <c r="H466" s="5" t="inlineStr">
        <is>
          <t>M</t>
        </is>
      </c>
      <c r="I466" s="5" t="inlineStr">
        <is>
          <t>Fixed-term</t>
        </is>
      </c>
      <c r="J466" s="5" t="inlineStr">
        <is>
          <t>Onsite</t>
        </is>
      </c>
      <c r="K466" s="5" t="n">
        <v>1</v>
      </c>
      <c r="L466" s="5" t="n">
        <v>40</v>
      </c>
      <c r="M466" s="5" t="n">
        <v>5</v>
      </c>
      <c r="N466" s="41" t="n">
        <v>18750</v>
      </c>
      <c r="O466" s="41" t="n">
        <v>0</v>
      </c>
      <c r="P466" s="41" t="n">
        <v>0</v>
      </c>
      <c r="Q466" s="41" t="n">
        <v>840</v>
      </c>
      <c r="R466" s="41" t="n">
        <v>0</v>
      </c>
      <c r="S466" s="28">
        <f>L466*Settings!$C$7</f>
        <v/>
      </c>
      <c r="T466" s="34">
        <f>O466+P466+Q466+R466</f>
        <v/>
      </c>
      <c r="U466" s="34">
        <f>N466+T466</f>
        <v/>
      </c>
      <c r="V466" s="33">
        <f>N466/S466</f>
        <v/>
      </c>
      <c r="W466" s="33">
        <f>T466/S466</f>
        <v/>
      </c>
      <c r="X466" s="33">
        <f>U466/S466</f>
        <v/>
      </c>
      <c r="Y466" s="4">
        <f>IF(T466&gt;0,1,0)</f>
        <v/>
      </c>
      <c r="Z466" s="4">
        <f>INDEX('Job Evaluation'!$I$5:$I$40,MATCH(G466,'Job Evaluation'!$A$5:$A$40,0))</f>
        <v/>
      </c>
      <c r="AA466" s="4">
        <f>SUMPRODUCT(($C$2:$C$3444=C466)*($X$2:$X$3444&lt;X466))+SUMPRODUCT(($C$2:C466=C466)*($X$2:X466=X466))</f>
        <v/>
      </c>
      <c r="AB466" s="4">
        <f>MIN(4,INT((AA466-1)*4/COUNTIF($C$2:$C$3444,C466))+1)</f>
        <v/>
      </c>
    </row>
    <row r="467">
      <c r="A467" s="5" t="inlineStr">
        <is>
          <t>W00562</t>
        </is>
      </c>
      <c r="B467" s="5" t="inlineStr">
        <is>
          <t>IT · Milan</t>
        </is>
      </c>
      <c r="C467" s="5" t="inlineStr">
        <is>
          <t>IT</t>
        </is>
      </c>
      <c r="D467" s="5" t="inlineStr">
        <is>
          <t>Milan</t>
        </is>
      </c>
      <c r="E467" s="5" t="inlineStr">
        <is>
          <t>Operations</t>
        </is>
      </c>
      <c r="F467" s="5" t="inlineStr">
        <is>
          <t>L3</t>
        </is>
      </c>
      <c r="G467" s="5" t="inlineStr">
        <is>
          <t>Operations L3</t>
        </is>
      </c>
      <c r="H467" s="5" t="inlineStr">
        <is>
          <t>M</t>
        </is>
      </c>
      <c r="I467" s="5" t="inlineStr">
        <is>
          <t>Permanent</t>
        </is>
      </c>
      <c r="J467" s="5" t="inlineStr">
        <is>
          <t>Hybrid</t>
        </is>
      </c>
      <c r="K467" s="5" t="n">
        <v>1</v>
      </c>
      <c r="L467" s="5" t="n">
        <v>40</v>
      </c>
      <c r="M467" s="5" t="n">
        <v>3</v>
      </c>
      <c r="N467" s="41" t="n">
        <v>44000</v>
      </c>
      <c r="O467" s="41" t="n">
        <v>2330</v>
      </c>
      <c r="P467" s="41" t="n">
        <v>0</v>
      </c>
      <c r="Q467" s="41" t="n">
        <v>0</v>
      </c>
      <c r="R467" s="41" t="n">
        <v>0</v>
      </c>
      <c r="S467" s="28">
        <f>L467*Settings!$C$7</f>
        <v/>
      </c>
      <c r="T467" s="34">
        <f>O467+P467+Q467+R467</f>
        <v/>
      </c>
      <c r="U467" s="34">
        <f>N467+T467</f>
        <v/>
      </c>
      <c r="V467" s="33">
        <f>N467/S467</f>
        <v/>
      </c>
      <c r="W467" s="33">
        <f>T467/S467</f>
        <v/>
      </c>
      <c r="X467" s="33">
        <f>U467/S467</f>
        <v/>
      </c>
      <c r="Y467" s="4">
        <f>IF(T467&gt;0,1,0)</f>
        <v/>
      </c>
      <c r="Z467" s="4">
        <f>INDEX('Job Evaluation'!$I$5:$I$40,MATCH(G467,'Job Evaluation'!$A$5:$A$40,0))</f>
        <v/>
      </c>
      <c r="AA467" s="4">
        <f>SUMPRODUCT(($C$2:$C$3444=C467)*($X$2:$X$3444&lt;X467))+SUMPRODUCT(($C$2:C467=C467)*($X$2:X467=X467))</f>
        <v/>
      </c>
      <c r="AB467" s="4">
        <f>MIN(4,INT((AA467-1)*4/COUNTIF($C$2:$C$3444,C467))+1)</f>
        <v/>
      </c>
    </row>
    <row r="468">
      <c r="A468" s="5" t="inlineStr">
        <is>
          <t>W00563</t>
        </is>
      </c>
      <c r="B468" s="5" t="inlineStr">
        <is>
          <t>DE · Munich</t>
        </is>
      </c>
      <c r="C468" s="5" t="inlineStr">
        <is>
          <t>DE</t>
        </is>
      </c>
      <c r="D468" s="5" t="inlineStr">
        <is>
          <t>Munich</t>
        </is>
      </c>
      <c r="E468" s="5" t="inlineStr">
        <is>
          <t>HR</t>
        </is>
      </c>
      <c r="F468" s="5" t="inlineStr">
        <is>
          <t>L2</t>
        </is>
      </c>
      <c r="G468" s="5" t="inlineStr">
        <is>
          <t>HR L2</t>
        </is>
      </c>
      <c r="H468" s="5" t="inlineStr">
        <is>
          <t>M</t>
        </is>
      </c>
      <c r="I468" s="5" t="inlineStr">
        <is>
          <t>Fixed-term</t>
        </is>
      </c>
      <c r="J468" s="5" t="inlineStr">
        <is>
          <t>Remote</t>
        </is>
      </c>
      <c r="K468" s="5" t="n">
        <v>1</v>
      </c>
      <c r="L468" s="5" t="n">
        <v>40</v>
      </c>
      <c r="M468" s="5" t="n">
        <v>2</v>
      </c>
      <c r="N468" s="41" t="n">
        <v>51150</v>
      </c>
      <c r="O468" s="41" t="n">
        <v>0</v>
      </c>
      <c r="P468" s="41" t="n">
        <v>0</v>
      </c>
      <c r="Q468" s="41" t="n">
        <v>0</v>
      </c>
      <c r="R468" s="41" t="n">
        <v>0</v>
      </c>
      <c r="S468" s="28">
        <f>L468*Settings!$C$7</f>
        <v/>
      </c>
      <c r="T468" s="34">
        <f>O468+P468+Q468+R468</f>
        <v/>
      </c>
      <c r="U468" s="34">
        <f>N468+T468</f>
        <v/>
      </c>
      <c r="V468" s="33">
        <f>N468/S468</f>
        <v/>
      </c>
      <c r="W468" s="33">
        <f>T468/S468</f>
        <v/>
      </c>
      <c r="X468" s="33">
        <f>U468/S468</f>
        <v/>
      </c>
      <c r="Y468" s="4">
        <f>IF(T468&gt;0,1,0)</f>
        <v/>
      </c>
      <c r="Z468" s="4">
        <f>INDEX('Job Evaluation'!$I$5:$I$40,MATCH(G468,'Job Evaluation'!$A$5:$A$40,0))</f>
        <v/>
      </c>
      <c r="AA468" s="4">
        <f>SUMPRODUCT(($C$2:$C$3444=C468)*($X$2:$X$3444&lt;X468))+SUMPRODUCT(($C$2:C468=C468)*($X$2:X468=X468))</f>
        <v/>
      </c>
      <c r="AB468" s="4">
        <f>MIN(4,INT((AA468-1)*4/COUNTIF($C$2:$C$3444,C468))+1)</f>
        <v/>
      </c>
    </row>
    <row r="469">
      <c r="A469" s="5" t="inlineStr">
        <is>
          <t>W00564</t>
        </is>
      </c>
      <c r="B469" s="5" t="inlineStr">
        <is>
          <t>PL · Kraków</t>
        </is>
      </c>
      <c r="C469" s="5" t="inlineStr">
        <is>
          <t>PL</t>
        </is>
      </c>
      <c r="D469" s="5" t="inlineStr">
        <is>
          <t>Krakow</t>
        </is>
      </c>
      <c r="E469" s="5" t="inlineStr">
        <is>
          <t>HR</t>
        </is>
      </c>
      <c r="F469" s="5" t="inlineStr">
        <is>
          <t>L2</t>
        </is>
      </c>
      <c r="G469" s="5" t="inlineStr">
        <is>
          <t>HR L2</t>
        </is>
      </c>
      <c r="H469" s="5" t="inlineStr">
        <is>
          <t>F</t>
        </is>
      </c>
      <c r="I469" s="5" t="inlineStr">
        <is>
          <t>Fixed-term</t>
        </is>
      </c>
      <c r="J469" s="5" t="inlineStr">
        <is>
          <t>Onsite</t>
        </is>
      </c>
      <c r="K469" s="5" t="n">
        <v>1</v>
      </c>
      <c r="L469" s="5" t="n">
        <v>40</v>
      </c>
      <c r="M469" s="5" t="n">
        <v>5</v>
      </c>
      <c r="N469" s="41" t="n">
        <v>27450</v>
      </c>
      <c r="O469" s="41" t="n">
        <v>0</v>
      </c>
      <c r="P469" s="41" t="n">
        <v>0</v>
      </c>
      <c r="Q469" s="41" t="n">
        <v>0</v>
      </c>
      <c r="R469" s="41" t="n">
        <v>0</v>
      </c>
      <c r="S469" s="28">
        <f>L469*Settings!$C$7</f>
        <v/>
      </c>
      <c r="T469" s="34">
        <f>O469+P469+Q469+R469</f>
        <v/>
      </c>
      <c r="U469" s="34">
        <f>N469+T469</f>
        <v/>
      </c>
      <c r="V469" s="33">
        <f>N469/S469</f>
        <v/>
      </c>
      <c r="W469" s="33">
        <f>T469/S469</f>
        <v/>
      </c>
      <c r="X469" s="33">
        <f>U469/S469</f>
        <v/>
      </c>
      <c r="Y469" s="4">
        <f>IF(T469&gt;0,1,0)</f>
        <v/>
      </c>
      <c r="Z469" s="4">
        <f>INDEX('Job Evaluation'!$I$5:$I$40,MATCH(G469,'Job Evaluation'!$A$5:$A$40,0))</f>
        <v/>
      </c>
      <c r="AA469" s="4">
        <f>SUMPRODUCT(($C$2:$C$3444=C469)*($X$2:$X$3444&lt;X469))+SUMPRODUCT(($C$2:C469=C469)*($X$2:X469=X469))</f>
        <v/>
      </c>
      <c r="AB469" s="4">
        <f>MIN(4,INT((AA469-1)*4/COUNTIF($C$2:$C$3444,C469))+1)</f>
        <v/>
      </c>
    </row>
    <row r="470">
      <c r="A470" s="5" t="inlineStr">
        <is>
          <t>W00565</t>
        </is>
      </c>
      <c r="B470" s="5" t="inlineStr">
        <is>
          <t>IT · Milan</t>
        </is>
      </c>
      <c r="C470" s="5" t="inlineStr">
        <is>
          <t>IT</t>
        </is>
      </c>
      <c r="D470" s="5" t="inlineStr">
        <is>
          <t>Milan</t>
        </is>
      </c>
      <c r="E470" s="5" t="inlineStr">
        <is>
          <t>HR</t>
        </is>
      </c>
      <c r="F470" s="5" t="inlineStr">
        <is>
          <t>L3</t>
        </is>
      </c>
      <c r="G470" s="5" t="inlineStr">
        <is>
          <t>HR L3</t>
        </is>
      </c>
      <c r="H470" s="5" t="inlineStr">
        <is>
          <t>M</t>
        </is>
      </c>
      <c r="I470" s="5" t="inlineStr">
        <is>
          <t>Permanent</t>
        </is>
      </c>
      <c r="J470" s="5" t="inlineStr">
        <is>
          <t>Hybrid</t>
        </is>
      </c>
      <c r="K470" s="5" t="n">
        <v>1</v>
      </c>
      <c r="L470" s="5" t="n">
        <v>40</v>
      </c>
      <c r="M470" s="5" t="n">
        <v>3</v>
      </c>
      <c r="N470" s="41" t="n">
        <v>40950</v>
      </c>
      <c r="O470" s="41" t="n">
        <v>2180</v>
      </c>
      <c r="P470" s="41" t="n">
        <v>0</v>
      </c>
      <c r="Q470" s="41" t="n">
        <v>0</v>
      </c>
      <c r="R470" s="41" t="n">
        <v>0</v>
      </c>
      <c r="S470" s="28">
        <f>L470*Settings!$C$7</f>
        <v/>
      </c>
      <c r="T470" s="34">
        <f>O470+P470+Q470+R470</f>
        <v/>
      </c>
      <c r="U470" s="34">
        <f>N470+T470</f>
        <v/>
      </c>
      <c r="V470" s="33">
        <f>N470/S470</f>
        <v/>
      </c>
      <c r="W470" s="33">
        <f>T470/S470</f>
        <v/>
      </c>
      <c r="X470" s="33">
        <f>U470/S470</f>
        <v/>
      </c>
      <c r="Y470" s="4">
        <f>IF(T470&gt;0,1,0)</f>
        <v/>
      </c>
      <c r="Z470" s="4">
        <f>INDEX('Job Evaluation'!$I$5:$I$40,MATCH(G470,'Job Evaluation'!$A$5:$A$40,0))</f>
        <v/>
      </c>
      <c r="AA470" s="4">
        <f>SUMPRODUCT(($C$2:$C$3444=C470)*($X$2:$X$3444&lt;X470))+SUMPRODUCT(($C$2:C470=C470)*($X$2:X470=X470))</f>
        <v/>
      </c>
      <c r="AB470" s="4">
        <f>MIN(4,INT((AA470-1)*4/COUNTIF($C$2:$C$3444,C470))+1)</f>
        <v/>
      </c>
    </row>
    <row r="471">
      <c r="A471" s="5" t="inlineStr">
        <is>
          <t>W00566</t>
        </is>
      </c>
      <c r="B471" s="5" t="inlineStr">
        <is>
          <t>ES · Barcelona</t>
        </is>
      </c>
      <c r="C471" s="5" t="inlineStr">
        <is>
          <t>ES</t>
        </is>
      </c>
      <c r="D471" s="5" t="inlineStr">
        <is>
          <t>Barcelona</t>
        </is>
      </c>
      <c r="E471" s="5" t="inlineStr">
        <is>
          <t>Sales</t>
        </is>
      </c>
      <c r="F471" s="5" t="inlineStr">
        <is>
          <t>L2</t>
        </is>
      </c>
      <c r="G471" s="5" t="inlineStr">
        <is>
          <t>Sales L2</t>
        </is>
      </c>
      <c r="H471" s="5" t="inlineStr">
        <is>
          <t>M</t>
        </is>
      </c>
      <c r="I471" s="5" t="inlineStr">
        <is>
          <t>Permanent</t>
        </is>
      </c>
      <c r="J471" s="5" t="inlineStr">
        <is>
          <t>Hybrid</t>
        </is>
      </c>
      <c r="K471" s="5" t="n">
        <v>1</v>
      </c>
      <c r="L471" s="5" t="n">
        <v>40</v>
      </c>
      <c r="M471" s="5" t="n">
        <v>3</v>
      </c>
      <c r="N471" s="41" t="n">
        <v>33750</v>
      </c>
      <c r="O471" s="41" t="n">
        <v>0</v>
      </c>
      <c r="P471" s="41" t="n">
        <v>4470</v>
      </c>
      <c r="Q471" s="41" t="n">
        <v>0</v>
      </c>
      <c r="R471" s="41" t="n">
        <v>0</v>
      </c>
      <c r="S471" s="28">
        <f>L471*Settings!$C$7</f>
        <v/>
      </c>
      <c r="T471" s="34">
        <f>O471+P471+Q471+R471</f>
        <v/>
      </c>
      <c r="U471" s="34">
        <f>N471+T471</f>
        <v/>
      </c>
      <c r="V471" s="33">
        <f>N471/S471</f>
        <v/>
      </c>
      <c r="W471" s="33">
        <f>T471/S471</f>
        <v/>
      </c>
      <c r="X471" s="33">
        <f>U471/S471</f>
        <v/>
      </c>
      <c r="Y471" s="4">
        <f>IF(T471&gt;0,1,0)</f>
        <v/>
      </c>
      <c r="Z471" s="4">
        <f>INDEX('Job Evaluation'!$I$5:$I$40,MATCH(G471,'Job Evaluation'!$A$5:$A$40,0))</f>
        <v/>
      </c>
      <c r="AA471" s="4">
        <f>SUMPRODUCT(($C$2:$C$3444=C471)*($X$2:$X$3444&lt;X471))+SUMPRODUCT(($C$2:C471=C471)*($X$2:X471=X471))</f>
        <v/>
      </c>
      <c r="AB471" s="4">
        <f>MIN(4,INT((AA471-1)*4/COUNTIF($C$2:$C$3444,C471))+1)</f>
        <v/>
      </c>
    </row>
    <row r="472">
      <c r="A472" s="5" t="inlineStr">
        <is>
          <t>W00567</t>
        </is>
      </c>
      <c r="B472" s="5" t="inlineStr">
        <is>
          <t>PL · Kraków</t>
        </is>
      </c>
      <c r="C472" s="5" t="inlineStr">
        <is>
          <t>PL</t>
        </is>
      </c>
      <c r="D472" s="5" t="inlineStr">
        <is>
          <t>Krakow</t>
        </is>
      </c>
      <c r="E472" s="5" t="inlineStr">
        <is>
          <t>HR</t>
        </is>
      </c>
      <c r="F472" s="5" t="inlineStr">
        <is>
          <t>L1</t>
        </is>
      </c>
      <c r="G472" s="5" t="inlineStr">
        <is>
          <t>HR L1</t>
        </is>
      </c>
      <c r="H472" s="5" t="inlineStr">
        <is>
          <t>F</t>
        </is>
      </c>
      <c r="I472" s="5" t="inlineStr">
        <is>
          <t>Fixed-term</t>
        </is>
      </c>
      <c r="J472" s="5" t="inlineStr">
        <is>
          <t>Onsite</t>
        </is>
      </c>
      <c r="K472" s="5" t="n">
        <v>1</v>
      </c>
      <c r="L472" s="5" t="n">
        <v>40</v>
      </c>
      <c r="M472" s="5" t="n">
        <v>3</v>
      </c>
      <c r="N472" s="41" t="n">
        <v>17600</v>
      </c>
      <c r="O472" s="41" t="n">
        <v>0</v>
      </c>
      <c r="P472" s="41" t="n">
        <v>0</v>
      </c>
      <c r="Q472" s="41" t="n">
        <v>0</v>
      </c>
      <c r="R472" s="41" t="n">
        <v>0</v>
      </c>
      <c r="S472" s="28">
        <f>L472*Settings!$C$7</f>
        <v/>
      </c>
      <c r="T472" s="34">
        <f>O472+P472+Q472+R472</f>
        <v/>
      </c>
      <c r="U472" s="34">
        <f>N472+T472</f>
        <v/>
      </c>
      <c r="V472" s="33">
        <f>N472/S472</f>
        <v/>
      </c>
      <c r="W472" s="33">
        <f>T472/S472</f>
        <v/>
      </c>
      <c r="X472" s="33">
        <f>U472/S472</f>
        <v/>
      </c>
      <c r="Y472" s="4">
        <f>IF(T472&gt;0,1,0)</f>
        <v/>
      </c>
      <c r="Z472" s="4">
        <f>INDEX('Job Evaluation'!$I$5:$I$40,MATCH(G472,'Job Evaluation'!$A$5:$A$40,0))</f>
        <v/>
      </c>
      <c r="AA472" s="4">
        <f>SUMPRODUCT(($C$2:$C$3444=C472)*($X$2:$X$3444&lt;X472))+SUMPRODUCT(($C$2:C472=C472)*($X$2:X472=X472))</f>
        <v/>
      </c>
      <c r="AB472" s="4">
        <f>MIN(4,INT((AA472-1)*4/COUNTIF($C$2:$C$3444,C472))+1)</f>
        <v/>
      </c>
    </row>
    <row r="473">
      <c r="A473" s="5" t="inlineStr">
        <is>
          <t>W00568</t>
        </is>
      </c>
      <c r="B473" s="5" t="inlineStr">
        <is>
          <t>ES · Barcelona</t>
        </is>
      </c>
      <c r="C473" s="5" t="inlineStr">
        <is>
          <t>ES</t>
        </is>
      </c>
      <c r="D473" s="5" t="inlineStr">
        <is>
          <t>Barcelona</t>
        </is>
      </c>
      <c r="E473" s="5" t="inlineStr">
        <is>
          <t>Operations</t>
        </is>
      </c>
      <c r="F473" s="5" t="inlineStr">
        <is>
          <t>L1</t>
        </is>
      </c>
      <c r="G473" s="5" t="inlineStr">
        <is>
          <t>Operations L1</t>
        </is>
      </c>
      <c r="H473" s="5" t="inlineStr">
        <is>
          <t>M</t>
        </is>
      </c>
      <c r="I473" s="5" t="inlineStr">
        <is>
          <t>Permanent</t>
        </is>
      </c>
      <c r="J473" s="5" t="inlineStr">
        <is>
          <t>Hybrid</t>
        </is>
      </c>
      <c r="K473" s="5" t="n">
        <v>1</v>
      </c>
      <c r="L473" s="5" t="n">
        <v>40</v>
      </c>
      <c r="M473" s="5" t="n">
        <v>3</v>
      </c>
      <c r="N473" s="41" t="n">
        <v>28850</v>
      </c>
      <c r="O473" s="41" t="n">
        <v>0</v>
      </c>
      <c r="P473" s="41" t="n">
        <v>0</v>
      </c>
      <c r="Q473" s="41" t="n">
        <v>0</v>
      </c>
      <c r="R473" s="41" t="n">
        <v>0</v>
      </c>
      <c r="S473" s="28">
        <f>L473*Settings!$C$7</f>
        <v/>
      </c>
      <c r="T473" s="34">
        <f>O473+P473+Q473+R473</f>
        <v/>
      </c>
      <c r="U473" s="34">
        <f>N473+T473</f>
        <v/>
      </c>
      <c r="V473" s="33">
        <f>N473/S473</f>
        <v/>
      </c>
      <c r="W473" s="33">
        <f>T473/S473</f>
        <v/>
      </c>
      <c r="X473" s="33">
        <f>U473/S473</f>
        <v/>
      </c>
      <c r="Y473" s="4">
        <f>IF(T473&gt;0,1,0)</f>
        <v/>
      </c>
      <c r="Z473" s="4">
        <f>INDEX('Job Evaluation'!$I$5:$I$40,MATCH(G473,'Job Evaluation'!$A$5:$A$40,0))</f>
        <v/>
      </c>
      <c r="AA473" s="4">
        <f>SUMPRODUCT(($C$2:$C$3444=C473)*($X$2:$X$3444&lt;X473))+SUMPRODUCT(($C$2:C473=C473)*($X$2:X473=X473))</f>
        <v/>
      </c>
      <c r="AB473" s="4">
        <f>MIN(4,INT((AA473-1)*4/COUNTIF($C$2:$C$3444,C473))+1)</f>
        <v/>
      </c>
    </row>
    <row r="474">
      <c r="A474" s="5" t="inlineStr">
        <is>
          <t>W00570</t>
        </is>
      </c>
      <c r="B474" s="5" t="inlineStr">
        <is>
          <t>DE · Munich</t>
        </is>
      </c>
      <c r="C474" s="5" t="inlineStr">
        <is>
          <t>DE</t>
        </is>
      </c>
      <c r="D474" s="5" t="inlineStr">
        <is>
          <t>Munich</t>
        </is>
      </c>
      <c r="E474" s="5" t="inlineStr">
        <is>
          <t>Customer Service</t>
        </is>
      </c>
      <c r="F474" s="5" t="inlineStr">
        <is>
          <t>L2</t>
        </is>
      </c>
      <c r="G474" s="5" t="inlineStr">
        <is>
          <t>Customer Service L2</t>
        </is>
      </c>
      <c r="H474" s="5" t="inlineStr">
        <is>
          <t>M</t>
        </is>
      </c>
      <c r="I474" s="5" t="inlineStr">
        <is>
          <t>Fixed-term</t>
        </is>
      </c>
      <c r="J474" s="5" t="inlineStr">
        <is>
          <t>Onsite</t>
        </is>
      </c>
      <c r="K474" s="5" t="n">
        <v>1</v>
      </c>
      <c r="L474" s="5" t="n">
        <v>40</v>
      </c>
      <c r="M474" s="5" t="n">
        <v>4</v>
      </c>
      <c r="N474" s="41" t="n">
        <v>40250</v>
      </c>
      <c r="O474" s="41" t="n">
        <v>0</v>
      </c>
      <c r="P474" s="41" t="n">
        <v>0</v>
      </c>
      <c r="Q474" s="41" t="n">
        <v>1800</v>
      </c>
      <c r="R474" s="41" t="n">
        <v>0</v>
      </c>
      <c r="S474" s="28">
        <f>L474*Settings!$C$7</f>
        <v/>
      </c>
      <c r="T474" s="34">
        <f>O474+P474+Q474+R474</f>
        <v/>
      </c>
      <c r="U474" s="34">
        <f>N474+T474</f>
        <v/>
      </c>
      <c r="V474" s="33">
        <f>N474/S474</f>
        <v/>
      </c>
      <c r="W474" s="33">
        <f>T474/S474</f>
        <v/>
      </c>
      <c r="X474" s="33">
        <f>U474/S474</f>
        <v/>
      </c>
      <c r="Y474" s="4">
        <f>IF(T474&gt;0,1,0)</f>
        <v/>
      </c>
      <c r="Z474" s="4">
        <f>INDEX('Job Evaluation'!$I$5:$I$40,MATCH(G474,'Job Evaluation'!$A$5:$A$40,0))</f>
        <v/>
      </c>
      <c r="AA474" s="4">
        <f>SUMPRODUCT(($C$2:$C$3444=C474)*($X$2:$X$3444&lt;X474))+SUMPRODUCT(($C$2:C474=C474)*($X$2:X474=X474))</f>
        <v/>
      </c>
      <c r="AB474" s="4">
        <f>MIN(4,INT((AA474-1)*4/COUNTIF($C$2:$C$3444,C474))+1)</f>
        <v/>
      </c>
    </row>
    <row r="475">
      <c r="A475" s="5" t="inlineStr">
        <is>
          <t>W00571</t>
        </is>
      </c>
      <c r="B475" s="5" t="inlineStr">
        <is>
          <t>DE · Munich</t>
        </is>
      </c>
      <c r="C475" s="5" t="inlineStr">
        <is>
          <t>DE</t>
        </is>
      </c>
      <c r="D475" s="5" t="inlineStr">
        <is>
          <t>Munich</t>
        </is>
      </c>
      <c r="E475" s="5" t="inlineStr">
        <is>
          <t>Operations</t>
        </is>
      </c>
      <c r="F475" s="5" t="inlineStr">
        <is>
          <t>L1</t>
        </is>
      </c>
      <c r="G475" s="5" t="inlineStr">
        <is>
          <t>Operations L1</t>
        </is>
      </c>
      <c r="H475" s="5" t="inlineStr">
        <is>
          <t>M</t>
        </is>
      </c>
      <c r="I475" s="5" t="inlineStr">
        <is>
          <t>Permanent</t>
        </is>
      </c>
      <c r="J475" s="5" t="inlineStr">
        <is>
          <t>Hybrid</t>
        </is>
      </c>
      <c r="K475" s="5" t="n">
        <v>1</v>
      </c>
      <c r="L475" s="5" t="n">
        <v>40</v>
      </c>
      <c r="M475" s="5" t="n">
        <v>2</v>
      </c>
      <c r="N475" s="41" t="n">
        <v>35050</v>
      </c>
      <c r="O475" s="41" t="n">
        <v>0</v>
      </c>
      <c r="P475" s="41" t="n">
        <v>0</v>
      </c>
      <c r="Q475" s="41" t="n">
        <v>0</v>
      </c>
      <c r="R475" s="41" t="n">
        <v>0</v>
      </c>
      <c r="S475" s="28">
        <f>L475*Settings!$C$7</f>
        <v/>
      </c>
      <c r="T475" s="34">
        <f>O475+P475+Q475+R475</f>
        <v/>
      </c>
      <c r="U475" s="34">
        <f>N475+T475</f>
        <v/>
      </c>
      <c r="V475" s="33">
        <f>N475/S475</f>
        <v/>
      </c>
      <c r="W475" s="33">
        <f>T475/S475</f>
        <v/>
      </c>
      <c r="X475" s="33">
        <f>U475/S475</f>
        <v/>
      </c>
      <c r="Y475" s="4">
        <f>IF(T475&gt;0,1,0)</f>
        <v/>
      </c>
      <c r="Z475" s="4">
        <f>INDEX('Job Evaluation'!$I$5:$I$40,MATCH(G475,'Job Evaluation'!$A$5:$A$40,0))</f>
        <v/>
      </c>
      <c r="AA475" s="4">
        <f>SUMPRODUCT(($C$2:$C$3444=C475)*($X$2:$X$3444&lt;X475))+SUMPRODUCT(($C$2:C475=C475)*($X$2:X475=X475))</f>
        <v/>
      </c>
      <c r="AB475" s="4">
        <f>MIN(4,INT((AA475-1)*4/COUNTIF($C$2:$C$3444,C475))+1)</f>
        <v/>
      </c>
    </row>
    <row r="476">
      <c r="A476" s="5" t="inlineStr">
        <is>
          <t>W00573</t>
        </is>
      </c>
      <c r="B476" s="5" t="inlineStr">
        <is>
          <t>DE · Munich</t>
        </is>
      </c>
      <c r="C476" s="5" t="inlineStr">
        <is>
          <t>DE</t>
        </is>
      </c>
      <c r="D476" s="5" t="inlineStr">
        <is>
          <t>Munich</t>
        </is>
      </c>
      <c r="E476" s="5" t="inlineStr">
        <is>
          <t>Tech</t>
        </is>
      </c>
      <c r="F476" s="5" t="inlineStr">
        <is>
          <t>L1</t>
        </is>
      </c>
      <c r="G476" s="5" t="inlineStr">
        <is>
          <t>Tech L1</t>
        </is>
      </c>
      <c r="H476" s="5" t="inlineStr">
        <is>
          <t>M</t>
        </is>
      </c>
      <c r="I476" s="5" t="inlineStr">
        <is>
          <t>Permanent</t>
        </is>
      </c>
      <c r="J476" s="5" t="inlineStr">
        <is>
          <t>Hybrid</t>
        </is>
      </c>
      <c r="K476" s="5" t="n">
        <v>1</v>
      </c>
      <c r="L476" s="5" t="n">
        <v>40</v>
      </c>
      <c r="M476" s="5" t="n">
        <v>4</v>
      </c>
      <c r="N476" s="41" t="n">
        <v>52100</v>
      </c>
      <c r="O476" s="41" t="n">
        <v>0</v>
      </c>
      <c r="P476" s="41" t="n">
        <v>0</v>
      </c>
      <c r="Q476" s="41" t="n">
        <v>0</v>
      </c>
      <c r="R476" s="41" t="n">
        <v>0</v>
      </c>
      <c r="S476" s="28">
        <f>L476*Settings!$C$7</f>
        <v/>
      </c>
      <c r="T476" s="34">
        <f>O476+P476+Q476+R476</f>
        <v/>
      </c>
      <c r="U476" s="34">
        <f>N476+T476</f>
        <v/>
      </c>
      <c r="V476" s="33">
        <f>N476/S476</f>
        <v/>
      </c>
      <c r="W476" s="33">
        <f>T476/S476</f>
        <v/>
      </c>
      <c r="X476" s="33">
        <f>U476/S476</f>
        <v/>
      </c>
      <c r="Y476" s="4">
        <f>IF(T476&gt;0,1,0)</f>
        <v/>
      </c>
      <c r="Z476" s="4">
        <f>INDEX('Job Evaluation'!$I$5:$I$40,MATCH(G476,'Job Evaluation'!$A$5:$A$40,0))</f>
        <v/>
      </c>
      <c r="AA476" s="4">
        <f>SUMPRODUCT(($C$2:$C$3444=C476)*($X$2:$X$3444&lt;X476))+SUMPRODUCT(($C$2:C476=C476)*($X$2:X476=X476))</f>
        <v/>
      </c>
      <c r="AB476" s="4">
        <f>MIN(4,INT((AA476-1)*4/COUNTIF($C$2:$C$3444,C476))+1)</f>
        <v/>
      </c>
    </row>
    <row r="477">
      <c r="A477" s="5" t="inlineStr">
        <is>
          <t>W00574</t>
        </is>
      </c>
      <c r="B477" s="5" t="inlineStr">
        <is>
          <t>IT · Milan</t>
        </is>
      </c>
      <c r="C477" s="5" t="inlineStr">
        <is>
          <t>IT</t>
        </is>
      </c>
      <c r="D477" s="5" t="inlineStr">
        <is>
          <t>Milan</t>
        </is>
      </c>
      <c r="E477" s="5" t="inlineStr">
        <is>
          <t>Customer Service</t>
        </is>
      </c>
      <c r="F477" s="5" t="inlineStr">
        <is>
          <t>L2</t>
        </is>
      </c>
      <c r="G477" s="5" t="inlineStr">
        <is>
          <t>Customer Service L2</t>
        </is>
      </c>
      <c r="H477" s="5" t="inlineStr">
        <is>
          <t>F</t>
        </is>
      </c>
      <c r="I477" s="5" t="inlineStr">
        <is>
          <t>Permanent</t>
        </is>
      </c>
      <c r="J477" s="5" t="inlineStr">
        <is>
          <t>Onsite</t>
        </is>
      </c>
      <c r="K477" s="5" t="n">
        <v>1</v>
      </c>
      <c r="L477" s="5" t="n">
        <v>40</v>
      </c>
      <c r="M477" s="5" t="n">
        <v>5</v>
      </c>
      <c r="N477" s="41" t="n">
        <v>27600</v>
      </c>
      <c r="O477" s="41" t="n">
        <v>0</v>
      </c>
      <c r="P477" s="41" t="n">
        <v>0</v>
      </c>
      <c r="Q477" s="41" t="n">
        <v>1320</v>
      </c>
      <c r="R477" s="41" t="n">
        <v>0</v>
      </c>
      <c r="S477" s="28">
        <f>L477*Settings!$C$7</f>
        <v/>
      </c>
      <c r="T477" s="34">
        <f>O477+P477+Q477+R477</f>
        <v/>
      </c>
      <c r="U477" s="34">
        <f>N477+T477</f>
        <v/>
      </c>
      <c r="V477" s="33">
        <f>N477/S477</f>
        <v/>
      </c>
      <c r="W477" s="33">
        <f>T477/S477</f>
        <v/>
      </c>
      <c r="X477" s="33">
        <f>U477/S477</f>
        <v/>
      </c>
      <c r="Y477" s="4">
        <f>IF(T477&gt;0,1,0)</f>
        <v/>
      </c>
      <c r="Z477" s="4">
        <f>INDEX('Job Evaluation'!$I$5:$I$40,MATCH(G477,'Job Evaluation'!$A$5:$A$40,0))</f>
        <v/>
      </c>
      <c r="AA477" s="4">
        <f>SUMPRODUCT(($C$2:$C$3444=C477)*($X$2:$X$3444&lt;X477))+SUMPRODUCT(($C$2:C477=C477)*($X$2:X477=X477))</f>
        <v/>
      </c>
      <c r="AB477" s="4">
        <f>MIN(4,INT((AA477-1)*4/COUNTIF($C$2:$C$3444,C477))+1)</f>
        <v/>
      </c>
    </row>
    <row r="478">
      <c r="A478" s="5" t="inlineStr">
        <is>
          <t>W00575</t>
        </is>
      </c>
      <c r="B478" s="5" t="inlineStr">
        <is>
          <t>PL · Kraków</t>
        </is>
      </c>
      <c r="C478" s="5" t="inlineStr">
        <is>
          <t>PL</t>
        </is>
      </c>
      <c r="D478" s="5" t="inlineStr">
        <is>
          <t>Krakow</t>
        </is>
      </c>
      <c r="E478" s="5" t="inlineStr">
        <is>
          <t>Sales</t>
        </is>
      </c>
      <c r="F478" s="5" t="inlineStr">
        <is>
          <t>L2</t>
        </is>
      </c>
      <c r="G478" s="5" t="inlineStr">
        <is>
          <t>Sales L2</t>
        </is>
      </c>
      <c r="H478" s="5" t="inlineStr">
        <is>
          <t>F</t>
        </is>
      </c>
      <c r="I478" s="5" t="inlineStr">
        <is>
          <t>Permanent</t>
        </is>
      </c>
      <c r="J478" s="5" t="inlineStr">
        <is>
          <t>Onsite</t>
        </is>
      </c>
      <c r="K478" s="5" t="n">
        <v>1</v>
      </c>
      <c r="L478" s="5" t="n">
        <v>40</v>
      </c>
      <c r="M478" s="5" t="n">
        <v>2</v>
      </c>
      <c r="N478" s="41" t="n">
        <v>29000</v>
      </c>
      <c r="O478" s="41" t="n">
        <v>0</v>
      </c>
      <c r="P478" s="41" t="n">
        <v>4080</v>
      </c>
      <c r="Q478" s="41" t="n">
        <v>0</v>
      </c>
      <c r="R478" s="41" t="n">
        <v>0</v>
      </c>
      <c r="S478" s="28">
        <f>L478*Settings!$C$7</f>
        <v/>
      </c>
      <c r="T478" s="34">
        <f>O478+P478+Q478+R478</f>
        <v/>
      </c>
      <c r="U478" s="34">
        <f>N478+T478</f>
        <v/>
      </c>
      <c r="V478" s="33">
        <f>N478/S478</f>
        <v/>
      </c>
      <c r="W478" s="33">
        <f>T478/S478</f>
        <v/>
      </c>
      <c r="X478" s="33">
        <f>U478/S478</f>
        <v/>
      </c>
      <c r="Y478" s="4">
        <f>IF(T478&gt;0,1,0)</f>
        <v/>
      </c>
      <c r="Z478" s="4">
        <f>INDEX('Job Evaluation'!$I$5:$I$40,MATCH(G478,'Job Evaluation'!$A$5:$A$40,0))</f>
        <v/>
      </c>
      <c r="AA478" s="4">
        <f>SUMPRODUCT(($C$2:$C$3444=C478)*($X$2:$X$3444&lt;X478))+SUMPRODUCT(($C$2:C478=C478)*($X$2:X478=X478))</f>
        <v/>
      </c>
      <c r="AB478" s="4">
        <f>MIN(4,INT((AA478-1)*4/COUNTIF($C$2:$C$3444,C478))+1)</f>
        <v/>
      </c>
    </row>
    <row r="479">
      <c r="A479" s="5" t="inlineStr">
        <is>
          <t>W00576</t>
        </is>
      </c>
      <c r="B479" s="5" t="inlineStr">
        <is>
          <t>PL · Kraków</t>
        </is>
      </c>
      <c r="C479" s="5" t="inlineStr">
        <is>
          <t>PL</t>
        </is>
      </c>
      <c r="D479" s="5" t="inlineStr">
        <is>
          <t>Krakow</t>
        </is>
      </c>
      <c r="E479" s="5" t="inlineStr">
        <is>
          <t>Customer Service</t>
        </is>
      </c>
      <c r="F479" s="5" t="inlineStr">
        <is>
          <t>L3</t>
        </is>
      </c>
      <c r="G479" s="5" t="inlineStr">
        <is>
          <t>Customer Service L3</t>
        </is>
      </c>
      <c r="H479" s="5" t="inlineStr">
        <is>
          <t>F</t>
        </is>
      </c>
      <c r="I479" s="5" t="inlineStr">
        <is>
          <t>Permanent</t>
        </is>
      </c>
      <c r="J479" s="5" t="inlineStr">
        <is>
          <t>Hybrid</t>
        </is>
      </c>
      <c r="K479" s="5" t="n">
        <v>1</v>
      </c>
      <c r="L479" s="5" t="n">
        <v>40</v>
      </c>
      <c r="M479" s="5" t="n">
        <v>4</v>
      </c>
      <c r="N479" s="41" t="n">
        <v>29800</v>
      </c>
      <c r="O479" s="41" t="n">
        <v>1820</v>
      </c>
      <c r="P479" s="41" t="n">
        <v>0</v>
      </c>
      <c r="Q479" s="41" t="n">
        <v>0</v>
      </c>
      <c r="R479" s="41" t="n">
        <v>0</v>
      </c>
      <c r="S479" s="28">
        <f>L479*Settings!$C$7</f>
        <v/>
      </c>
      <c r="T479" s="34">
        <f>O479+P479+Q479+R479</f>
        <v/>
      </c>
      <c r="U479" s="34">
        <f>N479+T479</f>
        <v/>
      </c>
      <c r="V479" s="33">
        <f>N479/S479</f>
        <v/>
      </c>
      <c r="W479" s="33">
        <f>T479/S479</f>
        <v/>
      </c>
      <c r="X479" s="33">
        <f>U479/S479</f>
        <v/>
      </c>
      <c r="Y479" s="4">
        <f>IF(T479&gt;0,1,0)</f>
        <v/>
      </c>
      <c r="Z479" s="4">
        <f>INDEX('Job Evaluation'!$I$5:$I$40,MATCH(G479,'Job Evaluation'!$A$5:$A$40,0))</f>
        <v/>
      </c>
      <c r="AA479" s="4">
        <f>SUMPRODUCT(($C$2:$C$3444=C479)*($X$2:$X$3444&lt;X479))+SUMPRODUCT(($C$2:C479=C479)*($X$2:X479=X479))</f>
        <v/>
      </c>
      <c r="AB479" s="4">
        <f>MIN(4,INT((AA479-1)*4/COUNTIF($C$2:$C$3444,C479))+1)</f>
        <v/>
      </c>
    </row>
    <row r="480">
      <c r="A480" s="5" t="inlineStr">
        <is>
          <t>W00577</t>
        </is>
      </c>
      <c r="B480" s="5" t="inlineStr">
        <is>
          <t>ES · Barcelona</t>
        </is>
      </c>
      <c r="C480" s="5" t="inlineStr">
        <is>
          <t>ES</t>
        </is>
      </c>
      <c r="D480" s="5" t="inlineStr">
        <is>
          <t>Barcelona</t>
        </is>
      </c>
      <c r="E480" s="5" t="inlineStr">
        <is>
          <t>Operations</t>
        </is>
      </c>
      <c r="F480" s="5" t="inlineStr">
        <is>
          <t>L3</t>
        </is>
      </c>
      <c r="G480" s="5" t="inlineStr">
        <is>
          <t>Operations L3</t>
        </is>
      </c>
      <c r="H480" s="5" t="inlineStr">
        <is>
          <t>M</t>
        </is>
      </c>
      <c r="I480" s="5" t="inlineStr">
        <is>
          <t>Permanent</t>
        </is>
      </c>
      <c r="J480" s="5" t="inlineStr">
        <is>
          <t>Remote</t>
        </is>
      </c>
      <c r="K480" s="5" t="n">
        <v>1</v>
      </c>
      <c r="L480" s="5" t="n">
        <v>40</v>
      </c>
      <c r="M480" s="5" t="n">
        <v>3</v>
      </c>
      <c r="N480" s="41" t="n">
        <v>35600</v>
      </c>
      <c r="O480" s="41" t="n">
        <v>1590</v>
      </c>
      <c r="P480" s="41" t="n">
        <v>0</v>
      </c>
      <c r="Q480" s="41" t="n">
        <v>0</v>
      </c>
      <c r="R480" s="41" t="n">
        <v>0</v>
      </c>
      <c r="S480" s="28">
        <f>L480*Settings!$C$7</f>
        <v/>
      </c>
      <c r="T480" s="34">
        <f>O480+P480+Q480+R480</f>
        <v/>
      </c>
      <c r="U480" s="34">
        <f>N480+T480</f>
        <v/>
      </c>
      <c r="V480" s="33">
        <f>N480/S480</f>
        <v/>
      </c>
      <c r="W480" s="33">
        <f>T480/S480</f>
        <v/>
      </c>
      <c r="X480" s="33">
        <f>U480/S480</f>
        <v/>
      </c>
      <c r="Y480" s="4">
        <f>IF(T480&gt;0,1,0)</f>
        <v/>
      </c>
      <c r="Z480" s="4">
        <f>INDEX('Job Evaluation'!$I$5:$I$40,MATCH(G480,'Job Evaluation'!$A$5:$A$40,0))</f>
        <v/>
      </c>
      <c r="AA480" s="4">
        <f>SUMPRODUCT(($C$2:$C$3444=C480)*($X$2:$X$3444&lt;X480))+SUMPRODUCT(($C$2:C480=C480)*($X$2:X480=X480))</f>
        <v/>
      </c>
      <c r="AB480" s="4">
        <f>MIN(4,INT((AA480-1)*4/COUNTIF($C$2:$C$3444,C480))+1)</f>
        <v/>
      </c>
    </row>
    <row r="481">
      <c r="A481" s="5" t="inlineStr">
        <is>
          <t>W00578</t>
        </is>
      </c>
      <c r="B481" s="5" t="inlineStr">
        <is>
          <t>PL · Kraków</t>
        </is>
      </c>
      <c r="C481" s="5" t="inlineStr">
        <is>
          <t>PL</t>
        </is>
      </c>
      <c r="D481" s="5" t="inlineStr">
        <is>
          <t>Krakow</t>
        </is>
      </c>
      <c r="E481" s="5" t="inlineStr">
        <is>
          <t>Tech</t>
        </is>
      </c>
      <c r="F481" s="5" t="inlineStr">
        <is>
          <t>L1</t>
        </is>
      </c>
      <c r="G481" s="5" t="inlineStr">
        <is>
          <t>Tech L1</t>
        </is>
      </c>
      <c r="H481" s="5" t="inlineStr">
        <is>
          <t>F</t>
        </is>
      </c>
      <c r="I481" s="5" t="inlineStr">
        <is>
          <t>Fixed-term</t>
        </is>
      </c>
      <c r="J481" s="5" t="inlineStr">
        <is>
          <t>Hybrid</t>
        </is>
      </c>
      <c r="K481" s="5" t="n">
        <v>1</v>
      </c>
      <c r="L481" s="5" t="n">
        <v>40</v>
      </c>
      <c r="M481" s="5" t="n">
        <v>3</v>
      </c>
      <c r="N481" s="41" t="n">
        <v>23050</v>
      </c>
      <c r="O481" s="41" t="n">
        <v>0</v>
      </c>
      <c r="P481" s="41" t="n">
        <v>0</v>
      </c>
      <c r="Q481" s="41" t="n">
        <v>0</v>
      </c>
      <c r="R481" s="41" t="n">
        <v>0</v>
      </c>
      <c r="S481" s="28">
        <f>L481*Settings!$C$7</f>
        <v/>
      </c>
      <c r="T481" s="34">
        <f>O481+P481+Q481+R481</f>
        <v/>
      </c>
      <c r="U481" s="34">
        <f>N481+T481</f>
        <v/>
      </c>
      <c r="V481" s="33">
        <f>N481/S481</f>
        <v/>
      </c>
      <c r="W481" s="33">
        <f>T481/S481</f>
        <v/>
      </c>
      <c r="X481" s="33">
        <f>U481/S481</f>
        <v/>
      </c>
      <c r="Y481" s="4">
        <f>IF(T481&gt;0,1,0)</f>
        <v/>
      </c>
      <c r="Z481" s="4">
        <f>INDEX('Job Evaluation'!$I$5:$I$40,MATCH(G481,'Job Evaluation'!$A$5:$A$40,0))</f>
        <v/>
      </c>
      <c r="AA481" s="4">
        <f>SUMPRODUCT(($C$2:$C$3444=C481)*($X$2:$X$3444&lt;X481))+SUMPRODUCT(($C$2:C481=C481)*($X$2:X481=X481))</f>
        <v/>
      </c>
      <c r="AB481" s="4">
        <f>MIN(4,INT((AA481-1)*4/COUNTIF($C$2:$C$3444,C481))+1)</f>
        <v/>
      </c>
    </row>
    <row r="482">
      <c r="A482" s="5" t="inlineStr">
        <is>
          <t>W00579</t>
        </is>
      </c>
      <c r="B482" s="5" t="inlineStr">
        <is>
          <t>IT · Milan</t>
        </is>
      </c>
      <c r="C482" s="5" t="inlineStr">
        <is>
          <t>IT</t>
        </is>
      </c>
      <c r="D482" s="5" t="inlineStr">
        <is>
          <t>Milan</t>
        </is>
      </c>
      <c r="E482" s="5" t="inlineStr">
        <is>
          <t>Tech</t>
        </is>
      </c>
      <c r="F482" s="5" t="inlineStr">
        <is>
          <t>L3</t>
        </is>
      </c>
      <c r="G482" s="5" t="inlineStr">
        <is>
          <t>Tech L3</t>
        </is>
      </c>
      <c r="H482" s="5" t="inlineStr">
        <is>
          <t>M</t>
        </is>
      </c>
      <c r="I482" s="5" t="inlineStr">
        <is>
          <t>Fixed-term</t>
        </is>
      </c>
      <c r="J482" s="5" t="inlineStr">
        <is>
          <t>Hybrid</t>
        </is>
      </c>
      <c r="K482" s="5" t="n">
        <v>1</v>
      </c>
      <c r="L482" s="5" t="n">
        <v>40</v>
      </c>
      <c r="M482" s="5" t="n">
        <v>3</v>
      </c>
      <c r="N482" s="41" t="n">
        <v>53100</v>
      </c>
      <c r="O482" s="41" t="n">
        <v>2590</v>
      </c>
      <c r="P482" s="41" t="n">
        <v>0</v>
      </c>
      <c r="Q482" s="41" t="n">
        <v>0</v>
      </c>
      <c r="R482" s="41" t="n">
        <v>0</v>
      </c>
      <c r="S482" s="28">
        <f>L482*Settings!$C$7</f>
        <v/>
      </c>
      <c r="T482" s="34">
        <f>O482+P482+Q482+R482</f>
        <v/>
      </c>
      <c r="U482" s="34">
        <f>N482+T482</f>
        <v/>
      </c>
      <c r="V482" s="33">
        <f>N482/S482</f>
        <v/>
      </c>
      <c r="W482" s="33">
        <f>T482/S482</f>
        <v/>
      </c>
      <c r="X482" s="33">
        <f>U482/S482</f>
        <v/>
      </c>
      <c r="Y482" s="4">
        <f>IF(T482&gt;0,1,0)</f>
        <v/>
      </c>
      <c r="Z482" s="4">
        <f>INDEX('Job Evaluation'!$I$5:$I$40,MATCH(G482,'Job Evaluation'!$A$5:$A$40,0))</f>
        <v/>
      </c>
      <c r="AA482" s="4">
        <f>SUMPRODUCT(($C$2:$C$3444=C482)*($X$2:$X$3444&lt;X482))+SUMPRODUCT(($C$2:C482=C482)*($X$2:X482=X482))</f>
        <v/>
      </c>
      <c r="AB482" s="4">
        <f>MIN(4,INT((AA482-1)*4/COUNTIF($C$2:$C$3444,C482))+1)</f>
        <v/>
      </c>
    </row>
    <row r="483">
      <c r="A483" s="5" t="inlineStr">
        <is>
          <t>W00581</t>
        </is>
      </c>
      <c r="B483" s="5" t="inlineStr">
        <is>
          <t>DE · Munich</t>
        </is>
      </c>
      <c r="C483" s="5" t="inlineStr">
        <is>
          <t>DE</t>
        </is>
      </c>
      <c r="D483" s="5" t="inlineStr">
        <is>
          <t>Munich</t>
        </is>
      </c>
      <c r="E483" s="5" t="inlineStr">
        <is>
          <t>Customer Service</t>
        </is>
      </c>
      <c r="F483" s="5" t="inlineStr">
        <is>
          <t>L4</t>
        </is>
      </c>
      <c r="G483" s="5" t="inlineStr">
        <is>
          <t>Customer Service L4</t>
        </is>
      </c>
      <c r="H483" s="5" t="inlineStr">
        <is>
          <t>F</t>
        </is>
      </c>
      <c r="I483" s="5" t="inlineStr">
        <is>
          <t>Permanent</t>
        </is>
      </c>
      <c r="J483" s="5" t="inlineStr">
        <is>
          <t>Remote</t>
        </is>
      </c>
      <c r="K483" s="5" t="n">
        <v>1</v>
      </c>
      <c r="L483" s="5" t="n">
        <v>40</v>
      </c>
      <c r="M483" s="5" t="n">
        <v>2</v>
      </c>
      <c r="N483" s="41" t="n">
        <v>73850</v>
      </c>
      <c r="O483" s="41" t="n">
        <v>2920</v>
      </c>
      <c r="P483" s="41" t="n">
        <v>0</v>
      </c>
      <c r="Q483" s="41" t="n">
        <v>0</v>
      </c>
      <c r="R483" s="41" t="n">
        <v>0</v>
      </c>
      <c r="S483" s="28">
        <f>L483*Settings!$C$7</f>
        <v/>
      </c>
      <c r="T483" s="34">
        <f>O483+P483+Q483+R483</f>
        <v/>
      </c>
      <c r="U483" s="34">
        <f>N483+T483</f>
        <v/>
      </c>
      <c r="V483" s="33">
        <f>N483/S483</f>
        <v/>
      </c>
      <c r="W483" s="33">
        <f>T483/S483</f>
        <v/>
      </c>
      <c r="X483" s="33">
        <f>U483/S483</f>
        <v/>
      </c>
      <c r="Y483" s="4">
        <f>IF(T483&gt;0,1,0)</f>
        <v/>
      </c>
      <c r="Z483" s="4">
        <f>INDEX('Job Evaluation'!$I$5:$I$40,MATCH(G483,'Job Evaluation'!$A$5:$A$40,0))</f>
        <v/>
      </c>
      <c r="AA483" s="4">
        <f>SUMPRODUCT(($C$2:$C$3444=C483)*($X$2:$X$3444&lt;X483))+SUMPRODUCT(($C$2:C483=C483)*($X$2:X483=X483))</f>
        <v/>
      </c>
      <c r="AB483" s="4">
        <f>MIN(4,INT((AA483-1)*4/COUNTIF($C$2:$C$3444,C483))+1)</f>
        <v/>
      </c>
    </row>
    <row r="484">
      <c r="A484" s="5" t="inlineStr">
        <is>
          <t>W00582</t>
        </is>
      </c>
      <c r="B484" s="5" t="inlineStr">
        <is>
          <t>ES · Barcelona</t>
        </is>
      </c>
      <c r="C484" s="5" t="inlineStr">
        <is>
          <t>ES</t>
        </is>
      </c>
      <c r="D484" s="5" t="inlineStr">
        <is>
          <t>Barcelona</t>
        </is>
      </c>
      <c r="E484" s="5" t="inlineStr">
        <is>
          <t>Customer Service</t>
        </is>
      </c>
      <c r="F484" s="5" t="inlineStr">
        <is>
          <t>L1</t>
        </is>
      </c>
      <c r="G484" s="5" t="inlineStr">
        <is>
          <t>Customer Service L1</t>
        </is>
      </c>
      <c r="H484" s="5" t="inlineStr">
        <is>
          <t>F</t>
        </is>
      </c>
      <c r="I484" s="5" t="inlineStr">
        <is>
          <t>Permanent</t>
        </is>
      </c>
      <c r="J484" s="5" t="inlineStr">
        <is>
          <t>Remote</t>
        </is>
      </c>
      <c r="K484" s="5" t="n">
        <v>1</v>
      </c>
      <c r="L484" s="5" t="n">
        <v>40</v>
      </c>
      <c r="M484" s="5" t="n">
        <v>3</v>
      </c>
      <c r="N484" s="41" t="n">
        <v>24450</v>
      </c>
      <c r="O484" s="41" t="n">
        <v>0</v>
      </c>
      <c r="P484" s="41" t="n">
        <v>0</v>
      </c>
      <c r="Q484" s="41" t="n">
        <v>0</v>
      </c>
      <c r="R484" s="41" t="n">
        <v>0</v>
      </c>
      <c r="S484" s="28">
        <f>L484*Settings!$C$7</f>
        <v/>
      </c>
      <c r="T484" s="34">
        <f>O484+P484+Q484+R484</f>
        <v/>
      </c>
      <c r="U484" s="34">
        <f>N484+T484</f>
        <v/>
      </c>
      <c r="V484" s="33">
        <f>N484/S484</f>
        <v/>
      </c>
      <c r="W484" s="33">
        <f>T484/S484</f>
        <v/>
      </c>
      <c r="X484" s="33">
        <f>U484/S484</f>
        <v/>
      </c>
      <c r="Y484" s="4">
        <f>IF(T484&gt;0,1,0)</f>
        <v/>
      </c>
      <c r="Z484" s="4">
        <f>INDEX('Job Evaluation'!$I$5:$I$40,MATCH(G484,'Job Evaluation'!$A$5:$A$40,0))</f>
        <v/>
      </c>
      <c r="AA484" s="4">
        <f>SUMPRODUCT(($C$2:$C$3444=C484)*($X$2:$X$3444&lt;X484))+SUMPRODUCT(($C$2:C484=C484)*($X$2:X484=X484))</f>
        <v/>
      </c>
      <c r="AB484" s="4">
        <f>MIN(4,INT((AA484-1)*4/COUNTIF($C$2:$C$3444,C484))+1)</f>
        <v/>
      </c>
    </row>
    <row r="485">
      <c r="A485" s="5" t="inlineStr">
        <is>
          <t>W00583</t>
        </is>
      </c>
      <c r="B485" s="5" t="inlineStr">
        <is>
          <t>DE · Munich</t>
        </is>
      </c>
      <c r="C485" s="5" t="inlineStr">
        <is>
          <t>DE</t>
        </is>
      </c>
      <c r="D485" s="5" t="inlineStr">
        <is>
          <t>Munich</t>
        </is>
      </c>
      <c r="E485" s="5" t="inlineStr">
        <is>
          <t>Sales</t>
        </is>
      </c>
      <c r="F485" s="5" t="inlineStr">
        <is>
          <t>L2</t>
        </is>
      </c>
      <c r="G485" s="5" t="inlineStr">
        <is>
          <t>Sales L2</t>
        </is>
      </c>
      <c r="H485" s="5" t="inlineStr">
        <is>
          <t>F</t>
        </is>
      </c>
      <c r="I485" s="5" t="inlineStr">
        <is>
          <t>Permanent</t>
        </is>
      </c>
      <c r="J485" s="5" t="inlineStr">
        <is>
          <t>Hybrid</t>
        </is>
      </c>
      <c r="K485" s="5" t="n">
        <v>1</v>
      </c>
      <c r="L485" s="5" t="n">
        <v>40</v>
      </c>
      <c r="M485" s="5" t="n">
        <v>3</v>
      </c>
      <c r="N485" s="41" t="n">
        <v>50000</v>
      </c>
      <c r="O485" s="41" t="n">
        <v>0</v>
      </c>
      <c r="P485" s="41" t="n">
        <v>2170</v>
      </c>
      <c r="Q485" s="41" t="n">
        <v>0</v>
      </c>
      <c r="R485" s="41" t="n">
        <v>0</v>
      </c>
      <c r="S485" s="28">
        <f>L485*Settings!$C$7</f>
        <v/>
      </c>
      <c r="T485" s="34">
        <f>O485+P485+Q485+R485</f>
        <v/>
      </c>
      <c r="U485" s="34">
        <f>N485+T485</f>
        <v/>
      </c>
      <c r="V485" s="33">
        <f>N485/S485</f>
        <v/>
      </c>
      <c r="W485" s="33">
        <f>T485/S485</f>
        <v/>
      </c>
      <c r="X485" s="33">
        <f>U485/S485</f>
        <v/>
      </c>
      <c r="Y485" s="4">
        <f>IF(T485&gt;0,1,0)</f>
        <v/>
      </c>
      <c r="Z485" s="4">
        <f>INDEX('Job Evaluation'!$I$5:$I$40,MATCH(G485,'Job Evaluation'!$A$5:$A$40,0))</f>
        <v/>
      </c>
      <c r="AA485" s="4">
        <f>SUMPRODUCT(($C$2:$C$3444=C485)*($X$2:$X$3444&lt;X485))+SUMPRODUCT(($C$2:C485=C485)*($X$2:X485=X485))</f>
        <v/>
      </c>
      <c r="AB485" s="4">
        <f>MIN(4,INT((AA485-1)*4/COUNTIF($C$2:$C$3444,C485))+1)</f>
        <v/>
      </c>
    </row>
    <row r="486">
      <c r="A486" s="5" t="inlineStr">
        <is>
          <t>W00585</t>
        </is>
      </c>
      <c r="B486" s="5" t="inlineStr">
        <is>
          <t>ES · Barcelona</t>
        </is>
      </c>
      <c r="C486" s="5" t="inlineStr">
        <is>
          <t>ES</t>
        </is>
      </c>
      <c r="D486" s="5" t="inlineStr">
        <is>
          <t>Barcelona</t>
        </is>
      </c>
      <c r="E486" s="5" t="inlineStr">
        <is>
          <t>HR</t>
        </is>
      </c>
      <c r="F486" s="5" t="inlineStr">
        <is>
          <t>L2</t>
        </is>
      </c>
      <c r="G486" s="5" t="inlineStr">
        <is>
          <t>HR L2</t>
        </is>
      </c>
      <c r="H486" s="5" t="inlineStr">
        <is>
          <t>F</t>
        </is>
      </c>
      <c r="I486" s="5" t="inlineStr">
        <is>
          <t>Permanent</t>
        </is>
      </c>
      <c r="J486" s="5" t="inlineStr">
        <is>
          <t>Onsite</t>
        </is>
      </c>
      <c r="K486" s="5" t="n">
        <v>0.8</v>
      </c>
      <c r="L486" s="5" t="n">
        <v>32</v>
      </c>
      <c r="M486" s="5" t="n">
        <v>4</v>
      </c>
      <c r="N486" s="41" t="n">
        <v>24680</v>
      </c>
      <c r="O486" s="41" t="n">
        <v>0</v>
      </c>
      <c r="P486" s="41" t="n">
        <v>0</v>
      </c>
      <c r="Q486" s="41" t="n">
        <v>0</v>
      </c>
      <c r="R486" s="41" t="n">
        <v>0</v>
      </c>
      <c r="S486" s="28">
        <f>L486*Settings!$C$7</f>
        <v/>
      </c>
      <c r="T486" s="34">
        <f>O486+P486+Q486+R486</f>
        <v/>
      </c>
      <c r="U486" s="34">
        <f>N486+T486</f>
        <v/>
      </c>
      <c r="V486" s="33">
        <f>N486/S486</f>
        <v/>
      </c>
      <c r="W486" s="33">
        <f>T486/S486</f>
        <v/>
      </c>
      <c r="X486" s="33">
        <f>U486/S486</f>
        <v/>
      </c>
      <c r="Y486" s="4">
        <f>IF(T486&gt;0,1,0)</f>
        <v/>
      </c>
      <c r="Z486" s="4">
        <f>INDEX('Job Evaluation'!$I$5:$I$40,MATCH(G486,'Job Evaluation'!$A$5:$A$40,0))</f>
        <v/>
      </c>
      <c r="AA486" s="4">
        <f>SUMPRODUCT(($C$2:$C$3444=C486)*($X$2:$X$3444&lt;X486))+SUMPRODUCT(($C$2:C486=C486)*($X$2:X486=X486))</f>
        <v/>
      </c>
      <c r="AB486" s="4">
        <f>MIN(4,INT((AA486-1)*4/COUNTIF($C$2:$C$3444,C486))+1)</f>
        <v/>
      </c>
    </row>
    <row r="487">
      <c r="A487" s="5" t="inlineStr">
        <is>
          <t>W00586</t>
        </is>
      </c>
      <c r="B487" s="5" t="inlineStr">
        <is>
          <t>IT · Milan</t>
        </is>
      </c>
      <c r="C487" s="5" t="inlineStr">
        <is>
          <t>IT</t>
        </is>
      </c>
      <c r="D487" s="5" t="inlineStr">
        <is>
          <t>Milan</t>
        </is>
      </c>
      <c r="E487" s="5" t="inlineStr">
        <is>
          <t>Operations</t>
        </is>
      </c>
      <c r="F487" s="5" t="inlineStr">
        <is>
          <t>L2</t>
        </is>
      </c>
      <c r="G487" s="5" t="inlineStr">
        <is>
          <t>Operations L2</t>
        </is>
      </c>
      <c r="H487" s="5" t="inlineStr">
        <is>
          <t>F</t>
        </is>
      </c>
      <c r="I487" s="5" t="inlineStr">
        <is>
          <t>Permanent</t>
        </is>
      </c>
      <c r="J487" s="5" t="inlineStr">
        <is>
          <t>Hybrid</t>
        </is>
      </c>
      <c r="K487" s="5" t="n">
        <v>1</v>
      </c>
      <c r="L487" s="5" t="n">
        <v>40</v>
      </c>
      <c r="M487" s="5" t="n">
        <v>3</v>
      </c>
      <c r="N487" s="41" t="n">
        <v>33500</v>
      </c>
      <c r="O487" s="41" t="n">
        <v>0</v>
      </c>
      <c r="P487" s="41" t="n">
        <v>0</v>
      </c>
      <c r="Q487" s="41" t="n">
        <v>0</v>
      </c>
      <c r="R487" s="41" t="n">
        <v>0</v>
      </c>
      <c r="S487" s="28">
        <f>L487*Settings!$C$7</f>
        <v/>
      </c>
      <c r="T487" s="34">
        <f>O487+P487+Q487+R487</f>
        <v/>
      </c>
      <c r="U487" s="34">
        <f>N487+T487</f>
        <v/>
      </c>
      <c r="V487" s="33">
        <f>N487/S487</f>
        <v/>
      </c>
      <c r="W487" s="33">
        <f>T487/S487</f>
        <v/>
      </c>
      <c r="X487" s="33">
        <f>U487/S487</f>
        <v/>
      </c>
      <c r="Y487" s="4">
        <f>IF(T487&gt;0,1,0)</f>
        <v/>
      </c>
      <c r="Z487" s="4">
        <f>INDEX('Job Evaluation'!$I$5:$I$40,MATCH(G487,'Job Evaluation'!$A$5:$A$40,0))</f>
        <v/>
      </c>
      <c r="AA487" s="4">
        <f>SUMPRODUCT(($C$2:$C$3444=C487)*($X$2:$X$3444&lt;X487))+SUMPRODUCT(($C$2:C487=C487)*($X$2:X487=X487))</f>
        <v/>
      </c>
      <c r="AB487" s="4">
        <f>MIN(4,INT((AA487-1)*4/COUNTIF($C$2:$C$3444,C487))+1)</f>
        <v/>
      </c>
    </row>
    <row r="488">
      <c r="A488" s="5" t="inlineStr">
        <is>
          <t>W00587</t>
        </is>
      </c>
      <c r="B488" s="5" t="inlineStr">
        <is>
          <t>PL · Kraków</t>
        </is>
      </c>
      <c r="C488" s="5" t="inlineStr">
        <is>
          <t>PL</t>
        </is>
      </c>
      <c r="D488" s="5" t="inlineStr">
        <is>
          <t>Krakow</t>
        </is>
      </c>
      <c r="E488" s="5" t="inlineStr">
        <is>
          <t>Operations</t>
        </is>
      </c>
      <c r="F488" s="5" t="inlineStr">
        <is>
          <t>L2</t>
        </is>
      </c>
      <c r="G488" s="5" t="inlineStr">
        <is>
          <t>Operations L2</t>
        </is>
      </c>
      <c r="H488" s="5" t="inlineStr">
        <is>
          <t>M</t>
        </is>
      </c>
      <c r="I488" s="5" t="inlineStr">
        <is>
          <t>Permanent</t>
        </is>
      </c>
      <c r="J488" s="5" t="inlineStr">
        <is>
          <t>Hybrid</t>
        </is>
      </c>
      <c r="K488" s="5" t="n">
        <v>1</v>
      </c>
      <c r="L488" s="5" t="n">
        <v>40</v>
      </c>
      <c r="M488" s="5" t="n">
        <v>2</v>
      </c>
      <c r="N488" s="41" t="n">
        <v>25400</v>
      </c>
      <c r="O488" s="41" t="n">
        <v>0</v>
      </c>
      <c r="P488" s="41" t="n">
        <v>0</v>
      </c>
      <c r="Q488" s="41" t="n">
        <v>0</v>
      </c>
      <c r="R488" s="41" t="n">
        <v>0</v>
      </c>
      <c r="S488" s="28">
        <f>L488*Settings!$C$7</f>
        <v/>
      </c>
      <c r="T488" s="34">
        <f>O488+P488+Q488+R488</f>
        <v/>
      </c>
      <c r="U488" s="34">
        <f>N488+T488</f>
        <v/>
      </c>
      <c r="V488" s="33">
        <f>N488/S488</f>
        <v/>
      </c>
      <c r="W488" s="33">
        <f>T488/S488</f>
        <v/>
      </c>
      <c r="X488" s="33">
        <f>U488/S488</f>
        <v/>
      </c>
      <c r="Y488" s="4">
        <f>IF(T488&gt;0,1,0)</f>
        <v/>
      </c>
      <c r="Z488" s="4">
        <f>INDEX('Job Evaluation'!$I$5:$I$40,MATCH(G488,'Job Evaluation'!$A$5:$A$40,0))</f>
        <v/>
      </c>
      <c r="AA488" s="4">
        <f>SUMPRODUCT(($C$2:$C$3444=C488)*($X$2:$X$3444&lt;X488))+SUMPRODUCT(($C$2:C488=C488)*($X$2:X488=X488))</f>
        <v/>
      </c>
      <c r="AB488" s="4">
        <f>MIN(4,INT((AA488-1)*4/COUNTIF($C$2:$C$3444,C488))+1)</f>
        <v/>
      </c>
    </row>
    <row r="489">
      <c r="A489" s="5" t="inlineStr">
        <is>
          <t>W00588</t>
        </is>
      </c>
      <c r="B489" s="5" t="inlineStr">
        <is>
          <t>PL · Kraków</t>
        </is>
      </c>
      <c r="C489" s="5" t="inlineStr">
        <is>
          <t>PL</t>
        </is>
      </c>
      <c r="D489" s="5" t="inlineStr">
        <is>
          <t>Krakow</t>
        </is>
      </c>
      <c r="E489" s="5" t="inlineStr">
        <is>
          <t>Tech</t>
        </is>
      </c>
      <c r="F489" s="5" t="inlineStr">
        <is>
          <t>L1</t>
        </is>
      </c>
      <c r="G489" s="5" t="inlineStr">
        <is>
          <t>Tech L1</t>
        </is>
      </c>
      <c r="H489" s="5" t="inlineStr">
        <is>
          <t>M</t>
        </is>
      </c>
      <c r="I489" s="5" t="inlineStr">
        <is>
          <t>Permanent</t>
        </is>
      </c>
      <c r="J489" s="5" t="inlineStr">
        <is>
          <t>Hybrid</t>
        </is>
      </c>
      <c r="K489" s="5" t="n">
        <v>1</v>
      </c>
      <c r="L489" s="5" t="n">
        <v>40</v>
      </c>
      <c r="M489" s="5" t="n">
        <v>3</v>
      </c>
      <c r="N489" s="41" t="n">
        <v>25000</v>
      </c>
      <c r="O489" s="41" t="n">
        <v>0</v>
      </c>
      <c r="P489" s="41" t="n">
        <v>0</v>
      </c>
      <c r="Q489" s="41" t="n">
        <v>0</v>
      </c>
      <c r="R489" s="41" t="n">
        <v>0</v>
      </c>
      <c r="S489" s="28">
        <f>L489*Settings!$C$7</f>
        <v/>
      </c>
      <c r="T489" s="34">
        <f>O489+P489+Q489+R489</f>
        <v/>
      </c>
      <c r="U489" s="34">
        <f>N489+T489</f>
        <v/>
      </c>
      <c r="V489" s="33">
        <f>N489/S489</f>
        <v/>
      </c>
      <c r="W489" s="33">
        <f>T489/S489</f>
        <v/>
      </c>
      <c r="X489" s="33">
        <f>U489/S489</f>
        <v/>
      </c>
      <c r="Y489" s="4">
        <f>IF(T489&gt;0,1,0)</f>
        <v/>
      </c>
      <c r="Z489" s="4">
        <f>INDEX('Job Evaluation'!$I$5:$I$40,MATCH(G489,'Job Evaluation'!$A$5:$A$40,0))</f>
        <v/>
      </c>
      <c r="AA489" s="4">
        <f>SUMPRODUCT(($C$2:$C$3444=C489)*($X$2:$X$3444&lt;X489))+SUMPRODUCT(($C$2:C489=C489)*($X$2:X489=X489))</f>
        <v/>
      </c>
      <c r="AB489" s="4">
        <f>MIN(4,INT((AA489-1)*4/COUNTIF($C$2:$C$3444,C489))+1)</f>
        <v/>
      </c>
    </row>
    <row r="490">
      <c r="A490" s="5" t="inlineStr">
        <is>
          <t>W00589</t>
        </is>
      </c>
      <c r="B490" s="5" t="inlineStr">
        <is>
          <t>IT · Milan</t>
        </is>
      </c>
      <c r="C490" s="5" t="inlineStr">
        <is>
          <t>IT</t>
        </is>
      </c>
      <c r="D490" s="5" t="inlineStr">
        <is>
          <t>Milan</t>
        </is>
      </c>
      <c r="E490" s="5" t="inlineStr">
        <is>
          <t>Tech</t>
        </is>
      </c>
      <c r="F490" s="5" t="inlineStr">
        <is>
          <t>L2</t>
        </is>
      </c>
      <c r="G490" s="5" t="inlineStr">
        <is>
          <t>Tech L2</t>
        </is>
      </c>
      <c r="H490" s="5" t="inlineStr">
        <is>
          <t>M</t>
        </is>
      </c>
      <c r="I490" s="5" t="inlineStr">
        <is>
          <t>Permanent</t>
        </is>
      </c>
      <c r="J490" s="5" t="inlineStr">
        <is>
          <t>Hybrid</t>
        </is>
      </c>
      <c r="K490" s="5" t="n">
        <v>1</v>
      </c>
      <c r="L490" s="5" t="n">
        <v>40</v>
      </c>
      <c r="M490" s="5" t="n">
        <v>4</v>
      </c>
      <c r="N490" s="41" t="n">
        <v>36400</v>
      </c>
      <c r="O490" s="41" t="n">
        <v>0</v>
      </c>
      <c r="P490" s="41" t="n">
        <v>0</v>
      </c>
      <c r="Q490" s="41" t="n">
        <v>0</v>
      </c>
      <c r="R490" s="41" t="n">
        <v>0</v>
      </c>
      <c r="S490" s="28">
        <f>L490*Settings!$C$7</f>
        <v/>
      </c>
      <c r="T490" s="34">
        <f>O490+P490+Q490+R490</f>
        <v/>
      </c>
      <c r="U490" s="34">
        <f>N490+T490</f>
        <v/>
      </c>
      <c r="V490" s="33">
        <f>N490/S490</f>
        <v/>
      </c>
      <c r="W490" s="33">
        <f>T490/S490</f>
        <v/>
      </c>
      <c r="X490" s="33">
        <f>U490/S490</f>
        <v/>
      </c>
      <c r="Y490" s="4">
        <f>IF(T490&gt;0,1,0)</f>
        <v/>
      </c>
      <c r="Z490" s="4">
        <f>INDEX('Job Evaluation'!$I$5:$I$40,MATCH(G490,'Job Evaluation'!$A$5:$A$40,0))</f>
        <v/>
      </c>
      <c r="AA490" s="4">
        <f>SUMPRODUCT(($C$2:$C$3444=C490)*($X$2:$X$3444&lt;X490))+SUMPRODUCT(($C$2:C490=C490)*($X$2:X490=X490))</f>
        <v/>
      </c>
      <c r="AB490" s="4">
        <f>MIN(4,INT((AA490-1)*4/COUNTIF($C$2:$C$3444,C490))+1)</f>
        <v/>
      </c>
    </row>
    <row r="491">
      <c r="A491" s="5" t="inlineStr">
        <is>
          <t>W00590</t>
        </is>
      </c>
      <c r="B491" s="5" t="inlineStr">
        <is>
          <t>IT · Milan</t>
        </is>
      </c>
      <c r="C491" s="5" t="inlineStr">
        <is>
          <t>IT</t>
        </is>
      </c>
      <c r="D491" s="5" t="inlineStr">
        <is>
          <t>Milan</t>
        </is>
      </c>
      <c r="E491" s="5" t="inlineStr">
        <is>
          <t>Sales</t>
        </is>
      </c>
      <c r="F491" s="5" t="inlineStr">
        <is>
          <t>L1</t>
        </is>
      </c>
      <c r="G491" s="5" t="inlineStr">
        <is>
          <t>Sales L1</t>
        </is>
      </c>
      <c r="H491" s="5" t="inlineStr">
        <is>
          <t>F</t>
        </is>
      </c>
      <c r="I491" s="5" t="inlineStr">
        <is>
          <t>Permanent</t>
        </is>
      </c>
      <c r="J491" s="5" t="inlineStr">
        <is>
          <t>Hybrid</t>
        </is>
      </c>
      <c r="K491" s="5" t="n">
        <v>1</v>
      </c>
      <c r="L491" s="5" t="n">
        <v>40</v>
      </c>
      <c r="M491" s="5" t="n">
        <v>3</v>
      </c>
      <c r="N491" s="41" t="n">
        <v>23800</v>
      </c>
      <c r="O491" s="41" t="n">
        <v>0</v>
      </c>
      <c r="P491" s="41" t="n">
        <v>2520</v>
      </c>
      <c r="Q491" s="41" t="n">
        <v>0</v>
      </c>
      <c r="R491" s="41" t="n">
        <v>0</v>
      </c>
      <c r="S491" s="28">
        <f>L491*Settings!$C$7</f>
        <v/>
      </c>
      <c r="T491" s="34">
        <f>O491+P491+Q491+R491</f>
        <v/>
      </c>
      <c r="U491" s="34">
        <f>N491+T491</f>
        <v/>
      </c>
      <c r="V491" s="33">
        <f>N491/S491</f>
        <v/>
      </c>
      <c r="W491" s="33">
        <f>T491/S491</f>
        <v/>
      </c>
      <c r="X491" s="33">
        <f>U491/S491</f>
        <v/>
      </c>
      <c r="Y491" s="4">
        <f>IF(T491&gt;0,1,0)</f>
        <v/>
      </c>
      <c r="Z491" s="4">
        <f>INDEX('Job Evaluation'!$I$5:$I$40,MATCH(G491,'Job Evaluation'!$A$5:$A$40,0))</f>
        <v/>
      </c>
      <c r="AA491" s="4">
        <f>SUMPRODUCT(($C$2:$C$3444=C491)*($X$2:$X$3444&lt;X491))+SUMPRODUCT(($C$2:C491=C491)*($X$2:X491=X491))</f>
        <v/>
      </c>
      <c r="AB491" s="4">
        <f>MIN(4,INT((AA491-1)*4/COUNTIF($C$2:$C$3444,C491))+1)</f>
        <v/>
      </c>
    </row>
    <row r="492">
      <c r="A492" s="5" t="inlineStr">
        <is>
          <t>W00593</t>
        </is>
      </c>
      <c r="B492" s="5" t="inlineStr">
        <is>
          <t>IT · Milan</t>
        </is>
      </c>
      <c r="C492" s="5" t="inlineStr">
        <is>
          <t>IT</t>
        </is>
      </c>
      <c r="D492" s="5" t="inlineStr">
        <is>
          <t>Milan</t>
        </is>
      </c>
      <c r="E492" s="5" t="inlineStr">
        <is>
          <t>Customer Service</t>
        </is>
      </c>
      <c r="F492" s="5" t="inlineStr">
        <is>
          <t>L5</t>
        </is>
      </c>
      <c r="G492" s="5" t="inlineStr">
        <is>
          <t>Customer Service L5</t>
        </is>
      </c>
      <c r="H492" s="5" t="inlineStr">
        <is>
          <t>F</t>
        </is>
      </c>
      <c r="I492" s="5" t="inlineStr">
        <is>
          <t>Permanent</t>
        </is>
      </c>
      <c r="J492" s="5" t="inlineStr">
        <is>
          <t>Hybrid</t>
        </is>
      </c>
      <c r="K492" s="5" t="n">
        <v>1</v>
      </c>
      <c r="L492" s="5" t="n">
        <v>40</v>
      </c>
      <c r="M492" s="5" t="n">
        <v>2</v>
      </c>
      <c r="N492" s="41" t="n">
        <v>78650</v>
      </c>
      <c r="O492" s="41" t="n">
        <v>5130</v>
      </c>
      <c r="P492" s="41" t="n">
        <v>0</v>
      </c>
      <c r="Q492" s="41" t="n">
        <v>0</v>
      </c>
      <c r="R492" s="41" t="n">
        <v>6000</v>
      </c>
      <c r="S492" s="28">
        <f>L492*Settings!$C$7</f>
        <v/>
      </c>
      <c r="T492" s="34">
        <f>O492+P492+Q492+R492</f>
        <v/>
      </c>
      <c r="U492" s="34">
        <f>N492+T492</f>
        <v/>
      </c>
      <c r="V492" s="33">
        <f>N492/S492</f>
        <v/>
      </c>
      <c r="W492" s="33">
        <f>T492/S492</f>
        <v/>
      </c>
      <c r="X492" s="33">
        <f>U492/S492</f>
        <v/>
      </c>
      <c r="Y492" s="4">
        <f>IF(T492&gt;0,1,0)</f>
        <v/>
      </c>
      <c r="Z492" s="4">
        <f>INDEX('Job Evaluation'!$I$5:$I$40,MATCH(G492,'Job Evaluation'!$A$5:$A$40,0))</f>
        <v/>
      </c>
      <c r="AA492" s="4">
        <f>SUMPRODUCT(($C$2:$C$3444=C492)*($X$2:$X$3444&lt;X492))+SUMPRODUCT(($C$2:C492=C492)*($X$2:X492=X492))</f>
        <v/>
      </c>
      <c r="AB492" s="4">
        <f>MIN(4,INT((AA492-1)*4/COUNTIF($C$2:$C$3444,C492))+1)</f>
        <v/>
      </c>
    </row>
    <row r="493">
      <c r="A493" s="5" t="inlineStr">
        <is>
          <t>W00595</t>
        </is>
      </c>
      <c r="B493" s="5" t="inlineStr">
        <is>
          <t>PL · Kraków</t>
        </is>
      </c>
      <c r="C493" s="5" t="inlineStr">
        <is>
          <t>PL</t>
        </is>
      </c>
      <c r="D493" s="5" t="inlineStr">
        <is>
          <t>Krakow</t>
        </is>
      </c>
      <c r="E493" s="5" t="inlineStr">
        <is>
          <t>Operations</t>
        </is>
      </c>
      <c r="F493" s="5" t="inlineStr">
        <is>
          <t>L1</t>
        </is>
      </c>
      <c r="G493" s="5" t="inlineStr">
        <is>
          <t>Operations L1</t>
        </is>
      </c>
      <c r="H493" s="5" t="inlineStr">
        <is>
          <t>F</t>
        </is>
      </c>
      <c r="I493" s="5" t="inlineStr">
        <is>
          <t>Permanent</t>
        </is>
      </c>
      <c r="J493" s="5" t="inlineStr">
        <is>
          <t>Onsite</t>
        </is>
      </c>
      <c r="K493" s="5" t="n">
        <v>1</v>
      </c>
      <c r="L493" s="5" t="n">
        <v>40</v>
      </c>
      <c r="M493" s="5" t="n">
        <v>5</v>
      </c>
      <c r="N493" s="41" t="n">
        <v>20250</v>
      </c>
      <c r="O493" s="41" t="n">
        <v>0</v>
      </c>
      <c r="P493" s="41" t="n">
        <v>0</v>
      </c>
      <c r="Q493" s="41" t="n">
        <v>840</v>
      </c>
      <c r="R493" s="41" t="n">
        <v>0</v>
      </c>
      <c r="S493" s="28">
        <f>L493*Settings!$C$7</f>
        <v/>
      </c>
      <c r="T493" s="34">
        <f>O493+P493+Q493+R493</f>
        <v/>
      </c>
      <c r="U493" s="34">
        <f>N493+T493</f>
        <v/>
      </c>
      <c r="V493" s="33">
        <f>N493/S493</f>
        <v/>
      </c>
      <c r="W493" s="33">
        <f>T493/S493</f>
        <v/>
      </c>
      <c r="X493" s="33">
        <f>U493/S493</f>
        <v/>
      </c>
      <c r="Y493" s="4">
        <f>IF(T493&gt;0,1,0)</f>
        <v/>
      </c>
      <c r="Z493" s="4">
        <f>INDEX('Job Evaluation'!$I$5:$I$40,MATCH(G493,'Job Evaluation'!$A$5:$A$40,0))</f>
        <v/>
      </c>
      <c r="AA493" s="4">
        <f>SUMPRODUCT(($C$2:$C$3444=C493)*($X$2:$X$3444&lt;X493))+SUMPRODUCT(($C$2:C493=C493)*($X$2:X493=X493))</f>
        <v/>
      </c>
      <c r="AB493" s="4">
        <f>MIN(4,INT((AA493-1)*4/COUNTIF($C$2:$C$3444,C493))+1)</f>
        <v/>
      </c>
    </row>
    <row r="494">
      <c r="A494" s="5" t="inlineStr">
        <is>
          <t>W00597</t>
        </is>
      </c>
      <c r="B494" s="5" t="inlineStr">
        <is>
          <t>PL · Kraków</t>
        </is>
      </c>
      <c r="C494" s="5" t="inlineStr">
        <is>
          <t>PL</t>
        </is>
      </c>
      <c r="D494" s="5" t="inlineStr">
        <is>
          <t>Krakow</t>
        </is>
      </c>
      <c r="E494" s="5" t="inlineStr">
        <is>
          <t>HR</t>
        </is>
      </c>
      <c r="F494" s="5" t="inlineStr">
        <is>
          <t>L1</t>
        </is>
      </c>
      <c r="G494" s="5" t="inlineStr">
        <is>
          <t>HR L1</t>
        </is>
      </c>
      <c r="H494" s="5" t="inlineStr">
        <is>
          <t>F</t>
        </is>
      </c>
      <c r="I494" s="5" t="inlineStr">
        <is>
          <t>Permanent</t>
        </is>
      </c>
      <c r="J494" s="5" t="inlineStr">
        <is>
          <t>Hybrid</t>
        </is>
      </c>
      <c r="K494" s="5" t="n">
        <v>1</v>
      </c>
      <c r="L494" s="5" t="n">
        <v>40</v>
      </c>
      <c r="M494" s="5" t="n">
        <v>3</v>
      </c>
      <c r="N494" s="41" t="n">
        <v>19050</v>
      </c>
      <c r="O494" s="41" t="n">
        <v>0</v>
      </c>
      <c r="P494" s="41" t="n">
        <v>0</v>
      </c>
      <c r="Q494" s="41" t="n">
        <v>0</v>
      </c>
      <c r="R494" s="41" t="n">
        <v>0</v>
      </c>
      <c r="S494" s="28">
        <f>L494*Settings!$C$7</f>
        <v/>
      </c>
      <c r="T494" s="34">
        <f>O494+P494+Q494+R494</f>
        <v/>
      </c>
      <c r="U494" s="34">
        <f>N494+T494</f>
        <v/>
      </c>
      <c r="V494" s="33">
        <f>N494/S494</f>
        <v/>
      </c>
      <c r="W494" s="33">
        <f>T494/S494</f>
        <v/>
      </c>
      <c r="X494" s="33">
        <f>U494/S494</f>
        <v/>
      </c>
      <c r="Y494" s="4">
        <f>IF(T494&gt;0,1,0)</f>
        <v/>
      </c>
      <c r="Z494" s="4">
        <f>INDEX('Job Evaluation'!$I$5:$I$40,MATCH(G494,'Job Evaluation'!$A$5:$A$40,0))</f>
        <v/>
      </c>
      <c r="AA494" s="4">
        <f>SUMPRODUCT(($C$2:$C$3444=C494)*($X$2:$X$3444&lt;X494))+SUMPRODUCT(($C$2:C494=C494)*($X$2:X494=X494))</f>
        <v/>
      </c>
      <c r="AB494" s="4">
        <f>MIN(4,INT((AA494-1)*4/COUNTIF($C$2:$C$3444,C494))+1)</f>
        <v/>
      </c>
    </row>
    <row r="495">
      <c r="A495" s="5" t="inlineStr">
        <is>
          <t>W00598</t>
        </is>
      </c>
      <c r="B495" s="5" t="inlineStr">
        <is>
          <t>IT · Milan</t>
        </is>
      </c>
      <c r="C495" s="5" t="inlineStr">
        <is>
          <t>IT</t>
        </is>
      </c>
      <c r="D495" s="5" t="inlineStr">
        <is>
          <t>Milan</t>
        </is>
      </c>
      <c r="E495" s="5" t="inlineStr">
        <is>
          <t>Tech</t>
        </is>
      </c>
      <c r="F495" s="5" t="inlineStr">
        <is>
          <t>L5</t>
        </is>
      </c>
      <c r="G495" s="5" t="inlineStr">
        <is>
          <t>Tech L5</t>
        </is>
      </c>
      <c r="H495" s="5" t="inlineStr">
        <is>
          <t>M</t>
        </is>
      </c>
      <c r="I495" s="5" t="inlineStr">
        <is>
          <t>Permanent</t>
        </is>
      </c>
      <c r="J495" s="5" t="inlineStr">
        <is>
          <t>Onsite</t>
        </is>
      </c>
      <c r="K495" s="5" t="n">
        <v>1</v>
      </c>
      <c r="L495" s="5" t="n">
        <v>40</v>
      </c>
      <c r="M495" s="5" t="n">
        <v>3</v>
      </c>
      <c r="N495" s="41" t="n">
        <v>93050</v>
      </c>
      <c r="O495" s="41" t="n">
        <v>10780</v>
      </c>
      <c r="P495" s="41" t="n">
        <v>0</v>
      </c>
      <c r="Q495" s="41" t="n">
        <v>0</v>
      </c>
      <c r="R495" s="41" t="n">
        <v>6000</v>
      </c>
      <c r="S495" s="28">
        <f>L495*Settings!$C$7</f>
        <v/>
      </c>
      <c r="T495" s="34">
        <f>O495+P495+Q495+R495</f>
        <v/>
      </c>
      <c r="U495" s="34">
        <f>N495+T495</f>
        <v/>
      </c>
      <c r="V495" s="33">
        <f>N495/S495</f>
        <v/>
      </c>
      <c r="W495" s="33">
        <f>T495/S495</f>
        <v/>
      </c>
      <c r="X495" s="33">
        <f>U495/S495</f>
        <v/>
      </c>
      <c r="Y495" s="4">
        <f>IF(T495&gt;0,1,0)</f>
        <v/>
      </c>
      <c r="Z495" s="4">
        <f>INDEX('Job Evaluation'!$I$5:$I$40,MATCH(G495,'Job Evaluation'!$A$5:$A$40,0))</f>
        <v/>
      </c>
      <c r="AA495" s="4">
        <f>SUMPRODUCT(($C$2:$C$3444=C495)*($X$2:$X$3444&lt;X495))+SUMPRODUCT(($C$2:C495=C495)*($X$2:X495=X495))</f>
        <v/>
      </c>
      <c r="AB495" s="4">
        <f>MIN(4,INT((AA495-1)*4/COUNTIF($C$2:$C$3444,C495))+1)</f>
        <v/>
      </c>
    </row>
    <row r="496">
      <c r="A496" s="5" t="inlineStr">
        <is>
          <t>W00599</t>
        </is>
      </c>
      <c r="B496" s="5" t="inlineStr">
        <is>
          <t>PL · Kraków</t>
        </is>
      </c>
      <c r="C496" s="5" t="inlineStr">
        <is>
          <t>PL</t>
        </is>
      </c>
      <c r="D496" s="5" t="inlineStr">
        <is>
          <t>Krakow</t>
        </is>
      </c>
      <c r="E496" s="5" t="inlineStr">
        <is>
          <t>Operations</t>
        </is>
      </c>
      <c r="F496" s="5" t="inlineStr">
        <is>
          <t>L2</t>
        </is>
      </c>
      <c r="G496" s="5" t="inlineStr">
        <is>
          <t>Operations L2</t>
        </is>
      </c>
      <c r="H496" s="5" t="inlineStr">
        <is>
          <t>M</t>
        </is>
      </c>
      <c r="I496" s="5" t="inlineStr">
        <is>
          <t>Permanent</t>
        </is>
      </c>
      <c r="J496" s="5" t="inlineStr">
        <is>
          <t>Onsite</t>
        </is>
      </c>
      <c r="K496" s="5" t="n">
        <v>1</v>
      </c>
      <c r="L496" s="5" t="n">
        <v>40</v>
      </c>
      <c r="M496" s="5" t="n">
        <v>2</v>
      </c>
      <c r="N496" s="41" t="n">
        <v>23950</v>
      </c>
      <c r="O496" s="41" t="n">
        <v>0</v>
      </c>
      <c r="P496" s="41" t="n">
        <v>0</v>
      </c>
      <c r="Q496" s="41" t="n">
        <v>840</v>
      </c>
      <c r="R496" s="41" t="n">
        <v>0</v>
      </c>
      <c r="S496" s="28">
        <f>L496*Settings!$C$7</f>
        <v/>
      </c>
      <c r="T496" s="34">
        <f>O496+P496+Q496+R496</f>
        <v/>
      </c>
      <c r="U496" s="34">
        <f>N496+T496</f>
        <v/>
      </c>
      <c r="V496" s="33">
        <f>N496/S496</f>
        <v/>
      </c>
      <c r="W496" s="33">
        <f>T496/S496</f>
        <v/>
      </c>
      <c r="X496" s="33">
        <f>U496/S496</f>
        <v/>
      </c>
      <c r="Y496" s="4">
        <f>IF(T496&gt;0,1,0)</f>
        <v/>
      </c>
      <c r="Z496" s="4">
        <f>INDEX('Job Evaluation'!$I$5:$I$40,MATCH(G496,'Job Evaluation'!$A$5:$A$40,0))</f>
        <v/>
      </c>
      <c r="AA496" s="4">
        <f>SUMPRODUCT(($C$2:$C$3444=C496)*($X$2:$X$3444&lt;X496))+SUMPRODUCT(($C$2:C496=C496)*($X$2:X496=X496))</f>
        <v/>
      </c>
      <c r="AB496" s="4">
        <f>MIN(4,INT((AA496-1)*4/COUNTIF($C$2:$C$3444,C496))+1)</f>
        <v/>
      </c>
    </row>
    <row r="497">
      <c r="A497" s="5" t="inlineStr">
        <is>
          <t>W00600</t>
        </is>
      </c>
      <c r="B497" s="5" t="inlineStr">
        <is>
          <t>PL · Kraków</t>
        </is>
      </c>
      <c r="C497" s="5" t="inlineStr">
        <is>
          <t>PL</t>
        </is>
      </c>
      <c r="D497" s="5" t="inlineStr">
        <is>
          <t>Krakow</t>
        </is>
      </c>
      <c r="E497" s="5" t="inlineStr">
        <is>
          <t>Finance</t>
        </is>
      </c>
      <c r="F497" s="5" t="inlineStr">
        <is>
          <t>L1</t>
        </is>
      </c>
      <c r="G497" s="5" t="inlineStr">
        <is>
          <t>Finance L1</t>
        </is>
      </c>
      <c r="H497" s="5" t="inlineStr">
        <is>
          <t>F</t>
        </is>
      </c>
      <c r="I497" s="5" t="inlineStr">
        <is>
          <t>Permanent</t>
        </is>
      </c>
      <c r="J497" s="5" t="inlineStr">
        <is>
          <t>Hybrid</t>
        </is>
      </c>
      <c r="K497" s="5" t="n">
        <v>1</v>
      </c>
      <c r="L497" s="5" t="n">
        <v>40</v>
      </c>
      <c r="M497" s="5" t="n">
        <v>3</v>
      </c>
      <c r="N497" s="41" t="n">
        <v>21400</v>
      </c>
      <c r="O497" s="41" t="n">
        <v>0</v>
      </c>
      <c r="P497" s="41" t="n">
        <v>0</v>
      </c>
      <c r="Q497" s="41" t="n">
        <v>0</v>
      </c>
      <c r="R497" s="41" t="n">
        <v>0</v>
      </c>
      <c r="S497" s="28">
        <f>L497*Settings!$C$7</f>
        <v/>
      </c>
      <c r="T497" s="34">
        <f>O497+P497+Q497+R497</f>
        <v/>
      </c>
      <c r="U497" s="34">
        <f>N497+T497</f>
        <v/>
      </c>
      <c r="V497" s="33">
        <f>N497/S497</f>
        <v/>
      </c>
      <c r="W497" s="33">
        <f>T497/S497</f>
        <v/>
      </c>
      <c r="X497" s="33">
        <f>U497/S497</f>
        <v/>
      </c>
      <c r="Y497" s="4">
        <f>IF(T497&gt;0,1,0)</f>
        <v/>
      </c>
      <c r="Z497" s="4">
        <f>INDEX('Job Evaluation'!$I$5:$I$40,MATCH(G497,'Job Evaluation'!$A$5:$A$40,0))</f>
        <v/>
      </c>
      <c r="AA497" s="4">
        <f>SUMPRODUCT(($C$2:$C$3444=C497)*($X$2:$X$3444&lt;X497))+SUMPRODUCT(($C$2:C497=C497)*($X$2:X497=X497))</f>
        <v/>
      </c>
      <c r="AB497" s="4">
        <f>MIN(4,INT((AA497-1)*4/COUNTIF($C$2:$C$3444,C497))+1)</f>
        <v/>
      </c>
    </row>
    <row r="498">
      <c r="A498" s="5" t="inlineStr">
        <is>
          <t>W00601</t>
        </is>
      </c>
      <c r="B498" s="5" t="inlineStr">
        <is>
          <t>ES · Barcelona</t>
        </is>
      </c>
      <c r="C498" s="5" t="inlineStr">
        <is>
          <t>ES</t>
        </is>
      </c>
      <c r="D498" s="5" t="inlineStr">
        <is>
          <t>Barcelona</t>
        </is>
      </c>
      <c r="E498" s="5" t="inlineStr">
        <is>
          <t>Finance</t>
        </is>
      </c>
      <c r="F498" s="5" t="inlineStr">
        <is>
          <t>L4</t>
        </is>
      </c>
      <c r="G498" s="5" t="inlineStr">
        <is>
          <t>Finance L4</t>
        </is>
      </c>
      <c r="H498" s="5" t="inlineStr">
        <is>
          <t>F</t>
        </is>
      </c>
      <c r="I498" s="5" t="inlineStr">
        <is>
          <t>Permanent</t>
        </is>
      </c>
      <c r="J498" s="5" t="inlineStr">
        <is>
          <t>Onsite</t>
        </is>
      </c>
      <c r="K498" s="5" t="n">
        <v>1</v>
      </c>
      <c r="L498" s="5" t="n">
        <v>40</v>
      </c>
      <c r="M498" s="5" t="n">
        <v>3</v>
      </c>
      <c r="N498" s="41" t="n">
        <v>64650</v>
      </c>
      <c r="O498" s="41" t="n">
        <v>5000</v>
      </c>
      <c r="P498" s="41" t="n">
        <v>0</v>
      </c>
      <c r="Q498" s="41" t="n">
        <v>0</v>
      </c>
      <c r="R498" s="41" t="n">
        <v>0</v>
      </c>
      <c r="S498" s="28">
        <f>L498*Settings!$C$7</f>
        <v/>
      </c>
      <c r="T498" s="34">
        <f>O498+P498+Q498+R498</f>
        <v/>
      </c>
      <c r="U498" s="34">
        <f>N498+T498</f>
        <v/>
      </c>
      <c r="V498" s="33">
        <f>N498/S498</f>
        <v/>
      </c>
      <c r="W498" s="33">
        <f>T498/S498</f>
        <v/>
      </c>
      <c r="X498" s="33">
        <f>U498/S498</f>
        <v/>
      </c>
      <c r="Y498" s="4">
        <f>IF(T498&gt;0,1,0)</f>
        <v/>
      </c>
      <c r="Z498" s="4">
        <f>INDEX('Job Evaluation'!$I$5:$I$40,MATCH(G498,'Job Evaluation'!$A$5:$A$40,0))</f>
        <v/>
      </c>
      <c r="AA498" s="4">
        <f>SUMPRODUCT(($C$2:$C$3444=C498)*($X$2:$X$3444&lt;X498))+SUMPRODUCT(($C$2:C498=C498)*($X$2:X498=X498))</f>
        <v/>
      </c>
      <c r="AB498" s="4">
        <f>MIN(4,INT((AA498-1)*4/COUNTIF($C$2:$C$3444,C498))+1)</f>
        <v/>
      </c>
    </row>
    <row r="499">
      <c r="A499" s="5" t="inlineStr">
        <is>
          <t>W00603</t>
        </is>
      </c>
      <c r="B499" s="5" t="inlineStr">
        <is>
          <t>PL · Kraków</t>
        </is>
      </c>
      <c r="C499" s="5" t="inlineStr">
        <is>
          <t>PL</t>
        </is>
      </c>
      <c r="D499" s="5" t="inlineStr">
        <is>
          <t>Krakow</t>
        </is>
      </c>
      <c r="E499" s="5" t="inlineStr">
        <is>
          <t>Tech</t>
        </is>
      </c>
      <c r="F499" s="5" t="inlineStr">
        <is>
          <t>L5</t>
        </is>
      </c>
      <c r="G499" s="5" t="inlineStr">
        <is>
          <t>Tech L5</t>
        </is>
      </c>
      <c r="H499" s="5" t="inlineStr">
        <is>
          <t>F</t>
        </is>
      </c>
      <c r="I499" s="5" t="inlineStr">
        <is>
          <t>Permanent</t>
        </is>
      </c>
      <c r="J499" s="5" t="inlineStr">
        <is>
          <t>Hybrid</t>
        </is>
      </c>
      <c r="K499" s="5" t="n">
        <v>1</v>
      </c>
      <c r="L499" s="5" t="n">
        <v>40</v>
      </c>
      <c r="M499" s="5" t="n">
        <v>2</v>
      </c>
      <c r="N499" s="41" t="n">
        <v>70800</v>
      </c>
      <c r="O499" s="41" t="n">
        <v>4180</v>
      </c>
      <c r="P499" s="41" t="n">
        <v>0</v>
      </c>
      <c r="Q499" s="41" t="n">
        <v>0</v>
      </c>
      <c r="R499" s="41" t="n">
        <v>4200</v>
      </c>
      <c r="S499" s="28">
        <f>L499*Settings!$C$7</f>
        <v/>
      </c>
      <c r="T499" s="34">
        <f>O499+P499+Q499+R499</f>
        <v/>
      </c>
      <c r="U499" s="34">
        <f>N499+T499</f>
        <v/>
      </c>
      <c r="V499" s="33">
        <f>N499/S499</f>
        <v/>
      </c>
      <c r="W499" s="33">
        <f>T499/S499</f>
        <v/>
      </c>
      <c r="X499" s="33">
        <f>U499/S499</f>
        <v/>
      </c>
      <c r="Y499" s="4">
        <f>IF(T499&gt;0,1,0)</f>
        <v/>
      </c>
      <c r="Z499" s="4">
        <f>INDEX('Job Evaluation'!$I$5:$I$40,MATCH(G499,'Job Evaluation'!$A$5:$A$40,0))</f>
        <v/>
      </c>
      <c r="AA499" s="4">
        <f>SUMPRODUCT(($C$2:$C$3444=C499)*($X$2:$X$3444&lt;X499))+SUMPRODUCT(($C$2:C499=C499)*($X$2:X499=X499))</f>
        <v/>
      </c>
      <c r="AB499" s="4">
        <f>MIN(4,INT((AA499-1)*4/COUNTIF($C$2:$C$3444,C499))+1)</f>
        <v/>
      </c>
    </row>
    <row r="500">
      <c r="A500" s="5" t="inlineStr">
        <is>
          <t>W00604</t>
        </is>
      </c>
      <c r="B500" s="5" t="inlineStr">
        <is>
          <t>PL · Kraków</t>
        </is>
      </c>
      <c r="C500" s="5" t="inlineStr">
        <is>
          <t>PL</t>
        </is>
      </c>
      <c r="D500" s="5" t="inlineStr">
        <is>
          <t>Krakow</t>
        </is>
      </c>
      <c r="E500" s="5" t="inlineStr">
        <is>
          <t>Customer Service</t>
        </is>
      </c>
      <c r="F500" s="5" t="inlineStr">
        <is>
          <t>L4</t>
        </is>
      </c>
      <c r="G500" s="5" t="inlineStr">
        <is>
          <t>Customer Service L4</t>
        </is>
      </c>
      <c r="H500" s="5" t="inlineStr">
        <is>
          <t>F</t>
        </is>
      </c>
      <c r="I500" s="5" t="inlineStr">
        <is>
          <t>Fixed-term</t>
        </is>
      </c>
      <c r="J500" s="5" t="inlineStr">
        <is>
          <t>Remote</t>
        </is>
      </c>
      <c r="K500" s="5" t="n">
        <v>1</v>
      </c>
      <c r="L500" s="5" t="n">
        <v>40</v>
      </c>
      <c r="M500" s="5" t="n">
        <v>4</v>
      </c>
      <c r="N500" s="41" t="n">
        <v>40550</v>
      </c>
      <c r="O500" s="41" t="n">
        <v>4570</v>
      </c>
      <c r="P500" s="41" t="n">
        <v>0</v>
      </c>
      <c r="Q500" s="41" t="n">
        <v>0</v>
      </c>
      <c r="R500" s="41" t="n">
        <v>0</v>
      </c>
      <c r="S500" s="28">
        <f>L500*Settings!$C$7</f>
        <v/>
      </c>
      <c r="T500" s="34">
        <f>O500+P500+Q500+R500</f>
        <v/>
      </c>
      <c r="U500" s="34">
        <f>N500+T500</f>
        <v/>
      </c>
      <c r="V500" s="33">
        <f>N500/S500</f>
        <v/>
      </c>
      <c r="W500" s="33">
        <f>T500/S500</f>
        <v/>
      </c>
      <c r="X500" s="33">
        <f>U500/S500</f>
        <v/>
      </c>
      <c r="Y500" s="4">
        <f>IF(T500&gt;0,1,0)</f>
        <v/>
      </c>
      <c r="Z500" s="4">
        <f>INDEX('Job Evaluation'!$I$5:$I$40,MATCH(G500,'Job Evaluation'!$A$5:$A$40,0))</f>
        <v/>
      </c>
      <c r="AA500" s="4">
        <f>SUMPRODUCT(($C$2:$C$3444=C500)*($X$2:$X$3444&lt;X500))+SUMPRODUCT(($C$2:C500=C500)*($X$2:X500=X500))</f>
        <v/>
      </c>
      <c r="AB500" s="4">
        <f>MIN(4,INT((AA500-1)*4/COUNTIF($C$2:$C$3444,C500))+1)</f>
        <v/>
      </c>
    </row>
    <row r="501">
      <c r="A501" s="5" t="inlineStr">
        <is>
          <t>W00605</t>
        </is>
      </c>
      <c r="B501" s="5" t="inlineStr">
        <is>
          <t>DE · Munich</t>
        </is>
      </c>
      <c r="C501" s="5" t="inlineStr">
        <is>
          <t>DE</t>
        </is>
      </c>
      <c r="D501" s="5" t="inlineStr">
        <is>
          <t>Munich</t>
        </is>
      </c>
      <c r="E501" s="5" t="inlineStr">
        <is>
          <t>Sales</t>
        </is>
      </c>
      <c r="F501" s="5" t="inlineStr">
        <is>
          <t>L1</t>
        </is>
      </c>
      <c r="G501" s="5" t="inlineStr">
        <is>
          <t>Sales L1</t>
        </is>
      </c>
      <c r="H501" s="5" t="inlineStr">
        <is>
          <t>M</t>
        </is>
      </c>
      <c r="I501" s="5" t="inlineStr">
        <is>
          <t>Permanent</t>
        </is>
      </c>
      <c r="J501" s="5" t="inlineStr">
        <is>
          <t>Hybrid</t>
        </is>
      </c>
      <c r="K501" s="5" t="n">
        <v>1</v>
      </c>
      <c r="L501" s="5" t="n">
        <v>40</v>
      </c>
      <c r="M501" s="5" t="n">
        <v>3</v>
      </c>
      <c r="N501" s="41" t="n">
        <v>41550</v>
      </c>
      <c r="O501" s="41" t="n">
        <v>0</v>
      </c>
      <c r="P501" s="41" t="n">
        <v>6830</v>
      </c>
      <c r="Q501" s="41" t="n">
        <v>0</v>
      </c>
      <c r="R501" s="41" t="n">
        <v>0</v>
      </c>
      <c r="S501" s="28">
        <f>L501*Settings!$C$7</f>
        <v/>
      </c>
      <c r="T501" s="34">
        <f>O501+P501+Q501+R501</f>
        <v/>
      </c>
      <c r="U501" s="34">
        <f>N501+T501</f>
        <v/>
      </c>
      <c r="V501" s="33">
        <f>N501/S501</f>
        <v/>
      </c>
      <c r="W501" s="33">
        <f>T501/S501</f>
        <v/>
      </c>
      <c r="X501" s="33">
        <f>U501/S501</f>
        <v/>
      </c>
      <c r="Y501" s="4">
        <f>IF(T501&gt;0,1,0)</f>
        <v/>
      </c>
      <c r="Z501" s="4">
        <f>INDEX('Job Evaluation'!$I$5:$I$40,MATCH(G501,'Job Evaluation'!$A$5:$A$40,0))</f>
        <v/>
      </c>
      <c r="AA501" s="4">
        <f>SUMPRODUCT(($C$2:$C$3444=C501)*($X$2:$X$3444&lt;X501))+SUMPRODUCT(($C$2:C501=C501)*($X$2:X501=X501))</f>
        <v/>
      </c>
      <c r="AB501" s="4">
        <f>MIN(4,INT((AA501-1)*4/COUNTIF($C$2:$C$3444,C501))+1)</f>
        <v/>
      </c>
    </row>
    <row r="502">
      <c r="A502" s="5" t="inlineStr">
        <is>
          <t>W00606</t>
        </is>
      </c>
      <c r="B502" s="5" t="inlineStr">
        <is>
          <t>DE · Munich</t>
        </is>
      </c>
      <c r="C502" s="5" t="inlineStr">
        <is>
          <t>DE</t>
        </is>
      </c>
      <c r="D502" s="5" t="inlineStr">
        <is>
          <t>Munich</t>
        </is>
      </c>
      <c r="E502" s="5" t="inlineStr">
        <is>
          <t>Finance</t>
        </is>
      </c>
      <c r="F502" s="5" t="inlineStr">
        <is>
          <t>L1</t>
        </is>
      </c>
      <c r="G502" s="5" t="inlineStr">
        <is>
          <t>Finance L1</t>
        </is>
      </c>
      <c r="H502" s="5" t="inlineStr">
        <is>
          <t>M</t>
        </is>
      </c>
      <c r="I502" s="5" t="inlineStr">
        <is>
          <t>Permanent</t>
        </is>
      </c>
      <c r="J502" s="5" t="inlineStr">
        <is>
          <t>Hybrid</t>
        </is>
      </c>
      <c r="K502" s="5" t="n">
        <v>1</v>
      </c>
      <c r="L502" s="5" t="n">
        <v>40</v>
      </c>
      <c r="M502" s="5" t="n">
        <v>3</v>
      </c>
      <c r="N502" s="41" t="n">
        <v>41150</v>
      </c>
      <c r="O502" s="41" t="n">
        <v>0</v>
      </c>
      <c r="P502" s="41" t="n">
        <v>0</v>
      </c>
      <c r="Q502" s="41" t="n">
        <v>0</v>
      </c>
      <c r="R502" s="41" t="n">
        <v>0</v>
      </c>
      <c r="S502" s="28">
        <f>L502*Settings!$C$7</f>
        <v/>
      </c>
      <c r="T502" s="34">
        <f>O502+P502+Q502+R502</f>
        <v/>
      </c>
      <c r="U502" s="34">
        <f>N502+T502</f>
        <v/>
      </c>
      <c r="V502" s="33">
        <f>N502/S502</f>
        <v/>
      </c>
      <c r="W502" s="33">
        <f>T502/S502</f>
        <v/>
      </c>
      <c r="X502" s="33">
        <f>U502/S502</f>
        <v/>
      </c>
      <c r="Y502" s="4">
        <f>IF(T502&gt;0,1,0)</f>
        <v/>
      </c>
      <c r="Z502" s="4">
        <f>INDEX('Job Evaluation'!$I$5:$I$40,MATCH(G502,'Job Evaluation'!$A$5:$A$40,0))</f>
        <v/>
      </c>
      <c r="AA502" s="4">
        <f>SUMPRODUCT(($C$2:$C$3444=C502)*($X$2:$X$3444&lt;X502))+SUMPRODUCT(($C$2:C502=C502)*($X$2:X502=X502))</f>
        <v/>
      </c>
      <c r="AB502" s="4">
        <f>MIN(4,INT((AA502-1)*4/COUNTIF($C$2:$C$3444,C502))+1)</f>
        <v/>
      </c>
    </row>
    <row r="503">
      <c r="A503" s="5" t="inlineStr">
        <is>
          <t>W00607</t>
        </is>
      </c>
      <c r="B503" s="5" t="inlineStr">
        <is>
          <t>PL · Kraków</t>
        </is>
      </c>
      <c r="C503" s="5" t="inlineStr">
        <is>
          <t>PL</t>
        </is>
      </c>
      <c r="D503" s="5" t="inlineStr">
        <is>
          <t>Krakow</t>
        </is>
      </c>
      <c r="E503" s="5" t="inlineStr">
        <is>
          <t>Sales</t>
        </is>
      </c>
      <c r="F503" s="5" t="inlineStr">
        <is>
          <t>L3</t>
        </is>
      </c>
      <c r="G503" s="5" t="inlineStr">
        <is>
          <t>Sales L3</t>
        </is>
      </c>
      <c r="H503" s="5" t="inlineStr">
        <is>
          <t>F</t>
        </is>
      </c>
      <c r="I503" s="5" t="inlineStr">
        <is>
          <t>Permanent</t>
        </is>
      </c>
      <c r="J503" s="5" t="inlineStr">
        <is>
          <t>Remote</t>
        </is>
      </c>
      <c r="K503" s="5" t="n">
        <v>1</v>
      </c>
      <c r="L503" s="5" t="n">
        <v>40</v>
      </c>
      <c r="M503" s="5" t="n">
        <v>3</v>
      </c>
      <c r="N503" s="41" t="n">
        <v>40850</v>
      </c>
      <c r="O503" s="41" t="n">
        <v>2060</v>
      </c>
      <c r="P503" s="41" t="n">
        <v>5930</v>
      </c>
      <c r="Q503" s="41" t="n">
        <v>0</v>
      </c>
      <c r="R503" s="41" t="n">
        <v>0</v>
      </c>
      <c r="S503" s="28">
        <f>L503*Settings!$C$7</f>
        <v/>
      </c>
      <c r="T503" s="34">
        <f>O503+P503+Q503+R503</f>
        <v/>
      </c>
      <c r="U503" s="34">
        <f>N503+T503</f>
        <v/>
      </c>
      <c r="V503" s="33">
        <f>N503/S503</f>
        <v/>
      </c>
      <c r="W503" s="33">
        <f>T503/S503</f>
        <v/>
      </c>
      <c r="X503" s="33">
        <f>U503/S503</f>
        <v/>
      </c>
      <c r="Y503" s="4">
        <f>IF(T503&gt;0,1,0)</f>
        <v/>
      </c>
      <c r="Z503" s="4">
        <f>INDEX('Job Evaluation'!$I$5:$I$40,MATCH(G503,'Job Evaluation'!$A$5:$A$40,0))</f>
        <v/>
      </c>
      <c r="AA503" s="4">
        <f>SUMPRODUCT(($C$2:$C$3444=C503)*($X$2:$X$3444&lt;X503))+SUMPRODUCT(($C$2:C503=C503)*($X$2:X503=X503))</f>
        <v/>
      </c>
      <c r="AB503" s="4">
        <f>MIN(4,INT((AA503-1)*4/COUNTIF($C$2:$C$3444,C503))+1)</f>
        <v/>
      </c>
    </row>
    <row r="504">
      <c r="A504" s="5" t="inlineStr">
        <is>
          <t>W00608</t>
        </is>
      </c>
      <c r="B504" s="5" t="inlineStr">
        <is>
          <t>ES · Barcelona</t>
        </is>
      </c>
      <c r="C504" s="5" t="inlineStr">
        <is>
          <t>ES</t>
        </is>
      </c>
      <c r="D504" s="5" t="inlineStr">
        <is>
          <t>Barcelona</t>
        </is>
      </c>
      <c r="E504" s="5" t="inlineStr">
        <is>
          <t>Tech</t>
        </is>
      </c>
      <c r="F504" s="5" t="inlineStr">
        <is>
          <t>L2</t>
        </is>
      </c>
      <c r="G504" s="5" t="inlineStr">
        <is>
          <t>Tech L2</t>
        </is>
      </c>
      <c r="H504" s="5" t="inlineStr">
        <is>
          <t>F</t>
        </is>
      </c>
      <c r="I504" s="5" t="inlineStr">
        <is>
          <t>Permanent</t>
        </is>
      </c>
      <c r="J504" s="5" t="inlineStr">
        <is>
          <t>Onsite</t>
        </is>
      </c>
      <c r="K504" s="5" t="n">
        <v>1</v>
      </c>
      <c r="L504" s="5" t="n">
        <v>40</v>
      </c>
      <c r="M504" s="5" t="n">
        <v>3</v>
      </c>
      <c r="N504" s="41" t="n">
        <v>38400</v>
      </c>
      <c r="O504" s="41" t="n">
        <v>0</v>
      </c>
      <c r="P504" s="41" t="n">
        <v>0</v>
      </c>
      <c r="Q504" s="41" t="n">
        <v>0</v>
      </c>
      <c r="R504" s="41" t="n">
        <v>0</v>
      </c>
      <c r="S504" s="28">
        <f>L504*Settings!$C$7</f>
        <v/>
      </c>
      <c r="T504" s="34">
        <f>O504+P504+Q504+R504</f>
        <v/>
      </c>
      <c r="U504" s="34">
        <f>N504+T504</f>
        <v/>
      </c>
      <c r="V504" s="33">
        <f>N504/S504</f>
        <v/>
      </c>
      <c r="W504" s="33">
        <f>T504/S504</f>
        <v/>
      </c>
      <c r="X504" s="33">
        <f>U504/S504</f>
        <v/>
      </c>
      <c r="Y504" s="4">
        <f>IF(T504&gt;0,1,0)</f>
        <v/>
      </c>
      <c r="Z504" s="4">
        <f>INDEX('Job Evaluation'!$I$5:$I$40,MATCH(G504,'Job Evaluation'!$A$5:$A$40,0))</f>
        <v/>
      </c>
      <c r="AA504" s="4">
        <f>SUMPRODUCT(($C$2:$C$3444=C504)*($X$2:$X$3444&lt;X504))+SUMPRODUCT(($C$2:C504=C504)*($X$2:X504=X504))</f>
        <v/>
      </c>
      <c r="AB504" s="4">
        <f>MIN(4,INT((AA504-1)*4/COUNTIF($C$2:$C$3444,C504))+1)</f>
        <v/>
      </c>
    </row>
    <row r="505">
      <c r="A505" s="5" t="inlineStr">
        <is>
          <t>W00609</t>
        </is>
      </c>
      <c r="B505" s="5" t="inlineStr">
        <is>
          <t>IT · Milan</t>
        </is>
      </c>
      <c r="C505" s="5" t="inlineStr">
        <is>
          <t>IT</t>
        </is>
      </c>
      <c r="D505" s="5" t="inlineStr">
        <is>
          <t>Milan</t>
        </is>
      </c>
      <c r="E505" s="5" t="inlineStr">
        <is>
          <t>Tech</t>
        </is>
      </c>
      <c r="F505" s="5" t="inlineStr">
        <is>
          <t>L3</t>
        </is>
      </c>
      <c r="G505" s="5" t="inlineStr">
        <is>
          <t>Tech L3</t>
        </is>
      </c>
      <c r="H505" s="5" t="inlineStr">
        <is>
          <t>M</t>
        </is>
      </c>
      <c r="I505" s="5" t="inlineStr">
        <is>
          <t>Fixed-term</t>
        </is>
      </c>
      <c r="J505" s="5" t="inlineStr">
        <is>
          <t>Hybrid</t>
        </is>
      </c>
      <c r="K505" s="5" t="n">
        <v>1</v>
      </c>
      <c r="L505" s="5" t="n">
        <v>40</v>
      </c>
      <c r="M505" s="5" t="n">
        <v>4</v>
      </c>
      <c r="N505" s="41" t="n">
        <v>53000</v>
      </c>
      <c r="O505" s="41" t="n">
        <v>3090</v>
      </c>
      <c r="P505" s="41" t="n">
        <v>0</v>
      </c>
      <c r="Q505" s="41" t="n">
        <v>0</v>
      </c>
      <c r="R505" s="41" t="n">
        <v>0</v>
      </c>
      <c r="S505" s="28">
        <f>L505*Settings!$C$7</f>
        <v/>
      </c>
      <c r="T505" s="34">
        <f>O505+P505+Q505+R505</f>
        <v/>
      </c>
      <c r="U505" s="34">
        <f>N505+T505</f>
        <v/>
      </c>
      <c r="V505" s="33">
        <f>N505/S505</f>
        <v/>
      </c>
      <c r="W505" s="33">
        <f>T505/S505</f>
        <v/>
      </c>
      <c r="X505" s="33">
        <f>U505/S505</f>
        <v/>
      </c>
      <c r="Y505" s="4">
        <f>IF(T505&gt;0,1,0)</f>
        <v/>
      </c>
      <c r="Z505" s="4">
        <f>INDEX('Job Evaluation'!$I$5:$I$40,MATCH(G505,'Job Evaluation'!$A$5:$A$40,0))</f>
        <v/>
      </c>
      <c r="AA505" s="4">
        <f>SUMPRODUCT(($C$2:$C$3444=C505)*($X$2:$X$3444&lt;X505))+SUMPRODUCT(($C$2:C505=C505)*($X$2:X505=X505))</f>
        <v/>
      </c>
      <c r="AB505" s="4">
        <f>MIN(4,INT((AA505-1)*4/COUNTIF($C$2:$C$3444,C505))+1)</f>
        <v/>
      </c>
    </row>
    <row r="506">
      <c r="A506" s="5" t="inlineStr">
        <is>
          <t>W00610</t>
        </is>
      </c>
      <c r="B506" s="5" t="inlineStr">
        <is>
          <t>IT · Milan</t>
        </is>
      </c>
      <c r="C506" s="5" t="inlineStr">
        <is>
          <t>IT</t>
        </is>
      </c>
      <c r="D506" s="5" t="inlineStr">
        <is>
          <t>Milan</t>
        </is>
      </c>
      <c r="E506" s="5" t="inlineStr">
        <is>
          <t>Customer Service</t>
        </is>
      </c>
      <c r="F506" s="5" t="inlineStr">
        <is>
          <t>L4</t>
        </is>
      </c>
      <c r="G506" s="5" t="inlineStr">
        <is>
          <t>Customer Service L4</t>
        </is>
      </c>
      <c r="H506" s="5" t="inlineStr">
        <is>
          <t>M</t>
        </is>
      </c>
      <c r="I506" s="5" t="inlineStr">
        <is>
          <t>Fixed-term</t>
        </is>
      </c>
      <c r="J506" s="5" t="inlineStr">
        <is>
          <t>Onsite</t>
        </is>
      </c>
      <c r="K506" s="5" t="n">
        <v>1</v>
      </c>
      <c r="L506" s="5" t="n">
        <v>40</v>
      </c>
      <c r="M506" s="5" t="n">
        <v>3</v>
      </c>
      <c r="N506" s="41" t="n">
        <v>49550</v>
      </c>
      <c r="O506" s="41" t="n">
        <v>4230</v>
      </c>
      <c r="P506" s="41" t="n">
        <v>0</v>
      </c>
      <c r="Q506" s="41" t="n">
        <v>0</v>
      </c>
      <c r="R506" s="41" t="n">
        <v>0</v>
      </c>
      <c r="S506" s="28">
        <f>L506*Settings!$C$7</f>
        <v/>
      </c>
      <c r="T506" s="34">
        <f>O506+P506+Q506+R506</f>
        <v/>
      </c>
      <c r="U506" s="34">
        <f>N506+T506</f>
        <v/>
      </c>
      <c r="V506" s="33">
        <f>N506/S506</f>
        <v/>
      </c>
      <c r="W506" s="33">
        <f>T506/S506</f>
        <v/>
      </c>
      <c r="X506" s="33">
        <f>U506/S506</f>
        <v/>
      </c>
      <c r="Y506" s="4">
        <f>IF(T506&gt;0,1,0)</f>
        <v/>
      </c>
      <c r="Z506" s="4">
        <f>INDEX('Job Evaluation'!$I$5:$I$40,MATCH(G506,'Job Evaluation'!$A$5:$A$40,0))</f>
        <v/>
      </c>
      <c r="AA506" s="4">
        <f>SUMPRODUCT(($C$2:$C$3444=C506)*($X$2:$X$3444&lt;X506))+SUMPRODUCT(($C$2:C506=C506)*($X$2:X506=X506))</f>
        <v/>
      </c>
      <c r="AB506" s="4">
        <f>MIN(4,INT((AA506-1)*4/COUNTIF($C$2:$C$3444,C506))+1)</f>
        <v/>
      </c>
    </row>
    <row r="507">
      <c r="A507" s="5" t="inlineStr">
        <is>
          <t>W00611</t>
        </is>
      </c>
      <c r="B507" s="5" t="inlineStr">
        <is>
          <t>ES · Barcelona</t>
        </is>
      </c>
      <c r="C507" s="5" t="inlineStr">
        <is>
          <t>ES</t>
        </is>
      </c>
      <c r="D507" s="5" t="inlineStr">
        <is>
          <t>Barcelona</t>
        </is>
      </c>
      <c r="E507" s="5" t="inlineStr">
        <is>
          <t>Tech</t>
        </is>
      </c>
      <c r="F507" s="5" t="inlineStr">
        <is>
          <t>L3</t>
        </is>
      </c>
      <c r="G507" s="5" t="inlineStr">
        <is>
          <t>Tech L3</t>
        </is>
      </c>
      <c r="H507" s="5" t="inlineStr">
        <is>
          <t>F</t>
        </is>
      </c>
      <c r="I507" s="5" t="inlineStr">
        <is>
          <t>Fixed-term</t>
        </is>
      </c>
      <c r="J507" s="5" t="inlineStr">
        <is>
          <t>Hybrid</t>
        </is>
      </c>
      <c r="K507" s="5" t="n">
        <v>1</v>
      </c>
      <c r="L507" s="5" t="n">
        <v>40</v>
      </c>
      <c r="M507" s="5" t="n">
        <v>3</v>
      </c>
      <c r="N507" s="41" t="n">
        <v>49600</v>
      </c>
      <c r="O507" s="41" t="n">
        <v>2380</v>
      </c>
      <c r="P507" s="41" t="n">
        <v>0</v>
      </c>
      <c r="Q507" s="41" t="n">
        <v>0</v>
      </c>
      <c r="R507" s="41" t="n">
        <v>0</v>
      </c>
      <c r="S507" s="28">
        <f>L507*Settings!$C$7</f>
        <v/>
      </c>
      <c r="T507" s="34">
        <f>O507+P507+Q507+R507</f>
        <v/>
      </c>
      <c r="U507" s="34">
        <f>N507+T507</f>
        <v/>
      </c>
      <c r="V507" s="33">
        <f>N507/S507</f>
        <v/>
      </c>
      <c r="W507" s="33">
        <f>T507/S507</f>
        <v/>
      </c>
      <c r="X507" s="33">
        <f>U507/S507</f>
        <v/>
      </c>
      <c r="Y507" s="4">
        <f>IF(T507&gt;0,1,0)</f>
        <v/>
      </c>
      <c r="Z507" s="4">
        <f>INDEX('Job Evaluation'!$I$5:$I$40,MATCH(G507,'Job Evaluation'!$A$5:$A$40,0))</f>
        <v/>
      </c>
      <c r="AA507" s="4">
        <f>SUMPRODUCT(($C$2:$C$3444=C507)*($X$2:$X$3444&lt;X507))+SUMPRODUCT(($C$2:C507=C507)*($X$2:X507=X507))</f>
        <v/>
      </c>
      <c r="AB507" s="4">
        <f>MIN(4,INT((AA507-1)*4/COUNTIF($C$2:$C$3444,C507))+1)</f>
        <v/>
      </c>
    </row>
    <row r="508">
      <c r="A508" s="5" t="inlineStr">
        <is>
          <t>W00612</t>
        </is>
      </c>
      <c r="B508" s="5" t="inlineStr">
        <is>
          <t>DE · Munich</t>
        </is>
      </c>
      <c r="C508" s="5" t="inlineStr">
        <is>
          <t>DE</t>
        </is>
      </c>
      <c r="D508" s="5" t="inlineStr">
        <is>
          <t>Munich</t>
        </is>
      </c>
      <c r="E508" s="5" t="inlineStr">
        <is>
          <t>Operations</t>
        </is>
      </c>
      <c r="F508" s="5" t="inlineStr">
        <is>
          <t>L4</t>
        </is>
      </c>
      <c r="G508" s="5" t="inlineStr">
        <is>
          <t>Operations L4</t>
        </is>
      </c>
      <c r="H508" s="5" t="inlineStr">
        <is>
          <t>F</t>
        </is>
      </c>
      <c r="I508" s="5" t="inlineStr">
        <is>
          <t>Fixed-term</t>
        </is>
      </c>
      <c r="J508" s="5" t="inlineStr">
        <is>
          <t>Onsite</t>
        </is>
      </c>
      <c r="K508" s="5" t="n">
        <v>1</v>
      </c>
      <c r="L508" s="5" t="n">
        <v>40</v>
      </c>
      <c r="M508" s="5" t="n">
        <v>3</v>
      </c>
      <c r="N508" s="41" t="n">
        <v>71750</v>
      </c>
      <c r="O508" s="41" t="n">
        <v>6140</v>
      </c>
      <c r="P508" s="41" t="n">
        <v>0</v>
      </c>
      <c r="Q508" s="41" t="n">
        <v>0</v>
      </c>
      <c r="R508" s="41" t="n">
        <v>0</v>
      </c>
      <c r="S508" s="28">
        <f>L508*Settings!$C$7</f>
        <v/>
      </c>
      <c r="T508" s="34">
        <f>O508+P508+Q508+R508</f>
        <v/>
      </c>
      <c r="U508" s="34">
        <f>N508+T508</f>
        <v/>
      </c>
      <c r="V508" s="33">
        <f>N508/S508</f>
        <v/>
      </c>
      <c r="W508" s="33">
        <f>T508/S508</f>
        <v/>
      </c>
      <c r="X508" s="33">
        <f>U508/S508</f>
        <v/>
      </c>
      <c r="Y508" s="4">
        <f>IF(T508&gt;0,1,0)</f>
        <v/>
      </c>
      <c r="Z508" s="4">
        <f>INDEX('Job Evaluation'!$I$5:$I$40,MATCH(G508,'Job Evaluation'!$A$5:$A$40,0))</f>
        <v/>
      </c>
      <c r="AA508" s="4">
        <f>SUMPRODUCT(($C$2:$C$3444=C508)*($X$2:$X$3444&lt;X508))+SUMPRODUCT(($C$2:C508=C508)*($X$2:X508=X508))</f>
        <v/>
      </c>
      <c r="AB508" s="4">
        <f>MIN(4,INT((AA508-1)*4/COUNTIF($C$2:$C$3444,C508))+1)</f>
        <v/>
      </c>
    </row>
    <row r="509">
      <c r="A509" s="5" t="inlineStr">
        <is>
          <t>W00613</t>
        </is>
      </c>
      <c r="B509" s="5" t="inlineStr">
        <is>
          <t>DE · Munich</t>
        </is>
      </c>
      <c r="C509" s="5" t="inlineStr">
        <is>
          <t>DE</t>
        </is>
      </c>
      <c r="D509" s="5" t="inlineStr">
        <is>
          <t>Munich</t>
        </is>
      </c>
      <c r="E509" s="5" t="inlineStr">
        <is>
          <t>Operations</t>
        </is>
      </c>
      <c r="F509" s="5" t="inlineStr">
        <is>
          <t>L2</t>
        </is>
      </c>
      <c r="G509" s="5" t="inlineStr">
        <is>
          <t>Operations L2</t>
        </is>
      </c>
      <c r="H509" s="5" t="inlineStr">
        <is>
          <t>M</t>
        </is>
      </c>
      <c r="I509" s="5" t="inlineStr">
        <is>
          <t>Permanent</t>
        </is>
      </c>
      <c r="J509" s="5" t="inlineStr">
        <is>
          <t>Hybrid</t>
        </is>
      </c>
      <c r="K509" s="5" t="n">
        <v>1</v>
      </c>
      <c r="L509" s="5" t="n">
        <v>40</v>
      </c>
      <c r="M509" s="5" t="n">
        <v>4</v>
      </c>
      <c r="N509" s="41" t="n">
        <v>43100</v>
      </c>
      <c r="O509" s="41" t="n">
        <v>0</v>
      </c>
      <c r="P509" s="41" t="n">
        <v>0</v>
      </c>
      <c r="Q509" s="41" t="n">
        <v>0</v>
      </c>
      <c r="R509" s="41" t="n">
        <v>0</v>
      </c>
      <c r="S509" s="28">
        <f>L509*Settings!$C$7</f>
        <v/>
      </c>
      <c r="T509" s="34">
        <f>O509+P509+Q509+R509</f>
        <v/>
      </c>
      <c r="U509" s="34">
        <f>N509+T509</f>
        <v/>
      </c>
      <c r="V509" s="33">
        <f>N509/S509</f>
        <v/>
      </c>
      <c r="W509" s="33">
        <f>T509/S509</f>
        <v/>
      </c>
      <c r="X509" s="33">
        <f>U509/S509</f>
        <v/>
      </c>
      <c r="Y509" s="4">
        <f>IF(T509&gt;0,1,0)</f>
        <v/>
      </c>
      <c r="Z509" s="4">
        <f>INDEX('Job Evaluation'!$I$5:$I$40,MATCH(G509,'Job Evaluation'!$A$5:$A$40,0))</f>
        <v/>
      </c>
      <c r="AA509" s="4">
        <f>SUMPRODUCT(($C$2:$C$3444=C509)*($X$2:$X$3444&lt;X509))+SUMPRODUCT(($C$2:C509=C509)*($X$2:X509=X509))</f>
        <v/>
      </c>
      <c r="AB509" s="4">
        <f>MIN(4,INT((AA509-1)*4/COUNTIF($C$2:$C$3444,C509))+1)</f>
        <v/>
      </c>
    </row>
    <row r="510">
      <c r="A510" s="5" t="inlineStr">
        <is>
          <t>W00614</t>
        </is>
      </c>
      <c r="B510" s="5" t="inlineStr">
        <is>
          <t>ES · Barcelona</t>
        </is>
      </c>
      <c r="C510" s="5" t="inlineStr">
        <is>
          <t>ES</t>
        </is>
      </c>
      <c r="D510" s="5" t="inlineStr">
        <is>
          <t>Barcelona</t>
        </is>
      </c>
      <c r="E510" s="5" t="inlineStr">
        <is>
          <t>Customer Service</t>
        </is>
      </c>
      <c r="F510" s="5" t="inlineStr">
        <is>
          <t>L1</t>
        </is>
      </c>
      <c r="G510" s="5" t="inlineStr">
        <is>
          <t>Customer Service L1</t>
        </is>
      </c>
      <c r="H510" s="5" t="inlineStr">
        <is>
          <t>M</t>
        </is>
      </c>
      <c r="I510" s="5" t="inlineStr">
        <is>
          <t>Permanent</t>
        </is>
      </c>
      <c r="J510" s="5" t="inlineStr">
        <is>
          <t>Hybrid</t>
        </is>
      </c>
      <c r="K510" s="5" t="n">
        <v>1</v>
      </c>
      <c r="L510" s="5" t="n">
        <v>40</v>
      </c>
      <c r="M510" s="5" t="n">
        <v>4</v>
      </c>
      <c r="N510" s="41" t="n">
        <v>21150</v>
      </c>
      <c r="O510" s="41" t="n">
        <v>0</v>
      </c>
      <c r="P510" s="41" t="n">
        <v>0</v>
      </c>
      <c r="Q510" s="41" t="n">
        <v>0</v>
      </c>
      <c r="R510" s="41" t="n">
        <v>0</v>
      </c>
      <c r="S510" s="28">
        <f>L510*Settings!$C$7</f>
        <v/>
      </c>
      <c r="T510" s="34">
        <f>O510+P510+Q510+R510</f>
        <v/>
      </c>
      <c r="U510" s="34">
        <f>N510+T510</f>
        <v/>
      </c>
      <c r="V510" s="33">
        <f>N510/S510</f>
        <v/>
      </c>
      <c r="W510" s="33">
        <f>T510/S510</f>
        <v/>
      </c>
      <c r="X510" s="33">
        <f>U510/S510</f>
        <v/>
      </c>
      <c r="Y510" s="4">
        <f>IF(T510&gt;0,1,0)</f>
        <v/>
      </c>
      <c r="Z510" s="4">
        <f>INDEX('Job Evaluation'!$I$5:$I$40,MATCH(G510,'Job Evaluation'!$A$5:$A$40,0))</f>
        <v/>
      </c>
      <c r="AA510" s="4">
        <f>SUMPRODUCT(($C$2:$C$3444=C510)*($X$2:$X$3444&lt;X510))+SUMPRODUCT(($C$2:C510=C510)*($X$2:X510=X510))</f>
        <v/>
      </c>
      <c r="AB510" s="4">
        <f>MIN(4,INT((AA510-1)*4/COUNTIF($C$2:$C$3444,C510))+1)</f>
        <v/>
      </c>
    </row>
    <row r="511">
      <c r="A511" s="5" t="inlineStr">
        <is>
          <t>W00615</t>
        </is>
      </c>
      <c r="B511" s="5" t="inlineStr">
        <is>
          <t>ES · Barcelona</t>
        </is>
      </c>
      <c r="C511" s="5" t="inlineStr">
        <is>
          <t>ES</t>
        </is>
      </c>
      <c r="D511" s="5" t="inlineStr">
        <is>
          <t>Barcelona</t>
        </is>
      </c>
      <c r="E511" s="5" t="inlineStr">
        <is>
          <t>Finance</t>
        </is>
      </c>
      <c r="F511" s="5" t="inlineStr">
        <is>
          <t>L1</t>
        </is>
      </c>
      <c r="G511" s="5" t="inlineStr">
        <is>
          <t>Finance L1</t>
        </is>
      </c>
      <c r="H511" s="5" t="inlineStr">
        <is>
          <t>F</t>
        </is>
      </c>
      <c r="I511" s="5" t="inlineStr">
        <is>
          <t>Permanent</t>
        </is>
      </c>
      <c r="J511" s="5" t="inlineStr">
        <is>
          <t>Onsite</t>
        </is>
      </c>
      <c r="K511" s="5" t="n">
        <v>1</v>
      </c>
      <c r="L511" s="5" t="n">
        <v>40</v>
      </c>
      <c r="M511" s="5" t="n">
        <v>3</v>
      </c>
      <c r="N511" s="41" t="n">
        <v>24950</v>
      </c>
      <c r="O511" s="41" t="n">
        <v>0</v>
      </c>
      <c r="P511" s="41" t="n">
        <v>0</v>
      </c>
      <c r="Q511" s="41" t="n">
        <v>0</v>
      </c>
      <c r="R511" s="41" t="n">
        <v>0</v>
      </c>
      <c r="S511" s="28">
        <f>L511*Settings!$C$7</f>
        <v/>
      </c>
      <c r="T511" s="34">
        <f>O511+P511+Q511+R511</f>
        <v/>
      </c>
      <c r="U511" s="34">
        <f>N511+T511</f>
        <v/>
      </c>
      <c r="V511" s="33">
        <f>N511/S511</f>
        <v/>
      </c>
      <c r="W511" s="33">
        <f>T511/S511</f>
        <v/>
      </c>
      <c r="X511" s="33">
        <f>U511/S511</f>
        <v/>
      </c>
      <c r="Y511" s="4">
        <f>IF(T511&gt;0,1,0)</f>
        <v/>
      </c>
      <c r="Z511" s="4">
        <f>INDEX('Job Evaluation'!$I$5:$I$40,MATCH(G511,'Job Evaluation'!$A$5:$A$40,0))</f>
        <v/>
      </c>
      <c r="AA511" s="4">
        <f>SUMPRODUCT(($C$2:$C$3444=C511)*($X$2:$X$3444&lt;X511))+SUMPRODUCT(($C$2:C511=C511)*($X$2:X511=X511))</f>
        <v/>
      </c>
      <c r="AB511" s="4">
        <f>MIN(4,INT((AA511-1)*4/COUNTIF($C$2:$C$3444,C511))+1)</f>
        <v/>
      </c>
    </row>
    <row r="512">
      <c r="A512" s="5" t="inlineStr">
        <is>
          <t>W00616</t>
        </is>
      </c>
      <c r="B512" s="5" t="inlineStr">
        <is>
          <t>IT · Milan</t>
        </is>
      </c>
      <c r="C512" s="5" t="inlineStr">
        <is>
          <t>IT</t>
        </is>
      </c>
      <c r="D512" s="5" t="inlineStr">
        <is>
          <t>Milan</t>
        </is>
      </c>
      <c r="E512" s="5" t="inlineStr">
        <is>
          <t>Customer Service</t>
        </is>
      </c>
      <c r="F512" s="5" t="inlineStr">
        <is>
          <t>L1</t>
        </is>
      </c>
      <c r="G512" s="5" t="inlineStr">
        <is>
          <t>Customer Service L1</t>
        </is>
      </c>
      <c r="H512" s="5" t="inlineStr">
        <is>
          <t>F</t>
        </is>
      </c>
      <c r="I512" s="5" t="inlineStr">
        <is>
          <t>Permanent</t>
        </is>
      </c>
      <c r="J512" s="5" t="inlineStr">
        <is>
          <t>Hybrid</t>
        </is>
      </c>
      <c r="K512" s="5" t="n">
        <v>1</v>
      </c>
      <c r="L512" s="5" t="n">
        <v>40</v>
      </c>
      <c r="M512" s="5" t="n">
        <v>3</v>
      </c>
      <c r="N512" s="41" t="n">
        <v>25600</v>
      </c>
      <c r="O512" s="41" t="n">
        <v>0</v>
      </c>
      <c r="P512" s="41" t="n">
        <v>0</v>
      </c>
      <c r="Q512" s="41" t="n">
        <v>0</v>
      </c>
      <c r="R512" s="41" t="n">
        <v>0</v>
      </c>
      <c r="S512" s="28">
        <f>L512*Settings!$C$7</f>
        <v/>
      </c>
      <c r="T512" s="34">
        <f>O512+P512+Q512+R512</f>
        <v/>
      </c>
      <c r="U512" s="34">
        <f>N512+T512</f>
        <v/>
      </c>
      <c r="V512" s="33">
        <f>N512/S512</f>
        <v/>
      </c>
      <c r="W512" s="33">
        <f>T512/S512</f>
        <v/>
      </c>
      <c r="X512" s="33">
        <f>U512/S512</f>
        <v/>
      </c>
      <c r="Y512" s="4">
        <f>IF(T512&gt;0,1,0)</f>
        <v/>
      </c>
      <c r="Z512" s="4">
        <f>INDEX('Job Evaluation'!$I$5:$I$40,MATCH(G512,'Job Evaluation'!$A$5:$A$40,0))</f>
        <v/>
      </c>
      <c r="AA512" s="4">
        <f>SUMPRODUCT(($C$2:$C$3444=C512)*($X$2:$X$3444&lt;X512))+SUMPRODUCT(($C$2:C512=C512)*($X$2:X512=X512))</f>
        <v/>
      </c>
      <c r="AB512" s="4">
        <f>MIN(4,INT((AA512-1)*4/COUNTIF($C$2:$C$3444,C512))+1)</f>
        <v/>
      </c>
    </row>
    <row r="513">
      <c r="A513" s="5" t="inlineStr">
        <is>
          <t>W00617</t>
        </is>
      </c>
      <c r="B513" s="5" t="inlineStr">
        <is>
          <t>DE · Munich</t>
        </is>
      </c>
      <c r="C513" s="5" t="inlineStr">
        <is>
          <t>DE</t>
        </is>
      </c>
      <c r="D513" s="5" t="inlineStr">
        <is>
          <t>Munich</t>
        </is>
      </c>
      <c r="E513" s="5" t="inlineStr">
        <is>
          <t>Sales</t>
        </is>
      </c>
      <c r="F513" s="5" t="inlineStr">
        <is>
          <t>L2</t>
        </is>
      </c>
      <c r="G513" s="5" t="inlineStr">
        <is>
          <t>Sales L2</t>
        </is>
      </c>
      <c r="H513" s="5" t="inlineStr">
        <is>
          <t>M</t>
        </is>
      </c>
      <c r="I513" s="5" t="inlineStr">
        <is>
          <t>Permanent</t>
        </is>
      </c>
      <c r="J513" s="5" t="inlineStr">
        <is>
          <t>Remote</t>
        </is>
      </c>
      <c r="K513" s="5" t="n">
        <v>1</v>
      </c>
      <c r="L513" s="5" t="n">
        <v>40</v>
      </c>
      <c r="M513" s="5" t="n">
        <v>2</v>
      </c>
      <c r="N513" s="41" t="n">
        <v>43450</v>
      </c>
      <c r="O513" s="41" t="n">
        <v>0</v>
      </c>
      <c r="P513" s="41" t="n">
        <v>5360</v>
      </c>
      <c r="Q513" s="41" t="n">
        <v>0</v>
      </c>
      <c r="R513" s="41" t="n">
        <v>0</v>
      </c>
      <c r="S513" s="28">
        <f>L513*Settings!$C$7</f>
        <v/>
      </c>
      <c r="T513" s="34">
        <f>O513+P513+Q513+R513</f>
        <v/>
      </c>
      <c r="U513" s="34">
        <f>N513+T513</f>
        <v/>
      </c>
      <c r="V513" s="33">
        <f>N513/S513</f>
        <v/>
      </c>
      <c r="W513" s="33">
        <f>T513/S513</f>
        <v/>
      </c>
      <c r="X513" s="33">
        <f>U513/S513</f>
        <v/>
      </c>
      <c r="Y513" s="4">
        <f>IF(T513&gt;0,1,0)</f>
        <v/>
      </c>
      <c r="Z513" s="4">
        <f>INDEX('Job Evaluation'!$I$5:$I$40,MATCH(G513,'Job Evaluation'!$A$5:$A$40,0))</f>
        <v/>
      </c>
      <c r="AA513" s="4">
        <f>SUMPRODUCT(($C$2:$C$3444=C513)*($X$2:$X$3444&lt;X513))+SUMPRODUCT(($C$2:C513=C513)*($X$2:X513=X513))</f>
        <v/>
      </c>
      <c r="AB513" s="4">
        <f>MIN(4,INT((AA513-1)*4/COUNTIF($C$2:$C$3444,C513))+1)</f>
        <v/>
      </c>
    </row>
    <row r="514">
      <c r="A514" s="5" t="inlineStr">
        <is>
          <t>W00618</t>
        </is>
      </c>
      <c r="B514" s="5" t="inlineStr">
        <is>
          <t>IT · Milan</t>
        </is>
      </c>
      <c r="C514" s="5" t="inlineStr">
        <is>
          <t>IT</t>
        </is>
      </c>
      <c r="D514" s="5" t="inlineStr">
        <is>
          <t>Milan</t>
        </is>
      </c>
      <c r="E514" s="5" t="inlineStr">
        <is>
          <t>Tech</t>
        </is>
      </c>
      <c r="F514" s="5" t="inlineStr">
        <is>
          <t>L2</t>
        </is>
      </c>
      <c r="G514" s="5" t="inlineStr">
        <is>
          <t>Tech L2</t>
        </is>
      </c>
      <c r="H514" s="5" t="inlineStr">
        <is>
          <t>M</t>
        </is>
      </c>
      <c r="I514" s="5" t="inlineStr">
        <is>
          <t>Permanent</t>
        </is>
      </c>
      <c r="J514" s="5" t="inlineStr">
        <is>
          <t>Hybrid</t>
        </is>
      </c>
      <c r="K514" s="5" t="n">
        <v>1</v>
      </c>
      <c r="L514" s="5" t="n">
        <v>40</v>
      </c>
      <c r="M514" s="5" t="n">
        <v>4</v>
      </c>
      <c r="N514" s="41" t="n">
        <v>44800</v>
      </c>
      <c r="O514" s="41" t="n">
        <v>0</v>
      </c>
      <c r="P514" s="41" t="n">
        <v>0</v>
      </c>
      <c r="Q514" s="41" t="n">
        <v>0</v>
      </c>
      <c r="R514" s="41" t="n">
        <v>0</v>
      </c>
      <c r="S514" s="28">
        <f>L514*Settings!$C$7</f>
        <v/>
      </c>
      <c r="T514" s="34">
        <f>O514+P514+Q514+R514</f>
        <v/>
      </c>
      <c r="U514" s="34">
        <f>N514+T514</f>
        <v/>
      </c>
      <c r="V514" s="33">
        <f>N514/S514</f>
        <v/>
      </c>
      <c r="W514" s="33">
        <f>T514/S514</f>
        <v/>
      </c>
      <c r="X514" s="33">
        <f>U514/S514</f>
        <v/>
      </c>
      <c r="Y514" s="4">
        <f>IF(T514&gt;0,1,0)</f>
        <v/>
      </c>
      <c r="Z514" s="4">
        <f>INDEX('Job Evaluation'!$I$5:$I$40,MATCH(G514,'Job Evaluation'!$A$5:$A$40,0))</f>
        <v/>
      </c>
      <c r="AA514" s="4">
        <f>SUMPRODUCT(($C$2:$C$3444=C514)*($X$2:$X$3444&lt;X514))+SUMPRODUCT(($C$2:C514=C514)*($X$2:X514=X514))</f>
        <v/>
      </c>
      <c r="AB514" s="4">
        <f>MIN(4,INT((AA514-1)*4/COUNTIF($C$2:$C$3444,C514))+1)</f>
        <v/>
      </c>
    </row>
    <row r="515">
      <c r="A515" s="5" t="inlineStr">
        <is>
          <t>W00619</t>
        </is>
      </c>
      <c r="B515" s="5" t="inlineStr">
        <is>
          <t>PL · Kraków</t>
        </is>
      </c>
      <c r="C515" s="5" t="inlineStr">
        <is>
          <t>PL</t>
        </is>
      </c>
      <c r="D515" s="5" t="inlineStr">
        <is>
          <t>Krakow</t>
        </is>
      </c>
      <c r="E515" s="5" t="inlineStr">
        <is>
          <t>Operations</t>
        </is>
      </c>
      <c r="F515" s="5" t="inlineStr">
        <is>
          <t>L5</t>
        </is>
      </c>
      <c r="G515" s="5" t="inlineStr">
        <is>
          <t>Operations L5</t>
        </is>
      </c>
      <c r="H515" s="5" t="inlineStr">
        <is>
          <t>F</t>
        </is>
      </c>
      <c r="I515" s="5" t="inlineStr">
        <is>
          <t>Permanent</t>
        </is>
      </c>
      <c r="J515" s="5" t="inlineStr">
        <is>
          <t>Onsite</t>
        </is>
      </c>
      <c r="K515" s="5" t="n">
        <v>1</v>
      </c>
      <c r="L515" s="5" t="n">
        <v>40</v>
      </c>
      <c r="M515" s="5" t="n">
        <v>4</v>
      </c>
      <c r="N515" s="41" t="n">
        <v>57850</v>
      </c>
      <c r="O515" s="41" t="n">
        <v>9180</v>
      </c>
      <c r="P515" s="41" t="n">
        <v>0</v>
      </c>
      <c r="Q515" s="41" t="n">
        <v>0</v>
      </c>
      <c r="R515" s="41" t="n">
        <v>4200</v>
      </c>
      <c r="S515" s="28">
        <f>L515*Settings!$C$7</f>
        <v/>
      </c>
      <c r="T515" s="34">
        <f>O515+P515+Q515+R515</f>
        <v/>
      </c>
      <c r="U515" s="34">
        <f>N515+T515</f>
        <v/>
      </c>
      <c r="V515" s="33">
        <f>N515/S515</f>
        <v/>
      </c>
      <c r="W515" s="33">
        <f>T515/S515</f>
        <v/>
      </c>
      <c r="X515" s="33">
        <f>U515/S515</f>
        <v/>
      </c>
      <c r="Y515" s="4">
        <f>IF(T515&gt;0,1,0)</f>
        <v/>
      </c>
      <c r="Z515" s="4">
        <f>INDEX('Job Evaluation'!$I$5:$I$40,MATCH(G515,'Job Evaluation'!$A$5:$A$40,0))</f>
        <v/>
      </c>
      <c r="AA515" s="4">
        <f>SUMPRODUCT(($C$2:$C$3444=C515)*($X$2:$X$3444&lt;X515))+SUMPRODUCT(($C$2:C515=C515)*($X$2:X515=X515))</f>
        <v/>
      </c>
      <c r="AB515" s="4">
        <f>MIN(4,INT((AA515-1)*4/COUNTIF($C$2:$C$3444,C515))+1)</f>
        <v/>
      </c>
    </row>
    <row r="516">
      <c r="A516" s="5" t="inlineStr">
        <is>
          <t>W00621</t>
        </is>
      </c>
      <c r="B516" s="5" t="inlineStr">
        <is>
          <t>ES · Barcelona</t>
        </is>
      </c>
      <c r="C516" s="5" t="inlineStr">
        <is>
          <t>ES</t>
        </is>
      </c>
      <c r="D516" s="5" t="inlineStr">
        <is>
          <t>Barcelona</t>
        </is>
      </c>
      <c r="E516" s="5" t="inlineStr">
        <is>
          <t>Tech</t>
        </is>
      </c>
      <c r="F516" s="5" t="inlineStr">
        <is>
          <t>L1</t>
        </is>
      </c>
      <c r="G516" s="5" t="inlineStr">
        <is>
          <t>Tech L1</t>
        </is>
      </c>
      <c r="H516" s="5" t="inlineStr">
        <is>
          <t>F</t>
        </is>
      </c>
      <c r="I516" s="5" t="inlineStr">
        <is>
          <t>Permanent</t>
        </is>
      </c>
      <c r="J516" s="5" t="inlineStr">
        <is>
          <t>Hybrid</t>
        </is>
      </c>
      <c r="K516" s="5" t="n">
        <v>1</v>
      </c>
      <c r="L516" s="5" t="n">
        <v>40</v>
      </c>
      <c r="M516" s="5" t="n">
        <v>4</v>
      </c>
      <c r="N516" s="41" t="n">
        <v>29650</v>
      </c>
      <c r="O516" s="41" t="n">
        <v>0</v>
      </c>
      <c r="P516" s="41" t="n">
        <v>0</v>
      </c>
      <c r="Q516" s="41" t="n">
        <v>0</v>
      </c>
      <c r="R516" s="41" t="n">
        <v>0</v>
      </c>
      <c r="S516" s="28">
        <f>L516*Settings!$C$7</f>
        <v/>
      </c>
      <c r="T516" s="34">
        <f>O516+P516+Q516+R516</f>
        <v/>
      </c>
      <c r="U516" s="34">
        <f>N516+T516</f>
        <v/>
      </c>
      <c r="V516" s="33">
        <f>N516/S516</f>
        <v/>
      </c>
      <c r="W516" s="33">
        <f>T516/S516</f>
        <v/>
      </c>
      <c r="X516" s="33">
        <f>U516/S516</f>
        <v/>
      </c>
      <c r="Y516" s="4">
        <f>IF(T516&gt;0,1,0)</f>
        <v/>
      </c>
      <c r="Z516" s="4">
        <f>INDEX('Job Evaluation'!$I$5:$I$40,MATCH(G516,'Job Evaluation'!$A$5:$A$40,0))</f>
        <v/>
      </c>
      <c r="AA516" s="4">
        <f>SUMPRODUCT(($C$2:$C$3444=C516)*($X$2:$X$3444&lt;X516))+SUMPRODUCT(($C$2:C516=C516)*($X$2:X516=X516))</f>
        <v/>
      </c>
      <c r="AB516" s="4">
        <f>MIN(4,INT((AA516-1)*4/COUNTIF($C$2:$C$3444,C516))+1)</f>
        <v/>
      </c>
    </row>
    <row r="517">
      <c r="A517" s="5" t="inlineStr">
        <is>
          <t>W00622</t>
        </is>
      </c>
      <c r="B517" s="5" t="inlineStr">
        <is>
          <t>PL · Kraków</t>
        </is>
      </c>
      <c r="C517" s="5" t="inlineStr">
        <is>
          <t>PL</t>
        </is>
      </c>
      <c r="D517" s="5" t="inlineStr">
        <is>
          <t>Krakow</t>
        </is>
      </c>
      <c r="E517" s="5" t="inlineStr">
        <is>
          <t>Customer Service</t>
        </is>
      </c>
      <c r="F517" s="5" t="inlineStr">
        <is>
          <t>L2</t>
        </is>
      </c>
      <c r="G517" s="5" t="inlineStr">
        <is>
          <t>Customer Service L2</t>
        </is>
      </c>
      <c r="H517" s="5" t="inlineStr">
        <is>
          <t>M</t>
        </is>
      </c>
      <c r="I517" s="5" t="inlineStr">
        <is>
          <t>Fixed-term</t>
        </is>
      </c>
      <c r="J517" s="5" t="inlineStr">
        <is>
          <t>Hybrid</t>
        </is>
      </c>
      <c r="K517" s="5" t="n">
        <v>1</v>
      </c>
      <c r="L517" s="5" t="n">
        <v>40</v>
      </c>
      <c r="M517" s="5" t="n">
        <v>3</v>
      </c>
      <c r="N517" s="41" t="n">
        <v>21150</v>
      </c>
      <c r="O517" s="41" t="n">
        <v>0</v>
      </c>
      <c r="P517" s="41" t="n">
        <v>0</v>
      </c>
      <c r="Q517" s="41" t="n">
        <v>0</v>
      </c>
      <c r="R517" s="41" t="n">
        <v>0</v>
      </c>
      <c r="S517" s="28">
        <f>L517*Settings!$C$7</f>
        <v/>
      </c>
      <c r="T517" s="34">
        <f>O517+P517+Q517+R517</f>
        <v/>
      </c>
      <c r="U517" s="34">
        <f>N517+T517</f>
        <v/>
      </c>
      <c r="V517" s="33">
        <f>N517/S517</f>
        <v/>
      </c>
      <c r="W517" s="33">
        <f>T517/S517</f>
        <v/>
      </c>
      <c r="X517" s="33">
        <f>U517/S517</f>
        <v/>
      </c>
      <c r="Y517" s="4">
        <f>IF(T517&gt;0,1,0)</f>
        <v/>
      </c>
      <c r="Z517" s="4">
        <f>INDEX('Job Evaluation'!$I$5:$I$40,MATCH(G517,'Job Evaluation'!$A$5:$A$40,0))</f>
        <v/>
      </c>
      <c r="AA517" s="4">
        <f>SUMPRODUCT(($C$2:$C$3444=C517)*($X$2:$X$3444&lt;X517))+SUMPRODUCT(($C$2:C517=C517)*($X$2:X517=X517))</f>
        <v/>
      </c>
      <c r="AB517" s="4">
        <f>MIN(4,INT((AA517-1)*4/COUNTIF($C$2:$C$3444,C517))+1)</f>
        <v/>
      </c>
    </row>
    <row r="518">
      <c r="A518" s="5" t="inlineStr">
        <is>
          <t>W00623</t>
        </is>
      </c>
      <c r="B518" s="5" t="inlineStr">
        <is>
          <t>ES · Barcelona</t>
        </is>
      </c>
      <c r="C518" s="5" t="inlineStr">
        <is>
          <t>ES</t>
        </is>
      </c>
      <c r="D518" s="5" t="inlineStr">
        <is>
          <t>Barcelona</t>
        </is>
      </c>
      <c r="E518" s="5" t="inlineStr">
        <is>
          <t>Customer Service</t>
        </is>
      </c>
      <c r="F518" s="5" t="inlineStr">
        <is>
          <t>L4</t>
        </is>
      </c>
      <c r="G518" s="5" t="inlineStr">
        <is>
          <t>Customer Service L4</t>
        </is>
      </c>
      <c r="H518" s="5" t="inlineStr">
        <is>
          <t>M</t>
        </is>
      </c>
      <c r="I518" s="5" t="inlineStr">
        <is>
          <t>Permanent</t>
        </is>
      </c>
      <c r="J518" s="5" t="inlineStr">
        <is>
          <t>Hybrid</t>
        </is>
      </c>
      <c r="K518" s="5" t="n">
        <v>1</v>
      </c>
      <c r="L518" s="5" t="n">
        <v>40</v>
      </c>
      <c r="M518" s="5" t="n">
        <v>3</v>
      </c>
      <c r="N518" s="41" t="n">
        <v>46550</v>
      </c>
      <c r="O518" s="41" t="n">
        <v>3860</v>
      </c>
      <c r="P518" s="41" t="n">
        <v>0</v>
      </c>
      <c r="Q518" s="41" t="n">
        <v>0</v>
      </c>
      <c r="R518" s="41" t="n">
        <v>0</v>
      </c>
      <c r="S518" s="28">
        <f>L518*Settings!$C$7</f>
        <v/>
      </c>
      <c r="T518" s="34">
        <f>O518+P518+Q518+R518</f>
        <v/>
      </c>
      <c r="U518" s="34">
        <f>N518+T518</f>
        <v/>
      </c>
      <c r="V518" s="33">
        <f>N518/S518</f>
        <v/>
      </c>
      <c r="W518" s="33">
        <f>T518/S518</f>
        <v/>
      </c>
      <c r="X518" s="33">
        <f>U518/S518</f>
        <v/>
      </c>
      <c r="Y518" s="4">
        <f>IF(T518&gt;0,1,0)</f>
        <v/>
      </c>
      <c r="Z518" s="4">
        <f>INDEX('Job Evaluation'!$I$5:$I$40,MATCH(G518,'Job Evaluation'!$A$5:$A$40,0))</f>
        <v/>
      </c>
      <c r="AA518" s="4">
        <f>SUMPRODUCT(($C$2:$C$3444=C518)*($X$2:$X$3444&lt;X518))+SUMPRODUCT(($C$2:C518=C518)*($X$2:X518=X518))</f>
        <v/>
      </c>
      <c r="AB518" s="4">
        <f>MIN(4,INT((AA518-1)*4/COUNTIF($C$2:$C$3444,C518))+1)</f>
        <v/>
      </c>
    </row>
    <row r="519">
      <c r="A519" s="5" t="inlineStr">
        <is>
          <t>W00624</t>
        </is>
      </c>
      <c r="B519" s="5" t="inlineStr">
        <is>
          <t>PL · Kraków</t>
        </is>
      </c>
      <c r="C519" s="5" t="inlineStr">
        <is>
          <t>PL</t>
        </is>
      </c>
      <c r="D519" s="5" t="inlineStr">
        <is>
          <t>Krakow</t>
        </is>
      </c>
      <c r="E519" s="5" t="inlineStr">
        <is>
          <t>Tech</t>
        </is>
      </c>
      <c r="F519" s="5" t="inlineStr">
        <is>
          <t>L2</t>
        </is>
      </c>
      <c r="G519" s="5" t="inlineStr">
        <is>
          <t>Tech L2</t>
        </is>
      </c>
      <c r="H519" s="5" t="inlineStr">
        <is>
          <t>M</t>
        </is>
      </c>
      <c r="I519" s="5" t="inlineStr">
        <is>
          <t>Permanent</t>
        </is>
      </c>
      <c r="J519" s="5" t="inlineStr">
        <is>
          <t>Hybrid</t>
        </is>
      </c>
      <c r="K519" s="5" t="n">
        <v>1</v>
      </c>
      <c r="L519" s="5" t="n">
        <v>40</v>
      </c>
      <c r="M519" s="5" t="n">
        <v>3</v>
      </c>
      <c r="N519" s="41" t="n">
        <v>29700</v>
      </c>
      <c r="O519" s="41" t="n">
        <v>0</v>
      </c>
      <c r="P519" s="41" t="n">
        <v>0</v>
      </c>
      <c r="Q519" s="41" t="n">
        <v>0</v>
      </c>
      <c r="R519" s="41" t="n">
        <v>0</v>
      </c>
      <c r="S519" s="28">
        <f>L519*Settings!$C$7</f>
        <v/>
      </c>
      <c r="T519" s="34">
        <f>O519+P519+Q519+R519</f>
        <v/>
      </c>
      <c r="U519" s="34">
        <f>N519+T519</f>
        <v/>
      </c>
      <c r="V519" s="33">
        <f>N519/S519</f>
        <v/>
      </c>
      <c r="W519" s="33">
        <f>T519/S519</f>
        <v/>
      </c>
      <c r="X519" s="33">
        <f>U519/S519</f>
        <v/>
      </c>
      <c r="Y519" s="4">
        <f>IF(T519&gt;0,1,0)</f>
        <v/>
      </c>
      <c r="Z519" s="4">
        <f>INDEX('Job Evaluation'!$I$5:$I$40,MATCH(G519,'Job Evaluation'!$A$5:$A$40,0))</f>
        <v/>
      </c>
      <c r="AA519" s="4">
        <f>SUMPRODUCT(($C$2:$C$3444=C519)*($X$2:$X$3444&lt;X519))+SUMPRODUCT(($C$2:C519=C519)*($X$2:X519=X519))</f>
        <v/>
      </c>
      <c r="AB519" s="4">
        <f>MIN(4,INT((AA519-1)*4/COUNTIF($C$2:$C$3444,C519))+1)</f>
        <v/>
      </c>
    </row>
    <row r="520">
      <c r="A520" s="5" t="inlineStr">
        <is>
          <t>W00626</t>
        </is>
      </c>
      <c r="B520" s="5" t="inlineStr">
        <is>
          <t>PL · Kraków</t>
        </is>
      </c>
      <c r="C520" s="5" t="inlineStr">
        <is>
          <t>PL</t>
        </is>
      </c>
      <c r="D520" s="5" t="inlineStr">
        <is>
          <t>Krakow</t>
        </is>
      </c>
      <c r="E520" s="5" t="inlineStr">
        <is>
          <t>Finance</t>
        </is>
      </c>
      <c r="F520" s="5" t="inlineStr">
        <is>
          <t>L4</t>
        </is>
      </c>
      <c r="G520" s="5" t="inlineStr">
        <is>
          <t>Finance L4</t>
        </is>
      </c>
      <c r="H520" s="5" t="inlineStr">
        <is>
          <t>M</t>
        </is>
      </c>
      <c r="I520" s="5" t="inlineStr">
        <is>
          <t>Permanent</t>
        </is>
      </c>
      <c r="J520" s="5" t="inlineStr">
        <is>
          <t>Hybrid</t>
        </is>
      </c>
      <c r="K520" s="5" t="n">
        <v>1</v>
      </c>
      <c r="L520" s="5" t="n">
        <v>40</v>
      </c>
      <c r="M520" s="5" t="n">
        <v>4</v>
      </c>
      <c r="N520" s="41" t="n">
        <v>51650</v>
      </c>
      <c r="O520" s="41" t="n">
        <v>5420</v>
      </c>
      <c r="P520" s="41" t="n">
        <v>0</v>
      </c>
      <c r="Q520" s="41" t="n">
        <v>0</v>
      </c>
      <c r="R520" s="41" t="n">
        <v>0</v>
      </c>
      <c r="S520" s="28">
        <f>L520*Settings!$C$7</f>
        <v/>
      </c>
      <c r="T520" s="34">
        <f>O520+P520+Q520+R520</f>
        <v/>
      </c>
      <c r="U520" s="34">
        <f>N520+T520</f>
        <v/>
      </c>
      <c r="V520" s="33">
        <f>N520/S520</f>
        <v/>
      </c>
      <c r="W520" s="33">
        <f>T520/S520</f>
        <v/>
      </c>
      <c r="X520" s="33">
        <f>U520/S520</f>
        <v/>
      </c>
      <c r="Y520" s="4">
        <f>IF(T520&gt;0,1,0)</f>
        <v/>
      </c>
      <c r="Z520" s="4">
        <f>INDEX('Job Evaluation'!$I$5:$I$40,MATCH(G520,'Job Evaluation'!$A$5:$A$40,0))</f>
        <v/>
      </c>
      <c r="AA520" s="4">
        <f>SUMPRODUCT(($C$2:$C$3444=C520)*($X$2:$X$3444&lt;X520))+SUMPRODUCT(($C$2:C520=C520)*($X$2:X520=X520))</f>
        <v/>
      </c>
      <c r="AB520" s="4">
        <f>MIN(4,INT((AA520-1)*4/COUNTIF($C$2:$C$3444,C520))+1)</f>
        <v/>
      </c>
    </row>
    <row r="521">
      <c r="A521" s="5" t="inlineStr">
        <is>
          <t>W00627</t>
        </is>
      </c>
      <c r="B521" s="5" t="inlineStr">
        <is>
          <t>ES · Barcelona</t>
        </is>
      </c>
      <c r="C521" s="5" t="inlineStr">
        <is>
          <t>ES</t>
        </is>
      </c>
      <c r="D521" s="5" t="inlineStr">
        <is>
          <t>Barcelona</t>
        </is>
      </c>
      <c r="E521" s="5" t="inlineStr">
        <is>
          <t>Sales</t>
        </is>
      </c>
      <c r="F521" s="5" t="inlineStr">
        <is>
          <t>L2</t>
        </is>
      </c>
      <c r="G521" s="5" t="inlineStr">
        <is>
          <t>Sales L2</t>
        </is>
      </c>
      <c r="H521" s="5" t="inlineStr">
        <is>
          <t>F</t>
        </is>
      </c>
      <c r="I521" s="5" t="inlineStr">
        <is>
          <t>Permanent</t>
        </is>
      </c>
      <c r="J521" s="5" t="inlineStr">
        <is>
          <t>Hybrid</t>
        </is>
      </c>
      <c r="K521" s="5" t="n">
        <v>1</v>
      </c>
      <c r="L521" s="5" t="n">
        <v>40</v>
      </c>
      <c r="M521" s="5" t="n">
        <v>3</v>
      </c>
      <c r="N521" s="41" t="n">
        <v>37250</v>
      </c>
      <c r="O521" s="41" t="n">
        <v>0</v>
      </c>
      <c r="P521" s="41" t="n">
        <v>3800</v>
      </c>
      <c r="Q521" s="41" t="n">
        <v>0</v>
      </c>
      <c r="R521" s="41" t="n">
        <v>0</v>
      </c>
      <c r="S521" s="28">
        <f>L521*Settings!$C$7</f>
        <v/>
      </c>
      <c r="T521" s="34">
        <f>O521+P521+Q521+R521</f>
        <v/>
      </c>
      <c r="U521" s="34">
        <f>N521+T521</f>
        <v/>
      </c>
      <c r="V521" s="33">
        <f>N521/S521</f>
        <v/>
      </c>
      <c r="W521" s="33">
        <f>T521/S521</f>
        <v/>
      </c>
      <c r="X521" s="33">
        <f>U521/S521</f>
        <v/>
      </c>
      <c r="Y521" s="4">
        <f>IF(T521&gt;0,1,0)</f>
        <v/>
      </c>
      <c r="Z521" s="4">
        <f>INDEX('Job Evaluation'!$I$5:$I$40,MATCH(G521,'Job Evaluation'!$A$5:$A$40,0))</f>
        <v/>
      </c>
      <c r="AA521" s="4">
        <f>SUMPRODUCT(($C$2:$C$3444=C521)*($X$2:$X$3444&lt;X521))+SUMPRODUCT(($C$2:C521=C521)*($X$2:X521=X521))</f>
        <v/>
      </c>
      <c r="AB521" s="4">
        <f>MIN(4,INT((AA521-1)*4/COUNTIF($C$2:$C$3444,C521))+1)</f>
        <v/>
      </c>
    </row>
    <row r="522">
      <c r="A522" s="5" t="inlineStr">
        <is>
          <t>W00628</t>
        </is>
      </c>
      <c r="B522" s="5" t="inlineStr">
        <is>
          <t>ES · Barcelona</t>
        </is>
      </c>
      <c r="C522" s="5" t="inlineStr">
        <is>
          <t>ES</t>
        </is>
      </c>
      <c r="D522" s="5" t="inlineStr">
        <is>
          <t>Barcelona</t>
        </is>
      </c>
      <c r="E522" s="5" t="inlineStr">
        <is>
          <t>Tech</t>
        </is>
      </c>
      <c r="F522" s="5" t="inlineStr">
        <is>
          <t>L1</t>
        </is>
      </c>
      <c r="G522" s="5" t="inlineStr">
        <is>
          <t>Tech L1</t>
        </is>
      </c>
      <c r="H522" s="5" t="inlineStr">
        <is>
          <t>F</t>
        </is>
      </c>
      <c r="I522" s="5" t="inlineStr">
        <is>
          <t>Permanent</t>
        </is>
      </c>
      <c r="J522" s="5" t="inlineStr">
        <is>
          <t>Hybrid</t>
        </is>
      </c>
      <c r="K522" s="5" t="n">
        <v>1</v>
      </c>
      <c r="L522" s="5" t="n">
        <v>40</v>
      </c>
      <c r="M522" s="5" t="n">
        <v>3</v>
      </c>
      <c r="N522" s="41" t="n">
        <v>32000</v>
      </c>
      <c r="O522" s="41" t="n">
        <v>0</v>
      </c>
      <c r="P522" s="41" t="n">
        <v>0</v>
      </c>
      <c r="Q522" s="41" t="n">
        <v>0</v>
      </c>
      <c r="R522" s="41" t="n">
        <v>0</v>
      </c>
      <c r="S522" s="28">
        <f>L522*Settings!$C$7</f>
        <v/>
      </c>
      <c r="T522" s="34">
        <f>O522+P522+Q522+R522</f>
        <v/>
      </c>
      <c r="U522" s="34">
        <f>N522+T522</f>
        <v/>
      </c>
      <c r="V522" s="33">
        <f>N522/S522</f>
        <v/>
      </c>
      <c r="W522" s="33">
        <f>T522/S522</f>
        <v/>
      </c>
      <c r="X522" s="33">
        <f>U522/S522</f>
        <v/>
      </c>
      <c r="Y522" s="4">
        <f>IF(T522&gt;0,1,0)</f>
        <v/>
      </c>
      <c r="Z522" s="4">
        <f>INDEX('Job Evaluation'!$I$5:$I$40,MATCH(G522,'Job Evaluation'!$A$5:$A$40,0))</f>
        <v/>
      </c>
      <c r="AA522" s="4">
        <f>SUMPRODUCT(($C$2:$C$3444=C522)*($X$2:$X$3444&lt;X522))+SUMPRODUCT(($C$2:C522=C522)*($X$2:X522=X522))</f>
        <v/>
      </c>
      <c r="AB522" s="4">
        <f>MIN(4,INT((AA522-1)*4/COUNTIF($C$2:$C$3444,C522))+1)</f>
        <v/>
      </c>
    </row>
    <row r="523">
      <c r="A523" s="5" t="inlineStr">
        <is>
          <t>W00629</t>
        </is>
      </c>
      <c r="B523" s="5" t="inlineStr">
        <is>
          <t>DE · Munich</t>
        </is>
      </c>
      <c r="C523" s="5" t="inlineStr">
        <is>
          <t>DE</t>
        </is>
      </c>
      <c r="D523" s="5" t="inlineStr">
        <is>
          <t>Munich</t>
        </is>
      </c>
      <c r="E523" s="5" t="inlineStr">
        <is>
          <t>Tech</t>
        </is>
      </c>
      <c r="F523" s="5" t="inlineStr">
        <is>
          <t>L1</t>
        </is>
      </c>
      <c r="G523" s="5" t="inlineStr">
        <is>
          <t>Tech L1</t>
        </is>
      </c>
      <c r="H523" s="5" t="inlineStr">
        <is>
          <t>F</t>
        </is>
      </c>
      <c r="I523" s="5" t="inlineStr">
        <is>
          <t>Permanent</t>
        </is>
      </c>
      <c r="J523" s="5" t="inlineStr">
        <is>
          <t>Remote</t>
        </is>
      </c>
      <c r="K523" s="5" t="n">
        <v>1</v>
      </c>
      <c r="L523" s="5" t="n">
        <v>40</v>
      </c>
      <c r="M523" s="5" t="n">
        <v>3</v>
      </c>
      <c r="N523" s="41" t="n">
        <v>46350</v>
      </c>
      <c r="O523" s="41" t="n">
        <v>0</v>
      </c>
      <c r="P523" s="41" t="n">
        <v>0</v>
      </c>
      <c r="Q523" s="41" t="n">
        <v>0</v>
      </c>
      <c r="R523" s="41" t="n">
        <v>0</v>
      </c>
      <c r="S523" s="28">
        <f>L523*Settings!$C$7</f>
        <v/>
      </c>
      <c r="T523" s="34">
        <f>O523+P523+Q523+R523</f>
        <v/>
      </c>
      <c r="U523" s="34">
        <f>N523+T523</f>
        <v/>
      </c>
      <c r="V523" s="33">
        <f>N523/S523</f>
        <v/>
      </c>
      <c r="W523" s="33">
        <f>T523/S523</f>
        <v/>
      </c>
      <c r="X523" s="33">
        <f>U523/S523</f>
        <v/>
      </c>
      <c r="Y523" s="4">
        <f>IF(T523&gt;0,1,0)</f>
        <v/>
      </c>
      <c r="Z523" s="4">
        <f>INDEX('Job Evaluation'!$I$5:$I$40,MATCH(G523,'Job Evaluation'!$A$5:$A$40,0))</f>
        <v/>
      </c>
      <c r="AA523" s="4">
        <f>SUMPRODUCT(($C$2:$C$3444=C523)*($X$2:$X$3444&lt;X523))+SUMPRODUCT(($C$2:C523=C523)*($X$2:X523=X523))</f>
        <v/>
      </c>
      <c r="AB523" s="4">
        <f>MIN(4,INT((AA523-1)*4/COUNTIF($C$2:$C$3444,C523))+1)</f>
        <v/>
      </c>
    </row>
    <row r="524">
      <c r="A524" s="5" t="inlineStr">
        <is>
          <t>W00630</t>
        </is>
      </c>
      <c r="B524" s="5" t="inlineStr">
        <is>
          <t>ES · Barcelona</t>
        </is>
      </c>
      <c r="C524" s="5" t="inlineStr">
        <is>
          <t>ES</t>
        </is>
      </c>
      <c r="D524" s="5" t="inlineStr">
        <is>
          <t>Barcelona</t>
        </is>
      </c>
      <c r="E524" s="5" t="inlineStr">
        <is>
          <t>Customer Service</t>
        </is>
      </c>
      <c r="F524" s="5" t="inlineStr">
        <is>
          <t>L3</t>
        </is>
      </c>
      <c r="G524" s="5" t="inlineStr">
        <is>
          <t>Customer Service L3</t>
        </is>
      </c>
      <c r="H524" s="5" t="inlineStr">
        <is>
          <t>F</t>
        </is>
      </c>
      <c r="I524" s="5" t="inlineStr">
        <is>
          <t>Permanent</t>
        </is>
      </c>
      <c r="J524" s="5" t="inlineStr">
        <is>
          <t>Hybrid</t>
        </is>
      </c>
      <c r="K524" s="5" t="n">
        <v>0.8</v>
      </c>
      <c r="L524" s="5" t="n">
        <v>32</v>
      </c>
      <c r="M524" s="5" t="n">
        <v>3</v>
      </c>
      <c r="N524" s="41" t="n">
        <v>35320</v>
      </c>
      <c r="O524" s="41" t="n">
        <v>1660</v>
      </c>
      <c r="P524" s="41" t="n">
        <v>0</v>
      </c>
      <c r="Q524" s="41" t="n">
        <v>0</v>
      </c>
      <c r="R524" s="41" t="n">
        <v>0</v>
      </c>
      <c r="S524" s="28">
        <f>L524*Settings!$C$7</f>
        <v/>
      </c>
      <c r="T524" s="34">
        <f>O524+P524+Q524+R524</f>
        <v/>
      </c>
      <c r="U524" s="34">
        <f>N524+T524</f>
        <v/>
      </c>
      <c r="V524" s="33">
        <f>N524/S524</f>
        <v/>
      </c>
      <c r="W524" s="33">
        <f>T524/S524</f>
        <v/>
      </c>
      <c r="X524" s="33">
        <f>U524/S524</f>
        <v/>
      </c>
      <c r="Y524" s="4">
        <f>IF(T524&gt;0,1,0)</f>
        <v/>
      </c>
      <c r="Z524" s="4">
        <f>INDEX('Job Evaluation'!$I$5:$I$40,MATCH(G524,'Job Evaluation'!$A$5:$A$40,0))</f>
        <v/>
      </c>
      <c r="AA524" s="4">
        <f>SUMPRODUCT(($C$2:$C$3444=C524)*($X$2:$X$3444&lt;X524))+SUMPRODUCT(($C$2:C524=C524)*($X$2:X524=X524))</f>
        <v/>
      </c>
      <c r="AB524" s="4">
        <f>MIN(4,INT((AA524-1)*4/COUNTIF($C$2:$C$3444,C524))+1)</f>
        <v/>
      </c>
    </row>
    <row r="525">
      <c r="A525" s="5" t="inlineStr">
        <is>
          <t>W00631</t>
        </is>
      </c>
      <c r="B525" s="5" t="inlineStr">
        <is>
          <t>IT · Milan</t>
        </is>
      </c>
      <c r="C525" s="5" t="inlineStr">
        <is>
          <t>IT</t>
        </is>
      </c>
      <c r="D525" s="5" t="inlineStr">
        <is>
          <t>Milan</t>
        </is>
      </c>
      <c r="E525" s="5" t="inlineStr">
        <is>
          <t>Sales</t>
        </is>
      </c>
      <c r="F525" s="5" t="inlineStr">
        <is>
          <t>L1</t>
        </is>
      </c>
      <c r="G525" s="5" t="inlineStr">
        <is>
          <t>Sales L1</t>
        </is>
      </c>
      <c r="H525" s="5" t="inlineStr">
        <is>
          <t>F</t>
        </is>
      </c>
      <c r="I525" s="5" t="inlineStr">
        <is>
          <t>Permanent</t>
        </is>
      </c>
      <c r="J525" s="5" t="inlineStr">
        <is>
          <t>Hybrid</t>
        </is>
      </c>
      <c r="K525" s="5" t="n">
        <v>1</v>
      </c>
      <c r="L525" s="5" t="n">
        <v>40</v>
      </c>
      <c r="M525" s="5" t="n">
        <v>3</v>
      </c>
      <c r="N525" s="41" t="n">
        <v>24800</v>
      </c>
      <c r="O525" s="41" t="n">
        <v>0</v>
      </c>
      <c r="P525" s="41" t="n">
        <v>3020</v>
      </c>
      <c r="Q525" s="41" t="n">
        <v>0</v>
      </c>
      <c r="R525" s="41" t="n">
        <v>0</v>
      </c>
      <c r="S525" s="28">
        <f>L525*Settings!$C$7</f>
        <v/>
      </c>
      <c r="T525" s="34">
        <f>O525+P525+Q525+R525</f>
        <v/>
      </c>
      <c r="U525" s="34">
        <f>N525+T525</f>
        <v/>
      </c>
      <c r="V525" s="33">
        <f>N525/S525</f>
        <v/>
      </c>
      <c r="W525" s="33">
        <f>T525/S525</f>
        <v/>
      </c>
      <c r="X525" s="33">
        <f>U525/S525</f>
        <v/>
      </c>
      <c r="Y525" s="4">
        <f>IF(T525&gt;0,1,0)</f>
        <v/>
      </c>
      <c r="Z525" s="4">
        <f>INDEX('Job Evaluation'!$I$5:$I$40,MATCH(G525,'Job Evaluation'!$A$5:$A$40,0))</f>
        <v/>
      </c>
      <c r="AA525" s="4">
        <f>SUMPRODUCT(($C$2:$C$3444=C525)*($X$2:$X$3444&lt;X525))+SUMPRODUCT(($C$2:C525=C525)*($X$2:X525=X525))</f>
        <v/>
      </c>
      <c r="AB525" s="4">
        <f>MIN(4,INT((AA525-1)*4/COUNTIF($C$2:$C$3444,C525))+1)</f>
        <v/>
      </c>
    </row>
    <row r="526">
      <c r="A526" s="5" t="inlineStr">
        <is>
          <t>W00632</t>
        </is>
      </c>
      <c r="B526" s="5" t="inlineStr">
        <is>
          <t>PL · Kraków</t>
        </is>
      </c>
      <c r="C526" s="5" t="inlineStr">
        <is>
          <t>PL</t>
        </is>
      </c>
      <c r="D526" s="5" t="inlineStr">
        <is>
          <t>Krakow</t>
        </is>
      </c>
      <c r="E526" s="5" t="inlineStr">
        <is>
          <t>Operations</t>
        </is>
      </c>
      <c r="F526" s="5" t="inlineStr">
        <is>
          <t>L1</t>
        </is>
      </c>
      <c r="G526" s="5" t="inlineStr">
        <is>
          <t>Operations L1</t>
        </is>
      </c>
      <c r="H526" s="5" t="inlineStr">
        <is>
          <t>F</t>
        </is>
      </c>
      <c r="I526" s="5" t="inlineStr">
        <is>
          <t>Permanent</t>
        </is>
      </c>
      <c r="J526" s="5" t="inlineStr">
        <is>
          <t>Onsite</t>
        </is>
      </c>
      <c r="K526" s="5" t="n">
        <v>1</v>
      </c>
      <c r="L526" s="5" t="n">
        <v>40</v>
      </c>
      <c r="M526" s="5" t="n">
        <v>4</v>
      </c>
      <c r="N526" s="41" t="n">
        <v>20300</v>
      </c>
      <c r="O526" s="41" t="n">
        <v>0</v>
      </c>
      <c r="P526" s="41" t="n">
        <v>0</v>
      </c>
      <c r="Q526" s="41" t="n">
        <v>840</v>
      </c>
      <c r="R526" s="41" t="n">
        <v>0</v>
      </c>
      <c r="S526" s="28">
        <f>L526*Settings!$C$7</f>
        <v/>
      </c>
      <c r="T526" s="34">
        <f>O526+P526+Q526+R526</f>
        <v/>
      </c>
      <c r="U526" s="34">
        <f>N526+T526</f>
        <v/>
      </c>
      <c r="V526" s="33">
        <f>N526/S526</f>
        <v/>
      </c>
      <c r="W526" s="33">
        <f>T526/S526</f>
        <v/>
      </c>
      <c r="X526" s="33">
        <f>U526/S526</f>
        <v/>
      </c>
      <c r="Y526" s="4">
        <f>IF(T526&gt;0,1,0)</f>
        <v/>
      </c>
      <c r="Z526" s="4">
        <f>INDEX('Job Evaluation'!$I$5:$I$40,MATCH(G526,'Job Evaluation'!$A$5:$A$40,0))</f>
        <v/>
      </c>
      <c r="AA526" s="4">
        <f>SUMPRODUCT(($C$2:$C$3444=C526)*($X$2:$X$3444&lt;X526))+SUMPRODUCT(($C$2:C526=C526)*($X$2:X526=X526))</f>
        <v/>
      </c>
      <c r="AB526" s="4">
        <f>MIN(4,INT((AA526-1)*4/COUNTIF($C$2:$C$3444,C526))+1)</f>
        <v/>
      </c>
    </row>
    <row r="527">
      <c r="A527" s="5" t="inlineStr">
        <is>
          <t>W00633</t>
        </is>
      </c>
      <c r="B527" s="5" t="inlineStr">
        <is>
          <t>ES · Barcelona</t>
        </is>
      </c>
      <c r="C527" s="5" t="inlineStr">
        <is>
          <t>ES</t>
        </is>
      </c>
      <c r="D527" s="5" t="inlineStr">
        <is>
          <t>Barcelona</t>
        </is>
      </c>
      <c r="E527" s="5" t="inlineStr">
        <is>
          <t>Sales</t>
        </is>
      </c>
      <c r="F527" s="5" t="inlineStr">
        <is>
          <t>L3</t>
        </is>
      </c>
      <c r="G527" s="5" t="inlineStr">
        <is>
          <t>Sales L3</t>
        </is>
      </c>
      <c r="H527" s="5" t="inlineStr">
        <is>
          <t>F</t>
        </is>
      </c>
      <c r="I527" s="5" t="inlineStr">
        <is>
          <t>Permanent</t>
        </is>
      </c>
      <c r="J527" s="5" t="inlineStr">
        <is>
          <t>Remote</t>
        </is>
      </c>
      <c r="K527" s="5" t="n">
        <v>1</v>
      </c>
      <c r="L527" s="5" t="n">
        <v>40</v>
      </c>
      <c r="M527" s="5" t="n">
        <v>3</v>
      </c>
      <c r="N527" s="41" t="n">
        <v>43050</v>
      </c>
      <c r="O527" s="41" t="n">
        <v>2000</v>
      </c>
      <c r="P527" s="41" t="n">
        <v>6400</v>
      </c>
      <c r="Q527" s="41" t="n">
        <v>0</v>
      </c>
      <c r="R527" s="41" t="n">
        <v>0</v>
      </c>
      <c r="S527" s="28">
        <f>L527*Settings!$C$7</f>
        <v/>
      </c>
      <c r="T527" s="34">
        <f>O527+P527+Q527+R527</f>
        <v/>
      </c>
      <c r="U527" s="34">
        <f>N527+T527</f>
        <v/>
      </c>
      <c r="V527" s="33">
        <f>N527/S527</f>
        <v/>
      </c>
      <c r="W527" s="33">
        <f>T527/S527</f>
        <v/>
      </c>
      <c r="X527" s="33">
        <f>U527/S527</f>
        <v/>
      </c>
      <c r="Y527" s="4">
        <f>IF(T527&gt;0,1,0)</f>
        <v/>
      </c>
      <c r="Z527" s="4">
        <f>INDEX('Job Evaluation'!$I$5:$I$40,MATCH(G527,'Job Evaluation'!$A$5:$A$40,0))</f>
        <v/>
      </c>
      <c r="AA527" s="4">
        <f>SUMPRODUCT(($C$2:$C$3444=C527)*($X$2:$X$3444&lt;X527))+SUMPRODUCT(($C$2:C527=C527)*($X$2:X527=X527))</f>
        <v/>
      </c>
      <c r="AB527" s="4">
        <f>MIN(4,INT((AA527-1)*4/COUNTIF($C$2:$C$3444,C527))+1)</f>
        <v/>
      </c>
    </row>
    <row r="528">
      <c r="A528" s="5" t="inlineStr">
        <is>
          <t>W00634</t>
        </is>
      </c>
      <c r="B528" s="5" t="inlineStr">
        <is>
          <t>PL · Kraków</t>
        </is>
      </c>
      <c r="C528" s="5" t="inlineStr">
        <is>
          <t>PL</t>
        </is>
      </c>
      <c r="D528" s="5" t="inlineStr">
        <is>
          <t>Krakow</t>
        </is>
      </c>
      <c r="E528" s="5" t="inlineStr">
        <is>
          <t>Operations</t>
        </is>
      </c>
      <c r="F528" s="5" t="inlineStr">
        <is>
          <t>L3</t>
        </is>
      </c>
      <c r="G528" s="5" t="inlineStr">
        <is>
          <t>Operations L3</t>
        </is>
      </c>
      <c r="H528" s="5" t="inlineStr">
        <is>
          <t>M</t>
        </is>
      </c>
      <c r="I528" s="5" t="inlineStr">
        <is>
          <t>Permanent</t>
        </is>
      </c>
      <c r="J528" s="5" t="inlineStr">
        <is>
          <t>Remote</t>
        </is>
      </c>
      <c r="K528" s="5" t="n">
        <v>1</v>
      </c>
      <c r="L528" s="5" t="n">
        <v>40</v>
      </c>
      <c r="M528" s="5" t="n">
        <v>3</v>
      </c>
      <c r="N528" s="41" t="n">
        <v>32050</v>
      </c>
      <c r="O528" s="41" t="n">
        <v>1650</v>
      </c>
      <c r="P528" s="41" t="n">
        <v>0</v>
      </c>
      <c r="Q528" s="41" t="n">
        <v>0</v>
      </c>
      <c r="R528" s="41" t="n">
        <v>0</v>
      </c>
      <c r="S528" s="28">
        <f>L528*Settings!$C$7</f>
        <v/>
      </c>
      <c r="T528" s="34">
        <f>O528+P528+Q528+R528</f>
        <v/>
      </c>
      <c r="U528" s="34">
        <f>N528+T528</f>
        <v/>
      </c>
      <c r="V528" s="33">
        <f>N528/S528</f>
        <v/>
      </c>
      <c r="W528" s="33">
        <f>T528/S528</f>
        <v/>
      </c>
      <c r="X528" s="33">
        <f>U528/S528</f>
        <v/>
      </c>
      <c r="Y528" s="4">
        <f>IF(T528&gt;0,1,0)</f>
        <v/>
      </c>
      <c r="Z528" s="4">
        <f>INDEX('Job Evaluation'!$I$5:$I$40,MATCH(G528,'Job Evaluation'!$A$5:$A$40,0))</f>
        <v/>
      </c>
      <c r="AA528" s="4">
        <f>SUMPRODUCT(($C$2:$C$3444=C528)*($X$2:$X$3444&lt;X528))+SUMPRODUCT(($C$2:C528=C528)*($X$2:X528=X528))</f>
        <v/>
      </c>
      <c r="AB528" s="4">
        <f>MIN(4,INT((AA528-1)*4/COUNTIF($C$2:$C$3444,C528))+1)</f>
        <v/>
      </c>
    </row>
    <row r="529">
      <c r="A529" s="5" t="inlineStr">
        <is>
          <t>W00635</t>
        </is>
      </c>
      <c r="B529" s="5" t="inlineStr">
        <is>
          <t>PL · Kraków</t>
        </is>
      </c>
      <c r="C529" s="5" t="inlineStr">
        <is>
          <t>PL</t>
        </is>
      </c>
      <c r="D529" s="5" t="inlineStr">
        <is>
          <t>Krakow</t>
        </is>
      </c>
      <c r="E529" s="5" t="inlineStr">
        <is>
          <t>Sales</t>
        </is>
      </c>
      <c r="F529" s="5" t="inlineStr">
        <is>
          <t>L2</t>
        </is>
      </c>
      <c r="G529" s="5" t="inlineStr">
        <is>
          <t>Sales L2</t>
        </is>
      </c>
      <c r="H529" s="5" t="inlineStr">
        <is>
          <t>F</t>
        </is>
      </c>
      <c r="I529" s="5" t="inlineStr">
        <is>
          <t>Fixed-term</t>
        </is>
      </c>
      <c r="J529" s="5" t="inlineStr">
        <is>
          <t>Hybrid</t>
        </is>
      </c>
      <c r="K529" s="5" t="n">
        <v>0.8</v>
      </c>
      <c r="L529" s="5" t="n">
        <v>32</v>
      </c>
      <c r="M529" s="5" t="n">
        <v>3</v>
      </c>
      <c r="N529" s="41" t="n">
        <v>22240</v>
      </c>
      <c r="O529" s="41" t="n">
        <v>0</v>
      </c>
      <c r="P529" s="41" t="n">
        <v>2570</v>
      </c>
      <c r="Q529" s="41" t="n">
        <v>0</v>
      </c>
      <c r="R529" s="41" t="n">
        <v>0</v>
      </c>
      <c r="S529" s="28">
        <f>L529*Settings!$C$7</f>
        <v/>
      </c>
      <c r="T529" s="34">
        <f>O529+P529+Q529+R529</f>
        <v/>
      </c>
      <c r="U529" s="34">
        <f>N529+T529</f>
        <v/>
      </c>
      <c r="V529" s="33">
        <f>N529/S529</f>
        <v/>
      </c>
      <c r="W529" s="33">
        <f>T529/S529</f>
        <v/>
      </c>
      <c r="X529" s="33">
        <f>U529/S529</f>
        <v/>
      </c>
      <c r="Y529" s="4">
        <f>IF(T529&gt;0,1,0)</f>
        <v/>
      </c>
      <c r="Z529" s="4">
        <f>INDEX('Job Evaluation'!$I$5:$I$40,MATCH(G529,'Job Evaluation'!$A$5:$A$40,0))</f>
        <v/>
      </c>
      <c r="AA529" s="4">
        <f>SUMPRODUCT(($C$2:$C$3444=C529)*($X$2:$X$3444&lt;X529))+SUMPRODUCT(($C$2:C529=C529)*($X$2:X529=X529))</f>
        <v/>
      </c>
      <c r="AB529" s="4">
        <f>MIN(4,INT((AA529-1)*4/COUNTIF($C$2:$C$3444,C529))+1)</f>
        <v/>
      </c>
    </row>
    <row r="530">
      <c r="A530" s="5" t="inlineStr">
        <is>
          <t>W00636</t>
        </is>
      </c>
      <c r="B530" s="5" t="inlineStr">
        <is>
          <t>DE · Munich</t>
        </is>
      </c>
      <c r="C530" s="5" t="inlineStr">
        <is>
          <t>DE</t>
        </is>
      </c>
      <c r="D530" s="5" t="inlineStr">
        <is>
          <t>Munich</t>
        </is>
      </c>
      <c r="E530" s="5" t="inlineStr">
        <is>
          <t>Tech</t>
        </is>
      </c>
      <c r="F530" s="5" t="inlineStr">
        <is>
          <t>L4</t>
        </is>
      </c>
      <c r="G530" s="5" t="inlineStr">
        <is>
          <t>Tech L4</t>
        </is>
      </c>
      <c r="H530" s="5" t="inlineStr">
        <is>
          <t>F</t>
        </is>
      </c>
      <c r="I530" s="5" t="inlineStr">
        <is>
          <t>Permanent</t>
        </is>
      </c>
      <c r="J530" s="5" t="inlineStr">
        <is>
          <t>Onsite</t>
        </is>
      </c>
      <c r="K530" s="5" t="n">
        <v>1</v>
      </c>
      <c r="L530" s="5" t="n">
        <v>40</v>
      </c>
      <c r="M530" s="5" t="n">
        <v>3</v>
      </c>
      <c r="N530" s="41" t="n">
        <v>105400</v>
      </c>
      <c r="O530" s="41" t="n">
        <v>8160</v>
      </c>
      <c r="P530" s="41" t="n">
        <v>0</v>
      </c>
      <c r="Q530" s="41" t="n">
        <v>0</v>
      </c>
      <c r="R530" s="41" t="n">
        <v>0</v>
      </c>
      <c r="S530" s="28">
        <f>L530*Settings!$C$7</f>
        <v/>
      </c>
      <c r="T530" s="34">
        <f>O530+P530+Q530+R530</f>
        <v/>
      </c>
      <c r="U530" s="34">
        <f>N530+T530</f>
        <v/>
      </c>
      <c r="V530" s="33">
        <f>N530/S530</f>
        <v/>
      </c>
      <c r="W530" s="33">
        <f>T530/S530</f>
        <v/>
      </c>
      <c r="X530" s="33">
        <f>U530/S530</f>
        <v/>
      </c>
      <c r="Y530" s="4">
        <f>IF(T530&gt;0,1,0)</f>
        <v/>
      </c>
      <c r="Z530" s="4">
        <f>INDEX('Job Evaluation'!$I$5:$I$40,MATCH(G530,'Job Evaluation'!$A$5:$A$40,0))</f>
        <v/>
      </c>
      <c r="AA530" s="4">
        <f>SUMPRODUCT(($C$2:$C$3444=C530)*($X$2:$X$3444&lt;X530))+SUMPRODUCT(($C$2:C530=C530)*($X$2:X530=X530))</f>
        <v/>
      </c>
      <c r="AB530" s="4">
        <f>MIN(4,INT((AA530-1)*4/COUNTIF($C$2:$C$3444,C530))+1)</f>
        <v/>
      </c>
    </row>
    <row r="531">
      <c r="A531" s="5" t="inlineStr">
        <is>
          <t>W00638</t>
        </is>
      </c>
      <c r="B531" s="5" t="inlineStr">
        <is>
          <t>ES · Barcelona</t>
        </is>
      </c>
      <c r="C531" s="5" t="inlineStr">
        <is>
          <t>ES</t>
        </is>
      </c>
      <c r="D531" s="5" t="inlineStr">
        <is>
          <t>Barcelona</t>
        </is>
      </c>
      <c r="E531" s="5" t="inlineStr">
        <is>
          <t>Finance</t>
        </is>
      </c>
      <c r="F531" s="5" t="inlineStr">
        <is>
          <t>L5</t>
        </is>
      </c>
      <c r="G531" s="5" t="inlineStr">
        <is>
          <t>Finance L5</t>
        </is>
      </c>
      <c r="H531" s="5" t="inlineStr">
        <is>
          <t>M</t>
        </is>
      </c>
      <c r="I531" s="5" t="inlineStr">
        <is>
          <t>Fixed-term</t>
        </is>
      </c>
      <c r="J531" s="5" t="inlineStr">
        <is>
          <t>Hybrid</t>
        </is>
      </c>
      <c r="K531" s="5" t="n">
        <v>1</v>
      </c>
      <c r="L531" s="5" t="n">
        <v>40</v>
      </c>
      <c r="M531" s="5" t="n">
        <v>3</v>
      </c>
      <c r="N531" s="41" t="n">
        <v>66600</v>
      </c>
      <c r="O531" s="41" t="n">
        <v>7270</v>
      </c>
      <c r="P531" s="41" t="n">
        <v>0</v>
      </c>
      <c r="Q531" s="41" t="n">
        <v>0</v>
      </c>
      <c r="R531" s="41" t="n">
        <v>5400</v>
      </c>
      <c r="S531" s="28">
        <f>L531*Settings!$C$7</f>
        <v/>
      </c>
      <c r="T531" s="34">
        <f>O531+P531+Q531+R531</f>
        <v/>
      </c>
      <c r="U531" s="34">
        <f>N531+T531</f>
        <v/>
      </c>
      <c r="V531" s="33">
        <f>N531/S531</f>
        <v/>
      </c>
      <c r="W531" s="33">
        <f>T531/S531</f>
        <v/>
      </c>
      <c r="X531" s="33">
        <f>U531/S531</f>
        <v/>
      </c>
      <c r="Y531" s="4">
        <f>IF(T531&gt;0,1,0)</f>
        <v/>
      </c>
      <c r="Z531" s="4">
        <f>INDEX('Job Evaluation'!$I$5:$I$40,MATCH(G531,'Job Evaluation'!$A$5:$A$40,0))</f>
        <v/>
      </c>
      <c r="AA531" s="4">
        <f>SUMPRODUCT(($C$2:$C$3444=C531)*($X$2:$X$3444&lt;X531))+SUMPRODUCT(($C$2:C531=C531)*($X$2:X531=X531))</f>
        <v/>
      </c>
      <c r="AB531" s="4">
        <f>MIN(4,INT((AA531-1)*4/COUNTIF($C$2:$C$3444,C531))+1)</f>
        <v/>
      </c>
    </row>
    <row r="532">
      <c r="A532" s="5" t="inlineStr">
        <is>
          <t>W00640</t>
        </is>
      </c>
      <c r="B532" s="5" t="inlineStr">
        <is>
          <t>DE · Munich</t>
        </is>
      </c>
      <c r="C532" s="5" t="inlineStr">
        <is>
          <t>DE</t>
        </is>
      </c>
      <c r="D532" s="5" t="inlineStr">
        <is>
          <t>Munich</t>
        </is>
      </c>
      <c r="E532" s="5" t="inlineStr">
        <is>
          <t>Finance</t>
        </is>
      </c>
      <c r="F532" s="5" t="inlineStr">
        <is>
          <t>L3</t>
        </is>
      </c>
      <c r="G532" s="5" t="inlineStr">
        <is>
          <t>Finance L3</t>
        </is>
      </c>
      <c r="H532" s="5" t="inlineStr">
        <is>
          <t>M</t>
        </is>
      </c>
      <c r="I532" s="5" t="inlineStr">
        <is>
          <t>Fixed-term</t>
        </is>
      </c>
      <c r="J532" s="5" t="inlineStr">
        <is>
          <t>Onsite</t>
        </is>
      </c>
      <c r="K532" s="5" t="n">
        <v>1</v>
      </c>
      <c r="L532" s="5" t="n">
        <v>40</v>
      </c>
      <c r="M532" s="5" t="n">
        <v>3</v>
      </c>
      <c r="N532" s="41" t="n">
        <v>64400</v>
      </c>
      <c r="O532" s="41" t="n">
        <v>3160</v>
      </c>
      <c r="P532" s="41" t="n">
        <v>0</v>
      </c>
      <c r="Q532" s="41" t="n">
        <v>0</v>
      </c>
      <c r="R532" s="41" t="n">
        <v>0</v>
      </c>
      <c r="S532" s="28">
        <f>L532*Settings!$C$7</f>
        <v/>
      </c>
      <c r="T532" s="34">
        <f>O532+P532+Q532+R532</f>
        <v/>
      </c>
      <c r="U532" s="34">
        <f>N532+T532</f>
        <v/>
      </c>
      <c r="V532" s="33">
        <f>N532/S532</f>
        <v/>
      </c>
      <c r="W532" s="33">
        <f>T532/S532</f>
        <v/>
      </c>
      <c r="X532" s="33">
        <f>U532/S532</f>
        <v/>
      </c>
      <c r="Y532" s="4">
        <f>IF(T532&gt;0,1,0)</f>
        <v/>
      </c>
      <c r="Z532" s="4">
        <f>INDEX('Job Evaluation'!$I$5:$I$40,MATCH(G532,'Job Evaluation'!$A$5:$A$40,0))</f>
        <v/>
      </c>
      <c r="AA532" s="4">
        <f>SUMPRODUCT(($C$2:$C$3444=C532)*($X$2:$X$3444&lt;X532))+SUMPRODUCT(($C$2:C532=C532)*($X$2:X532=X532))</f>
        <v/>
      </c>
      <c r="AB532" s="4">
        <f>MIN(4,INT((AA532-1)*4/COUNTIF($C$2:$C$3444,C532))+1)</f>
        <v/>
      </c>
    </row>
    <row r="533">
      <c r="A533" s="5" t="inlineStr">
        <is>
          <t>W00641</t>
        </is>
      </c>
      <c r="B533" s="5" t="inlineStr">
        <is>
          <t>ES · Barcelona</t>
        </is>
      </c>
      <c r="C533" s="5" t="inlineStr">
        <is>
          <t>ES</t>
        </is>
      </c>
      <c r="D533" s="5" t="inlineStr">
        <is>
          <t>Barcelona</t>
        </is>
      </c>
      <c r="E533" s="5" t="inlineStr">
        <is>
          <t>Customer Service</t>
        </is>
      </c>
      <c r="F533" s="5" t="inlineStr">
        <is>
          <t>L4</t>
        </is>
      </c>
      <c r="G533" s="5" t="inlineStr">
        <is>
          <t>Customer Service L4</t>
        </is>
      </c>
      <c r="H533" s="5" t="inlineStr">
        <is>
          <t>F</t>
        </is>
      </c>
      <c r="I533" s="5" t="inlineStr">
        <is>
          <t>Permanent</t>
        </is>
      </c>
      <c r="J533" s="5" t="inlineStr">
        <is>
          <t>Hybrid</t>
        </is>
      </c>
      <c r="K533" s="5" t="n">
        <v>1</v>
      </c>
      <c r="L533" s="5" t="n">
        <v>40</v>
      </c>
      <c r="M533" s="5" t="n">
        <v>3</v>
      </c>
      <c r="N533" s="41" t="n">
        <v>39750</v>
      </c>
      <c r="O533" s="41" t="n">
        <v>3100</v>
      </c>
      <c r="P533" s="41" t="n">
        <v>0</v>
      </c>
      <c r="Q533" s="41" t="n">
        <v>0</v>
      </c>
      <c r="R533" s="41" t="n">
        <v>0</v>
      </c>
      <c r="S533" s="28">
        <f>L533*Settings!$C$7</f>
        <v/>
      </c>
      <c r="T533" s="34">
        <f>O533+P533+Q533+R533</f>
        <v/>
      </c>
      <c r="U533" s="34">
        <f>N533+T533</f>
        <v/>
      </c>
      <c r="V533" s="33">
        <f>N533/S533</f>
        <v/>
      </c>
      <c r="W533" s="33">
        <f>T533/S533</f>
        <v/>
      </c>
      <c r="X533" s="33">
        <f>U533/S533</f>
        <v/>
      </c>
      <c r="Y533" s="4">
        <f>IF(T533&gt;0,1,0)</f>
        <v/>
      </c>
      <c r="Z533" s="4">
        <f>INDEX('Job Evaluation'!$I$5:$I$40,MATCH(G533,'Job Evaluation'!$A$5:$A$40,0))</f>
        <v/>
      </c>
      <c r="AA533" s="4">
        <f>SUMPRODUCT(($C$2:$C$3444=C533)*($X$2:$X$3444&lt;X533))+SUMPRODUCT(($C$2:C533=C533)*($X$2:X533=X533))</f>
        <v/>
      </c>
      <c r="AB533" s="4">
        <f>MIN(4,INT((AA533-1)*4/COUNTIF($C$2:$C$3444,C533))+1)</f>
        <v/>
      </c>
    </row>
    <row r="534">
      <c r="A534" s="5" t="inlineStr">
        <is>
          <t>W00642</t>
        </is>
      </c>
      <c r="B534" s="5" t="inlineStr">
        <is>
          <t>PL · Kraków</t>
        </is>
      </c>
      <c r="C534" s="5" t="inlineStr">
        <is>
          <t>PL</t>
        </is>
      </c>
      <c r="D534" s="5" t="inlineStr">
        <is>
          <t>Krakow</t>
        </is>
      </c>
      <c r="E534" s="5" t="inlineStr">
        <is>
          <t>Customer Service</t>
        </is>
      </c>
      <c r="F534" s="5" t="inlineStr">
        <is>
          <t>L2</t>
        </is>
      </c>
      <c r="G534" s="5" t="inlineStr">
        <is>
          <t>Customer Service L2</t>
        </is>
      </c>
      <c r="H534" s="5" t="inlineStr">
        <is>
          <t>M</t>
        </is>
      </c>
      <c r="I534" s="5" t="inlineStr">
        <is>
          <t>Fixed-term</t>
        </is>
      </c>
      <c r="J534" s="5" t="inlineStr">
        <is>
          <t>Onsite</t>
        </is>
      </c>
      <c r="K534" s="5" t="n">
        <v>1</v>
      </c>
      <c r="L534" s="5" t="n">
        <v>40</v>
      </c>
      <c r="M534" s="5" t="n">
        <v>4</v>
      </c>
      <c r="N534" s="41" t="n">
        <v>23300</v>
      </c>
      <c r="O534" s="41" t="n">
        <v>0</v>
      </c>
      <c r="P534" s="41" t="n">
        <v>0</v>
      </c>
      <c r="Q534" s="41" t="n">
        <v>840</v>
      </c>
      <c r="R534" s="41" t="n">
        <v>0</v>
      </c>
      <c r="S534" s="28">
        <f>L534*Settings!$C$7</f>
        <v/>
      </c>
      <c r="T534" s="34">
        <f>O534+P534+Q534+R534</f>
        <v/>
      </c>
      <c r="U534" s="34">
        <f>N534+T534</f>
        <v/>
      </c>
      <c r="V534" s="33">
        <f>N534/S534</f>
        <v/>
      </c>
      <c r="W534" s="33">
        <f>T534/S534</f>
        <v/>
      </c>
      <c r="X534" s="33">
        <f>U534/S534</f>
        <v/>
      </c>
      <c r="Y534" s="4">
        <f>IF(T534&gt;0,1,0)</f>
        <v/>
      </c>
      <c r="Z534" s="4">
        <f>INDEX('Job Evaluation'!$I$5:$I$40,MATCH(G534,'Job Evaluation'!$A$5:$A$40,0))</f>
        <v/>
      </c>
      <c r="AA534" s="4">
        <f>SUMPRODUCT(($C$2:$C$3444=C534)*($X$2:$X$3444&lt;X534))+SUMPRODUCT(($C$2:C534=C534)*($X$2:X534=X534))</f>
        <v/>
      </c>
      <c r="AB534" s="4">
        <f>MIN(4,INT((AA534-1)*4/COUNTIF($C$2:$C$3444,C534))+1)</f>
        <v/>
      </c>
    </row>
    <row r="535">
      <c r="A535" s="5" t="inlineStr">
        <is>
          <t>W00643</t>
        </is>
      </c>
      <c r="B535" s="5" t="inlineStr">
        <is>
          <t>IT · Milan</t>
        </is>
      </c>
      <c r="C535" s="5" t="inlineStr">
        <is>
          <t>IT</t>
        </is>
      </c>
      <c r="D535" s="5" t="inlineStr">
        <is>
          <t>Milan</t>
        </is>
      </c>
      <c r="E535" s="5" t="inlineStr">
        <is>
          <t>Customer Service</t>
        </is>
      </c>
      <c r="F535" s="5" t="inlineStr">
        <is>
          <t>L2</t>
        </is>
      </c>
      <c r="G535" s="5" t="inlineStr">
        <is>
          <t>Customer Service L2</t>
        </is>
      </c>
      <c r="H535" s="5" t="inlineStr">
        <is>
          <t>M</t>
        </is>
      </c>
      <c r="I535" s="5" t="inlineStr">
        <is>
          <t>Fixed-term</t>
        </is>
      </c>
      <c r="J535" s="5" t="inlineStr">
        <is>
          <t>Onsite</t>
        </is>
      </c>
      <c r="K535" s="5" t="n">
        <v>1</v>
      </c>
      <c r="L535" s="5" t="n">
        <v>40</v>
      </c>
      <c r="M535" s="5" t="n">
        <v>4</v>
      </c>
      <c r="N535" s="41" t="n">
        <v>24600</v>
      </c>
      <c r="O535" s="41" t="n">
        <v>0</v>
      </c>
      <c r="P535" s="41" t="n">
        <v>0</v>
      </c>
      <c r="Q535" s="41" t="n">
        <v>1320</v>
      </c>
      <c r="R535" s="41" t="n">
        <v>0</v>
      </c>
      <c r="S535" s="28">
        <f>L535*Settings!$C$7</f>
        <v/>
      </c>
      <c r="T535" s="34">
        <f>O535+P535+Q535+R535</f>
        <v/>
      </c>
      <c r="U535" s="34">
        <f>N535+T535</f>
        <v/>
      </c>
      <c r="V535" s="33">
        <f>N535/S535</f>
        <v/>
      </c>
      <c r="W535" s="33">
        <f>T535/S535</f>
        <v/>
      </c>
      <c r="X535" s="33">
        <f>U535/S535</f>
        <v/>
      </c>
      <c r="Y535" s="4">
        <f>IF(T535&gt;0,1,0)</f>
        <v/>
      </c>
      <c r="Z535" s="4">
        <f>INDEX('Job Evaluation'!$I$5:$I$40,MATCH(G535,'Job Evaluation'!$A$5:$A$40,0))</f>
        <v/>
      </c>
      <c r="AA535" s="4">
        <f>SUMPRODUCT(($C$2:$C$3444=C535)*($X$2:$X$3444&lt;X535))+SUMPRODUCT(($C$2:C535=C535)*($X$2:X535=X535))</f>
        <v/>
      </c>
      <c r="AB535" s="4">
        <f>MIN(4,INT((AA535-1)*4/COUNTIF($C$2:$C$3444,C535))+1)</f>
        <v/>
      </c>
    </row>
    <row r="536">
      <c r="A536" s="5" t="inlineStr">
        <is>
          <t>W00644</t>
        </is>
      </c>
      <c r="B536" s="5" t="inlineStr">
        <is>
          <t>PL · Kraków</t>
        </is>
      </c>
      <c r="C536" s="5" t="inlineStr">
        <is>
          <t>PL</t>
        </is>
      </c>
      <c r="D536" s="5" t="inlineStr">
        <is>
          <t>Krakow</t>
        </is>
      </c>
      <c r="E536" s="5" t="inlineStr">
        <is>
          <t>Operations</t>
        </is>
      </c>
      <c r="F536" s="5" t="inlineStr">
        <is>
          <t>L2</t>
        </is>
      </c>
      <c r="G536" s="5" t="inlineStr">
        <is>
          <t>Operations L2</t>
        </is>
      </c>
      <c r="H536" s="5" t="inlineStr">
        <is>
          <t>M</t>
        </is>
      </c>
      <c r="I536" s="5" t="inlineStr">
        <is>
          <t>Fixed-term</t>
        </is>
      </c>
      <c r="J536" s="5" t="inlineStr">
        <is>
          <t>Onsite</t>
        </is>
      </c>
      <c r="K536" s="5" t="n">
        <v>1</v>
      </c>
      <c r="L536" s="5" t="n">
        <v>40</v>
      </c>
      <c r="M536" s="5" t="n">
        <v>3</v>
      </c>
      <c r="N536" s="41" t="n">
        <v>25750</v>
      </c>
      <c r="O536" s="41" t="n">
        <v>0</v>
      </c>
      <c r="P536" s="41" t="n">
        <v>0</v>
      </c>
      <c r="Q536" s="41" t="n">
        <v>840</v>
      </c>
      <c r="R536" s="41" t="n">
        <v>0</v>
      </c>
      <c r="S536" s="28">
        <f>L536*Settings!$C$7</f>
        <v/>
      </c>
      <c r="T536" s="34">
        <f>O536+P536+Q536+R536</f>
        <v/>
      </c>
      <c r="U536" s="34">
        <f>N536+T536</f>
        <v/>
      </c>
      <c r="V536" s="33">
        <f>N536/S536</f>
        <v/>
      </c>
      <c r="W536" s="33">
        <f>T536/S536</f>
        <v/>
      </c>
      <c r="X536" s="33">
        <f>U536/S536</f>
        <v/>
      </c>
      <c r="Y536" s="4">
        <f>IF(T536&gt;0,1,0)</f>
        <v/>
      </c>
      <c r="Z536" s="4">
        <f>INDEX('Job Evaluation'!$I$5:$I$40,MATCH(G536,'Job Evaluation'!$A$5:$A$40,0))</f>
        <v/>
      </c>
      <c r="AA536" s="4">
        <f>SUMPRODUCT(($C$2:$C$3444=C536)*($X$2:$X$3444&lt;X536))+SUMPRODUCT(($C$2:C536=C536)*($X$2:X536=X536))</f>
        <v/>
      </c>
      <c r="AB536" s="4">
        <f>MIN(4,INT((AA536-1)*4/COUNTIF($C$2:$C$3444,C536))+1)</f>
        <v/>
      </c>
    </row>
    <row r="537">
      <c r="A537" s="5" t="inlineStr">
        <is>
          <t>W00645</t>
        </is>
      </c>
      <c r="B537" s="5" t="inlineStr">
        <is>
          <t>PL · Kraków</t>
        </is>
      </c>
      <c r="C537" s="5" t="inlineStr">
        <is>
          <t>PL</t>
        </is>
      </c>
      <c r="D537" s="5" t="inlineStr">
        <is>
          <t>Krakow</t>
        </is>
      </c>
      <c r="E537" s="5" t="inlineStr">
        <is>
          <t>Customer Service</t>
        </is>
      </c>
      <c r="F537" s="5" t="inlineStr">
        <is>
          <t>L4</t>
        </is>
      </c>
      <c r="G537" s="5" t="inlineStr">
        <is>
          <t>Customer Service L4</t>
        </is>
      </c>
      <c r="H537" s="5" t="inlineStr">
        <is>
          <t>M</t>
        </is>
      </c>
      <c r="I537" s="5" t="inlineStr">
        <is>
          <t>Permanent</t>
        </is>
      </c>
      <c r="J537" s="5" t="inlineStr">
        <is>
          <t>Hybrid</t>
        </is>
      </c>
      <c r="K537" s="5" t="n">
        <v>1</v>
      </c>
      <c r="L537" s="5" t="n">
        <v>40</v>
      </c>
      <c r="M537" s="5" t="n">
        <v>1</v>
      </c>
      <c r="N537" s="41" t="n">
        <v>38850</v>
      </c>
      <c r="O537" s="41" t="n">
        <v>0</v>
      </c>
      <c r="P537" s="41" t="n">
        <v>0</v>
      </c>
      <c r="Q537" s="41" t="n">
        <v>0</v>
      </c>
      <c r="R537" s="41" t="n">
        <v>0</v>
      </c>
      <c r="S537" s="28">
        <f>L537*Settings!$C$7</f>
        <v/>
      </c>
      <c r="T537" s="34">
        <f>O537+P537+Q537+R537</f>
        <v/>
      </c>
      <c r="U537" s="34">
        <f>N537+T537</f>
        <v/>
      </c>
      <c r="V537" s="33">
        <f>N537/S537</f>
        <v/>
      </c>
      <c r="W537" s="33">
        <f>T537/S537</f>
        <v/>
      </c>
      <c r="X537" s="33">
        <f>U537/S537</f>
        <v/>
      </c>
      <c r="Y537" s="4">
        <f>IF(T537&gt;0,1,0)</f>
        <v/>
      </c>
      <c r="Z537" s="4">
        <f>INDEX('Job Evaluation'!$I$5:$I$40,MATCH(G537,'Job Evaluation'!$A$5:$A$40,0))</f>
        <v/>
      </c>
      <c r="AA537" s="4">
        <f>SUMPRODUCT(($C$2:$C$3444=C537)*($X$2:$X$3444&lt;X537))+SUMPRODUCT(($C$2:C537=C537)*($X$2:X537=X537))</f>
        <v/>
      </c>
      <c r="AB537" s="4">
        <f>MIN(4,INT((AA537-1)*4/COUNTIF($C$2:$C$3444,C537))+1)</f>
        <v/>
      </c>
    </row>
    <row r="538">
      <c r="A538" s="5" t="inlineStr">
        <is>
          <t>W00646</t>
        </is>
      </c>
      <c r="B538" s="5" t="inlineStr">
        <is>
          <t>PL · Kraków</t>
        </is>
      </c>
      <c r="C538" s="5" t="inlineStr">
        <is>
          <t>PL</t>
        </is>
      </c>
      <c r="D538" s="5" t="inlineStr">
        <is>
          <t>Krakow</t>
        </is>
      </c>
      <c r="E538" s="5" t="inlineStr">
        <is>
          <t>Customer Service</t>
        </is>
      </c>
      <c r="F538" s="5" t="inlineStr">
        <is>
          <t>L3</t>
        </is>
      </c>
      <c r="G538" s="5" t="inlineStr">
        <is>
          <t>Customer Service L3</t>
        </is>
      </c>
      <c r="H538" s="5" t="inlineStr">
        <is>
          <t>F</t>
        </is>
      </c>
      <c r="I538" s="5" t="inlineStr">
        <is>
          <t>Permanent</t>
        </is>
      </c>
      <c r="J538" s="5" t="inlineStr">
        <is>
          <t>Onsite</t>
        </is>
      </c>
      <c r="K538" s="5" t="n">
        <v>1</v>
      </c>
      <c r="L538" s="5" t="n">
        <v>40</v>
      </c>
      <c r="M538" s="5" t="n">
        <v>4</v>
      </c>
      <c r="N538" s="41" t="n">
        <v>27200</v>
      </c>
      <c r="O538" s="41" t="n">
        <v>1620</v>
      </c>
      <c r="P538" s="41" t="n">
        <v>0</v>
      </c>
      <c r="Q538" s="41" t="n">
        <v>840</v>
      </c>
      <c r="R538" s="41" t="n">
        <v>0</v>
      </c>
      <c r="S538" s="28">
        <f>L538*Settings!$C$7</f>
        <v/>
      </c>
      <c r="T538" s="34">
        <f>O538+P538+Q538+R538</f>
        <v/>
      </c>
      <c r="U538" s="34">
        <f>N538+T538</f>
        <v/>
      </c>
      <c r="V538" s="33">
        <f>N538/S538</f>
        <v/>
      </c>
      <c r="W538" s="33">
        <f>T538/S538</f>
        <v/>
      </c>
      <c r="X538" s="33">
        <f>U538/S538</f>
        <v/>
      </c>
      <c r="Y538" s="4">
        <f>IF(T538&gt;0,1,0)</f>
        <v/>
      </c>
      <c r="Z538" s="4">
        <f>INDEX('Job Evaluation'!$I$5:$I$40,MATCH(G538,'Job Evaluation'!$A$5:$A$40,0))</f>
        <v/>
      </c>
      <c r="AA538" s="4">
        <f>SUMPRODUCT(($C$2:$C$3444=C538)*($X$2:$X$3444&lt;X538))+SUMPRODUCT(($C$2:C538=C538)*($X$2:X538=X538))</f>
        <v/>
      </c>
      <c r="AB538" s="4">
        <f>MIN(4,INT((AA538-1)*4/COUNTIF($C$2:$C$3444,C538))+1)</f>
        <v/>
      </c>
    </row>
    <row r="539">
      <c r="A539" s="5" t="inlineStr">
        <is>
          <t>W00648</t>
        </is>
      </c>
      <c r="B539" s="5" t="inlineStr">
        <is>
          <t>DE · Munich</t>
        </is>
      </c>
      <c r="C539" s="5" t="inlineStr">
        <is>
          <t>DE</t>
        </is>
      </c>
      <c r="D539" s="5" t="inlineStr">
        <is>
          <t>Munich</t>
        </is>
      </c>
      <c r="E539" s="5" t="inlineStr">
        <is>
          <t>Operations</t>
        </is>
      </c>
      <c r="F539" s="5" t="inlineStr">
        <is>
          <t>L1</t>
        </is>
      </c>
      <c r="G539" s="5" t="inlineStr">
        <is>
          <t>Operations L1</t>
        </is>
      </c>
      <c r="H539" s="5" t="inlineStr">
        <is>
          <t>F</t>
        </is>
      </c>
      <c r="I539" s="5" t="inlineStr">
        <is>
          <t>Fixed-term</t>
        </is>
      </c>
      <c r="J539" s="5" t="inlineStr">
        <is>
          <t>Onsite</t>
        </is>
      </c>
      <c r="K539" s="5" t="n">
        <v>1</v>
      </c>
      <c r="L539" s="5" t="n">
        <v>40</v>
      </c>
      <c r="M539" s="5" t="n">
        <v>4</v>
      </c>
      <c r="N539" s="41" t="n">
        <v>29300</v>
      </c>
      <c r="O539" s="41" t="n">
        <v>0</v>
      </c>
      <c r="P539" s="41" t="n">
        <v>0</v>
      </c>
      <c r="Q539" s="41" t="n">
        <v>1800</v>
      </c>
      <c r="R539" s="41" t="n">
        <v>0</v>
      </c>
      <c r="S539" s="28">
        <f>L539*Settings!$C$7</f>
        <v/>
      </c>
      <c r="T539" s="34">
        <f>O539+P539+Q539+R539</f>
        <v/>
      </c>
      <c r="U539" s="34">
        <f>N539+T539</f>
        <v/>
      </c>
      <c r="V539" s="33">
        <f>N539/S539</f>
        <v/>
      </c>
      <c r="W539" s="33">
        <f>T539/S539</f>
        <v/>
      </c>
      <c r="X539" s="33">
        <f>U539/S539</f>
        <v/>
      </c>
      <c r="Y539" s="4">
        <f>IF(T539&gt;0,1,0)</f>
        <v/>
      </c>
      <c r="Z539" s="4">
        <f>INDEX('Job Evaluation'!$I$5:$I$40,MATCH(G539,'Job Evaluation'!$A$5:$A$40,0))</f>
        <v/>
      </c>
      <c r="AA539" s="4">
        <f>SUMPRODUCT(($C$2:$C$3444=C539)*($X$2:$X$3444&lt;X539))+SUMPRODUCT(($C$2:C539=C539)*($X$2:X539=X539))</f>
        <v/>
      </c>
      <c r="AB539" s="4">
        <f>MIN(4,INT((AA539-1)*4/COUNTIF($C$2:$C$3444,C539))+1)</f>
        <v/>
      </c>
    </row>
    <row r="540">
      <c r="A540" s="5" t="inlineStr">
        <is>
          <t>W00649</t>
        </is>
      </c>
      <c r="B540" s="5" t="inlineStr">
        <is>
          <t>PL · Kraków</t>
        </is>
      </c>
      <c r="C540" s="5" t="inlineStr">
        <is>
          <t>PL</t>
        </is>
      </c>
      <c r="D540" s="5" t="inlineStr">
        <is>
          <t>Krakow</t>
        </is>
      </c>
      <c r="E540" s="5" t="inlineStr">
        <is>
          <t>Customer Service</t>
        </is>
      </c>
      <c r="F540" s="5" t="inlineStr">
        <is>
          <t>L2</t>
        </is>
      </c>
      <c r="G540" s="5" t="inlineStr">
        <is>
          <t>Customer Service L2</t>
        </is>
      </c>
      <c r="H540" s="5" t="inlineStr">
        <is>
          <t>F</t>
        </is>
      </c>
      <c r="I540" s="5" t="inlineStr">
        <is>
          <t>Fixed-term</t>
        </is>
      </c>
      <c r="J540" s="5" t="inlineStr">
        <is>
          <t>Onsite</t>
        </is>
      </c>
      <c r="K540" s="5" t="n">
        <v>1</v>
      </c>
      <c r="L540" s="5" t="n">
        <v>40</v>
      </c>
      <c r="M540" s="5" t="n">
        <v>3</v>
      </c>
      <c r="N540" s="41" t="n">
        <v>22650</v>
      </c>
      <c r="O540" s="41" t="n">
        <v>0</v>
      </c>
      <c r="P540" s="41" t="n">
        <v>0</v>
      </c>
      <c r="Q540" s="41" t="n">
        <v>840</v>
      </c>
      <c r="R540" s="41" t="n">
        <v>0</v>
      </c>
      <c r="S540" s="28">
        <f>L540*Settings!$C$7</f>
        <v/>
      </c>
      <c r="T540" s="34">
        <f>O540+P540+Q540+R540</f>
        <v/>
      </c>
      <c r="U540" s="34">
        <f>N540+T540</f>
        <v/>
      </c>
      <c r="V540" s="33">
        <f>N540/S540</f>
        <v/>
      </c>
      <c r="W540" s="33">
        <f>T540/S540</f>
        <v/>
      </c>
      <c r="X540" s="33">
        <f>U540/S540</f>
        <v/>
      </c>
      <c r="Y540" s="4">
        <f>IF(T540&gt;0,1,0)</f>
        <v/>
      </c>
      <c r="Z540" s="4">
        <f>INDEX('Job Evaluation'!$I$5:$I$40,MATCH(G540,'Job Evaluation'!$A$5:$A$40,0))</f>
        <v/>
      </c>
      <c r="AA540" s="4">
        <f>SUMPRODUCT(($C$2:$C$3444=C540)*($X$2:$X$3444&lt;X540))+SUMPRODUCT(($C$2:C540=C540)*($X$2:X540=X540))</f>
        <v/>
      </c>
      <c r="AB540" s="4">
        <f>MIN(4,INT((AA540-1)*4/COUNTIF($C$2:$C$3444,C540))+1)</f>
        <v/>
      </c>
    </row>
    <row r="541">
      <c r="A541" s="5" t="inlineStr">
        <is>
          <t>W00650</t>
        </is>
      </c>
      <c r="B541" s="5" t="inlineStr">
        <is>
          <t>IT · Milan</t>
        </is>
      </c>
      <c r="C541" s="5" t="inlineStr">
        <is>
          <t>IT</t>
        </is>
      </c>
      <c r="D541" s="5" t="inlineStr">
        <is>
          <t>Milan</t>
        </is>
      </c>
      <c r="E541" s="5" t="inlineStr">
        <is>
          <t>Customer Service</t>
        </is>
      </c>
      <c r="F541" s="5" t="inlineStr">
        <is>
          <t>L3</t>
        </is>
      </c>
      <c r="G541" s="5" t="inlineStr">
        <is>
          <t>Customer Service L3</t>
        </is>
      </c>
      <c r="H541" s="5" t="inlineStr">
        <is>
          <t>M</t>
        </is>
      </c>
      <c r="I541" s="5" t="inlineStr">
        <is>
          <t>Permanent</t>
        </is>
      </c>
      <c r="J541" s="5" t="inlineStr">
        <is>
          <t>Hybrid</t>
        </is>
      </c>
      <c r="K541" s="5" t="n">
        <v>1</v>
      </c>
      <c r="L541" s="5" t="n">
        <v>40</v>
      </c>
      <c r="M541" s="5" t="n">
        <v>4</v>
      </c>
      <c r="N541" s="41" t="n">
        <v>39150</v>
      </c>
      <c r="O541" s="41" t="n">
        <v>2530</v>
      </c>
      <c r="P541" s="41" t="n">
        <v>0</v>
      </c>
      <c r="Q541" s="41" t="n">
        <v>0</v>
      </c>
      <c r="R541" s="41" t="n">
        <v>0</v>
      </c>
      <c r="S541" s="28">
        <f>L541*Settings!$C$7</f>
        <v/>
      </c>
      <c r="T541" s="34">
        <f>O541+P541+Q541+R541</f>
        <v/>
      </c>
      <c r="U541" s="34">
        <f>N541+T541</f>
        <v/>
      </c>
      <c r="V541" s="33">
        <f>N541/S541</f>
        <v/>
      </c>
      <c r="W541" s="33">
        <f>T541/S541</f>
        <v/>
      </c>
      <c r="X541" s="33">
        <f>U541/S541</f>
        <v/>
      </c>
      <c r="Y541" s="4">
        <f>IF(T541&gt;0,1,0)</f>
        <v/>
      </c>
      <c r="Z541" s="4">
        <f>INDEX('Job Evaluation'!$I$5:$I$40,MATCH(G541,'Job Evaluation'!$A$5:$A$40,0))</f>
        <v/>
      </c>
      <c r="AA541" s="4">
        <f>SUMPRODUCT(($C$2:$C$3444=C541)*($X$2:$X$3444&lt;X541))+SUMPRODUCT(($C$2:C541=C541)*($X$2:X541=X541))</f>
        <v/>
      </c>
      <c r="AB541" s="4">
        <f>MIN(4,INT((AA541-1)*4/COUNTIF($C$2:$C$3444,C541))+1)</f>
        <v/>
      </c>
    </row>
    <row r="542">
      <c r="A542" s="5" t="inlineStr">
        <is>
          <t>W00651</t>
        </is>
      </c>
      <c r="B542" s="5" t="inlineStr">
        <is>
          <t>PL · Kraków</t>
        </is>
      </c>
      <c r="C542" s="5" t="inlineStr">
        <is>
          <t>PL</t>
        </is>
      </c>
      <c r="D542" s="5" t="inlineStr">
        <is>
          <t>Krakow</t>
        </is>
      </c>
      <c r="E542" s="5" t="inlineStr">
        <is>
          <t>Operations</t>
        </is>
      </c>
      <c r="F542" s="5" t="inlineStr">
        <is>
          <t>L3</t>
        </is>
      </c>
      <c r="G542" s="5" t="inlineStr">
        <is>
          <t>Operations L3</t>
        </is>
      </c>
      <c r="H542" s="5" t="inlineStr">
        <is>
          <t>M</t>
        </is>
      </c>
      <c r="I542" s="5" t="inlineStr">
        <is>
          <t>Fixed-term</t>
        </is>
      </c>
      <c r="J542" s="5" t="inlineStr">
        <is>
          <t>Onsite</t>
        </is>
      </c>
      <c r="K542" s="5" t="n">
        <v>1</v>
      </c>
      <c r="L542" s="5" t="n">
        <v>40</v>
      </c>
      <c r="M542" s="5" t="n">
        <v>3</v>
      </c>
      <c r="N542" s="41" t="n">
        <v>26100</v>
      </c>
      <c r="O542" s="41" t="n">
        <v>1250</v>
      </c>
      <c r="P542" s="41" t="n">
        <v>0</v>
      </c>
      <c r="Q542" s="41" t="n">
        <v>840</v>
      </c>
      <c r="R542" s="41" t="n">
        <v>0</v>
      </c>
      <c r="S542" s="28">
        <f>L542*Settings!$C$7</f>
        <v/>
      </c>
      <c r="T542" s="34">
        <f>O542+P542+Q542+R542</f>
        <v/>
      </c>
      <c r="U542" s="34">
        <f>N542+T542</f>
        <v/>
      </c>
      <c r="V542" s="33">
        <f>N542/S542</f>
        <v/>
      </c>
      <c r="W542" s="33">
        <f>T542/S542</f>
        <v/>
      </c>
      <c r="X542" s="33">
        <f>U542/S542</f>
        <v/>
      </c>
      <c r="Y542" s="4">
        <f>IF(T542&gt;0,1,0)</f>
        <v/>
      </c>
      <c r="Z542" s="4">
        <f>INDEX('Job Evaluation'!$I$5:$I$40,MATCH(G542,'Job Evaluation'!$A$5:$A$40,0))</f>
        <v/>
      </c>
      <c r="AA542" s="4">
        <f>SUMPRODUCT(($C$2:$C$3444=C542)*($X$2:$X$3444&lt;X542))+SUMPRODUCT(($C$2:C542=C542)*($X$2:X542=X542))</f>
        <v/>
      </c>
      <c r="AB542" s="4">
        <f>MIN(4,INT((AA542-1)*4/COUNTIF($C$2:$C$3444,C542))+1)</f>
        <v/>
      </c>
    </row>
    <row r="543">
      <c r="A543" s="5" t="inlineStr">
        <is>
          <t>W00652</t>
        </is>
      </c>
      <c r="B543" s="5" t="inlineStr">
        <is>
          <t>PL · Kraków</t>
        </is>
      </c>
      <c r="C543" s="5" t="inlineStr">
        <is>
          <t>PL</t>
        </is>
      </c>
      <c r="D543" s="5" t="inlineStr">
        <is>
          <t>Krakow</t>
        </is>
      </c>
      <c r="E543" s="5" t="inlineStr">
        <is>
          <t>Operations</t>
        </is>
      </c>
      <c r="F543" s="5" t="inlineStr">
        <is>
          <t>L3</t>
        </is>
      </c>
      <c r="G543" s="5" t="inlineStr">
        <is>
          <t>Operations L3</t>
        </is>
      </c>
      <c r="H543" s="5" t="inlineStr">
        <is>
          <t>M</t>
        </is>
      </c>
      <c r="I543" s="5" t="inlineStr">
        <is>
          <t>Permanent</t>
        </is>
      </c>
      <c r="J543" s="5" t="inlineStr">
        <is>
          <t>Hybrid</t>
        </is>
      </c>
      <c r="K543" s="5" t="n">
        <v>1</v>
      </c>
      <c r="L543" s="5" t="n">
        <v>40</v>
      </c>
      <c r="M543" s="5" t="n">
        <v>2</v>
      </c>
      <c r="N543" s="41" t="n">
        <v>30550</v>
      </c>
      <c r="O543" s="41" t="n">
        <v>840</v>
      </c>
      <c r="P543" s="41" t="n">
        <v>0</v>
      </c>
      <c r="Q543" s="41" t="n">
        <v>0</v>
      </c>
      <c r="R543" s="41" t="n">
        <v>0</v>
      </c>
      <c r="S543" s="28">
        <f>L543*Settings!$C$7</f>
        <v/>
      </c>
      <c r="T543" s="34">
        <f>O543+P543+Q543+R543</f>
        <v/>
      </c>
      <c r="U543" s="34">
        <f>N543+T543</f>
        <v/>
      </c>
      <c r="V543" s="33">
        <f>N543/S543</f>
        <v/>
      </c>
      <c r="W543" s="33">
        <f>T543/S543</f>
        <v/>
      </c>
      <c r="X543" s="33">
        <f>U543/S543</f>
        <v/>
      </c>
      <c r="Y543" s="4">
        <f>IF(T543&gt;0,1,0)</f>
        <v/>
      </c>
      <c r="Z543" s="4">
        <f>INDEX('Job Evaluation'!$I$5:$I$40,MATCH(G543,'Job Evaluation'!$A$5:$A$40,0))</f>
        <v/>
      </c>
      <c r="AA543" s="4">
        <f>SUMPRODUCT(($C$2:$C$3444=C543)*($X$2:$X$3444&lt;X543))+SUMPRODUCT(($C$2:C543=C543)*($X$2:X543=X543))</f>
        <v/>
      </c>
      <c r="AB543" s="4">
        <f>MIN(4,INT((AA543-1)*4/COUNTIF($C$2:$C$3444,C543))+1)</f>
        <v/>
      </c>
    </row>
    <row r="544">
      <c r="A544" s="5" t="inlineStr">
        <is>
          <t>W00653</t>
        </is>
      </c>
      <c r="B544" s="5" t="inlineStr">
        <is>
          <t>ES · Barcelona</t>
        </is>
      </c>
      <c r="C544" s="5" t="inlineStr">
        <is>
          <t>ES</t>
        </is>
      </c>
      <c r="D544" s="5" t="inlineStr">
        <is>
          <t>Barcelona</t>
        </is>
      </c>
      <c r="E544" s="5" t="inlineStr">
        <is>
          <t>HR</t>
        </is>
      </c>
      <c r="F544" s="5" t="inlineStr">
        <is>
          <t>L2</t>
        </is>
      </c>
      <c r="G544" s="5" t="inlineStr">
        <is>
          <t>HR L2</t>
        </is>
      </c>
      <c r="H544" s="5" t="inlineStr">
        <is>
          <t>F</t>
        </is>
      </c>
      <c r="I544" s="5" t="inlineStr">
        <is>
          <t>Fixed-term</t>
        </is>
      </c>
      <c r="J544" s="5" t="inlineStr">
        <is>
          <t>Onsite</t>
        </is>
      </c>
      <c r="K544" s="5" t="n">
        <v>1</v>
      </c>
      <c r="L544" s="5" t="n">
        <v>40</v>
      </c>
      <c r="M544" s="5" t="n">
        <v>3</v>
      </c>
      <c r="N544" s="41" t="n">
        <v>30350</v>
      </c>
      <c r="O544" s="41" t="n">
        <v>0</v>
      </c>
      <c r="P544" s="41" t="n">
        <v>0</v>
      </c>
      <c r="Q544" s="41" t="n">
        <v>0</v>
      </c>
      <c r="R544" s="41" t="n">
        <v>0</v>
      </c>
      <c r="S544" s="28">
        <f>L544*Settings!$C$7</f>
        <v/>
      </c>
      <c r="T544" s="34">
        <f>O544+P544+Q544+R544</f>
        <v/>
      </c>
      <c r="U544" s="34">
        <f>N544+T544</f>
        <v/>
      </c>
      <c r="V544" s="33">
        <f>N544/S544</f>
        <v/>
      </c>
      <c r="W544" s="33">
        <f>T544/S544</f>
        <v/>
      </c>
      <c r="X544" s="33">
        <f>U544/S544</f>
        <v/>
      </c>
      <c r="Y544" s="4">
        <f>IF(T544&gt;0,1,0)</f>
        <v/>
      </c>
      <c r="Z544" s="4">
        <f>INDEX('Job Evaluation'!$I$5:$I$40,MATCH(G544,'Job Evaluation'!$A$5:$A$40,0))</f>
        <v/>
      </c>
      <c r="AA544" s="4">
        <f>SUMPRODUCT(($C$2:$C$3444=C544)*($X$2:$X$3444&lt;X544))+SUMPRODUCT(($C$2:C544=C544)*($X$2:X544=X544))</f>
        <v/>
      </c>
      <c r="AB544" s="4">
        <f>MIN(4,INT((AA544-1)*4/COUNTIF($C$2:$C$3444,C544))+1)</f>
        <v/>
      </c>
    </row>
    <row r="545">
      <c r="A545" s="5" t="inlineStr">
        <is>
          <t>W00654</t>
        </is>
      </c>
      <c r="B545" s="5" t="inlineStr">
        <is>
          <t>PL · Kraków</t>
        </is>
      </c>
      <c r="C545" s="5" t="inlineStr">
        <is>
          <t>PL</t>
        </is>
      </c>
      <c r="D545" s="5" t="inlineStr">
        <is>
          <t>Krakow</t>
        </is>
      </c>
      <c r="E545" s="5" t="inlineStr">
        <is>
          <t>Finance</t>
        </is>
      </c>
      <c r="F545" s="5" t="inlineStr">
        <is>
          <t>L2</t>
        </is>
      </c>
      <c r="G545" s="5" t="inlineStr">
        <is>
          <t>Finance L2</t>
        </is>
      </c>
      <c r="H545" s="5" t="inlineStr">
        <is>
          <t>M</t>
        </is>
      </c>
      <c r="I545" s="5" t="inlineStr">
        <is>
          <t>Permanent</t>
        </is>
      </c>
      <c r="J545" s="5" t="inlineStr">
        <is>
          <t>Onsite</t>
        </is>
      </c>
      <c r="K545" s="5" t="n">
        <v>1</v>
      </c>
      <c r="L545" s="5" t="n">
        <v>40</v>
      </c>
      <c r="M545" s="5" t="n">
        <v>3</v>
      </c>
      <c r="N545" s="41" t="n">
        <v>23450</v>
      </c>
      <c r="O545" s="41" t="n">
        <v>0</v>
      </c>
      <c r="P545" s="41" t="n">
        <v>0</v>
      </c>
      <c r="Q545" s="41" t="n">
        <v>0</v>
      </c>
      <c r="R545" s="41" t="n">
        <v>0</v>
      </c>
      <c r="S545" s="28">
        <f>L545*Settings!$C$7</f>
        <v/>
      </c>
      <c r="T545" s="34">
        <f>O545+P545+Q545+R545</f>
        <v/>
      </c>
      <c r="U545" s="34">
        <f>N545+T545</f>
        <v/>
      </c>
      <c r="V545" s="33">
        <f>N545/S545</f>
        <v/>
      </c>
      <c r="W545" s="33">
        <f>T545/S545</f>
        <v/>
      </c>
      <c r="X545" s="33">
        <f>U545/S545</f>
        <v/>
      </c>
      <c r="Y545" s="4">
        <f>IF(T545&gt;0,1,0)</f>
        <v/>
      </c>
      <c r="Z545" s="4">
        <f>INDEX('Job Evaluation'!$I$5:$I$40,MATCH(G545,'Job Evaluation'!$A$5:$A$40,0))</f>
        <v/>
      </c>
      <c r="AA545" s="4">
        <f>SUMPRODUCT(($C$2:$C$3444=C545)*($X$2:$X$3444&lt;X545))+SUMPRODUCT(($C$2:C545=C545)*($X$2:X545=X545))</f>
        <v/>
      </c>
      <c r="AB545" s="4">
        <f>MIN(4,INT((AA545-1)*4/COUNTIF($C$2:$C$3444,C545))+1)</f>
        <v/>
      </c>
    </row>
    <row r="546">
      <c r="A546" s="5" t="inlineStr">
        <is>
          <t>W00655</t>
        </is>
      </c>
      <c r="B546" s="5" t="inlineStr">
        <is>
          <t>PL · Kraków</t>
        </is>
      </c>
      <c r="C546" s="5" t="inlineStr">
        <is>
          <t>PL</t>
        </is>
      </c>
      <c r="D546" s="5" t="inlineStr">
        <is>
          <t>Krakow</t>
        </is>
      </c>
      <c r="E546" s="5" t="inlineStr">
        <is>
          <t>Operations</t>
        </is>
      </c>
      <c r="F546" s="5" t="inlineStr">
        <is>
          <t>L1</t>
        </is>
      </c>
      <c r="G546" s="5" t="inlineStr">
        <is>
          <t>Operations L1</t>
        </is>
      </c>
      <c r="H546" s="5" t="inlineStr">
        <is>
          <t>M</t>
        </is>
      </c>
      <c r="I546" s="5" t="inlineStr">
        <is>
          <t>Permanent</t>
        </is>
      </c>
      <c r="J546" s="5" t="inlineStr">
        <is>
          <t>Hybrid</t>
        </is>
      </c>
      <c r="K546" s="5" t="n">
        <v>1</v>
      </c>
      <c r="L546" s="5" t="n">
        <v>40</v>
      </c>
      <c r="M546" s="5" t="n">
        <v>3</v>
      </c>
      <c r="N546" s="41" t="n">
        <v>19100</v>
      </c>
      <c r="O546" s="41" t="n">
        <v>0</v>
      </c>
      <c r="P546" s="41" t="n">
        <v>0</v>
      </c>
      <c r="Q546" s="41" t="n">
        <v>0</v>
      </c>
      <c r="R546" s="41" t="n">
        <v>0</v>
      </c>
      <c r="S546" s="28">
        <f>L546*Settings!$C$7</f>
        <v/>
      </c>
      <c r="T546" s="34">
        <f>O546+P546+Q546+R546</f>
        <v/>
      </c>
      <c r="U546" s="34">
        <f>N546+T546</f>
        <v/>
      </c>
      <c r="V546" s="33">
        <f>N546/S546</f>
        <v/>
      </c>
      <c r="W546" s="33">
        <f>T546/S546</f>
        <v/>
      </c>
      <c r="X546" s="33">
        <f>U546/S546</f>
        <v/>
      </c>
      <c r="Y546" s="4">
        <f>IF(T546&gt;0,1,0)</f>
        <v/>
      </c>
      <c r="Z546" s="4">
        <f>INDEX('Job Evaluation'!$I$5:$I$40,MATCH(G546,'Job Evaluation'!$A$5:$A$40,0))</f>
        <v/>
      </c>
      <c r="AA546" s="4">
        <f>SUMPRODUCT(($C$2:$C$3444=C546)*($X$2:$X$3444&lt;X546))+SUMPRODUCT(($C$2:C546=C546)*($X$2:X546=X546))</f>
        <v/>
      </c>
      <c r="AB546" s="4">
        <f>MIN(4,INT((AA546-1)*4/COUNTIF($C$2:$C$3444,C546))+1)</f>
        <v/>
      </c>
    </row>
    <row r="547">
      <c r="A547" s="5" t="inlineStr">
        <is>
          <t>W00656</t>
        </is>
      </c>
      <c r="B547" s="5" t="inlineStr">
        <is>
          <t>IT · Milan</t>
        </is>
      </c>
      <c r="C547" s="5" t="inlineStr">
        <is>
          <t>IT</t>
        </is>
      </c>
      <c r="D547" s="5" t="inlineStr">
        <is>
          <t>Milan</t>
        </is>
      </c>
      <c r="E547" s="5" t="inlineStr">
        <is>
          <t>Operations</t>
        </is>
      </c>
      <c r="F547" s="5" t="inlineStr">
        <is>
          <t>L4</t>
        </is>
      </c>
      <c r="G547" s="5" t="inlineStr">
        <is>
          <t>Operations L4</t>
        </is>
      </c>
      <c r="H547" s="5" t="inlineStr">
        <is>
          <t>F</t>
        </is>
      </c>
      <c r="I547" s="5" t="inlineStr">
        <is>
          <t>Permanent</t>
        </is>
      </c>
      <c r="J547" s="5" t="inlineStr">
        <is>
          <t>Hybrid</t>
        </is>
      </c>
      <c r="K547" s="5" t="n">
        <v>1</v>
      </c>
      <c r="L547" s="5" t="n">
        <v>40</v>
      </c>
      <c r="M547" s="5" t="n">
        <v>3</v>
      </c>
      <c r="N547" s="41" t="n">
        <v>52800</v>
      </c>
      <c r="O547" s="41" t="n">
        <v>4260</v>
      </c>
      <c r="P547" s="41" t="n">
        <v>0</v>
      </c>
      <c r="Q547" s="41" t="n">
        <v>0</v>
      </c>
      <c r="R547" s="41" t="n">
        <v>0</v>
      </c>
      <c r="S547" s="28">
        <f>L547*Settings!$C$7</f>
        <v/>
      </c>
      <c r="T547" s="34">
        <f>O547+P547+Q547+R547</f>
        <v/>
      </c>
      <c r="U547" s="34">
        <f>N547+T547</f>
        <v/>
      </c>
      <c r="V547" s="33">
        <f>N547/S547</f>
        <v/>
      </c>
      <c r="W547" s="33">
        <f>T547/S547</f>
        <v/>
      </c>
      <c r="X547" s="33">
        <f>U547/S547</f>
        <v/>
      </c>
      <c r="Y547" s="4">
        <f>IF(T547&gt;0,1,0)</f>
        <v/>
      </c>
      <c r="Z547" s="4">
        <f>INDEX('Job Evaluation'!$I$5:$I$40,MATCH(G547,'Job Evaluation'!$A$5:$A$40,0))</f>
        <v/>
      </c>
      <c r="AA547" s="4">
        <f>SUMPRODUCT(($C$2:$C$3444=C547)*($X$2:$X$3444&lt;X547))+SUMPRODUCT(($C$2:C547=C547)*($X$2:X547=X547))</f>
        <v/>
      </c>
      <c r="AB547" s="4">
        <f>MIN(4,INT((AA547-1)*4/COUNTIF($C$2:$C$3444,C547))+1)</f>
        <v/>
      </c>
    </row>
    <row r="548">
      <c r="A548" s="5" t="inlineStr">
        <is>
          <t>W00657</t>
        </is>
      </c>
      <c r="B548" s="5" t="inlineStr">
        <is>
          <t>DE · Munich</t>
        </is>
      </c>
      <c r="C548" s="5" t="inlineStr">
        <is>
          <t>DE</t>
        </is>
      </c>
      <c r="D548" s="5" t="inlineStr">
        <is>
          <t>Munich</t>
        </is>
      </c>
      <c r="E548" s="5" t="inlineStr">
        <is>
          <t>Finance</t>
        </is>
      </c>
      <c r="F548" s="5" t="inlineStr">
        <is>
          <t>L4</t>
        </is>
      </c>
      <c r="G548" s="5" t="inlineStr">
        <is>
          <t>Finance L4</t>
        </is>
      </c>
      <c r="H548" s="5" t="inlineStr">
        <is>
          <t>M</t>
        </is>
      </c>
      <c r="I548" s="5" t="inlineStr">
        <is>
          <t>Fixed-term</t>
        </is>
      </c>
      <c r="J548" s="5" t="inlineStr">
        <is>
          <t>Remote</t>
        </is>
      </c>
      <c r="K548" s="5" t="n">
        <v>1</v>
      </c>
      <c r="L548" s="5" t="n">
        <v>40</v>
      </c>
      <c r="M548" s="5" t="n">
        <v>3</v>
      </c>
      <c r="N548" s="41" t="n">
        <v>87200</v>
      </c>
      <c r="O548" s="41" t="n">
        <v>6680</v>
      </c>
      <c r="P548" s="41" t="n">
        <v>0</v>
      </c>
      <c r="Q548" s="41" t="n">
        <v>0</v>
      </c>
      <c r="R548" s="41" t="n">
        <v>0</v>
      </c>
      <c r="S548" s="28">
        <f>L548*Settings!$C$7</f>
        <v/>
      </c>
      <c r="T548" s="34">
        <f>O548+P548+Q548+R548</f>
        <v/>
      </c>
      <c r="U548" s="34">
        <f>N548+T548</f>
        <v/>
      </c>
      <c r="V548" s="33">
        <f>N548/S548</f>
        <v/>
      </c>
      <c r="W548" s="33">
        <f>T548/S548</f>
        <v/>
      </c>
      <c r="X548" s="33">
        <f>U548/S548</f>
        <v/>
      </c>
      <c r="Y548" s="4">
        <f>IF(T548&gt;0,1,0)</f>
        <v/>
      </c>
      <c r="Z548" s="4">
        <f>INDEX('Job Evaluation'!$I$5:$I$40,MATCH(G548,'Job Evaluation'!$A$5:$A$40,0))</f>
        <v/>
      </c>
      <c r="AA548" s="4">
        <f>SUMPRODUCT(($C$2:$C$3444=C548)*($X$2:$X$3444&lt;X548))+SUMPRODUCT(($C$2:C548=C548)*($X$2:X548=X548))</f>
        <v/>
      </c>
      <c r="AB548" s="4">
        <f>MIN(4,INT((AA548-1)*4/COUNTIF($C$2:$C$3444,C548))+1)</f>
        <v/>
      </c>
    </row>
    <row r="549">
      <c r="A549" s="5" t="inlineStr">
        <is>
          <t>W00659</t>
        </is>
      </c>
      <c r="B549" s="5" t="inlineStr">
        <is>
          <t>DE · Munich</t>
        </is>
      </c>
      <c r="C549" s="5" t="inlineStr">
        <is>
          <t>DE</t>
        </is>
      </c>
      <c r="D549" s="5" t="inlineStr">
        <is>
          <t>Munich</t>
        </is>
      </c>
      <c r="E549" s="5" t="inlineStr">
        <is>
          <t>Tech</t>
        </is>
      </c>
      <c r="F549" s="5" t="inlineStr">
        <is>
          <t>L4</t>
        </is>
      </c>
      <c r="G549" s="5" t="inlineStr">
        <is>
          <t>Tech L4</t>
        </is>
      </c>
      <c r="H549" s="5" t="inlineStr">
        <is>
          <t>M</t>
        </is>
      </c>
      <c r="I549" s="5" t="inlineStr">
        <is>
          <t>Permanent</t>
        </is>
      </c>
      <c r="J549" s="5" t="inlineStr">
        <is>
          <t>Onsite</t>
        </is>
      </c>
      <c r="K549" s="5" t="n">
        <v>1</v>
      </c>
      <c r="L549" s="5" t="n">
        <v>40</v>
      </c>
      <c r="M549" s="5" t="n">
        <v>4</v>
      </c>
      <c r="N549" s="41" t="n">
        <v>94100</v>
      </c>
      <c r="O549" s="41" t="n">
        <v>10310</v>
      </c>
      <c r="P549" s="41" t="n">
        <v>0</v>
      </c>
      <c r="Q549" s="41" t="n">
        <v>0</v>
      </c>
      <c r="R549" s="41" t="n">
        <v>0</v>
      </c>
      <c r="S549" s="28">
        <f>L549*Settings!$C$7</f>
        <v/>
      </c>
      <c r="T549" s="34">
        <f>O549+P549+Q549+R549</f>
        <v/>
      </c>
      <c r="U549" s="34">
        <f>N549+T549</f>
        <v/>
      </c>
      <c r="V549" s="33">
        <f>N549/S549</f>
        <v/>
      </c>
      <c r="W549" s="33">
        <f>T549/S549</f>
        <v/>
      </c>
      <c r="X549" s="33">
        <f>U549/S549</f>
        <v/>
      </c>
      <c r="Y549" s="4">
        <f>IF(T549&gt;0,1,0)</f>
        <v/>
      </c>
      <c r="Z549" s="4">
        <f>INDEX('Job Evaluation'!$I$5:$I$40,MATCH(G549,'Job Evaluation'!$A$5:$A$40,0))</f>
        <v/>
      </c>
      <c r="AA549" s="4">
        <f>SUMPRODUCT(($C$2:$C$3444=C549)*($X$2:$X$3444&lt;X549))+SUMPRODUCT(($C$2:C549=C549)*($X$2:X549=X549))</f>
        <v/>
      </c>
      <c r="AB549" s="4">
        <f>MIN(4,INT((AA549-1)*4/COUNTIF($C$2:$C$3444,C549))+1)</f>
        <v/>
      </c>
    </row>
    <row r="550">
      <c r="A550" s="5" t="inlineStr">
        <is>
          <t>W00661</t>
        </is>
      </c>
      <c r="B550" s="5" t="inlineStr">
        <is>
          <t>DE · Munich</t>
        </is>
      </c>
      <c r="C550" s="5" t="inlineStr">
        <is>
          <t>DE</t>
        </is>
      </c>
      <c r="D550" s="5" t="inlineStr">
        <is>
          <t>Munich</t>
        </is>
      </c>
      <c r="E550" s="5" t="inlineStr">
        <is>
          <t>Customer Service</t>
        </is>
      </c>
      <c r="F550" s="5" t="inlineStr">
        <is>
          <t>L4</t>
        </is>
      </c>
      <c r="G550" s="5" t="inlineStr">
        <is>
          <t>Customer Service L4</t>
        </is>
      </c>
      <c r="H550" s="5" t="inlineStr">
        <is>
          <t>F</t>
        </is>
      </c>
      <c r="I550" s="5" t="inlineStr">
        <is>
          <t>Permanent</t>
        </is>
      </c>
      <c r="J550" s="5" t="inlineStr">
        <is>
          <t>Onsite</t>
        </is>
      </c>
      <c r="K550" s="5" t="n">
        <v>1</v>
      </c>
      <c r="L550" s="5" t="n">
        <v>40</v>
      </c>
      <c r="M550" s="5" t="n">
        <v>3</v>
      </c>
      <c r="N550" s="41" t="n">
        <v>73200</v>
      </c>
      <c r="O550" s="41" t="n">
        <v>5780</v>
      </c>
      <c r="P550" s="41" t="n">
        <v>0</v>
      </c>
      <c r="Q550" s="41" t="n">
        <v>0</v>
      </c>
      <c r="R550" s="41" t="n">
        <v>0</v>
      </c>
      <c r="S550" s="28">
        <f>L550*Settings!$C$7</f>
        <v/>
      </c>
      <c r="T550" s="34">
        <f>O550+P550+Q550+R550</f>
        <v/>
      </c>
      <c r="U550" s="34">
        <f>N550+T550</f>
        <v/>
      </c>
      <c r="V550" s="33">
        <f>N550/S550</f>
        <v/>
      </c>
      <c r="W550" s="33">
        <f>T550/S550</f>
        <v/>
      </c>
      <c r="X550" s="33">
        <f>U550/S550</f>
        <v/>
      </c>
      <c r="Y550" s="4">
        <f>IF(T550&gt;0,1,0)</f>
        <v/>
      </c>
      <c r="Z550" s="4">
        <f>INDEX('Job Evaluation'!$I$5:$I$40,MATCH(G550,'Job Evaluation'!$A$5:$A$40,0))</f>
        <v/>
      </c>
      <c r="AA550" s="4">
        <f>SUMPRODUCT(($C$2:$C$3444=C550)*($X$2:$X$3444&lt;X550))+SUMPRODUCT(($C$2:C550=C550)*($X$2:X550=X550))</f>
        <v/>
      </c>
      <c r="AB550" s="4">
        <f>MIN(4,INT((AA550-1)*4/COUNTIF($C$2:$C$3444,C550))+1)</f>
        <v/>
      </c>
    </row>
    <row r="551">
      <c r="A551" s="5" t="inlineStr">
        <is>
          <t>W00662</t>
        </is>
      </c>
      <c r="B551" s="5" t="inlineStr">
        <is>
          <t>PL · Kraków</t>
        </is>
      </c>
      <c r="C551" s="5" t="inlineStr">
        <is>
          <t>PL</t>
        </is>
      </c>
      <c r="D551" s="5" t="inlineStr">
        <is>
          <t>Krakow</t>
        </is>
      </c>
      <c r="E551" s="5" t="inlineStr">
        <is>
          <t>Customer Service</t>
        </is>
      </c>
      <c r="F551" s="5" t="inlineStr">
        <is>
          <t>L2</t>
        </is>
      </c>
      <c r="G551" s="5" t="inlineStr">
        <is>
          <t>Customer Service L2</t>
        </is>
      </c>
      <c r="H551" s="5" t="inlineStr">
        <is>
          <t>F</t>
        </is>
      </c>
      <c r="I551" s="5" t="inlineStr">
        <is>
          <t>Fixed-term</t>
        </is>
      </c>
      <c r="J551" s="5" t="inlineStr">
        <is>
          <t>Hybrid</t>
        </is>
      </c>
      <c r="K551" s="5" t="n">
        <v>1</v>
      </c>
      <c r="L551" s="5" t="n">
        <v>40</v>
      </c>
      <c r="M551" s="5" t="n">
        <v>3</v>
      </c>
      <c r="N551" s="41" t="n">
        <v>22500</v>
      </c>
      <c r="O551" s="41" t="n">
        <v>0</v>
      </c>
      <c r="P551" s="41" t="n">
        <v>0</v>
      </c>
      <c r="Q551" s="41" t="n">
        <v>0</v>
      </c>
      <c r="R551" s="41" t="n">
        <v>0</v>
      </c>
      <c r="S551" s="28">
        <f>L551*Settings!$C$7</f>
        <v/>
      </c>
      <c r="T551" s="34">
        <f>O551+P551+Q551+R551</f>
        <v/>
      </c>
      <c r="U551" s="34">
        <f>N551+T551</f>
        <v/>
      </c>
      <c r="V551" s="33">
        <f>N551/S551</f>
        <v/>
      </c>
      <c r="W551" s="33">
        <f>T551/S551</f>
        <v/>
      </c>
      <c r="X551" s="33">
        <f>U551/S551</f>
        <v/>
      </c>
      <c r="Y551" s="4">
        <f>IF(T551&gt;0,1,0)</f>
        <v/>
      </c>
      <c r="Z551" s="4">
        <f>INDEX('Job Evaluation'!$I$5:$I$40,MATCH(G551,'Job Evaluation'!$A$5:$A$40,0))</f>
        <v/>
      </c>
      <c r="AA551" s="4">
        <f>SUMPRODUCT(($C$2:$C$3444=C551)*($X$2:$X$3444&lt;X551))+SUMPRODUCT(($C$2:C551=C551)*($X$2:X551=X551))</f>
        <v/>
      </c>
      <c r="AB551" s="4">
        <f>MIN(4,INT((AA551-1)*4/COUNTIF($C$2:$C$3444,C551))+1)</f>
        <v/>
      </c>
    </row>
    <row r="552">
      <c r="A552" s="5" t="inlineStr">
        <is>
          <t>W00664</t>
        </is>
      </c>
      <c r="B552" s="5" t="inlineStr">
        <is>
          <t>PL · Kraków</t>
        </is>
      </c>
      <c r="C552" s="5" t="inlineStr">
        <is>
          <t>PL</t>
        </is>
      </c>
      <c r="D552" s="5" t="inlineStr">
        <is>
          <t>Krakow</t>
        </is>
      </c>
      <c r="E552" s="5" t="inlineStr">
        <is>
          <t>Customer Service</t>
        </is>
      </c>
      <c r="F552" s="5" t="inlineStr">
        <is>
          <t>L2</t>
        </is>
      </c>
      <c r="G552" s="5" t="inlineStr">
        <is>
          <t>Customer Service L2</t>
        </is>
      </c>
      <c r="H552" s="5" t="inlineStr">
        <is>
          <t>F</t>
        </is>
      </c>
      <c r="I552" s="5" t="inlineStr">
        <is>
          <t>Permanent</t>
        </is>
      </c>
      <c r="J552" s="5" t="inlineStr">
        <is>
          <t>Onsite</t>
        </is>
      </c>
      <c r="K552" s="5" t="n">
        <v>0.8</v>
      </c>
      <c r="L552" s="5" t="n">
        <v>32</v>
      </c>
      <c r="M552" s="5" t="n">
        <v>3</v>
      </c>
      <c r="N552" s="41" t="n">
        <v>18560</v>
      </c>
      <c r="O552" s="41" t="n">
        <v>0</v>
      </c>
      <c r="P552" s="41" t="n">
        <v>0</v>
      </c>
      <c r="Q552" s="41" t="n">
        <v>672</v>
      </c>
      <c r="R552" s="41" t="n">
        <v>0</v>
      </c>
      <c r="S552" s="28">
        <f>L552*Settings!$C$7</f>
        <v/>
      </c>
      <c r="T552" s="34">
        <f>O552+P552+Q552+R552</f>
        <v/>
      </c>
      <c r="U552" s="34">
        <f>N552+T552</f>
        <v/>
      </c>
      <c r="V552" s="33">
        <f>N552/S552</f>
        <v/>
      </c>
      <c r="W552" s="33">
        <f>T552/S552</f>
        <v/>
      </c>
      <c r="X552" s="33">
        <f>U552/S552</f>
        <v/>
      </c>
      <c r="Y552" s="4">
        <f>IF(T552&gt;0,1,0)</f>
        <v/>
      </c>
      <c r="Z552" s="4">
        <f>INDEX('Job Evaluation'!$I$5:$I$40,MATCH(G552,'Job Evaluation'!$A$5:$A$40,0))</f>
        <v/>
      </c>
      <c r="AA552" s="4">
        <f>SUMPRODUCT(($C$2:$C$3444=C552)*($X$2:$X$3444&lt;X552))+SUMPRODUCT(($C$2:C552=C552)*($X$2:X552=X552))</f>
        <v/>
      </c>
      <c r="AB552" s="4">
        <f>MIN(4,INT((AA552-1)*4/COUNTIF($C$2:$C$3444,C552))+1)</f>
        <v/>
      </c>
    </row>
    <row r="553">
      <c r="A553" s="5" t="inlineStr">
        <is>
          <t>W00665</t>
        </is>
      </c>
      <c r="B553" s="5" t="inlineStr">
        <is>
          <t>PL · Kraków</t>
        </is>
      </c>
      <c r="C553" s="5" t="inlineStr">
        <is>
          <t>PL</t>
        </is>
      </c>
      <c r="D553" s="5" t="inlineStr">
        <is>
          <t>Krakow</t>
        </is>
      </c>
      <c r="E553" s="5" t="inlineStr">
        <is>
          <t>Tech</t>
        </is>
      </c>
      <c r="F553" s="5" t="inlineStr">
        <is>
          <t>L1</t>
        </is>
      </c>
      <c r="G553" s="5" t="inlineStr">
        <is>
          <t>Tech L1</t>
        </is>
      </c>
      <c r="H553" s="5" t="inlineStr">
        <is>
          <t>F</t>
        </is>
      </c>
      <c r="I553" s="5" t="inlineStr">
        <is>
          <t>Permanent</t>
        </is>
      </c>
      <c r="J553" s="5" t="inlineStr">
        <is>
          <t>Onsite</t>
        </is>
      </c>
      <c r="K553" s="5" t="n">
        <v>1</v>
      </c>
      <c r="L553" s="5" t="n">
        <v>40</v>
      </c>
      <c r="M553" s="5" t="n">
        <v>4</v>
      </c>
      <c r="N553" s="41" t="n">
        <v>27050</v>
      </c>
      <c r="O553" s="41" t="n">
        <v>0</v>
      </c>
      <c r="P553" s="41" t="n">
        <v>0</v>
      </c>
      <c r="Q553" s="41" t="n">
        <v>0</v>
      </c>
      <c r="R553" s="41" t="n">
        <v>0</v>
      </c>
      <c r="S553" s="28">
        <f>L553*Settings!$C$7</f>
        <v/>
      </c>
      <c r="T553" s="34">
        <f>O553+P553+Q553+R553</f>
        <v/>
      </c>
      <c r="U553" s="34">
        <f>N553+T553</f>
        <v/>
      </c>
      <c r="V553" s="33">
        <f>N553/S553</f>
        <v/>
      </c>
      <c r="W553" s="33">
        <f>T553/S553</f>
        <v/>
      </c>
      <c r="X553" s="33">
        <f>U553/S553</f>
        <v/>
      </c>
      <c r="Y553" s="4">
        <f>IF(T553&gt;0,1,0)</f>
        <v/>
      </c>
      <c r="Z553" s="4">
        <f>INDEX('Job Evaluation'!$I$5:$I$40,MATCH(G553,'Job Evaluation'!$A$5:$A$40,0))</f>
        <v/>
      </c>
      <c r="AA553" s="4">
        <f>SUMPRODUCT(($C$2:$C$3444=C553)*($X$2:$X$3444&lt;X553))+SUMPRODUCT(($C$2:C553=C553)*($X$2:X553=X553))</f>
        <v/>
      </c>
      <c r="AB553" s="4">
        <f>MIN(4,INT((AA553-1)*4/COUNTIF($C$2:$C$3444,C553))+1)</f>
        <v/>
      </c>
    </row>
    <row r="554">
      <c r="A554" s="5" t="inlineStr">
        <is>
          <t>W00666</t>
        </is>
      </c>
      <c r="B554" s="5" t="inlineStr">
        <is>
          <t>IT · Milan</t>
        </is>
      </c>
      <c r="C554" s="5" t="inlineStr">
        <is>
          <t>IT</t>
        </is>
      </c>
      <c r="D554" s="5" t="inlineStr">
        <is>
          <t>Milan</t>
        </is>
      </c>
      <c r="E554" s="5" t="inlineStr">
        <is>
          <t>Customer Service</t>
        </is>
      </c>
      <c r="F554" s="5" t="inlineStr">
        <is>
          <t>L1</t>
        </is>
      </c>
      <c r="G554" s="5" t="inlineStr">
        <is>
          <t>Customer Service L1</t>
        </is>
      </c>
      <c r="H554" s="5" t="inlineStr">
        <is>
          <t>F</t>
        </is>
      </c>
      <c r="I554" s="5" t="inlineStr">
        <is>
          <t>Permanent</t>
        </is>
      </c>
      <c r="J554" s="5" t="inlineStr">
        <is>
          <t>Onsite</t>
        </is>
      </c>
      <c r="K554" s="5" t="n">
        <v>1</v>
      </c>
      <c r="L554" s="5" t="n">
        <v>40</v>
      </c>
      <c r="M554" s="5" t="n">
        <v>3</v>
      </c>
      <c r="N554" s="41" t="n">
        <v>23700</v>
      </c>
      <c r="O554" s="41" t="n">
        <v>0</v>
      </c>
      <c r="P554" s="41" t="n">
        <v>0</v>
      </c>
      <c r="Q554" s="41" t="n">
        <v>1320</v>
      </c>
      <c r="R554" s="41" t="n">
        <v>0</v>
      </c>
      <c r="S554" s="28">
        <f>L554*Settings!$C$7</f>
        <v/>
      </c>
      <c r="T554" s="34">
        <f>O554+P554+Q554+R554</f>
        <v/>
      </c>
      <c r="U554" s="34">
        <f>N554+T554</f>
        <v/>
      </c>
      <c r="V554" s="33">
        <f>N554/S554</f>
        <v/>
      </c>
      <c r="W554" s="33">
        <f>T554/S554</f>
        <v/>
      </c>
      <c r="X554" s="33">
        <f>U554/S554</f>
        <v/>
      </c>
      <c r="Y554" s="4">
        <f>IF(T554&gt;0,1,0)</f>
        <v/>
      </c>
      <c r="Z554" s="4">
        <f>INDEX('Job Evaluation'!$I$5:$I$40,MATCH(G554,'Job Evaluation'!$A$5:$A$40,0))</f>
        <v/>
      </c>
      <c r="AA554" s="4">
        <f>SUMPRODUCT(($C$2:$C$3444=C554)*($X$2:$X$3444&lt;X554))+SUMPRODUCT(($C$2:C554=C554)*($X$2:X554=X554))</f>
        <v/>
      </c>
      <c r="AB554" s="4">
        <f>MIN(4,INT((AA554-1)*4/COUNTIF($C$2:$C$3444,C554))+1)</f>
        <v/>
      </c>
    </row>
    <row r="555">
      <c r="A555" s="5" t="inlineStr">
        <is>
          <t>W00667</t>
        </is>
      </c>
      <c r="B555" s="5" t="inlineStr">
        <is>
          <t>PL · Kraków</t>
        </is>
      </c>
      <c r="C555" s="5" t="inlineStr">
        <is>
          <t>PL</t>
        </is>
      </c>
      <c r="D555" s="5" t="inlineStr">
        <is>
          <t>Krakow</t>
        </is>
      </c>
      <c r="E555" s="5" t="inlineStr">
        <is>
          <t>Customer Service</t>
        </is>
      </c>
      <c r="F555" s="5" t="inlineStr">
        <is>
          <t>L3</t>
        </is>
      </c>
      <c r="G555" s="5" t="inlineStr">
        <is>
          <t>Customer Service L3</t>
        </is>
      </c>
      <c r="H555" s="5" t="inlineStr">
        <is>
          <t>F</t>
        </is>
      </c>
      <c r="I555" s="5" t="inlineStr">
        <is>
          <t>Permanent</t>
        </is>
      </c>
      <c r="J555" s="5" t="inlineStr">
        <is>
          <t>Onsite</t>
        </is>
      </c>
      <c r="K555" s="5" t="n">
        <v>1</v>
      </c>
      <c r="L555" s="5" t="n">
        <v>40</v>
      </c>
      <c r="M555" s="5" t="n">
        <v>3</v>
      </c>
      <c r="N555" s="41" t="n">
        <v>28900</v>
      </c>
      <c r="O555" s="41" t="n">
        <v>1450</v>
      </c>
      <c r="P555" s="41" t="n">
        <v>0</v>
      </c>
      <c r="Q555" s="41" t="n">
        <v>840</v>
      </c>
      <c r="R555" s="41" t="n">
        <v>0</v>
      </c>
      <c r="S555" s="28">
        <f>L555*Settings!$C$7</f>
        <v/>
      </c>
      <c r="T555" s="34">
        <f>O555+P555+Q555+R555</f>
        <v/>
      </c>
      <c r="U555" s="34">
        <f>N555+T555</f>
        <v/>
      </c>
      <c r="V555" s="33">
        <f>N555/S555</f>
        <v/>
      </c>
      <c r="W555" s="33">
        <f>T555/S555</f>
        <v/>
      </c>
      <c r="X555" s="33">
        <f>U555/S555</f>
        <v/>
      </c>
      <c r="Y555" s="4">
        <f>IF(T555&gt;0,1,0)</f>
        <v/>
      </c>
      <c r="Z555" s="4">
        <f>INDEX('Job Evaluation'!$I$5:$I$40,MATCH(G555,'Job Evaluation'!$A$5:$A$40,0))</f>
        <v/>
      </c>
      <c r="AA555" s="4">
        <f>SUMPRODUCT(($C$2:$C$3444=C555)*($X$2:$X$3444&lt;X555))+SUMPRODUCT(($C$2:C555=C555)*($X$2:X555=X555))</f>
        <v/>
      </c>
      <c r="AB555" s="4">
        <f>MIN(4,INT((AA555-1)*4/COUNTIF($C$2:$C$3444,C555))+1)</f>
        <v/>
      </c>
    </row>
    <row r="556">
      <c r="A556" s="5" t="inlineStr">
        <is>
          <t>W00668</t>
        </is>
      </c>
      <c r="B556" s="5" t="inlineStr">
        <is>
          <t>PL · Kraków</t>
        </is>
      </c>
      <c r="C556" s="5" t="inlineStr">
        <is>
          <t>PL</t>
        </is>
      </c>
      <c r="D556" s="5" t="inlineStr">
        <is>
          <t>Krakow</t>
        </is>
      </c>
      <c r="E556" s="5" t="inlineStr">
        <is>
          <t>HR</t>
        </is>
      </c>
      <c r="F556" s="5" t="inlineStr">
        <is>
          <t>L2</t>
        </is>
      </c>
      <c r="G556" s="5" t="inlineStr">
        <is>
          <t>HR L2</t>
        </is>
      </c>
      <c r="H556" s="5" t="inlineStr">
        <is>
          <t>F</t>
        </is>
      </c>
      <c r="I556" s="5" t="inlineStr">
        <is>
          <t>Permanent</t>
        </is>
      </c>
      <c r="J556" s="5" t="inlineStr">
        <is>
          <t>Hybrid</t>
        </is>
      </c>
      <c r="K556" s="5" t="n">
        <v>1</v>
      </c>
      <c r="L556" s="5" t="n">
        <v>40</v>
      </c>
      <c r="M556" s="5" t="n">
        <v>3</v>
      </c>
      <c r="N556" s="41" t="n">
        <v>21950</v>
      </c>
      <c r="O556" s="41" t="n">
        <v>0</v>
      </c>
      <c r="P556" s="41" t="n">
        <v>0</v>
      </c>
      <c r="Q556" s="41" t="n">
        <v>0</v>
      </c>
      <c r="R556" s="41" t="n">
        <v>0</v>
      </c>
      <c r="S556" s="28">
        <f>L556*Settings!$C$7</f>
        <v/>
      </c>
      <c r="T556" s="34">
        <f>O556+P556+Q556+R556</f>
        <v/>
      </c>
      <c r="U556" s="34">
        <f>N556+T556</f>
        <v/>
      </c>
      <c r="V556" s="33">
        <f>N556/S556</f>
        <v/>
      </c>
      <c r="W556" s="33">
        <f>T556/S556</f>
        <v/>
      </c>
      <c r="X556" s="33">
        <f>U556/S556</f>
        <v/>
      </c>
      <c r="Y556" s="4">
        <f>IF(T556&gt;0,1,0)</f>
        <v/>
      </c>
      <c r="Z556" s="4">
        <f>INDEX('Job Evaluation'!$I$5:$I$40,MATCH(G556,'Job Evaluation'!$A$5:$A$40,0))</f>
        <v/>
      </c>
      <c r="AA556" s="4">
        <f>SUMPRODUCT(($C$2:$C$3444=C556)*($X$2:$X$3444&lt;X556))+SUMPRODUCT(($C$2:C556=C556)*($X$2:X556=X556))</f>
        <v/>
      </c>
      <c r="AB556" s="4">
        <f>MIN(4,INT((AA556-1)*4/COUNTIF($C$2:$C$3444,C556))+1)</f>
        <v/>
      </c>
    </row>
    <row r="557">
      <c r="A557" s="5" t="inlineStr">
        <is>
          <t>W00670</t>
        </is>
      </c>
      <c r="B557" s="5" t="inlineStr">
        <is>
          <t>ES · Barcelona</t>
        </is>
      </c>
      <c r="C557" s="5" t="inlineStr">
        <is>
          <t>ES</t>
        </is>
      </c>
      <c r="D557" s="5" t="inlineStr">
        <is>
          <t>Barcelona</t>
        </is>
      </c>
      <c r="E557" s="5" t="inlineStr">
        <is>
          <t>Operations</t>
        </is>
      </c>
      <c r="F557" s="5" t="inlineStr">
        <is>
          <t>L4</t>
        </is>
      </c>
      <c r="G557" s="5" t="inlineStr">
        <is>
          <t>Operations L4</t>
        </is>
      </c>
      <c r="H557" s="5" t="inlineStr">
        <is>
          <t>F</t>
        </is>
      </c>
      <c r="I557" s="5" t="inlineStr">
        <is>
          <t>Permanent</t>
        </is>
      </c>
      <c r="J557" s="5" t="inlineStr">
        <is>
          <t>Hybrid</t>
        </is>
      </c>
      <c r="K557" s="5" t="n">
        <v>1</v>
      </c>
      <c r="L557" s="5" t="n">
        <v>40</v>
      </c>
      <c r="M557" s="5" t="n">
        <v>2</v>
      </c>
      <c r="N557" s="41" t="n">
        <v>48750</v>
      </c>
      <c r="O557" s="41" t="n">
        <v>2040</v>
      </c>
      <c r="P557" s="41" t="n">
        <v>0</v>
      </c>
      <c r="Q557" s="41" t="n">
        <v>0</v>
      </c>
      <c r="R557" s="41" t="n">
        <v>0</v>
      </c>
      <c r="S557" s="28">
        <f>L557*Settings!$C$7</f>
        <v/>
      </c>
      <c r="T557" s="34">
        <f>O557+P557+Q557+R557</f>
        <v/>
      </c>
      <c r="U557" s="34">
        <f>N557+T557</f>
        <v/>
      </c>
      <c r="V557" s="33">
        <f>N557/S557</f>
        <v/>
      </c>
      <c r="W557" s="33">
        <f>T557/S557</f>
        <v/>
      </c>
      <c r="X557" s="33">
        <f>U557/S557</f>
        <v/>
      </c>
      <c r="Y557" s="4">
        <f>IF(T557&gt;0,1,0)</f>
        <v/>
      </c>
      <c r="Z557" s="4">
        <f>INDEX('Job Evaluation'!$I$5:$I$40,MATCH(G557,'Job Evaluation'!$A$5:$A$40,0))</f>
        <v/>
      </c>
      <c r="AA557" s="4">
        <f>SUMPRODUCT(($C$2:$C$3444=C557)*($X$2:$X$3444&lt;X557))+SUMPRODUCT(($C$2:C557=C557)*($X$2:X557=X557))</f>
        <v/>
      </c>
      <c r="AB557" s="4">
        <f>MIN(4,INT((AA557-1)*4/COUNTIF($C$2:$C$3444,C557))+1)</f>
        <v/>
      </c>
    </row>
    <row r="558">
      <c r="A558" s="5" t="inlineStr">
        <is>
          <t>W00671</t>
        </is>
      </c>
      <c r="B558" s="5" t="inlineStr">
        <is>
          <t>PL · Kraków</t>
        </is>
      </c>
      <c r="C558" s="5" t="inlineStr">
        <is>
          <t>PL</t>
        </is>
      </c>
      <c r="D558" s="5" t="inlineStr">
        <is>
          <t>Krakow</t>
        </is>
      </c>
      <c r="E558" s="5" t="inlineStr">
        <is>
          <t>Customer Service</t>
        </is>
      </c>
      <c r="F558" s="5" t="inlineStr">
        <is>
          <t>L4</t>
        </is>
      </c>
      <c r="G558" s="5" t="inlineStr">
        <is>
          <t>Customer Service L4</t>
        </is>
      </c>
      <c r="H558" s="5" t="inlineStr">
        <is>
          <t>F</t>
        </is>
      </c>
      <c r="I558" s="5" t="inlineStr">
        <is>
          <t>Permanent</t>
        </is>
      </c>
      <c r="J558" s="5" t="inlineStr">
        <is>
          <t>Onsite</t>
        </is>
      </c>
      <c r="K558" s="5" t="n">
        <v>1</v>
      </c>
      <c r="L558" s="5" t="n">
        <v>40</v>
      </c>
      <c r="M558" s="5" t="n">
        <v>3</v>
      </c>
      <c r="N558" s="41" t="n">
        <v>45450</v>
      </c>
      <c r="O558" s="41" t="n">
        <v>3640</v>
      </c>
      <c r="P558" s="41" t="n">
        <v>0</v>
      </c>
      <c r="Q558" s="41" t="n">
        <v>0</v>
      </c>
      <c r="R558" s="41" t="n">
        <v>0</v>
      </c>
      <c r="S558" s="28">
        <f>L558*Settings!$C$7</f>
        <v/>
      </c>
      <c r="T558" s="34">
        <f>O558+P558+Q558+R558</f>
        <v/>
      </c>
      <c r="U558" s="34">
        <f>N558+T558</f>
        <v/>
      </c>
      <c r="V558" s="33">
        <f>N558/S558</f>
        <v/>
      </c>
      <c r="W558" s="33">
        <f>T558/S558</f>
        <v/>
      </c>
      <c r="X558" s="33">
        <f>U558/S558</f>
        <v/>
      </c>
      <c r="Y558" s="4">
        <f>IF(T558&gt;0,1,0)</f>
        <v/>
      </c>
      <c r="Z558" s="4">
        <f>INDEX('Job Evaluation'!$I$5:$I$40,MATCH(G558,'Job Evaluation'!$A$5:$A$40,0))</f>
        <v/>
      </c>
      <c r="AA558" s="4">
        <f>SUMPRODUCT(($C$2:$C$3444=C558)*($X$2:$X$3444&lt;X558))+SUMPRODUCT(($C$2:C558=C558)*($X$2:X558=X558))</f>
        <v/>
      </c>
      <c r="AB558" s="4">
        <f>MIN(4,INT((AA558-1)*4/COUNTIF($C$2:$C$3444,C558))+1)</f>
        <v/>
      </c>
    </row>
    <row r="559">
      <c r="A559" s="5" t="inlineStr">
        <is>
          <t>W00672</t>
        </is>
      </c>
      <c r="B559" s="5" t="inlineStr">
        <is>
          <t>IT · Milan</t>
        </is>
      </c>
      <c r="C559" s="5" t="inlineStr">
        <is>
          <t>IT</t>
        </is>
      </c>
      <c r="D559" s="5" t="inlineStr">
        <is>
          <t>Milan</t>
        </is>
      </c>
      <c r="E559" s="5" t="inlineStr">
        <is>
          <t>Operations</t>
        </is>
      </c>
      <c r="F559" s="5" t="inlineStr">
        <is>
          <t>L2</t>
        </is>
      </c>
      <c r="G559" s="5" t="inlineStr">
        <is>
          <t>Operations L2</t>
        </is>
      </c>
      <c r="H559" s="5" t="inlineStr">
        <is>
          <t>M</t>
        </is>
      </c>
      <c r="I559" s="5" t="inlineStr">
        <is>
          <t>Permanent</t>
        </is>
      </c>
      <c r="J559" s="5" t="inlineStr">
        <is>
          <t>Hybrid</t>
        </is>
      </c>
      <c r="K559" s="5" t="n">
        <v>1</v>
      </c>
      <c r="L559" s="5" t="n">
        <v>40</v>
      </c>
      <c r="M559" s="5" t="n">
        <v>2</v>
      </c>
      <c r="N559" s="41" t="n">
        <v>36050</v>
      </c>
      <c r="O559" s="41" t="n">
        <v>0</v>
      </c>
      <c r="P559" s="41" t="n">
        <v>0</v>
      </c>
      <c r="Q559" s="41" t="n">
        <v>0</v>
      </c>
      <c r="R559" s="41" t="n">
        <v>0</v>
      </c>
      <c r="S559" s="28">
        <f>L559*Settings!$C$7</f>
        <v/>
      </c>
      <c r="T559" s="34">
        <f>O559+P559+Q559+R559</f>
        <v/>
      </c>
      <c r="U559" s="34">
        <f>N559+T559</f>
        <v/>
      </c>
      <c r="V559" s="33">
        <f>N559/S559</f>
        <v/>
      </c>
      <c r="W559" s="33">
        <f>T559/S559</f>
        <v/>
      </c>
      <c r="X559" s="33">
        <f>U559/S559</f>
        <v/>
      </c>
      <c r="Y559" s="4">
        <f>IF(T559&gt;0,1,0)</f>
        <v/>
      </c>
      <c r="Z559" s="4">
        <f>INDEX('Job Evaluation'!$I$5:$I$40,MATCH(G559,'Job Evaluation'!$A$5:$A$40,0))</f>
        <v/>
      </c>
      <c r="AA559" s="4">
        <f>SUMPRODUCT(($C$2:$C$3444=C559)*($X$2:$X$3444&lt;X559))+SUMPRODUCT(($C$2:C559=C559)*($X$2:X559=X559))</f>
        <v/>
      </c>
      <c r="AB559" s="4">
        <f>MIN(4,INT((AA559-1)*4/COUNTIF($C$2:$C$3444,C559))+1)</f>
        <v/>
      </c>
    </row>
    <row r="560">
      <c r="A560" s="5" t="inlineStr">
        <is>
          <t>W00673</t>
        </is>
      </c>
      <c r="B560" s="5" t="inlineStr">
        <is>
          <t>PL · Kraków</t>
        </is>
      </c>
      <c r="C560" s="5" t="inlineStr">
        <is>
          <t>PL</t>
        </is>
      </c>
      <c r="D560" s="5" t="inlineStr">
        <is>
          <t>Krakow</t>
        </is>
      </c>
      <c r="E560" s="5" t="inlineStr">
        <is>
          <t>Customer Service</t>
        </is>
      </c>
      <c r="F560" s="5" t="inlineStr">
        <is>
          <t>L2</t>
        </is>
      </c>
      <c r="G560" s="5" t="inlineStr">
        <is>
          <t>Customer Service L2</t>
        </is>
      </c>
      <c r="H560" s="5" t="inlineStr">
        <is>
          <t>M</t>
        </is>
      </c>
      <c r="I560" s="5" t="inlineStr">
        <is>
          <t>Fixed-term</t>
        </is>
      </c>
      <c r="J560" s="5" t="inlineStr">
        <is>
          <t>Hybrid</t>
        </is>
      </c>
      <c r="K560" s="5" t="n">
        <v>1</v>
      </c>
      <c r="L560" s="5" t="n">
        <v>40</v>
      </c>
      <c r="M560" s="5" t="n">
        <v>3</v>
      </c>
      <c r="N560" s="41" t="n">
        <v>23000</v>
      </c>
      <c r="O560" s="41" t="n">
        <v>0</v>
      </c>
      <c r="P560" s="41" t="n">
        <v>0</v>
      </c>
      <c r="Q560" s="41" t="n">
        <v>0</v>
      </c>
      <c r="R560" s="41" t="n">
        <v>0</v>
      </c>
      <c r="S560" s="28">
        <f>L560*Settings!$C$7</f>
        <v/>
      </c>
      <c r="T560" s="34">
        <f>O560+P560+Q560+R560</f>
        <v/>
      </c>
      <c r="U560" s="34">
        <f>N560+T560</f>
        <v/>
      </c>
      <c r="V560" s="33">
        <f>N560/S560</f>
        <v/>
      </c>
      <c r="W560" s="33">
        <f>T560/S560</f>
        <v/>
      </c>
      <c r="X560" s="33">
        <f>U560/S560</f>
        <v/>
      </c>
      <c r="Y560" s="4">
        <f>IF(T560&gt;0,1,0)</f>
        <v/>
      </c>
      <c r="Z560" s="4">
        <f>INDEX('Job Evaluation'!$I$5:$I$40,MATCH(G560,'Job Evaluation'!$A$5:$A$40,0))</f>
        <v/>
      </c>
      <c r="AA560" s="4">
        <f>SUMPRODUCT(($C$2:$C$3444=C560)*($X$2:$X$3444&lt;X560))+SUMPRODUCT(($C$2:C560=C560)*($X$2:X560=X560))</f>
        <v/>
      </c>
      <c r="AB560" s="4">
        <f>MIN(4,INT((AA560-1)*4/COUNTIF($C$2:$C$3444,C560))+1)</f>
        <v/>
      </c>
    </row>
    <row r="561">
      <c r="A561" s="5" t="inlineStr">
        <is>
          <t>W00674</t>
        </is>
      </c>
      <c r="B561" s="5" t="inlineStr">
        <is>
          <t>PL · Kraków</t>
        </is>
      </c>
      <c r="C561" s="5" t="inlineStr">
        <is>
          <t>PL</t>
        </is>
      </c>
      <c r="D561" s="5" t="inlineStr">
        <is>
          <t>Krakow</t>
        </is>
      </c>
      <c r="E561" s="5" t="inlineStr">
        <is>
          <t>Customer Service</t>
        </is>
      </c>
      <c r="F561" s="5" t="inlineStr">
        <is>
          <t>L1</t>
        </is>
      </c>
      <c r="G561" s="5" t="inlineStr">
        <is>
          <t>Customer Service L1</t>
        </is>
      </c>
      <c r="H561" s="5" t="inlineStr">
        <is>
          <t>M</t>
        </is>
      </c>
      <c r="I561" s="5" t="inlineStr">
        <is>
          <t>Permanent</t>
        </is>
      </c>
      <c r="J561" s="5" t="inlineStr">
        <is>
          <t>Hybrid</t>
        </is>
      </c>
      <c r="K561" s="5" t="n">
        <v>1</v>
      </c>
      <c r="L561" s="5" t="n">
        <v>40</v>
      </c>
      <c r="M561" s="5" t="n">
        <v>3</v>
      </c>
      <c r="N561" s="41" t="n">
        <v>17100</v>
      </c>
      <c r="O561" s="41" t="n">
        <v>0</v>
      </c>
      <c r="P561" s="41" t="n">
        <v>0</v>
      </c>
      <c r="Q561" s="41" t="n">
        <v>0</v>
      </c>
      <c r="R561" s="41" t="n">
        <v>0</v>
      </c>
      <c r="S561" s="28">
        <f>L561*Settings!$C$7</f>
        <v/>
      </c>
      <c r="T561" s="34">
        <f>O561+P561+Q561+R561</f>
        <v/>
      </c>
      <c r="U561" s="34">
        <f>N561+T561</f>
        <v/>
      </c>
      <c r="V561" s="33">
        <f>N561/S561</f>
        <v/>
      </c>
      <c r="W561" s="33">
        <f>T561/S561</f>
        <v/>
      </c>
      <c r="X561" s="33">
        <f>U561/S561</f>
        <v/>
      </c>
      <c r="Y561" s="4">
        <f>IF(T561&gt;0,1,0)</f>
        <v/>
      </c>
      <c r="Z561" s="4">
        <f>INDEX('Job Evaluation'!$I$5:$I$40,MATCH(G561,'Job Evaluation'!$A$5:$A$40,0))</f>
        <v/>
      </c>
      <c r="AA561" s="4">
        <f>SUMPRODUCT(($C$2:$C$3444=C561)*($X$2:$X$3444&lt;X561))+SUMPRODUCT(($C$2:C561=C561)*($X$2:X561=X561))</f>
        <v/>
      </c>
      <c r="AB561" s="4">
        <f>MIN(4,INT((AA561-1)*4/COUNTIF($C$2:$C$3444,C561))+1)</f>
        <v/>
      </c>
    </row>
    <row r="562">
      <c r="A562" s="5" t="inlineStr">
        <is>
          <t>W00675</t>
        </is>
      </c>
      <c r="B562" s="5" t="inlineStr">
        <is>
          <t>IT · Milan</t>
        </is>
      </c>
      <c r="C562" s="5" t="inlineStr">
        <is>
          <t>IT</t>
        </is>
      </c>
      <c r="D562" s="5" t="inlineStr">
        <is>
          <t>Milan</t>
        </is>
      </c>
      <c r="E562" s="5" t="inlineStr">
        <is>
          <t>Tech</t>
        </is>
      </c>
      <c r="F562" s="5" t="inlineStr">
        <is>
          <t>L5</t>
        </is>
      </c>
      <c r="G562" s="5" t="inlineStr">
        <is>
          <t>Tech L5</t>
        </is>
      </c>
      <c r="H562" s="5" t="inlineStr">
        <is>
          <t>F</t>
        </is>
      </c>
      <c r="I562" s="5" t="inlineStr">
        <is>
          <t>Fixed-term</t>
        </is>
      </c>
      <c r="J562" s="5" t="inlineStr">
        <is>
          <t>Hybrid</t>
        </is>
      </c>
      <c r="K562" s="5" t="n">
        <v>1</v>
      </c>
      <c r="L562" s="5" t="n">
        <v>40</v>
      </c>
      <c r="M562" s="5" t="n">
        <v>3</v>
      </c>
      <c r="N562" s="41" t="n">
        <v>97950</v>
      </c>
      <c r="O562" s="41" t="n">
        <v>12370</v>
      </c>
      <c r="P562" s="41" t="n">
        <v>0</v>
      </c>
      <c r="Q562" s="41" t="n">
        <v>0</v>
      </c>
      <c r="R562" s="41" t="n">
        <v>6000</v>
      </c>
      <c r="S562" s="28">
        <f>L562*Settings!$C$7</f>
        <v/>
      </c>
      <c r="T562" s="34">
        <f>O562+P562+Q562+R562</f>
        <v/>
      </c>
      <c r="U562" s="34">
        <f>N562+T562</f>
        <v/>
      </c>
      <c r="V562" s="33">
        <f>N562/S562</f>
        <v/>
      </c>
      <c r="W562" s="33">
        <f>T562/S562</f>
        <v/>
      </c>
      <c r="X562" s="33">
        <f>U562/S562</f>
        <v/>
      </c>
      <c r="Y562" s="4">
        <f>IF(T562&gt;0,1,0)</f>
        <v/>
      </c>
      <c r="Z562" s="4">
        <f>INDEX('Job Evaluation'!$I$5:$I$40,MATCH(G562,'Job Evaluation'!$A$5:$A$40,0))</f>
        <v/>
      </c>
      <c r="AA562" s="4">
        <f>SUMPRODUCT(($C$2:$C$3444=C562)*($X$2:$X$3444&lt;X562))+SUMPRODUCT(($C$2:C562=C562)*($X$2:X562=X562))</f>
        <v/>
      </c>
      <c r="AB562" s="4">
        <f>MIN(4,INT((AA562-1)*4/COUNTIF($C$2:$C$3444,C562))+1)</f>
        <v/>
      </c>
    </row>
    <row r="563">
      <c r="A563" s="5" t="inlineStr">
        <is>
          <t>W00676</t>
        </is>
      </c>
      <c r="B563" s="5" t="inlineStr">
        <is>
          <t>DE · Munich</t>
        </is>
      </c>
      <c r="C563" s="5" t="inlineStr">
        <is>
          <t>DE</t>
        </is>
      </c>
      <c r="D563" s="5" t="inlineStr">
        <is>
          <t>Munich</t>
        </is>
      </c>
      <c r="E563" s="5" t="inlineStr">
        <is>
          <t>Operations</t>
        </is>
      </c>
      <c r="F563" s="5" t="inlineStr">
        <is>
          <t>L3</t>
        </is>
      </c>
      <c r="G563" s="5" t="inlineStr">
        <is>
          <t>Operations L3</t>
        </is>
      </c>
      <c r="H563" s="5" t="inlineStr">
        <is>
          <t>M</t>
        </is>
      </c>
      <c r="I563" s="5" t="inlineStr">
        <is>
          <t>Permanent</t>
        </is>
      </c>
      <c r="J563" s="5" t="inlineStr">
        <is>
          <t>Hybrid</t>
        </is>
      </c>
      <c r="K563" s="5" t="n">
        <v>1</v>
      </c>
      <c r="L563" s="5" t="n">
        <v>40</v>
      </c>
      <c r="M563" s="5" t="n">
        <v>5</v>
      </c>
      <c r="N563" s="41" t="n">
        <v>57800</v>
      </c>
      <c r="O563" s="41" t="n">
        <v>4450</v>
      </c>
      <c r="P563" s="41" t="n">
        <v>0</v>
      </c>
      <c r="Q563" s="41" t="n">
        <v>0</v>
      </c>
      <c r="R563" s="41" t="n">
        <v>0</v>
      </c>
      <c r="S563" s="28">
        <f>L563*Settings!$C$7</f>
        <v/>
      </c>
      <c r="T563" s="34">
        <f>O563+P563+Q563+R563</f>
        <v/>
      </c>
      <c r="U563" s="34">
        <f>N563+T563</f>
        <v/>
      </c>
      <c r="V563" s="33">
        <f>N563/S563</f>
        <v/>
      </c>
      <c r="W563" s="33">
        <f>T563/S563</f>
        <v/>
      </c>
      <c r="X563" s="33">
        <f>U563/S563</f>
        <v/>
      </c>
      <c r="Y563" s="4">
        <f>IF(T563&gt;0,1,0)</f>
        <v/>
      </c>
      <c r="Z563" s="4">
        <f>INDEX('Job Evaluation'!$I$5:$I$40,MATCH(G563,'Job Evaluation'!$A$5:$A$40,0))</f>
        <v/>
      </c>
      <c r="AA563" s="4">
        <f>SUMPRODUCT(($C$2:$C$3444=C563)*($X$2:$X$3444&lt;X563))+SUMPRODUCT(($C$2:C563=C563)*($X$2:X563=X563))</f>
        <v/>
      </c>
      <c r="AB563" s="4">
        <f>MIN(4,INT((AA563-1)*4/COUNTIF($C$2:$C$3444,C563))+1)</f>
        <v/>
      </c>
    </row>
    <row r="564">
      <c r="A564" s="5" t="inlineStr">
        <is>
          <t>W00677</t>
        </is>
      </c>
      <c r="B564" s="5" t="inlineStr">
        <is>
          <t>IT · Milan</t>
        </is>
      </c>
      <c r="C564" s="5" t="inlineStr">
        <is>
          <t>IT</t>
        </is>
      </c>
      <c r="D564" s="5" t="inlineStr">
        <is>
          <t>Milan</t>
        </is>
      </c>
      <c r="E564" s="5" t="inlineStr">
        <is>
          <t>Operations</t>
        </is>
      </c>
      <c r="F564" s="5" t="inlineStr">
        <is>
          <t>L4</t>
        </is>
      </c>
      <c r="G564" s="5" t="inlineStr">
        <is>
          <t>Operations L4</t>
        </is>
      </c>
      <c r="H564" s="5" t="inlineStr">
        <is>
          <t>M</t>
        </is>
      </c>
      <c r="I564" s="5" t="inlineStr">
        <is>
          <t>Permanent</t>
        </is>
      </c>
      <c r="J564" s="5" t="inlineStr">
        <is>
          <t>Remote</t>
        </is>
      </c>
      <c r="K564" s="5" t="n">
        <v>0.8</v>
      </c>
      <c r="L564" s="5" t="n">
        <v>32</v>
      </c>
      <c r="M564" s="5" t="n">
        <v>3</v>
      </c>
      <c r="N564" s="41" t="n">
        <v>44520</v>
      </c>
      <c r="O564" s="41" t="n">
        <v>3700</v>
      </c>
      <c r="P564" s="41" t="n">
        <v>0</v>
      </c>
      <c r="Q564" s="41" t="n">
        <v>0</v>
      </c>
      <c r="R564" s="41" t="n">
        <v>0</v>
      </c>
      <c r="S564" s="28">
        <f>L564*Settings!$C$7</f>
        <v/>
      </c>
      <c r="T564" s="34">
        <f>O564+P564+Q564+R564</f>
        <v/>
      </c>
      <c r="U564" s="34">
        <f>N564+T564</f>
        <v/>
      </c>
      <c r="V564" s="33">
        <f>N564/S564</f>
        <v/>
      </c>
      <c r="W564" s="33">
        <f>T564/S564</f>
        <v/>
      </c>
      <c r="X564" s="33">
        <f>U564/S564</f>
        <v/>
      </c>
      <c r="Y564" s="4">
        <f>IF(T564&gt;0,1,0)</f>
        <v/>
      </c>
      <c r="Z564" s="4">
        <f>INDEX('Job Evaluation'!$I$5:$I$40,MATCH(G564,'Job Evaluation'!$A$5:$A$40,0))</f>
        <v/>
      </c>
      <c r="AA564" s="4">
        <f>SUMPRODUCT(($C$2:$C$3444=C564)*($X$2:$X$3444&lt;X564))+SUMPRODUCT(($C$2:C564=C564)*($X$2:X564=X564))</f>
        <v/>
      </c>
      <c r="AB564" s="4">
        <f>MIN(4,INT((AA564-1)*4/COUNTIF($C$2:$C$3444,C564))+1)</f>
        <v/>
      </c>
    </row>
    <row r="565">
      <c r="A565" s="5" t="inlineStr">
        <is>
          <t>W00679</t>
        </is>
      </c>
      <c r="B565" s="5" t="inlineStr">
        <is>
          <t>PL · Kraków</t>
        </is>
      </c>
      <c r="C565" s="5" t="inlineStr">
        <is>
          <t>PL</t>
        </is>
      </c>
      <c r="D565" s="5" t="inlineStr">
        <is>
          <t>Krakow</t>
        </is>
      </c>
      <c r="E565" s="5" t="inlineStr">
        <is>
          <t>Finance</t>
        </is>
      </c>
      <c r="F565" s="5" t="inlineStr">
        <is>
          <t>L3</t>
        </is>
      </c>
      <c r="G565" s="5" t="inlineStr">
        <is>
          <t>Finance L3</t>
        </is>
      </c>
      <c r="H565" s="5" t="inlineStr">
        <is>
          <t>M</t>
        </is>
      </c>
      <c r="I565" s="5" t="inlineStr">
        <is>
          <t>Permanent</t>
        </is>
      </c>
      <c r="J565" s="5" t="inlineStr">
        <is>
          <t>Remote</t>
        </is>
      </c>
      <c r="K565" s="5" t="n">
        <v>1</v>
      </c>
      <c r="L565" s="5" t="n">
        <v>40</v>
      </c>
      <c r="M565" s="5" t="n">
        <v>4</v>
      </c>
      <c r="N565" s="41" t="n">
        <v>36350</v>
      </c>
      <c r="O565" s="41" t="n">
        <v>2160</v>
      </c>
      <c r="P565" s="41" t="n">
        <v>0</v>
      </c>
      <c r="Q565" s="41" t="n">
        <v>0</v>
      </c>
      <c r="R565" s="41" t="n">
        <v>0</v>
      </c>
      <c r="S565" s="28">
        <f>L565*Settings!$C$7</f>
        <v/>
      </c>
      <c r="T565" s="34">
        <f>O565+P565+Q565+R565</f>
        <v/>
      </c>
      <c r="U565" s="34">
        <f>N565+T565</f>
        <v/>
      </c>
      <c r="V565" s="33">
        <f>N565/S565</f>
        <v/>
      </c>
      <c r="W565" s="33">
        <f>T565/S565</f>
        <v/>
      </c>
      <c r="X565" s="33">
        <f>U565/S565</f>
        <v/>
      </c>
      <c r="Y565" s="4">
        <f>IF(T565&gt;0,1,0)</f>
        <v/>
      </c>
      <c r="Z565" s="4">
        <f>INDEX('Job Evaluation'!$I$5:$I$40,MATCH(G565,'Job Evaluation'!$A$5:$A$40,0))</f>
        <v/>
      </c>
      <c r="AA565" s="4">
        <f>SUMPRODUCT(($C$2:$C$3444=C565)*($X$2:$X$3444&lt;X565))+SUMPRODUCT(($C$2:C565=C565)*($X$2:X565=X565))</f>
        <v/>
      </c>
      <c r="AB565" s="4">
        <f>MIN(4,INT((AA565-1)*4/COUNTIF($C$2:$C$3444,C565))+1)</f>
        <v/>
      </c>
    </row>
    <row r="566">
      <c r="A566" s="5" t="inlineStr">
        <is>
          <t>W00680</t>
        </is>
      </c>
      <c r="B566" s="5" t="inlineStr">
        <is>
          <t>ES · Barcelona</t>
        </is>
      </c>
      <c r="C566" s="5" t="inlineStr">
        <is>
          <t>ES</t>
        </is>
      </c>
      <c r="D566" s="5" t="inlineStr">
        <is>
          <t>Barcelona</t>
        </is>
      </c>
      <c r="E566" s="5" t="inlineStr">
        <is>
          <t>Customer Service</t>
        </is>
      </c>
      <c r="F566" s="5" t="inlineStr">
        <is>
          <t>L5</t>
        </is>
      </c>
      <c r="G566" s="5" t="inlineStr">
        <is>
          <t>Customer Service L5</t>
        </is>
      </c>
      <c r="H566" s="5" t="inlineStr">
        <is>
          <t>F</t>
        </is>
      </c>
      <c r="I566" s="5" t="inlineStr">
        <is>
          <t>Permanent</t>
        </is>
      </c>
      <c r="J566" s="5" t="inlineStr">
        <is>
          <t>Hybrid</t>
        </is>
      </c>
      <c r="K566" s="5" t="n">
        <v>1</v>
      </c>
      <c r="L566" s="5" t="n">
        <v>40</v>
      </c>
      <c r="M566" s="5" t="n">
        <v>2</v>
      </c>
      <c r="N566" s="41" t="n">
        <v>67600</v>
      </c>
      <c r="O566" s="41" t="n">
        <v>3790</v>
      </c>
      <c r="P566" s="41" t="n">
        <v>0</v>
      </c>
      <c r="Q566" s="41" t="n">
        <v>0</v>
      </c>
      <c r="R566" s="41" t="n">
        <v>5400</v>
      </c>
      <c r="S566" s="28">
        <f>L566*Settings!$C$7</f>
        <v/>
      </c>
      <c r="T566" s="34">
        <f>O566+P566+Q566+R566</f>
        <v/>
      </c>
      <c r="U566" s="34">
        <f>N566+T566</f>
        <v/>
      </c>
      <c r="V566" s="33">
        <f>N566/S566</f>
        <v/>
      </c>
      <c r="W566" s="33">
        <f>T566/S566</f>
        <v/>
      </c>
      <c r="X566" s="33">
        <f>U566/S566</f>
        <v/>
      </c>
      <c r="Y566" s="4">
        <f>IF(T566&gt;0,1,0)</f>
        <v/>
      </c>
      <c r="Z566" s="4">
        <f>INDEX('Job Evaluation'!$I$5:$I$40,MATCH(G566,'Job Evaluation'!$A$5:$A$40,0))</f>
        <v/>
      </c>
      <c r="AA566" s="4">
        <f>SUMPRODUCT(($C$2:$C$3444=C566)*($X$2:$X$3444&lt;X566))+SUMPRODUCT(($C$2:C566=C566)*($X$2:X566=X566))</f>
        <v/>
      </c>
      <c r="AB566" s="4">
        <f>MIN(4,INT((AA566-1)*4/COUNTIF($C$2:$C$3444,C566))+1)</f>
        <v/>
      </c>
    </row>
    <row r="567">
      <c r="A567" s="5" t="inlineStr">
        <is>
          <t>W00681</t>
        </is>
      </c>
      <c r="B567" s="5" t="inlineStr">
        <is>
          <t>DE · Munich</t>
        </is>
      </c>
      <c r="C567" s="5" t="inlineStr">
        <is>
          <t>DE</t>
        </is>
      </c>
      <c r="D567" s="5" t="inlineStr">
        <is>
          <t>Munich</t>
        </is>
      </c>
      <c r="E567" s="5" t="inlineStr">
        <is>
          <t>Customer Service</t>
        </is>
      </c>
      <c r="F567" s="5" t="inlineStr">
        <is>
          <t>L2</t>
        </is>
      </c>
      <c r="G567" s="5" t="inlineStr">
        <is>
          <t>Customer Service L2</t>
        </is>
      </c>
      <c r="H567" s="5" t="inlineStr">
        <is>
          <t>M</t>
        </is>
      </c>
      <c r="I567" s="5" t="inlineStr">
        <is>
          <t>Permanent</t>
        </is>
      </c>
      <c r="J567" s="5" t="inlineStr">
        <is>
          <t>Hybrid</t>
        </is>
      </c>
      <c r="K567" s="5" t="n">
        <v>1</v>
      </c>
      <c r="L567" s="5" t="n">
        <v>40</v>
      </c>
      <c r="M567" s="5" t="n">
        <v>3</v>
      </c>
      <c r="N567" s="41" t="n">
        <v>46400</v>
      </c>
      <c r="O567" s="41" t="n">
        <v>0</v>
      </c>
      <c r="P567" s="41" t="n">
        <v>0</v>
      </c>
      <c r="Q567" s="41" t="n">
        <v>0</v>
      </c>
      <c r="R567" s="41" t="n">
        <v>0</v>
      </c>
      <c r="S567" s="28">
        <f>L567*Settings!$C$7</f>
        <v/>
      </c>
      <c r="T567" s="34">
        <f>O567+P567+Q567+R567</f>
        <v/>
      </c>
      <c r="U567" s="34">
        <f>N567+T567</f>
        <v/>
      </c>
      <c r="V567" s="33">
        <f>N567/S567</f>
        <v/>
      </c>
      <c r="W567" s="33">
        <f>T567/S567</f>
        <v/>
      </c>
      <c r="X567" s="33">
        <f>U567/S567</f>
        <v/>
      </c>
      <c r="Y567" s="4">
        <f>IF(T567&gt;0,1,0)</f>
        <v/>
      </c>
      <c r="Z567" s="4">
        <f>INDEX('Job Evaluation'!$I$5:$I$40,MATCH(G567,'Job Evaluation'!$A$5:$A$40,0))</f>
        <v/>
      </c>
      <c r="AA567" s="4">
        <f>SUMPRODUCT(($C$2:$C$3444=C567)*($X$2:$X$3444&lt;X567))+SUMPRODUCT(($C$2:C567=C567)*($X$2:X567=X567))</f>
        <v/>
      </c>
      <c r="AB567" s="4">
        <f>MIN(4,INT((AA567-1)*4/COUNTIF($C$2:$C$3444,C567))+1)</f>
        <v/>
      </c>
    </row>
    <row r="568">
      <c r="A568" s="5" t="inlineStr">
        <is>
          <t>W00682</t>
        </is>
      </c>
      <c r="B568" s="5" t="inlineStr">
        <is>
          <t>PL · Kraków</t>
        </is>
      </c>
      <c r="C568" s="5" t="inlineStr">
        <is>
          <t>PL</t>
        </is>
      </c>
      <c r="D568" s="5" t="inlineStr">
        <is>
          <t>Krakow</t>
        </is>
      </c>
      <c r="E568" s="5" t="inlineStr">
        <is>
          <t>Operations</t>
        </is>
      </c>
      <c r="F568" s="5" t="inlineStr">
        <is>
          <t>L1</t>
        </is>
      </c>
      <c r="G568" s="5" t="inlineStr">
        <is>
          <t>Operations L1</t>
        </is>
      </c>
      <c r="H568" s="5" t="inlineStr">
        <is>
          <t>M</t>
        </is>
      </c>
      <c r="I568" s="5" t="inlineStr">
        <is>
          <t>Permanent</t>
        </is>
      </c>
      <c r="J568" s="5" t="inlineStr">
        <is>
          <t>Remote</t>
        </is>
      </c>
      <c r="K568" s="5" t="n">
        <v>1</v>
      </c>
      <c r="L568" s="5" t="n">
        <v>40</v>
      </c>
      <c r="M568" s="5" t="n">
        <v>3</v>
      </c>
      <c r="N568" s="41" t="n">
        <v>19250</v>
      </c>
      <c r="O568" s="41" t="n">
        <v>0</v>
      </c>
      <c r="P568" s="41" t="n">
        <v>0</v>
      </c>
      <c r="Q568" s="41" t="n">
        <v>0</v>
      </c>
      <c r="R568" s="41" t="n">
        <v>0</v>
      </c>
      <c r="S568" s="28">
        <f>L568*Settings!$C$7</f>
        <v/>
      </c>
      <c r="T568" s="34">
        <f>O568+P568+Q568+R568</f>
        <v/>
      </c>
      <c r="U568" s="34">
        <f>N568+T568</f>
        <v/>
      </c>
      <c r="V568" s="33">
        <f>N568/S568</f>
        <v/>
      </c>
      <c r="W568" s="33">
        <f>T568/S568</f>
        <v/>
      </c>
      <c r="X568" s="33">
        <f>U568/S568</f>
        <v/>
      </c>
      <c r="Y568" s="4">
        <f>IF(T568&gt;0,1,0)</f>
        <v/>
      </c>
      <c r="Z568" s="4">
        <f>INDEX('Job Evaluation'!$I$5:$I$40,MATCH(G568,'Job Evaluation'!$A$5:$A$40,0))</f>
        <v/>
      </c>
      <c r="AA568" s="4">
        <f>SUMPRODUCT(($C$2:$C$3444=C568)*($X$2:$X$3444&lt;X568))+SUMPRODUCT(($C$2:C568=C568)*($X$2:X568=X568))</f>
        <v/>
      </c>
      <c r="AB568" s="4">
        <f>MIN(4,INT((AA568-1)*4/COUNTIF($C$2:$C$3444,C568))+1)</f>
        <v/>
      </c>
    </row>
    <row r="569">
      <c r="A569" s="5" t="inlineStr">
        <is>
          <t>W00683</t>
        </is>
      </c>
      <c r="B569" s="5" t="inlineStr">
        <is>
          <t>PL · Kraków</t>
        </is>
      </c>
      <c r="C569" s="5" t="inlineStr">
        <is>
          <t>PL</t>
        </is>
      </c>
      <c r="D569" s="5" t="inlineStr">
        <is>
          <t>Krakow</t>
        </is>
      </c>
      <c r="E569" s="5" t="inlineStr">
        <is>
          <t>Customer Service</t>
        </is>
      </c>
      <c r="F569" s="5" t="inlineStr">
        <is>
          <t>L1</t>
        </is>
      </c>
      <c r="G569" s="5" t="inlineStr">
        <is>
          <t>Customer Service L1</t>
        </is>
      </c>
      <c r="H569" s="5" t="inlineStr">
        <is>
          <t>M</t>
        </is>
      </c>
      <c r="I569" s="5" t="inlineStr">
        <is>
          <t>Permanent</t>
        </is>
      </c>
      <c r="J569" s="5" t="inlineStr">
        <is>
          <t>Onsite</t>
        </is>
      </c>
      <c r="K569" s="5" t="n">
        <v>1</v>
      </c>
      <c r="L569" s="5" t="n">
        <v>40</v>
      </c>
      <c r="M569" s="5" t="n">
        <v>2</v>
      </c>
      <c r="N569" s="41" t="n">
        <v>18150</v>
      </c>
      <c r="O569" s="41" t="n">
        <v>0</v>
      </c>
      <c r="P569" s="41" t="n">
        <v>0</v>
      </c>
      <c r="Q569" s="41" t="n">
        <v>840</v>
      </c>
      <c r="R569" s="41" t="n">
        <v>0</v>
      </c>
      <c r="S569" s="28">
        <f>L569*Settings!$C$7</f>
        <v/>
      </c>
      <c r="T569" s="34">
        <f>O569+P569+Q569+R569</f>
        <v/>
      </c>
      <c r="U569" s="34">
        <f>N569+T569</f>
        <v/>
      </c>
      <c r="V569" s="33">
        <f>N569/S569</f>
        <v/>
      </c>
      <c r="W569" s="33">
        <f>T569/S569</f>
        <v/>
      </c>
      <c r="X569" s="33">
        <f>U569/S569</f>
        <v/>
      </c>
      <c r="Y569" s="4">
        <f>IF(T569&gt;0,1,0)</f>
        <v/>
      </c>
      <c r="Z569" s="4">
        <f>INDEX('Job Evaluation'!$I$5:$I$40,MATCH(G569,'Job Evaluation'!$A$5:$A$40,0))</f>
        <v/>
      </c>
      <c r="AA569" s="4">
        <f>SUMPRODUCT(($C$2:$C$3444=C569)*($X$2:$X$3444&lt;X569))+SUMPRODUCT(($C$2:C569=C569)*($X$2:X569=X569))</f>
        <v/>
      </c>
      <c r="AB569" s="4">
        <f>MIN(4,INT((AA569-1)*4/COUNTIF($C$2:$C$3444,C569))+1)</f>
        <v/>
      </c>
    </row>
    <row r="570">
      <c r="A570" s="5" t="inlineStr">
        <is>
          <t>W00684</t>
        </is>
      </c>
      <c r="B570" s="5" t="inlineStr">
        <is>
          <t>DE · Munich</t>
        </is>
      </c>
      <c r="C570" s="5" t="inlineStr">
        <is>
          <t>DE</t>
        </is>
      </c>
      <c r="D570" s="5" t="inlineStr">
        <is>
          <t>Munich</t>
        </is>
      </c>
      <c r="E570" s="5" t="inlineStr">
        <is>
          <t>Operations</t>
        </is>
      </c>
      <c r="F570" s="5" t="inlineStr">
        <is>
          <t>L5</t>
        </is>
      </c>
      <c r="G570" s="5" t="inlineStr">
        <is>
          <t>Operations L5</t>
        </is>
      </c>
      <c r="H570" s="5" t="inlineStr">
        <is>
          <t>M</t>
        </is>
      </c>
      <c r="I570" s="5" t="inlineStr">
        <is>
          <t>Permanent</t>
        </is>
      </c>
      <c r="J570" s="5" t="inlineStr">
        <is>
          <t>Hybrid</t>
        </is>
      </c>
      <c r="K570" s="5" t="n">
        <v>0.8</v>
      </c>
      <c r="L570" s="5" t="n">
        <v>32</v>
      </c>
      <c r="M570" s="5" t="n">
        <v>1</v>
      </c>
      <c r="N570" s="41" t="n">
        <v>72720</v>
      </c>
      <c r="O570" s="41" t="n">
        <v>0</v>
      </c>
      <c r="P570" s="41" t="n">
        <v>0</v>
      </c>
      <c r="Q570" s="41" t="n">
        <v>0</v>
      </c>
      <c r="R570" s="41" t="n">
        <v>7200</v>
      </c>
      <c r="S570" s="28">
        <f>L570*Settings!$C$7</f>
        <v/>
      </c>
      <c r="T570" s="34">
        <f>O570+P570+Q570+R570</f>
        <v/>
      </c>
      <c r="U570" s="34">
        <f>N570+T570</f>
        <v/>
      </c>
      <c r="V570" s="33">
        <f>N570/S570</f>
        <v/>
      </c>
      <c r="W570" s="33">
        <f>T570/S570</f>
        <v/>
      </c>
      <c r="X570" s="33">
        <f>U570/S570</f>
        <v/>
      </c>
      <c r="Y570" s="4">
        <f>IF(T570&gt;0,1,0)</f>
        <v/>
      </c>
      <c r="Z570" s="4">
        <f>INDEX('Job Evaluation'!$I$5:$I$40,MATCH(G570,'Job Evaluation'!$A$5:$A$40,0))</f>
        <v/>
      </c>
      <c r="AA570" s="4">
        <f>SUMPRODUCT(($C$2:$C$3444=C570)*($X$2:$X$3444&lt;X570))+SUMPRODUCT(($C$2:C570=C570)*($X$2:X570=X570))</f>
        <v/>
      </c>
      <c r="AB570" s="4">
        <f>MIN(4,INT((AA570-1)*4/COUNTIF($C$2:$C$3444,C570))+1)</f>
        <v/>
      </c>
    </row>
    <row r="571">
      <c r="A571" s="5" t="inlineStr">
        <is>
          <t>W00685</t>
        </is>
      </c>
      <c r="B571" s="5" t="inlineStr">
        <is>
          <t>PL · Kraków</t>
        </is>
      </c>
      <c r="C571" s="5" t="inlineStr">
        <is>
          <t>PL</t>
        </is>
      </c>
      <c r="D571" s="5" t="inlineStr">
        <is>
          <t>Krakow</t>
        </is>
      </c>
      <c r="E571" s="5" t="inlineStr">
        <is>
          <t>Tech</t>
        </is>
      </c>
      <c r="F571" s="5" t="inlineStr">
        <is>
          <t>L2</t>
        </is>
      </c>
      <c r="G571" s="5" t="inlineStr">
        <is>
          <t>Tech L2</t>
        </is>
      </c>
      <c r="H571" s="5" t="inlineStr">
        <is>
          <t>F</t>
        </is>
      </c>
      <c r="I571" s="5" t="inlineStr">
        <is>
          <t>Permanent</t>
        </is>
      </c>
      <c r="J571" s="5" t="inlineStr">
        <is>
          <t>Remote</t>
        </is>
      </c>
      <c r="K571" s="5" t="n">
        <v>1</v>
      </c>
      <c r="L571" s="5" t="n">
        <v>40</v>
      </c>
      <c r="M571" s="5" t="n">
        <v>4</v>
      </c>
      <c r="N571" s="41" t="n">
        <v>32550</v>
      </c>
      <c r="O571" s="41" t="n">
        <v>0</v>
      </c>
      <c r="P571" s="41" t="n">
        <v>0</v>
      </c>
      <c r="Q571" s="41" t="n">
        <v>0</v>
      </c>
      <c r="R571" s="41" t="n">
        <v>0</v>
      </c>
      <c r="S571" s="28">
        <f>L571*Settings!$C$7</f>
        <v/>
      </c>
      <c r="T571" s="34">
        <f>O571+P571+Q571+R571</f>
        <v/>
      </c>
      <c r="U571" s="34">
        <f>N571+T571</f>
        <v/>
      </c>
      <c r="V571" s="33">
        <f>N571/S571</f>
        <v/>
      </c>
      <c r="W571" s="33">
        <f>T571/S571</f>
        <v/>
      </c>
      <c r="X571" s="33">
        <f>U571/S571</f>
        <v/>
      </c>
      <c r="Y571" s="4">
        <f>IF(T571&gt;0,1,0)</f>
        <v/>
      </c>
      <c r="Z571" s="4">
        <f>INDEX('Job Evaluation'!$I$5:$I$40,MATCH(G571,'Job Evaluation'!$A$5:$A$40,0))</f>
        <v/>
      </c>
      <c r="AA571" s="4">
        <f>SUMPRODUCT(($C$2:$C$3444=C571)*($X$2:$X$3444&lt;X571))+SUMPRODUCT(($C$2:C571=C571)*($X$2:X571=X571))</f>
        <v/>
      </c>
      <c r="AB571" s="4">
        <f>MIN(4,INT((AA571-1)*4/COUNTIF($C$2:$C$3444,C571))+1)</f>
        <v/>
      </c>
    </row>
    <row r="572">
      <c r="A572" s="5" t="inlineStr">
        <is>
          <t>W00686</t>
        </is>
      </c>
      <c r="B572" s="5" t="inlineStr">
        <is>
          <t>ES · Barcelona</t>
        </is>
      </c>
      <c r="C572" s="5" t="inlineStr">
        <is>
          <t>ES</t>
        </is>
      </c>
      <c r="D572" s="5" t="inlineStr">
        <is>
          <t>Barcelona</t>
        </is>
      </c>
      <c r="E572" s="5" t="inlineStr">
        <is>
          <t>Customer Service</t>
        </is>
      </c>
      <c r="F572" s="5" t="inlineStr">
        <is>
          <t>L2</t>
        </is>
      </c>
      <c r="G572" s="5" t="inlineStr">
        <is>
          <t>Customer Service L2</t>
        </is>
      </c>
      <c r="H572" s="5" t="inlineStr">
        <is>
          <t>F</t>
        </is>
      </c>
      <c r="I572" s="5" t="inlineStr">
        <is>
          <t>Permanent</t>
        </is>
      </c>
      <c r="J572" s="5" t="inlineStr">
        <is>
          <t>Hybrid</t>
        </is>
      </c>
      <c r="K572" s="5" t="n">
        <v>1</v>
      </c>
      <c r="L572" s="5" t="n">
        <v>40</v>
      </c>
      <c r="M572" s="5" t="n">
        <v>4</v>
      </c>
      <c r="N572" s="41" t="n">
        <v>23700</v>
      </c>
      <c r="O572" s="41" t="n">
        <v>0</v>
      </c>
      <c r="P572" s="41" t="n">
        <v>0</v>
      </c>
      <c r="Q572" s="41" t="n">
        <v>0</v>
      </c>
      <c r="R572" s="41" t="n">
        <v>0</v>
      </c>
      <c r="S572" s="28">
        <f>L572*Settings!$C$7</f>
        <v/>
      </c>
      <c r="T572" s="34">
        <f>O572+P572+Q572+R572</f>
        <v/>
      </c>
      <c r="U572" s="34">
        <f>N572+T572</f>
        <v/>
      </c>
      <c r="V572" s="33">
        <f>N572/S572</f>
        <v/>
      </c>
      <c r="W572" s="33">
        <f>T572/S572</f>
        <v/>
      </c>
      <c r="X572" s="33">
        <f>U572/S572</f>
        <v/>
      </c>
      <c r="Y572" s="4">
        <f>IF(T572&gt;0,1,0)</f>
        <v/>
      </c>
      <c r="Z572" s="4">
        <f>INDEX('Job Evaluation'!$I$5:$I$40,MATCH(G572,'Job Evaluation'!$A$5:$A$40,0))</f>
        <v/>
      </c>
      <c r="AA572" s="4">
        <f>SUMPRODUCT(($C$2:$C$3444=C572)*($X$2:$X$3444&lt;X572))+SUMPRODUCT(($C$2:C572=C572)*($X$2:X572=X572))</f>
        <v/>
      </c>
      <c r="AB572" s="4">
        <f>MIN(4,INT((AA572-1)*4/COUNTIF($C$2:$C$3444,C572))+1)</f>
        <v/>
      </c>
    </row>
    <row r="573">
      <c r="A573" s="5" t="inlineStr">
        <is>
          <t>W00687</t>
        </is>
      </c>
      <c r="B573" s="5" t="inlineStr">
        <is>
          <t>PL · Kraków</t>
        </is>
      </c>
      <c r="C573" s="5" t="inlineStr">
        <is>
          <t>PL</t>
        </is>
      </c>
      <c r="D573" s="5" t="inlineStr">
        <is>
          <t>Krakow</t>
        </is>
      </c>
      <c r="E573" s="5" t="inlineStr">
        <is>
          <t>Finance</t>
        </is>
      </c>
      <c r="F573" s="5" t="inlineStr">
        <is>
          <t>L1</t>
        </is>
      </c>
      <c r="G573" s="5" t="inlineStr">
        <is>
          <t>Finance L1</t>
        </is>
      </c>
      <c r="H573" s="5" t="inlineStr">
        <is>
          <t>F</t>
        </is>
      </c>
      <c r="I573" s="5" t="inlineStr">
        <is>
          <t>Fixed-term</t>
        </is>
      </c>
      <c r="J573" s="5" t="inlineStr">
        <is>
          <t>Hybrid</t>
        </is>
      </c>
      <c r="K573" s="5" t="n">
        <v>1</v>
      </c>
      <c r="L573" s="5" t="n">
        <v>40</v>
      </c>
      <c r="M573" s="5" t="n">
        <v>3</v>
      </c>
      <c r="N573" s="41" t="n">
        <v>22050</v>
      </c>
      <c r="O573" s="41" t="n">
        <v>0</v>
      </c>
      <c r="P573" s="41" t="n">
        <v>0</v>
      </c>
      <c r="Q573" s="41" t="n">
        <v>0</v>
      </c>
      <c r="R573" s="41" t="n">
        <v>0</v>
      </c>
      <c r="S573" s="28">
        <f>L573*Settings!$C$7</f>
        <v/>
      </c>
      <c r="T573" s="34">
        <f>O573+P573+Q573+R573</f>
        <v/>
      </c>
      <c r="U573" s="34">
        <f>N573+T573</f>
        <v/>
      </c>
      <c r="V573" s="33">
        <f>N573/S573</f>
        <v/>
      </c>
      <c r="W573" s="33">
        <f>T573/S573</f>
        <v/>
      </c>
      <c r="X573" s="33">
        <f>U573/S573</f>
        <v/>
      </c>
      <c r="Y573" s="4">
        <f>IF(T573&gt;0,1,0)</f>
        <v/>
      </c>
      <c r="Z573" s="4">
        <f>INDEX('Job Evaluation'!$I$5:$I$40,MATCH(G573,'Job Evaluation'!$A$5:$A$40,0))</f>
        <v/>
      </c>
      <c r="AA573" s="4">
        <f>SUMPRODUCT(($C$2:$C$3444=C573)*($X$2:$X$3444&lt;X573))+SUMPRODUCT(($C$2:C573=C573)*($X$2:X573=X573))</f>
        <v/>
      </c>
      <c r="AB573" s="4">
        <f>MIN(4,INT((AA573-1)*4/COUNTIF($C$2:$C$3444,C573))+1)</f>
        <v/>
      </c>
    </row>
    <row r="574">
      <c r="A574" s="5" t="inlineStr">
        <is>
          <t>W00688</t>
        </is>
      </c>
      <c r="B574" s="5" t="inlineStr">
        <is>
          <t>ES · Barcelona</t>
        </is>
      </c>
      <c r="C574" s="5" t="inlineStr">
        <is>
          <t>ES</t>
        </is>
      </c>
      <c r="D574" s="5" t="inlineStr">
        <is>
          <t>Barcelona</t>
        </is>
      </c>
      <c r="E574" s="5" t="inlineStr">
        <is>
          <t>Sales</t>
        </is>
      </c>
      <c r="F574" s="5" t="inlineStr">
        <is>
          <t>L4</t>
        </is>
      </c>
      <c r="G574" s="5" t="inlineStr">
        <is>
          <t>Sales L4</t>
        </is>
      </c>
      <c r="H574" s="5" t="inlineStr">
        <is>
          <t>M</t>
        </is>
      </c>
      <c r="I574" s="5" t="inlineStr">
        <is>
          <t>Permanent</t>
        </is>
      </c>
      <c r="J574" s="5" t="inlineStr">
        <is>
          <t>Hybrid</t>
        </is>
      </c>
      <c r="K574" s="5" t="n">
        <v>1</v>
      </c>
      <c r="L574" s="5" t="n">
        <v>40</v>
      </c>
      <c r="M574" s="5" t="n">
        <v>3</v>
      </c>
      <c r="N574" s="41" t="n">
        <v>58550</v>
      </c>
      <c r="O574" s="41" t="n">
        <v>4920</v>
      </c>
      <c r="P574" s="41" t="n">
        <v>10470</v>
      </c>
      <c r="Q574" s="41" t="n">
        <v>0</v>
      </c>
      <c r="R574" s="41" t="n">
        <v>0</v>
      </c>
      <c r="S574" s="28">
        <f>L574*Settings!$C$7</f>
        <v/>
      </c>
      <c r="T574" s="34">
        <f>O574+P574+Q574+R574</f>
        <v/>
      </c>
      <c r="U574" s="34">
        <f>N574+T574</f>
        <v/>
      </c>
      <c r="V574" s="33">
        <f>N574/S574</f>
        <v/>
      </c>
      <c r="W574" s="33">
        <f>T574/S574</f>
        <v/>
      </c>
      <c r="X574" s="33">
        <f>U574/S574</f>
        <v/>
      </c>
      <c r="Y574" s="4">
        <f>IF(T574&gt;0,1,0)</f>
        <v/>
      </c>
      <c r="Z574" s="4">
        <f>INDEX('Job Evaluation'!$I$5:$I$40,MATCH(G574,'Job Evaluation'!$A$5:$A$40,0))</f>
        <v/>
      </c>
      <c r="AA574" s="4">
        <f>SUMPRODUCT(($C$2:$C$3444=C574)*($X$2:$X$3444&lt;X574))+SUMPRODUCT(($C$2:C574=C574)*($X$2:X574=X574))</f>
        <v/>
      </c>
      <c r="AB574" s="4">
        <f>MIN(4,INT((AA574-1)*4/COUNTIF($C$2:$C$3444,C574))+1)</f>
        <v/>
      </c>
    </row>
    <row r="575">
      <c r="A575" s="5" t="inlineStr">
        <is>
          <t>W00689</t>
        </is>
      </c>
      <c r="B575" s="5" t="inlineStr">
        <is>
          <t>PL · Kraków</t>
        </is>
      </c>
      <c r="C575" s="5" t="inlineStr">
        <is>
          <t>PL</t>
        </is>
      </c>
      <c r="D575" s="5" t="inlineStr">
        <is>
          <t>Krakow</t>
        </is>
      </c>
      <c r="E575" s="5" t="inlineStr">
        <is>
          <t>Customer Service</t>
        </is>
      </c>
      <c r="F575" s="5" t="inlineStr">
        <is>
          <t>L3</t>
        </is>
      </c>
      <c r="G575" s="5" t="inlineStr">
        <is>
          <t>Customer Service L3</t>
        </is>
      </c>
      <c r="H575" s="5" t="inlineStr">
        <is>
          <t>M</t>
        </is>
      </c>
      <c r="I575" s="5" t="inlineStr">
        <is>
          <t>Fixed-term</t>
        </is>
      </c>
      <c r="J575" s="5" t="inlineStr">
        <is>
          <t>Hybrid</t>
        </is>
      </c>
      <c r="K575" s="5" t="n">
        <v>1</v>
      </c>
      <c r="L575" s="5" t="n">
        <v>40</v>
      </c>
      <c r="M575" s="5" t="n">
        <v>4</v>
      </c>
      <c r="N575" s="41" t="n">
        <v>35250</v>
      </c>
      <c r="O575" s="41" t="n">
        <v>2290</v>
      </c>
      <c r="P575" s="41" t="n">
        <v>0</v>
      </c>
      <c r="Q575" s="41" t="n">
        <v>0</v>
      </c>
      <c r="R575" s="41" t="n">
        <v>0</v>
      </c>
      <c r="S575" s="28">
        <f>L575*Settings!$C$7</f>
        <v/>
      </c>
      <c r="T575" s="34">
        <f>O575+P575+Q575+R575</f>
        <v/>
      </c>
      <c r="U575" s="34">
        <f>N575+T575</f>
        <v/>
      </c>
      <c r="V575" s="33">
        <f>N575/S575</f>
        <v/>
      </c>
      <c r="W575" s="33">
        <f>T575/S575</f>
        <v/>
      </c>
      <c r="X575" s="33">
        <f>U575/S575</f>
        <v/>
      </c>
      <c r="Y575" s="4">
        <f>IF(T575&gt;0,1,0)</f>
        <v/>
      </c>
      <c r="Z575" s="4">
        <f>INDEX('Job Evaluation'!$I$5:$I$40,MATCH(G575,'Job Evaluation'!$A$5:$A$40,0))</f>
        <v/>
      </c>
      <c r="AA575" s="4">
        <f>SUMPRODUCT(($C$2:$C$3444=C575)*($X$2:$X$3444&lt;X575))+SUMPRODUCT(($C$2:C575=C575)*($X$2:X575=X575))</f>
        <v/>
      </c>
      <c r="AB575" s="4">
        <f>MIN(4,INT((AA575-1)*4/COUNTIF($C$2:$C$3444,C575))+1)</f>
        <v/>
      </c>
    </row>
    <row r="576">
      <c r="A576" s="5" t="inlineStr">
        <is>
          <t>W00690</t>
        </is>
      </c>
      <c r="B576" s="5" t="inlineStr">
        <is>
          <t>DE · Munich</t>
        </is>
      </c>
      <c r="C576" s="5" t="inlineStr">
        <is>
          <t>DE</t>
        </is>
      </c>
      <c r="D576" s="5" t="inlineStr">
        <is>
          <t>Munich</t>
        </is>
      </c>
      <c r="E576" s="5" t="inlineStr">
        <is>
          <t>Customer Service</t>
        </is>
      </c>
      <c r="F576" s="5" t="inlineStr">
        <is>
          <t>L4</t>
        </is>
      </c>
      <c r="G576" s="5" t="inlineStr">
        <is>
          <t>Customer Service L4</t>
        </is>
      </c>
      <c r="H576" s="5" t="inlineStr">
        <is>
          <t>F</t>
        </is>
      </c>
      <c r="I576" s="5" t="inlineStr">
        <is>
          <t>Permanent</t>
        </is>
      </c>
      <c r="J576" s="5" t="inlineStr">
        <is>
          <t>Remote</t>
        </is>
      </c>
      <c r="K576" s="5" t="n">
        <v>1</v>
      </c>
      <c r="L576" s="5" t="n">
        <v>40</v>
      </c>
      <c r="M576" s="5" t="n">
        <v>3</v>
      </c>
      <c r="N576" s="41" t="n">
        <v>64850</v>
      </c>
      <c r="O576" s="41" t="n">
        <v>5040</v>
      </c>
      <c r="P576" s="41" t="n">
        <v>0</v>
      </c>
      <c r="Q576" s="41" t="n">
        <v>0</v>
      </c>
      <c r="R576" s="41" t="n">
        <v>0</v>
      </c>
      <c r="S576" s="28">
        <f>L576*Settings!$C$7</f>
        <v/>
      </c>
      <c r="T576" s="34">
        <f>O576+P576+Q576+R576</f>
        <v/>
      </c>
      <c r="U576" s="34">
        <f>N576+T576</f>
        <v/>
      </c>
      <c r="V576" s="33">
        <f>N576/S576</f>
        <v/>
      </c>
      <c r="W576" s="33">
        <f>T576/S576</f>
        <v/>
      </c>
      <c r="X576" s="33">
        <f>U576/S576</f>
        <v/>
      </c>
      <c r="Y576" s="4">
        <f>IF(T576&gt;0,1,0)</f>
        <v/>
      </c>
      <c r="Z576" s="4">
        <f>INDEX('Job Evaluation'!$I$5:$I$40,MATCH(G576,'Job Evaluation'!$A$5:$A$40,0))</f>
        <v/>
      </c>
      <c r="AA576" s="4">
        <f>SUMPRODUCT(($C$2:$C$3444=C576)*($X$2:$X$3444&lt;X576))+SUMPRODUCT(($C$2:C576=C576)*($X$2:X576=X576))</f>
        <v/>
      </c>
      <c r="AB576" s="4">
        <f>MIN(4,INT((AA576-1)*4/COUNTIF($C$2:$C$3444,C576))+1)</f>
        <v/>
      </c>
    </row>
    <row r="577">
      <c r="A577" s="5" t="inlineStr">
        <is>
          <t>W00691</t>
        </is>
      </c>
      <c r="B577" s="5" t="inlineStr">
        <is>
          <t>PL · Kraków</t>
        </is>
      </c>
      <c r="C577" s="5" t="inlineStr">
        <is>
          <t>PL</t>
        </is>
      </c>
      <c r="D577" s="5" t="inlineStr">
        <is>
          <t>Krakow</t>
        </is>
      </c>
      <c r="E577" s="5" t="inlineStr">
        <is>
          <t>Operations</t>
        </is>
      </c>
      <c r="F577" s="5" t="inlineStr">
        <is>
          <t>L5</t>
        </is>
      </c>
      <c r="G577" s="5" t="inlineStr">
        <is>
          <t>Operations L5</t>
        </is>
      </c>
      <c r="H577" s="5" t="inlineStr">
        <is>
          <t>M</t>
        </is>
      </c>
      <c r="I577" s="5" t="inlineStr">
        <is>
          <t>Permanent</t>
        </is>
      </c>
      <c r="J577" s="5" t="inlineStr">
        <is>
          <t>Onsite</t>
        </is>
      </c>
      <c r="K577" s="5" t="n">
        <v>1</v>
      </c>
      <c r="L577" s="5" t="n">
        <v>40</v>
      </c>
      <c r="M577" s="5" t="n">
        <v>2</v>
      </c>
      <c r="N577" s="41" t="n">
        <v>63200</v>
      </c>
      <c r="O577" s="41" t="n">
        <v>3620</v>
      </c>
      <c r="P577" s="41" t="n">
        <v>0</v>
      </c>
      <c r="Q577" s="41" t="n">
        <v>0</v>
      </c>
      <c r="R577" s="41" t="n">
        <v>4200</v>
      </c>
      <c r="S577" s="28">
        <f>L577*Settings!$C$7</f>
        <v/>
      </c>
      <c r="T577" s="34">
        <f>O577+P577+Q577+R577</f>
        <v/>
      </c>
      <c r="U577" s="34">
        <f>N577+T577</f>
        <v/>
      </c>
      <c r="V577" s="33">
        <f>N577/S577</f>
        <v/>
      </c>
      <c r="W577" s="33">
        <f>T577/S577</f>
        <v/>
      </c>
      <c r="X577" s="33">
        <f>U577/S577</f>
        <v/>
      </c>
      <c r="Y577" s="4">
        <f>IF(T577&gt;0,1,0)</f>
        <v/>
      </c>
      <c r="Z577" s="4">
        <f>INDEX('Job Evaluation'!$I$5:$I$40,MATCH(G577,'Job Evaluation'!$A$5:$A$40,0))</f>
        <v/>
      </c>
      <c r="AA577" s="4">
        <f>SUMPRODUCT(($C$2:$C$3444=C577)*($X$2:$X$3444&lt;X577))+SUMPRODUCT(($C$2:C577=C577)*($X$2:X577=X577))</f>
        <v/>
      </c>
      <c r="AB577" s="4">
        <f>MIN(4,INT((AA577-1)*4/COUNTIF($C$2:$C$3444,C577))+1)</f>
        <v/>
      </c>
    </row>
    <row r="578">
      <c r="A578" s="5" t="inlineStr">
        <is>
          <t>W00693</t>
        </is>
      </c>
      <c r="B578" s="5" t="inlineStr">
        <is>
          <t>ES · Barcelona</t>
        </is>
      </c>
      <c r="C578" s="5" t="inlineStr">
        <is>
          <t>ES</t>
        </is>
      </c>
      <c r="D578" s="5" t="inlineStr">
        <is>
          <t>Barcelona</t>
        </is>
      </c>
      <c r="E578" s="5" t="inlineStr">
        <is>
          <t>Finance</t>
        </is>
      </c>
      <c r="F578" s="5" t="inlineStr">
        <is>
          <t>L2</t>
        </is>
      </c>
      <c r="G578" s="5" t="inlineStr">
        <is>
          <t>Finance L2</t>
        </is>
      </c>
      <c r="H578" s="5" t="inlineStr">
        <is>
          <t>F</t>
        </is>
      </c>
      <c r="I578" s="5" t="inlineStr">
        <is>
          <t>Permanent</t>
        </is>
      </c>
      <c r="J578" s="5" t="inlineStr">
        <is>
          <t>Onsite</t>
        </is>
      </c>
      <c r="K578" s="5" t="n">
        <v>1</v>
      </c>
      <c r="L578" s="5" t="n">
        <v>40</v>
      </c>
      <c r="M578" s="5" t="n">
        <v>4</v>
      </c>
      <c r="N578" s="41" t="n">
        <v>32950</v>
      </c>
      <c r="O578" s="41" t="n">
        <v>0</v>
      </c>
      <c r="P578" s="41" t="n">
        <v>0</v>
      </c>
      <c r="Q578" s="41" t="n">
        <v>0</v>
      </c>
      <c r="R578" s="41" t="n">
        <v>0</v>
      </c>
      <c r="S578" s="28">
        <f>L578*Settings!$C$7</f>
        <v/>
      </c>
      <c r="T578" s="34">
        <f>O578+P578+Q578+R578</f>
        <v/>
      </c>
      <c r="U578" s="34">
        <f>N578+T578</f>
        <v/>
      </c>
      <c r="V578" s="33">
        <f>N578/S578</f>
        <v/>
      </c>
      <c r="W578" s="33">
        <f>T578/S578</f>
        <v/>
      </c>
      <c r="X578" s="33">
        <f>U578/S578</f>
        <v/>
      </c>
      <c r="Y578" s="4">
        <f>IF(T578&gt;0,1,0)</f>
        <v/>
      </c>
      <c r="Z578" s="4">
        <f>INDEX('Job Evaluation'!$I$5:$I$40,MATCH(G578,'Job Evaluation'!$A$5:$A$40,0))</f>
        <v/>
      </c>
      <c r="AA578" s="4">
        <f>SUMPRODUCT(($C$2:$C$3444=C578)*($X$2:$X$3444&lt;X578))+SUMPRODUCT(($C$2:C578=C578)*($X$2:X578=X578))</f>
        <v/>
      </c>
      <c r="AB578" s="4">
        <f>MIN(4,INT((AA578-1)*4/COUNTIF($C$2:$C$3444,C578))+1)</f>
        <v/>
      </c>
    </row>
    <row r="579">
      <c r="A579" s="5" t="inlineStr">
        <is>
          <t>W00695</t>
        </is>
      </c>
      <c r="B579" s="5" t="inlineStr">
        <is>
          <t>DE · Munich</t>
        </is>
      </c>
      <c r="C579" s="5" t="inlineStr">
        <is>
          <t>DE</t>
        </is>
      </c>
      <c r="D579" s="5" t="inlineStr">
        <is>
          <t>Munich</t>
        </is>
      </c>
      <c r="E579" s="5" t="inlineStr">
        <is>
          <t>Sales</t>
        </is>
      </c>
      <c r="F579" s="5" t="inlineStr">
        <is>
          <t>L1</t>
        </is>
      </c>
      <c r="G579" s="5" t="inlineStr">
        <is>
          <t>Sales L1</t>
        </is>
      </c>
      <c r="H579" s="5" t="inlineStr">
        <is>
          <t>F</t>
        </is>
      </c>
      <c r="I579" s="5" t="inlineStr">
        <is>
          <t>Permanent</t>
        </is>
      </c>
      <c r="J579" s="5" t="inlineStr">
        <is>
          <t>Onsite</t>
        </is>
      </c>
      <c r="K579" s="5" t="n">
        <v>1</v>
      </c>
      <c r="L579" s="5" t="n">
        <v>40</v>
      </c>
      <c r="M579" s="5" t="n">
        <v>4</v>
      </c>
      <c r="N579" s="41" t="n">
        <v>41400</v>
      </c>
      <c r="O579" s="41" t="n">
        <v>0</v>
      </c>
      <c r="P579" s="41" t="n">
        <v>5300</v>
      </c>
      <c r="Q579" s="41" t="n">
        <v>0</v>
      </c>
      <c r="R579" s="41" t="n">
        <v>0</v>
      </c>
      <c r="S579" s="28">
        <f>L579*Settings!$C$7</f>
        <v/>
      </c>
      <c r="T579" s="34">
        <f>O579+P579+Q579+R579</f>
        <v/>
      </c>
      <c r="U579" s="34">
        <f>N579+T579</f>
        <v/>
      </c>
      <c r="V579" s="33">
        <f>N579/S579</f>
        <v/>
      </c>
      <c r="W579" s="33">
        <f>T579/S579</f>
        <v/>
      </c>
      <c r="X579" s="33">
        <f>U579/S579</f>
        <v/>
      </c>
      <c r="Y579" s="4">
        <f>IF(T579&gt;0,1,0)</f>
        <v/>
      </c>
      <c r="Z579" s="4">
        <f>INDEX('Job Evaluation'!$I$5:$I$40,MATCH(G579,'Job Evaluation'!$A$5:$A$40,0))</f>
        <v/>
      </c>
      <c r="AA579" s="4">
        <f>SUMPRODUCT(($C$2:$C$3444=C579)*($X$2:$X$3444&lt;X579))+SUMPRODUCT(($C$2:C579=C579)*($X$2:X579=X579))</f>
        <v/>
      </c>
      <c r="AB579" s="4">
        <f>MIN(4,INT((AA579-1)*4/COUNTIF($C$2:$C$3444,C579))+1)</f>
        <v/>
      </c>
    </row>
    <row r="580">
      <c r="A580" s="5" t="inlineStr">
        <is>
          <t>W00696</t>
        </is>
      </c>
      <c r="B580" s="5" t="inlineStr">
        <is>
          <t>ES · Barcelona</t>
        </is>
      </c>
      <c r="C580" s="5" t="inlineStr">
        <is>
          <t>ES</t>
        </is>
      </c>
      <c r="D580" s="5" t="inlineStr">
        <is>
          <t>Barcelona</t>
        </is>
      </c>
      <c r="E580" s="5" t="inlineStr">
        <is>
          <t>Customer Service</t>
        </is>
      </c>
      <c r="F580" s="5" t="inlineStr">
        <is>
          <t>L4</t>
        </is>
      </c>
      <c r="G580" s="5" t="inlineStr">
        <is>
          <t>Customer Service L4</t>
        </is>
      </c>
      <c r="H580" s="5" t="inlineStr">
        <is>
          <t>F</t>
        </is>
      </c>
      <c r="I580" s="5" t="inlineStr">
        <is>
          <t>Permanent</t>
        </is>
      </c>
      <c r="J580" s="5" t="inlineStr">
        <is>
          <t>Hybrid</t>
        </is>
      </c>
      <c r="K580" s="5" t="n">
        <v>1</v>
      </c>
      <c r="L580" s="5" t="n">
        <v>40</v>
      </c>
      <c r="M580" s="5" t="n">
        <v>5</v>
      </c>
      <c r="N580" s="41" t="n">
        <v>40950</v>
      </c>
      <c r="O580" s="41" t="n">
        <v>5000</v>
      </c>
      <c r="P580" s="41" t="n">
        <v>0</v>
      </c>
      <c r="Q580" s="41" t="n">
        <v>0</v>
      </c>
      <c r="R580" s="41" t="n">
        <v>0</v>
      </c>
      <c r="S580" s="28">
        <f>L580*Settings!$C$7</f>
        <v/>
      </c>
      <c r="T580" s="34">
        <f>O580+P580+Q580+R580</f>
        <v/>
      </c>
      <c r="U580" s="34">
        <f>N580+T580</f>
        <v/>
      </c>
      <c r="V580" s="33">
        <f>N580/S580</f>
        <v/>
      </c>
      <c r="W580" s="33">
        <f>T580/S580</f>
        <v/>
      </c>
      <c r="X580" s="33">
        <f>U580/S580</f>
        <v/>
      </c>
      <c r="Y580" s="4">
        <f>IF(T580&gt;0,1,0)</f>
        <v/>
      </c>
      <c r="Z580" s="4">
        <f>INDEX('Job Evaluation'!$I$5:$I$40,MATCH(G580,'Job Evaluation'!$A$5:$A$40,0))</f>
        <v/>
      </c>
      <c r="AA580" s="4">
        <f>SUMPRODUCT(($C$2:$C$3444=C580)*($X$2:$X$3444&lt;X580))+SUMPRODUCT(($C$2:C580=C580)*($X$2:X580=X580))</f>
        <v/>
      </c>
      <c r="AB580" s="4">
        <f>MIN(4,INT((AA580-1)*4/COUNTIF($C$2:$C$3444,C580))+1)</f>
        <v/>
      </c>
    </row>
    <row r="581">
      <c r="A581" s="5" t="inlineStr">
        <is>
          <t>W00697</t>
        </is>
      </c>
      <c r="B581" s="5" t="inlineStr">
        <is>
          <t>ES · Barcelona</t>
        </is>
      </c>
      <c r="C581" s="5" t="inlineStr">
        <is>
          <t>ES</t>
        </is>
      </c>
      <c r="D581" s="5" t="inlineStr">
        <is>
          <t>Barcelona</t>
        </is>
      </c>
      <c r="E581" s="5" t="inlineStr">
        <is>
          <t>Tech</t>
        </is>
      </c>
      <c r="F581" s="5" t="inlineStr">
        <is>
          <t>L4</t>
        </is>
      </c>
      <c r="G581" s="5" t="inlineStr">
        <is>
          <t>Tech L4</t>
        </is>
      </c>
      <c r="H581" s="5" t="inlineStr">
        <is>
          <t>M</t>
        </is>
      </c>
      <c r="I581" s="5" t="inlineStr">
        <is>
          <t>Fixed-term</t>
        </is>
      </c>
      <c r="J581" s="5" t="inlineStr">
        <is>
          <t>Onsite</t>
        </is>
      </c>
      <c r="K581" s="5" t="n">
        <v>0.8</v>
      </c>
      <c r="L581" s="5" t="n">
        <v>32</v>
      </c>
      <c r="M581" s="5" t="n">
        <v>3</v>
      </c>
      <c r="N581" s="41" t="n">
        <v>47080</v>
      </c>
      <c r="O581" s="41" t="n">
        <v>3810</v>
      </c>
      <c r="P581" s="41" t="n">
        <v>0</v>
      </c>
      <c r="Q581" s="41" t="n">
        <v>0</v>
      </c>
      <c r="R581" s="41" t="n">
        <v>0</v>
      </c>
      <c r="S581" s="28">
        <f>L581*Settings!$C$7</f>
        <v/>
      </c>
      <c r="T581" s="34">
        <f>O581+P581+Q581+R581</f>
        <v/>
      </c>
      <c r="U581" s="34">
        <f>N581+T581</f>
        <v/>
      </c>
      <c r="V581" s="33">
        <f>N581/S581</f>
        <v/>
      </c>
      <c r="W581" s="33">
        <f>T581/S581</f>
        <v/>
      </c>
      <c r="X581" s="33">
        <f>U581/S581</f>
        <v/>
      </c>
      <c r="Y581" s="4">
        <f>IF(T581&gt;0,1,0)</f>
        <v/>
      </c>
      <c r="Z581" s="4">
        <f>INDEX('Job Evaluation'!$I$5:$I$40,MATCH(G581,'Job Evaluation'!$A$5:$A$40,0))</f>
        <v/>
      </c>
      <c r="AA581" s="4">
        <f>SUMPRODUCT(($C$2:$C$3444=C581)*($X$2:$X$3444&lt;X581))+SUMPRODUCT(($C$2:C581=C581)*($X$2:X581=X581))</f>
        <v/>
      </c>
      <c r="AB581" s="4">
        <f>MIN(4,INT((AA581-1)*4/COUNTIF($C$2:$C$3444,C581))+1)</f>
        <v/>
      </c>
    </row>
    <row r="582">
      <c r="A582" s="5" t="inlineStr">
        <is>
          <t>W00698</t>
        </is>
      </c>
      <c r="B582" s="5" t="inlineStr">
        <is>
          <t>DE · Munich</t>
        </is>
      </c>
      <c r="C582" s="5" t="inlineStr">
        <is>
          <t>DE</t>
        </is>
      </c>
      <c r="D582" s="5" t="inlineStr">
        <is>
          <t>Munich</t>
        </is>
      </c>
      <c r="E582" s="5" t="inlineStr">
        <is>
          <t>Operations</t>
        </is>
      </c>
      <c r="F582" s="5" t="inlineStr">
        <is>
          <t>L3</t>
        </is>
      </c>
      <c r="G582" s="5" t="inlineStr">
        <is>
          <t>Operations L3</t>
        </is>
      </c>
      <c r="H582" s="5" t="inlineStr">
        <is>
          <t>F</t>
        </is>
      </c>
      <c r="I582" s="5" t="inlineStr">
        <is>
          <t>Permanent</t>
        </is>
      </c>
      <c r="J582" s="5" t="inlineStr">
        <is>
          <t>Onsite</t>
        </is>
      </c>
      <c r="K582" s="5" t="n">
        <v>1</v>
      </c>
      <c r="L582" s="5" t="n">
        <v>40</v>
      </c>
      <c r="M582" s="5" t="n">
        <v>2</v>
      </c>
      <c r="N582" s="41" t="n">
        <v>57550</v>
      </c>
      <c r="O582" s="41" t="n">
        <v>1510</v>
      </c>
      <c r="P582" s="41" t="n">
        <v>0</v>
      </c>
      <c r="Q582" s="41" t="n">
        <v>1800</v>
      </c>
      <c r="R582" s="41" t="n">
        <v>0</v>
      </c>
      <c r="S582" s="28">
        <f>L582*Settings!$C$7</f>
        <v/>
      </c>
      <c r="T582" s="34">
        <f>O582+P582+Q582+R582</f>
        <v/>
      </c>
      <c r="U582" s="34">
        <f>N582+T582</f>
        <v/>
      </c>
      <c r="V582" s="33">
        <f>N582/S582</f>
        <v/>
      </c>
      <c r="W582" s="33">
        <f>T582/S582</f>
        <v/>
      </c>
      <c r="X582" s="33">
        <f>U582/S582</f>
        <v/>
      </c>
      <c r="Y582" s="4">
        <f>IF(T582&gt;0,1,0)</f>
        <v/>
      </c>
      <c r="Z582" s="4">
        <f>INDEX('Job Evaluation'!$I$5:$I$40,MATCH(G582,'Job Evaluation'!$A$5:$A$40,0))</f>
        <v/>
      </c>
      <c r="AA582" s="4">
        <f>SUMPRODUCT(($C$2:$C$3444=C582)*($X$2:$X$3444&lt;X582))+SUMPRODUCT(($C$2:C582=C582)*($X$2:X582=X582))</f>
        <v/>
      </c>
      <c r="AB582" s="4">
        <f>MIN(4,INT((AA582-1)*4/COUNTIF($C$2:$C$3444,C582))+1)</f>
        <v/>
      </c>
    </row>
    <row r="583">
      <c r="A583" s="5" t="inlineStr">
        <is>
          <t>W00700</t>
        </is>
      </c>
      <c r="B583" s="5" t="inlineStr">
        <is>
          <t>DE · Munich</t>
        </is>
      </c>
      <c r="C583" s="5" t="inlineStr">
        <is>
          <t>DE</t>
        </is>
      </c>
      <c r="D583" s="5" t="inlineStr">
        <is>
          <t>Munich</t>
        </is>
      </c>
      <c r="E583" s="5" t="inlineStr">
        <is>
          <t>Tech</t>
        </is>
      </c>
      <c r="F583" s="5" t="inlineStr">
        <is>
          <t>L1</t>
        </is>
      </c>
      <c r="G583" s="5" t="inlineStr">
        <is>
          <t>Tech L1</t>
        </is>
      </c>
      <c r="H583" s="5" t="inlineStr">
        <is>
          <t>M</t>
        </is>
      </c>
      <c r="I583" s="5" t="inlineStr">
        <is>
          <t>Fixed-term</t>
        </is>
      </c>
      <c r="J583" s="5" t="inlineStr">
        <is>
          <t>Hybrid</t>
        </is>
      </c>
      <c r="K583" s="5" t="n">
        <v>1</v>
      </c>
      <c r="L583" s="5" t="n">
        <v>40</v>
      </c>
      <c r="M583" s="5" t="n">
        <v>3</v>
      </c>
      <c r="N583" s="41" t="n">
        <v>44350</v>
      </c>
      <c r="O583" s="41" t="n">
        <v>0</v>
      </c>
      <c r="P583" s="41" t="n">
        <v>0</v>
      </c>
      <c r="Q583" s="41" t="n">
        <v>0</v>
      </c>
      <c r="R583" s="41" t="n">
        <v>0</v>
      </c>
      <c r="S583" s="28">
        <f>L583*Settings!$C$7</f>
        <v/>
      </c>
      <c r="T583" s="34">
        <f>O583+P583+Q583+R583</f>
        <v/>
      </c>
      <c r="U583" s="34">
        <f>N583+T583</f>
        <v/>
      </c>
      <c r="V583" s="33">
        <f>N583/S583</f>
        <v/>
      </c>
      <c r="W583" s="33">
        <f>T583/S583</f>
        <v/>
      </c>
      <c r="X583" s="33">
        <f>U583/S583</f>
        <v/>
      </c>
      <c r="Y583" s="4">
        <f>IF(T583&gt;0,1,0)</f>
        <v/>
      </c>
      <c r="Z583" s="4">
        <f>INDEX('Job Evaluation'!$I$5:$I$40,MATCH(G583,'Job Evaluation'!$A$5:$A$40,0))</f>
        <v/>
      </c>
      <c r="AA583" s="4">
        <f>SUMPRODUCT(($C$2:$C$3444=C583)*($X$2:$X$3444&lt;X583))+SUMPRODUCT(($C$2:C583=C583)*($X$2:X583=X583))</f>
        <v/>
      </c>
      <c r="AB583" s="4">
        <f>MIN(4,INT((AA583-1)*4/COUNTIF($C$2:$C$3444,C583))+1)</f>
        <v/>
      </c>
    </row>
    <row r="584">
      <c r="A584" s="5" t="inlineStr">
        <is>
          <t>W00701</t>
        </is>
      </c>
      <c r="B584" s="5" t="inlineStr">
        <is>
          <t>PL · Kraków</t>
        </is>
      </c>
      <c r="C584" s="5" t="inlineStr">
        <is>
          <t>PL</t>
        </is>
      </c>
      <c r="D584" s="5" t="inlineStr">
        <is>
          <t>Krakow</t>
        </is>
      </c>
      <c r="E584" s="5" t="inlineStr">
        <is>
          <t>Sales</t>
        </is>
      </c>
      <c r="F584" s="5" t="inlineStr">
        <is>
          <t>L3</t>
        </is>
      </c>
      <c r="G584" s="5" t="inlineStr">
        <is>
          <t>Sales L3</t>
        </is>
      </c>
      <c r="H584" s="5" t="inlineStr">
        <is>
          <t>M</t>
        </is>
      </c>
      <c r="I584" s="5" t="inlineStr">
        <is>
          <t>Permanent</t>
        </is>
      </c>
      <c r="J584" s="5" t="inlineStr">
        <is>
          <t>Remote</t>
        </is>
      </c>
      <c r="K584" s="5" t="n">
        <v>1</v>
      </c>
      <c r="L584" s="5" t="n">
        <v>40</v>
      </c>
      <c r="M584" s="5" t="n">
        <v>3</v>
      </c>
      <c r="N584" s="41" t="n">
        <v>35950</v>
      </c>
      <c r="O584" s="41" t="n">
        <v>1620</v>
      </c>
      <c r="P584" s="41" t="n">
        <v>6600</v>
      </c>
      <c r="Q584" s="41" t="n">
        <v>0</v>
      </c>
      <c r="R584" s="41" t="n">
        <v>0</v>
      </c>
      <c r="S584" s="28">
        <f>L584*Settings!$C$7</f>
        <v/>
      </c>
      <c r="T584" s="34">
        <f>O584+P584+Q584+R584</f>
        <v/>
      </c>
      <c r="U584" s="34">
        <f>N584+T584</f>
        <v/>
      </c>
      <c r="V584" s="33">
        <f>N584/S584</f>
        <v/>
      </c>
      <c r="W584" s="33">
        <f>T584/S584</f>
        <v/>
      </c>
      <c r="X584" s="33">
        <f>U584/S584</f>
        <v/>
      </c>
      <c r="Y584" s="4">
        <f>IF(T584&gt;0,1,0)</f>
        <v/>
      </c>
      <c r="Z584" s="4">
        <f>INDEX('Job Evaluation'!$I$5:$I$40,MATCH(G584,'Job Evaluation'!$A$5:$A$40,0))</f>
        <v/>
      </c>
      <c r="AA584" s="4">
        <f>SUMPRODUCT(($C$2:$C$3444=C584)*($X$2:$X$3444&lt;X584))+SUMPRODUCT(($C$2:C584=C584)*($X$2:X584=X584))</f>
        <v/>
      </c>
      <c r="AB584" s="4">
        <f>MIN(4,INT((AA584-1)*4/COUNTIF($C$2:$C$3444,C584))+1)</f>
        <v/>
      </c>
    </row>
    <row r="585">
      <c r="A585" s="5" t="inlineStr">
        <is>
          <t>W00702</t>
        </is>
      </c>
      <c r="B585" s="5" t="inlineStr">
        <is>
          <t>IT · Milan</t>
        </is>
      </c>
      <c r="C585" s="5" t="inlineStr">
        <is>
          <t>IT</t>
        </is>
      </c>
      <c r="D585" s="5" t="inlineStr">
        <is>
          <t>Milan</t>
        </is>
      </c>
      <c r="E585" s="5" t="inlineStr">
        <is>
          <t>Finance</t>
        </is>
      </c>
      <c r="F585" s="5" t="inlineStr">
        <is>
          <t>L1</t>
        </is>
      </c>
      <c r="G585" s="5" t="inlineStr">
        <is>
          <t>Finance L1</t>
        </is>
      </c>
      <c r="H585" s="5" t="inlineStr">
        <is>
          <t>M</t>
        </is>
      </c>
      <c r="I585" s="5" t="inlineStr">
        <is>
          <t>Permanent</t>
        </is>
      </c>
      <c r="J585" s="5" t="inlineStr">
        <is>
          <t>Hybrid</t>
        </is>
      </c>
      <c r="K585" s="5" t="n">
        <v>1</v>
      </c>
      <c r="L585" s="5" t="n">
        <v>40</v>
      </c>
      <c r="M585" s="5" t="n">
        <v>3</v>
      </c>
      <c r="N585" s="41" t="n">
        <v>27850</v>
      </c>
      <c r="O585" s="41" t="n">
        <v>0</v>
      </c>
      <c r="P585" s="41" t="n">
        <v>0</v>
      </c>
      <c r="Q585" s="41" t="n">
        <v>0</v>
      </c>
      <c r="R585" s="41" t="n">
        <v>0</v>
      </c>
      <c r="S585" s="28">
        <f>L585*Settings!$C$7</f>
        <v/>
      </c>
      <c r="T585" s="34">
        <f>O585+P585+Q585+R585</f>
        <v/>
      </c>
      <c r="U585" s="34">
        <f>N585+T585</f>
        <v/>
      </c>
      <c r="V585" s="33">
        <f>N585/S585</f>
        <v/>
      </c>
      <c r="W585" s="33">
        <f>T585/S585</f>
        <v/>
      </c>
      <c r="X585" s="33">
        <f>U585/S585</f>
        <v/>
      </c>
      <c r="Y585" s="4">
        <f>IF(T585&gt;0,1,0)</f>
        <v/>
      </c>
      <c r="Z585" s="4">
        <f>INDEX('Job Evaluation'!$I$5:$I$40,MATCH(G585,'Job Evaluation'!$A$5:$A$40,0))</f>
        <v/>
      </c>
      <c r="AA585" s="4">
        <f>SUMPRODUCT(($C$2:$C$3444=C585)*($X$2:$X$3444&lt;X585))+SUMPRODUCT(($C$2:C585=C585)*($X$2:X585=X585))</f>
        <v/>
      </c>
      <c r="AB585" s="4">
        <f>MIN(4,INT((AA585-1)*4/COUNTIF($C$2:$C$3444,C585))+1)</f>
        <v/>
      </c>
    </row>
    <row r="586">
      <c r="A586" s="5" t="inlineStr">
        <is>
          <t>W00703</t>
        </is>
      </c>
      <c r="B586" s="5" t="inlineStr">
        <is>
          <t>IT · Milan</t>
        </is>
      </c>
      <c r="C586" s="5" t="inlineStr">
        <is>
          <t>IT</t>
        </is>
      </c>
      <c r="D586" s="5" t="inlineStr">
        <is>
          <t>Milan</t>
        </is>
      </c>
      <c r="E586" s="5" t="inlineStr">
        <is>
          <t>Customer Service</t>
        </is>
      </c>
      <c r="F586" s="5" t="inlineStr">
        <is>
          <t>L2</t>
        </is>
      </c>
      <c r="G586" s="5" t="inlineStr">
        <is>
          <t>Customer Service L2</t>
        </is>
      </c>
      <c r="H586" s="5" t="inlineStr">
        <is>
          <t>F</t>
        </is>
      </c>
      <c r="I586" s="5" t="inlineStr">
        <is>
          <t>Permanent</t>
        </is>
      </c>
      <c r="J586" s="5" t="inlineStr">
        <is>
          <t>Hybrid</t>
        </is>
      </c>
      <c r="K586" s="5" t="n">
        <v>1</v>
      </c>
      <c r="L586" s="5" t="n">
        <v>40</v>
      </c>
      <c r="M586" s="5" t="n">
        <v>3</v>
      </c>
      <c r="N586" s="41" t="n">
        <v>31750</v>
      </c>
      <c r="O586" s="41" t="n">
        <v>0</v>
      </c>
      <c r="P586" s="41" t="n">
        <v>0</v>
      </c>
      <c r="Q586" s="41" t="n">
        <v>0</v>
      </c>
      <c r="R586" s="41" t="n">
        <v>0</v>
      </c>
      <c r="S586" s="28">
        <f>L586*Settings!$C$7</f>
        <v/>
      </c>
      <c r="T586" s="34">
        <f>O586+P586+Q586+R586</f>
        <v/>
      </c>
      <c r="U586" s="34">
        <f>N586+T586</f>
        <v/>
      </c>
      <c r="V586" s="33">
        <f>N586/S586</f>
        <v/>
      </c>
      <c r="W586" s="33">
        <f>T586/S586</f>
        <v/>
      </c>
      <c r="X586" s="33">
        <f>U586/S586</f>
        <v/>
      </c>
      <c r="Y586" s="4">
        <f>IF(T586&gt;0,1,0)</f>
        <v/>
      </c>
      <c r="Z586" s="4">
        <f>INDEX('Job Evaluation'!$I$5:$I$40,MATCH(G586,'Job Evaluation'!$A$5:$A$40,0))</f>
        <v/>
      </c>
      <c r="AA586" s="4">
        <f>SUMPRODUCT(($C$2:$C$3444=C586)*($X$2:$X$3444&lt;X586))+SUMPRODUCT(($C$2:C586=C586)*($X$2:X586=X586))</f>
        <v/>
      </c>
      <c r="AB586" s="4">
        <f>MIN(4,INT((AA586-1)*4/COUNTIF($C$2:$C$3444,C586))+1)</f>
        <v/>
      </c>
    </row>
    <row r="587">
      <c r="A587" s="5" t="inlineStr">
        <is>
          <t>W00704</t>
        </is>
      </c>
      <c r="B587" s="5" t="inlineStr">
        <is>
          <t>PL · Kraków</t>
        </is>
      </c>
      <c r="C587" s="5" t="inlineStr">
        <is>
          <t>PL</t>
        </is>
      </c>
      <c r="D587" s="5" t="inlineStr">
        <is>
          <t>Krakow</t>
        </is>
      </c>
      <c r="E587" s="5" t="inlineStr">
        <is>
          <t>HR</t>
        </is>
      </c>
      <c r="F587" s="5" t="inlineStr">
        <is>
          <t>L1</t>
        </is>
      </c>
      <c r="G587" s="5" t="inlineStr">
        <is>
          <t>HR L1</t>
        </is>
      </c>
      <c r="H587" s="5" t="inlineStr">
        <is>
          <t>M</t>
        </is>
      </c>
      <c r="I587" s="5" t="inlineStr">
        <is>
          <t>Permanent</t>
        </is>
      </c>
      <c r="J587" s="5" t="inlineStr">
        <is>
          <t>Onsite</t>
        </is>
      </c>
      <c r="K587" s="5" t="n">
        <v>1</v>
      </c>
      <c r="L587" s="5" t="n">
        <v>40</v>
      </c>
      <c r="M587" s="5" t="n">
        <v>2</v>
      </c>
      <c r="N587" s="41" t="n">
        <v>21350</v>
      </c>
      <c r="O587" s="41" t="n">
        <v>0</v>
      </c>
      <c r="P587" s="41" t="n">
        <v>0</v>
      </c>
      <c r="Q587" s="41" t="n">
        <v>0</v>
      </c>
      <c r="R587" s="41" t="n">
        <v>0</v>
      </c>
      <c r="S587" s="28">
        <f>L587*Settings!$C$7</f>
        <v/>
      </c>
      <c r="T587" s="34">
        <f>O587+P587+Q587+R587</f>
        <v/>
      </c>
      <c r="U587" s="34">
        <f>N587+T587</f>
        <v/>
      </c>
      <c r="V587" s="33">
        <f>N587/S587</f>
        <v/>
      </c>
      <c r="W587" s="33">
        <f>T587/S587</f>
        <v/>
      </c>
      <c r="X587" s="33">
        <f>U587/S587</f>
        <v/>
      </c>
      <c r="Y587" s="4">
        <f>IF(T587&gt;0,1,0)</f>
        <v/>
      </c>
      <c r="Z587" s="4">
        <f>INDEX('Job Evaluation'!$I$5:$I$40,MATCH(G587,'Job Evaluation'!$A$5:$A$40,0))</f>
        <v/>
      </c>
      <c r="AA587" s="4">
        <f>SUMPRODUCT(($C$2:$C$3444=C587)*($X$2:$X$3444&lt;X587))+SUMPRODUCT(($C$2:C587=C587)*($X$2:X587=X587))</f>
        <v/>
      </c>
      <c r="AB587" s="4">
        <f>MIN(4,INT((AA587-1)*4/COUNTIF($C$2:$C$3444,C587))+1)</f>
        <v/>
      </c>
    </row>
    <row r="588">
      <c r="A588" s="5" t="inlineStr">
        <is>
          <t>W00705</t>
        </is>
      </c>
      <c r="B588" s="5" t="inlineStr">
        <is>
          <t>DE · Munich</t>
        </is>
      </c>
      <c r="C588" s="5" t="inlineStr">
        <is>
          <t>DE</t>
        </is>
      </c>
      <c r="D588" s="5" t="inlineStr">
        <is>
          <t>Munich</t>
        </is>
      </c>
      <c r="E588" s="5" t="inlineStr">
        <is>
          <t>Customer Service</t>
        </is>
      </c>
      <c r="F588" s="5" t="inlineStr">
        <is>
          <t>L4</t>
        </is>
      </c>
      <c r="G588" s="5" t="inlineStr">
        <is>
          <t>Customer Service L4</t>
        </is>
      </c>
      <c r="H588" s="5" t="inlineStr">
        <is>
          <t>M</t>
        </is>
      </c>
      <c r="I588" s="5" t="inlineStr">
        <is>
          <t>Permanent</t>
        </is>
      </c>
      <c r="J588" s="5" t="inlineStr">
        <is>
          <t>Hybrid</t>
        </is>
      </c>
      <c r="K588" s="5" t="n">
        <v>1</v>
      </c>
      <c r="L588" s="5" t="n">
        <v>40</v>
      </c>
      <c r="M588" s="5" t="n">
        <v>3</v>
      </c>
      <c r="N588" s="41" t="n">
        <v>75050</v>
      </c>
      <c r="O588" s="41" t="n">
        <v>6270</v>
      </c>
      <c r="P588" s="41" t="n">
        <v>0</v>
      </c>
      <c r="Q588" s="41" t="n">
        <v>0</v>
      </c>
      <c r="R588" s="41" t="n">
        <v>0</v>
      </c>
      <c r="S588" s="28">
        <f>L588*Settings!$C$7</f>
        <v/>
      </c>
      <c r="T588" s="34">
        <f>O588+P588+Q588+R588</f>
        <v/>
      </c>
      <c r="U588" s="34">
        <f>N588+T588</f>
        <v/>
      </c>
      <c r="V588" s="33">
        <f>N588/S588</f>
        <v/>
      </c>
      <c r="W588" s="33">
        <f>T588/S588</f>
        <v/>
      </c>
      <c r="X588" s="33">
        <f>U588/S588</f>
        <v/>
      </c>
      <c r="Y588" s="4">
        <f>IF(T588&gt;0,1,0)</f>
        <v/>
      </c>
      <c r="Z588" s="4">
        <f>INDEX('Job Evaluation'!$I$5:$I$40,MATCH(G588,'Job Evaluation'!$A$5:$A$40,0))</f>
        <v/>
      </c>
      <c r="AA588" s="4">
        <f>SUMPRODUCT(($C$2:$C$3444=C588)*($X$2:$X$3444&lt;X588))+SUMPRODUCT(($C$2:C588=C588)*($X$2:X588=X588))</f>
        <v/>
      </c>
      <c r="AB588" s="4">
        <f>MIN(4,INT((AA588-1)*4/COUNTIF($C$2:$C$3444,C588))+1)</f>
        <v/>
      </c>
    </row>
    <row r="589">
      <c r="A589" s="5" t="inlineStr">
        <is>
          <t>W00706</t>
        </is>
      </c>
      <c r="B589" s="5" t="inlineStr">
        <is>
          <t>ES · Barcelona</t>
        </is>
      </c>
      <c r="C589" s="5" t="inlineStr">
        <is>
          <t>ES</t>
        </is>
      </c>
      <c r="D589" s="5" t="inlineStr">
        <is>
          <t>Barcelona</t>
        </is>
      </c>
      <c r="E589" s="5" t="inlineStr">
        <is>
          <t>HR</t>
        </is>
      </c>
      <c r="F589" s="5" t="inlineStr">
        <is>
          <t>L3</t>
        </is>
      </c>
      <c r="G589" s="5" t="inlineStr">
        <is>
          <t>HR L3</t>
        </is>
      </c>
      <c r="H589" s="5" t="inlineStr">
        <is>
          <t>M</t>
        </is>
      </c>
      <c r="I589" s="5" t="inlineStr">
        <is>
          <t>Permanent</t>
        </is>
      </c>
      <c r="J589" s="5" t="inlineStr">
        <is>
          <t>Onsite</t>
        </is>
      </c>
      <c r="K589" s="5" t="n">
        <v>1</v>
      </c>
      <c r="L589" s="5" t="n">
        <v>40</v>
      </c>
      <c r="M589" s="5" t="n">
        <v>3</v>
      </c>
      <c r="N589" s="41" t="n">
        <v>47050</v>
      </c>
      <c r="O589" s="41" t="n">
        <v>2440</v>
      </c>
      <c r="P589" s="41" t="n">
        <v>0</v>
      </c>
      <c r="Q589" s="41" t="n">
        <v>0</v>
      </c>
      <c r="R589" s="41" t="n">
        <v>0</v>
      </c>
      <c r="S589" s="28">
        <f>L589*Settings!$C$7</f>
        <v/>
      </c>
      <c r="T589" s="34">
        <f>O589+P589+Q589+R589</f>
        <v/>
      </c>
      <c r="U589" s="34">
        <f>N589+T589</f>
        <v/>
      </c>
      <c r="V589" s="33">
        <f>N589/S589</f>
        <v/>
      </c>
      <c r="W589" s="33">
        <f>T589/S589</f>
        <v/>
      </c>
      <c r="X589" s="33">
        <f>U589/S589</f>
        <v/>
      </c>
      <c r="Y589" s="4">
        <f>IF(T589&gt;0,1,0)</f>
        <v/>
      </c>
      <c r="Z589" s="4">
        <f>INDEX('Job Evaluation'!$I$5:$I$40,MATCH(G589,'Job Evaluation'!$A$5:$A$40,0))</f>
        <v/>
      </c>
      <c r="AA589" s="4">
        <f>SUMPRODUCT(($C$2:$C$3444=C589)*($X$2:$X$3444&lt;X589))+SUMPRODUCT(($C$2:C589=C589)*($X$2:X589=X589))</f>
        <v/>
      </c>
      <c r="AB589" s="4">
        <f>MIN(4,INT((AA589-1)*4/COUNTIF($C$2:$C$3444,C589))+1)</f>
        <v/>
      </c>
    </row>
    <row r="590">
      <c r="A590" s="5" t="inlineStr">
        <is>
          <t>W00707</t>
        </is>
      </c>
      <c r="B590" s="5" t="inlineStr">
        <is>
          <t>DE · Munich</t>
        </is>
      </c>
      <c r="C590" s="5" t="inlineStr">
        <is>
          <t>DE</t>
        </is>
      </c>
      <c r="D590" s="5" t="inlineStr">
        <is>
          <t>Munich</t>
        </is>
      </c>
      <c r="E590" s="5" t="inlineStr">
        <is>
          <t>Tech</t>
        </is>
      </c>
      <c r="F590" s="5" t="inlineStr">
        <is>
          <t>L1</t>
        </is>
      </c>
      <c r="G590" s="5" t="inlineStr">
        <is>
          <t>Tech L1</t>
        </is>
      </c>
      <c r="H590" s="5" t="inlineStr">
        <is>
          <t>M</t>
        </is>
      </c>
      <c r="I590" s="5" t="inlineStr">
        <is>
          <t>Permanent</t>
        </is>
      </c>
      <c r="J590" s="5" t="inlineStr">
        <is>
          <t>Onsite</t>
        </is>
      </c>
      <c r="K590" s="5" t="n">
        <v>0.8</v>
      </c>
      <c r="L590" s="5" t="n">
        <v>32</v>
      </c>
      <c r="M590" s="5" t="n">
        <v>5</v>
      </c>
      <c r="N590" s="41" t="n">
        <v>35040</v>
      </c>
      <c r="O590" s="41" t="n">
        <v>0</v>
      </c>
      <c r="P590" s="41" t="n">
        <v>0</v>
      </c>
      <c r="Q590" s="41" t="n">
        <v>0</v>
      </c>
      <c r="R590" s="41" t="n">
        <v>0</v>
      </c>
      <c r="S590" s="28">
        <f>L590*Settings!$C$7</f>
        <v/>
      </c>
      <c r="T590" s="34">
        <f>O590+P590+Q590+R590</f>
        <v/>
      </c>
      <c r="U590" s="34">
        <f>N590+T590</f>
        <v/>
      </c>
      <c r="V590" s="33">
        <f>N590/S590</f>
        <v/>
      </c>
      <c r="W590" s="33">
        <f>T590/S590</f>
        <v/>
      </c>
      <c r="X590" s="33">
        <f>U590/S590</f>
        <v/>
      </c>
      <c r="Y590" s="4">
        <f>IF(T590&gt;0,1,0)</f>
        <v/>
      </c>
      <c r="Z590" s="4">
        <f>INDEX('Job Evaluation'!$I$5:$I$40,MATCH(G590,'Job Evaluation'!$A$5:$A$40,0))</f>
        <v/>
      </c>
      <c r="AA590" s="4">
        <f>SUMPRODUCT(($C$2:$C$3444=C590)*($X$2:$X$3444&lt;X590))+SUMPRODUCT(($C$2:C590=C590)*($X$2:X590=X590))</f>
        <v/>
      </c>
      <c r="AB590" s="4">
        <f>MIN(4,INT((AA590-1)*4/COUNTIF($C$2:$C$3444,C590))+1)</f>
        <v/>
      </c>
    </row>
    <row r="591">
      <c r="A591" s="5" t="inlineStr">
        <is>
          <t>W00708</t>
        </is>
      </c>
      <c r="B591" s="5" t="inlineStr">
        <is>
          <t>PL · Kraków</t>
        </is>
      </c>
      <c r="C591" s="5" t="inlineStr">
        <is>
          <t>PL</t>
        </is>
      </c>
      <c r="D591" s="5" t="inlineStr">
        <is>
          <t>Krakow</t>
        </is>
      </c>
      <c r="E591" s="5" t="inlineStr">
        <is>
          <t>Operations</t>
        </is>
      </c>
      <c r="F591" s="5" t="inlineStr">
        <is>
          <t>L2</t>
        </is>
      </c>
      <c r="G591" s="5" t="inlineStr">
        <is>
          <t>Operations L2</t>
        </is>
      </c>
      <c r="H591" s="5" t="inlineStr">
        <is>
          <t>M</t>
        </is>
      </c>
      <c r="I591" s="5" t="inlineStr">
        <is>
          <t>Permanent</t>
        </is>
      </c>
      <c r="J591" s="5" t="inlineStr">
        <is>
          <t>Hybrid</t>
        </is>
      </c>
      <c r="K591" s="5" t="n">
        <v>0.8</v>
      </c>
      <c r="L591" s="5" t="n">
        <v>32</v>
      </c>
      <c r="M591" s="5" t="n">
        <v>3</v>
      </c>
      <c r="N591" s="41" t="n">
        <v>17640</v>
      </c>
      <c r="O591" s="41" t="n">
        <v>0</v>
      </c>
      <c r="P591" s="41" t="n">
        <v>0</v>
      </c>
      <c r="Q591" s="41" t="n">
        <v>0</v>
      </c>
      <c r="R591" s="41" t="n">
        <v>0</v>
      </c>
      <c r="S591" s="28">
        <f>L591*Settings!$C$7</f>
        <v/>
      </c>
      <c r="T591" s="34">
        <f>O591+P591+Q591+R591</f>
        <v/>
      </c>
      <c r="U591" s="34">
        <f>N591+T591</f>
        <v/>
      </c>
      <c r="V591" s="33">
        <f>N591/S591</f>
        <v/>
      </c>
      <c r="W591" s="33">
        <f>T591/S591</f>
        <v/>
      </c>
      <c r="X591" s="33">
        <f>U591/S591</f>
        <v/>
      </c>
      <c r="Y591" s="4">
        <f>IF(T591&gt;0,1,0)</f>
        <v/>
      </c>
      <c r="Z591" s="4">
        <f>INDEX('Job Evaluation'!$I$5:$I$40,MATCH(G591,'Job Evaluation'!$A$5:$A$40,0))</f>
        <v/>
      </c>
      <c r="AA591" s="4">
        <f>SUMPRODUCT(($C$2:$C$3444=C591)*($X$2:$X$3444&lt;X591))+SUMPRODUCT(($C$2:C591=C591)*($X$2:X591=X591))</f>
        <v/>
      </c>
      <c r="AB591" s="4">
        <f>MIN(4,INT((AA591-1)*4/COUNTIF($C$2:$C$3444,C591))+1)</f>
        <v/>
      </c>
    </row>
    <row r="592">
      <c r="A592" s="5" t="inlineStr">
        <is>
          <t>W00709</t>
        </is>
      </c>
      <c r="B592" s="5" t="inlineStr">
        <is>
          <t>PL · Kraków</t>
        </is>
      </c>
      <c r="C592" s="5" t="inlineStr">
        <is>
          <t>PL</t>
        </is>
      </c>
      <c r="D592" s="5" t="inlineStr">
        <is>
          <t>Krakow</t>
        </is>
      </c>
      <c r="E592" s="5" t="inlineStr">
        <is>
          <t>Operations</t>
        </is>
      </c>
      <c r="F592" s="5" t="inlineStr">
        <is>
          <t>L3</t>
        </is>
      </c>
      <c r="G592" s="5" t="inlineStr">
        <is>
          <t>Operations L3</t>
        </is>
      </c>
      <c r="H592" s="5" t="inlineStr">
        <is>
          <t>F</t>
        </is>
      </c>
      <c r="I592" s="5" t="inlineStr">
        <is>
          <t>Permanent</t>
        </is>
      </c>
      <c r="J592" s="5" t="inlineStr">
        <is>
          <t>Remote</t>
        </is>
      </c>
      <c r="K592" s="5" t="n">
        <v>0.8</v>
      </c>
      <c r="L592" s="5" t="n">
        <v>32</v>
      </c>
      <c r="M592" s="5" t="n">
        <v>3</v>
      </c>
      <c r="N592" s="41" t="n">
        <v>23440</v>
      </c>
      <c r="O592" s="41" t="n">
        <v>1070</v>
      </c>
      <c r="P592" s="41" t="n">
        <v>0</v>
      </c>
      <c r="Q592" s="41" t="n">
        <v>0</v>
      </c>
      <c r="R592" s="41" t="n">
        <v>0</v>
      </c>
      <c r="S592" s="28">
        <f>L592*Settings!$C$7</f>
        <v/>
      </c>
      <c r="T592" s="34">
        <f>O592+P592+Q592+R592</f>
        <v/>
      </c>
      <c r="U592" s="34">
        <f>N592+T592</f>
        <v/>
      </c>
      <c r="V592" s="33">
        <f>N592/S592</f>
        <v/>
      </c>
      <c r="W592" s="33">
        <f>T592/S592</f>
        <v/>
      </c>
      <c r="X592" s="33">
        <f>U592/S592</f>
        <v/>
      </c>
      <c r="Y592" s="4">
        <f>IF(T592&gt;0,1,0)</f>
        <v/>
      </c>
      <c r="Z592" s="4">
        <f>INDEX('Job Evaluation'!$I$5:$I$40,MATCH(G592,'Job Evaluation'!$A$5:$A$40,0))</f>
        <v/>
      </c>
      <c r="AA592" s="4">
        <f>SUMPRODUCT(($C$2:$C$3444=C592)*($X$2:$X$3444&lt;X592))+SUMPRODUCT(($C$2:C592=C592)*($X$2:X592=X592))</f>
        <v/>
      </c>
      <c r="AB592" s="4">
        <f>MIN(4,INT((AA592-1)*4/COUNTIF($C$2:$C$3444,C592))+1)</f>
        <v/>
      </c>
    </row>
    <row r="593">
      <c r="A593" s="5" t="inlineStr">
        <is>
          <t>W00710</t>
        </is>
      </c>
      <c r="B593" s="5" t="inlineStr">
        <is>
          <t>PL · Kraków</t>
        </is>
      </c>
      <c r="C593" s="5" t="inlineStr">
        <is>
          <t>PL</t>
        </is>
      </c>
      <c r="D593" s="5" t="inlineStr">
        <is>
          <t>Krakow</t>
        </is>
      </c>
      <c r="E593" s="5" t="inlineStr">
        <is>
          <t>Sales</t>
        </is>
      </c>
      <c r="F593" s="5" t="inlineStr">
        <is>
          <t>L2</t>
        </is>
      </c>
      <c r="G593" s="5" t="inlineStr">
        <is>
          <t>Sales L2</t>
        </is>
      </c>
      <c r="H593" s="5" t="inlineStr">
        <is>
          <t>F</t>
        </is>
      </c>
      <c r="I593" s="5" t="inlineStr">
        <is>
          <t>Fixed-term</t>
        </is>
      </c>
      <c r="J593" s="5" t="inlineStr">
        <is>
          <t>Onsite</t>
        </is>
      </c>
      <c r="K593" s="5" t="n">
        <v>1</v>
      </c>
      <c r="L593" s="5" t="n">
        <v>40</v>
      </c>
      <c r="M593" s="5" t="n">
        <v>1</v>
      </c>
      <c r="N593" s="41" t="n">
        <v>29150</v>
      </c>
      <c r="O593" s="41" t="n">
        <v>0</v>
      </c>
      <c r="P593" s="41" t="n">
        <v>5820</v>
      </c>
      <c r="Q593" s="41" t="n">
        <v>0</v>
      </c>
      <c r="R593" s="41" t="n">
        <v>0</v>
      </c>
      <c r="S593" s="28">
        <f>L593*Settings!$C$7</f>
        <v/>
      </c>
      <c r="T593" s="34">
        <f>O593+P593+Q593+R593</f>
        <v/>
      </c>
      <c r="U593" s="34">
        <f>N593+T593</f>
        <v/>
      </c>
      <c r="V593" s="33">
        <f>N593/S593</f>
        <v/>
      </c>
      <c r="W593" s="33">
        <f>T593/S593</f>
        <v/>
      </c>
      <c r="X593" s="33">
        <f>U593/S593</f>
        <v/>
      </c>
      <c r="Y593" s="4">
        <f>IF(T593&gt;0,1,0)</f>
        <v/>
      </c>
      <c r="Z593" s="4">
        <f>INDEX('Job Evaluation'!$I$5:$I$40,MATCH(G593,'Job Evaluation'!$A$5:$A$40,0))</f>
        <v/>
      </c>
      <c r="AA593" s="4">
        <f>SUMPRODUCT(($C$2:$C$3444=C593)*($X$2:$X$3444&lt;X593))+SUMPRODUCT(($C$2:C593=C593)*($X$2:X593=X593))</f>
        <v/>
      </c>
      <c r="AB593" s="4">
        <f>MIN(4,INT((AA593-1)*4/COUNTIF($C$2:$C$3444,C593))+1)</f>
        <v/>
      </c>
    </row>
    <row r="594">
      <c r="A594" s="5" t="inlineStr">
        <is>
          <t>W00711</t>
        </is>
      </c>
      <c r="B594" s="5" t="inlineStr">
        <is>
          <t>IT · Milan</t>
        </is>
      </c>
      <c r="C594" s="5" t="inlineStr">
        <is>
          <t>IT</t>
        </is>
      </c>
      <c r="D594" s="5" t="inlineStr">
        <is>
          <t>Milan</t>
        </is>
      </c>
      <c r="E594" s="5" t="inlineStr">
        <is>
          <t>Operations</t>
        </is>
      </c>
      <c r="F594" s="5" t="inlineStr">
        <is>
          <t>L3</t>
        </is>
      </c>
      <c r="G594" s="5" t="inlineStr">
        <is>
          <t>Operations L3</t>
        </is>
      </c>
      <c r="H594" s="5" t="inlineStr">
        <is>
          <t>M</t>
        </is>
      </c>
      <c r="I594" s="5" t="inlineStr">
        <is>
          <t>Permanent</t>
        </is>
      </c>
      <c r="J594" s="5" t="inlineStr">
        <is>
          <t>Onsite</t>
        </is>
      </c>
      <c r="K594" s="5" t="n">
        <v>1</v>
      </c>
      <c r="L594" s="5" t="n">
        <v>40</v>
      </c>
      <c r="M594" s="5" t="n">
        <v>3</v>
      </c>
      <c r="N594" s="41" t="n">
        <v>41950</v>
      </c>
      <c r="O594" s="41" t="n">
        <v>2240</v>
      </c>
      <c r="P594" s="41" t="n">
        <v>0</v>
      </c>
      <c r="Q594" s="41" t="n">
        <v>1320</v>
      </c>
      <c r="R594" s="41" t="n">
        <v>0</v>
      </c>
      <c r="S594" s="28">
        <f>L594*Settings!$C$7</f>
        <v/>
      </c>
      <c r="T594" s="34">
        <f>O594+P594+Q594+R594</f>
        <v/>
      </c>
      <c r="U594" s="34">
        <f>N594+T594</f>
        <v/>
      </c>
      <c r="V594" s="33">
        <f>N594/S594</f>
        <v/>
      </c>
      <c r="W594" s="33">
        <f>T594/S594</f>
        <v/>
      </c>
      <c r="X594" s="33">
        <f>U594/S594</f>
        <v/>
      </c>
      <c r="Y594" s="4">
        <f>IF(T594&gt;0,1,0)</f>
        <v/>
      </c>
      <c r="Z594" s="4">
        <f>INDEX('Job Evaluation'!$I$5:$I$40,MATCH(G594,'Job Evaluation'!$A$5:$A$40,0))</f>
        <v/>
      </c>
      <c r="AA594" s="4">
        <f>SUMPRODUCT(($C$2:$C$3444=C594)*($X$2:$X$3444&lt;X594))+SUMPRODUCT(($C$2:C594=C594)*($X$2:X594=X594))</f>
        <v/>
      </c>
      <c r="AB594" s="4">
        <f>MIN(4,INT((AA594-1)*4/COUNTIF($C$2:$C$3444,C594))+1)</f>
        <v/>
      </c>
    </row>
    <row r="595">
      <c r="A595" s="5" t="inlineStr">
        <is>
          <t>W00712</t>
        </is>
      </c>
      <c r="B595" s="5" t="inlineStr">
        <is>
          <t>PL · Kraków</t>
        </is>
      </c>
      <c r="C595" s="5" t="inlineStr">
        <is>
          <t>PL</t>
        </is>
      </c>
      <c r="D595" s="5" t="inlineStr">
        <is>
          <t>Krakow</t>
        </is>
      </c>
      <c r="E595" s="5" t="inlineStr">
        <is>
          <t>Operations</t>
        </is>
      </c>
      <c r="F595" s="5" t="inlineStr">
        <is>
          <t>L3</t>
        </is>
      </c>
      <c r="G595" s="5" t="inlineStr">
        <is>
          <t>Operations L3</t>
        </is>
      </c>
      <c r="H595" s="5" t="inlineStr">
        <is>
          <t>M</t>
        </is>
      </c>
      <c r="I595" s="5" t="inlineStr">
        <is>
          <t>Permanent</t>
        </is>
      </c>
      <c r="J595" s="5" t="inlineStr">
        <is>
          <t>Hybrid</t>
        </is>
      </c>
      <c r="K595" s="5" t="n">
        <v>1</v>
      </c>
      <c r="L595" s="5" t="n">
        <v>40</v>
      </c>
      <c r="M595" s="5" t="n">
        <v>1</v>
      </c>
      <c r="N595" s="41" t="n">
        <v>30300</v>
      </c>
      <c r="O595" s="41" t="n">
        <v>0</v>
      </c>
      <c r="P595" s="41" t="n">
        <v>0</v>
      </c>
      <c r="Q595" s="41" t="n">
        <v>0</v>
      </c>
      <c r="R595" s="41" t="n">
        <v>0</v>
      </c>
      <c r="S595" s="28">
        <f>L595*Settings!$C$7</f>
        <v/>
      </c>
      <c r="T595" s="34">
        <f>O595+P595+Q595+R595</f>
        <v/>
      </c>
      <c r="U595" s="34">
        <f>N595+T595</f>
        <v/>
      </c>
      <c r="V595" s="33">
        <f>N595/S595</f>
        <v/>
      </c>
      <c r="W595" s="33">
        <f>T595/S595</f>
        <v/>
      </c>
      <c r="X595" s="33">
        <f>U595/S595</f>
        <v/>
      </c>
      <c r="Y595" s="4">
        <f>IF(T595&gt;0,1,0)</f>
        <v/>
      </c>
      <c r="Z595" s="4">
        <f>INDEX('Job Evaluation'!$I$5:$I$40,MATCH(G595,'Job Evaluation'!$A$5:$A$40,0))</f>
        <v/>
      </c>
      <c r="AA595" s="4">
        <f>SUMPRODUCT(($C$2:$C$3444=C595)*($X$2:$X$3444&lt;X595))+SUMPRODUCT(($C$2:C595=C595)*($X$2:X595=X595))</f>
        <v/>
      </c>
      <c r="AB595" s="4">
        <f>MIN(4,INT((AA595-1)*4/COUNTIF($C$2:$C$3444,C595))+1)</f>
        <v/>
      </c>
    </row>
    <row r="596">
      <c r="A596" s="5" t="inlineStr">
        <is>
          <t>W00713</t>
        </is>
      </c>
      <c r="B596" s="5" t="inlineStr">
        <is>
          <t>ES · Barcelona</t>
        </is>
      </c>
      <c r="C596" s="5" t="inlineStr">
        <is>
          <t>ES</t>
        </is>
      </c>
      <c r="D596" s="5" t="inlineStr">
        <is>
          <t>Barcelona</t>
        </is>
      </c>
      <c r="E596" s="5" t="inlineStr">
        <is>
          <t>Customer Service</t>
        </is>
      </c>
      <c r="F596" s="5" t="inlineStr">
        <is>
          <t>L3</t>
        </is>
      </c>
      <c r="G596" s="5" t="inlineStr">
        <is>
          <t>Customer Service L3</t>
        </is>
      </c>
      <c r="H596" s="5" t="inlineStr">
        <is>
          <t>F</t>
        </is>
      </c>
      <c r="I596" s="5" t="inlineStr">
        <is>
          <t>Fixed-term</t>
        </is>
      </c>
      <c r="J596" s="5" t="inlineStr">
        <is>
          <t>Hybrid</t>
        </is>
      </c>
      <c r="K596" s="5" t="n">
        <v>1</v>
      </c>
      <c r="L596" s="5" t="n">
        <v>40</v>
      </c>
      <c r="M596" s="5" t="n">
        <v>4</v>
      </c>
      <c r="N596" s="41" t="n">
        <v>35850</v>
      </c>
      <c r="O596" s="41" t="n">
        <v>2300</v>
      </c>
      <c r="P596" s="41" t="n">
        <v>0</v>
      </c>
      <c r="Q596" s="41" t="n">
        <v>0</v>
      </c>
      <c r="R596" s="41" t="n">
        <v>0</v>
      </c>
      <c r="S596" s="28">
        <f>L596*Settings!$C$7</f>
        <v/>
      </c>
      <c r="T596" s="34">
        <f>O596+P596+Q596+R596</f>
        <v/>
      </c>
      <c r="U596" s="34">
        <f>N596+T596</f>
        <v/>
      </c>
      <c r="V596" s="33">
        <f>N596/S596</f>
        <v/>
      </c>
      <c r="W596" s="33">
        <f>T596/S596</f>
        <v/>
      </c>
      <c r="X596" s="33">
        <f>U596/S596</f>
        <v/>
      </c>
      <c r="Y596" s="4">
        <f>IF(T596&gt;0,1,0)</f>
        <v/>
      </c>
      <c r="Z596" s="4">
        <f>INDEX('Job Evaluation'!$I$5:$I$40,MATCH(G596,'Job Evaluation'!$A$5:$A$40,0))</f>
        <v/>
      </c>
      <c r="AA596" s="4">
        <f>SUMPRODUCT(($C$2:$C$3444=C596)*($X$2:$X$3444&lt;X596))+SUMPRODUCT(($C$2:C596=C596)*($X$2:X596=X596))</f>
        <v/>
      </c>
      <c r="AB596" s="4">
        <f>MIN(4,INT((AA596-1)*4/COUNTIF($C$2:$C$3444,C596))+1)</f>
        <v/>
      </c>
    </row>
    <row r="597">
      <c r="A597" s="5" t="inlineStr">
        <is>
          <t>W00714</t>
        </is>
      </c>
      <c r="B597" s="5" t="inlineStr">
        <is>
          <t>PL · Kraków</t>
        </is>
      </c>
      <c r="C597" s="5" t="inlineStr">
        <is>
          <t>PL</t>
        </is>
      </c>
      <c r="D597" s="5" t="inlineStr">
        <is>
          <t>Krakow</t>
        </is>
      </c>
      <c r="E597" s="5" t="inlineStr">
        <is>
          <t>HR</t>
        </is>
      </c>
      <c r="F597" s="5" t="inlineStr">
        <is>
          <t>L4</t>
        </is>
      </c>
      <c r="G597" s="5" t="inlineStr">
        <is>
          <t>HR L4</t>
        </is>
      </c>
      <c r="H597" s="5" t="inlineStr">
        <is>
          <t>M</t>
        </is>
      </c>
      <c r="I597" s="5" t="inlineStr">
        <is>
          <t>Fixed-term</t>
        </is>
      </c>
      <c r="J597" s="5" t="inlineStr">
        <is>
          <t>Hybrid</t>
        </is>
      </c>
      <c r="K597" s="5" t="n">
        <v>1</v>
      </c>
      <c r="L597" s="5" t="n">
        <v>40</v>
      </c>
      <c r="M597" s="5" t="n">
        <v>2</v>
      </c>
      <c r="N597" s="41" t="n">
        <v>36900</v>
      </c>
      <c r="O597" s="41" t="n">
        <v>1580</v>
      </c>
      <c r="P597" s="41" t="n">
        <v>0</v>
      </c>
      <c r="Q597" s="41" t="n">
        <v>0</v>
      </c>
      <c r="R597" s="41" t="n">
        <v>0</v>
      </c>
      <c r="S597" s="28">
        <f>L597*Settings!$C$7</f>
        <v/>
      </c>
      <c r="T597" s="34">
        <f>O597+P597+Q597+R597</f>
        <v/>
      </c>
      <c r="U597" s="34">
        <f>N597+T597</f>
        <v/>
      </c>
      <c r="V597" s="33">
        <f>N597/S597</f>
        <v/>
      </c>
      <c r="W597" s="33">
        <f>T597/S597</f>
        <v/>
      </c>
      <c r="X597" s="33">
        <f>U597/S597</f>
        <v/>
      </c>
      <c r="Y597" s="4">
        <f>IF(T597&gt;0,1,0)</f>
        <v/>
      </c>
      <c r="Z597" s="4">
        <f>INDEX('Job Evaluation'!$I$5:$I$40,MATCH(G597,'Job Evaluation'!$A$5:$A$40,0))</f>
        <v/>
      </c>
      <c r="AA597" s="4">
        <f>SUMPRODUCT(($C$2:$C$3444=C597)*($X$2:$X$3444&lt;X597))+SUMPRODUCT(($C$2:C597=C597)*($X$2:X597=X597))</f>
        <v/>
      </c>
      <c r="AB597" s="4">
        <f>MIN(4,INT((AA597-1)*4/COUNTIF($C$2:$C$3444,C597))+1)</f>
        <v/>
      </c>
    </row>
    <row r="598">
      <c r="A598" s="5" t="inlineStr">
        <is>
          <t>W00715</t>
        </is>
      </c>
      <c r="B598" s="5" t="inlineStr">
        <is>
          <t>DE · Munich</t>
        </is>
      </c>
      <c r="C598" s="5" t="inlineStr">
        <is>
          <t>DE</t>
        </is>
      </c>
      <c r="D598" s="5" t="inlineStr">
        <is>
          <t>Munich</t>
        </is>
      </c>
      <c r="E598" s="5" t="inlineStr">
        <is>
          <t>Finance</t>
        </is>
      </c>
      <c r="F598" s="5" t="inlineStr">
        <is>
          <t>L4</t>
        </is>
      </c>
      <c r="G598" s="5" t="inlineStr">
        <is>
          <t>Finance L4</t>
        </is>
      </c>
      <c r="H598" s="5" t="inlineStr">
        <is>
          <t>M</t>
        </is>
      </c>
      <c r="I598" s="5" t="inlineStr">
        <is>
          <t>Permanent</t>
        </is>
      </c>
      <c r="J598" s="5" t="inlineStr">
        <is>
          <t>Hybrid</t>
        </is>
      </c>
      <c r="K598" s="5" t="n">
        <v>1</v>
      </c>
      <c r="L598" s="5" t="n">
        <v>40</v>
      </c>
      <c r="M598" s="5" t="n">
        <v>4</v>
      </c>
      <c r="N598" s="41" t="n">
        <v>104150</v>
      </c>
      <c r="O598" s="41" t="n">
        <v>10270</v>
      </c>
      <c r="P598" s="41" t="n">
        <v>0</v>
      </c>
      <c r="Q598" s="41" t="n">
        <v>0</v>
      </c>
      <c r="R598" s="41" t="n">
        <v>0</v>
      </c>
      <c r="S598" s="28">
        <f>L598*Settings!$C$7</f>
        <v/>
      </c>
      <c r="T598" s="34">
        <f>O598+P598+Q598+R598</f>
        <v/>
      </c>
      <c r="U598" s="34">
        <f>N598+T598</f>
        <v/>
      </c>
      <c r="V598" s="33">
        <f>N598/S598</f>
        <v/>
      </c>
      <c r="W598" s="33">
        <f>T598/S598</f>
        <v/>
      </c>
      <c r="X598" s="33">
        <f>U598/S598</f>
        <v/>
      </c>
      <c r="Y598" s="4">
        <f>IF(T598&gt;0,1,0)</f>
        <v/>
      </c>
      <c r="Z598" s="4">
        <f>INDEX('Job Evaluation'!$I$5:$I$40,MATCH(G598,'Job Evaluation'!$A$5:$A$40,0))</f>
        <v/>
      </c>
      <c r="AA598" s="4">
        <f>SUMPRODUCT(($C$2:$C$3444=C598)*($X$2:$X$3444&lt;X598))+SUMPRODUCT(($C$2:C598=C598)*($X$2:X598=X598))</f>
        <v/>
      </c>
      <c r="AB598" s="4">
        <f>MIN(4,INT((AA598-1)*4/COUNTIF($C$2:$C$3444,C598))+1)</f>
        <v/>
      </c>
    </row>
    <row r="599">
      <c r="A599" s="5" t="inlineStr">
        <is>
          <t>W00716</t>
        </is>
      </c>
      <c r="B599" s="5" t="inlineStr">
        <is>
          <t>DE · Munich</t>
        </is>
      </c>
      <c r="C599" s="5" t="inlineStr">
        <is>
          <t>DE</t>
        </is>
      </c>
      <c r="D599" s="5" t="inlineStr">
        <is>
          <t>Munich</t>
        </is>
      </c>
      <c r="E599" s="5" t="inlineStr">
        <is>
          <t>Finance</t>
        </is>
      </c>
      <c r="F599" s="5" t="inlineStr">
        <is>
          <t>L1</t>
        </is>
      </c>
      <c r="G599" s="5" t="inlineStr">
        <is>
          <t>Finance L1</t>
        </is>
      </c>
      <c r="H599" s="5" t="inlineStr">
        <is>
          <t>F</t>
        </is>
      </c>
      <c r="I599" s="5" t="inlineStr">
        <is>
          <t>Permanent</t>
        </is>
      </c>
      <c r="J599" s="5" t="inlineStr">
        <is>
          <t>Onsite</t>
        </is>
      </c>
      <c r="K599" s="5" t="n">
        <v>1</v>
      </c>
      <c r="L599" s="5" t="n">
        <v>40</v>
      </c>
      <c r="M599" s="5" t="n">
        <v>2</v>
      </c>
      <c r="N599" s="41" t="n">
        <v>38050</v>
      </c>
      <c r="O599" s="41" t="n">
        <v>0</v>
      </c>
      <c r="P599" s="41" t="n">
        <v>0</v>
      </c>
      <c r="Q599" s="41" t="n">
        <v>0</v>
      </c>
      <c r="R599" s="41" t="n">
        <v>0</v>
      </c>
      <c r="S599" s="28">
        <f>L599*Settings!$C$7</f>
        <v/>
      </c>
      <c r="T599" s="34">
        <f>O599+P599+Q599+R599</f>
        <v/>
      </c>
      <c r="U599" s="34">
        <f>N599+T599</f>
        <v/>
      </c>
      <c r="V599" s="33">
        <f>N599/S599</f>
        <v/>
      </c>
      <c r="W599" s="33">
        <f>T599/S599</f>
        <v/>
      </c>
      <c r="X599" s="33">
        <f>U599/S599</f>
        <v/>
      </c>
      <c r="Y599" s="4">
        <f>IF(T599&gt;0,1,0)</f>
        <v/>
      </c>
      <c r="Z599" s="4">
        <f>INDEX('Job Evaluation'!$I$5:$I$40,MATCH(G599,'Job Evaluation'!$A$5:$A$40,0))</f>
        <v/>
      </c>
      <c r="AA599" s="4">
        <f>SUMPRODUCT(($C$2:$C$3444=C599)*($X$2:$X$3444&lt;X599))+SUMPRODUCT(($C$2:C599=C599)*($X$2:X599=X599))</f>
        <v/>
      </c>
      <c r="AB599" s="4">
        <f>MIN(4,INT((AA599-1)*4/COUNTIF($C$2:$C$3444,C599))+1)</f>
        <v/>
      </c>
    </row>
    <row r="600">
      <c r="A600" s="5" t="inlineStr">
        <is>
          <t>W00717</t>
        </is>
      </c>
      <c r="B600" s="5" t="inlineStr">
        <is>
          <t>PL · Kraków</t>
        </is>
      </c>
      <c r="C600" s="5" t="inlineStr">
        <is>
          <t>PL</t>
        </is>
      </c>
      <c r="D600" s="5" t="inlineStr">
        <is>
          <t>Krakow</t>
        </is>
      </c>
      <c r="E600" s="5" t="inlineStr">
        <is>
          <t>Operations</t>
        </is>
      </c>
      <c r="F600" s="5" t="inlineStr">
        <is>
          <t>L2</t>
        </is>
      </c>
      <c r="G600" s="5" t="inlineStr">
        <is>
          <t>Operations L2</t>
        </is>
      </c>
      <c r="H600" s="5" t="inlineStr">
        <is>
          <t>F</t>
        </is>
      </c>
      <c r="I600" s="5" t="inlineStr">
        <is>
          <t>Permanent</t>
        </is>
      </c>
      <c r="J600" s="5" t="inlineStr">
        <is>
          <t>Onsite</t>
        </is>
      </c>
      <c r="K600" s="5" t="n">
        <v>1</v>
      </c>
      <c r="L600" s="5" t="n">
        <v>40</v>
      </c>
      <c r="M600" s="5" t="n">
        <v>4</v>
      </c>
      <c r="N600" s="41" t="n">
        <v>23750</v>
      </c>
      <c r="O600" s="41" t="n">
        <v>0</v>
      </c>
      <c r="P600" s="41" t="n">
        <v>0</v>
      </c>
      <c r="Q600" s="41" t="n">
        <v>840</v>
      </c>
      <c r="R600" s="41" t="n">
        <v>0</v>
      </c>
      <c r="S600" s="28">
        <f>L600*Settings!$C$7</f>
        <v/>
      </c>
      <c r="T600" s="34">
        <f>O600+P600+Q600+R600</f>
        <v/>
      </c>
      <c r="U600" s="34">
        <f>N600+T600</f>
        <v/>
      </c>
      <c r="V600" s="33">
        <f>N600/S600</f>
        <v/>
      </c>
      <c r="W600" s="33">
        <f>T600/S600</f>
        <v/>
      </c>
      <c r="X600" s="33">
        <f>U600/S600</f>
        <v/>
      </c>
      <c r="Y600" s="4">
        <f>IF(T600&gt;0,1,0)</f>
        <v/>
      </c>
      <c r="Z600" s="4">
        <f>INDEX('Job Evaluation'!$I$5:$I$40,MATCH(G600,'Job Evaluation'!$A$5:$A$40,0))</f>
        <v/>
      </c>
      <c r="AA600" s="4">
        <f>SUMPRODUCT(($C$2:$C$3444=C600)*($X$2:$X$3444&lt;X600))+SUMPRODUCT(($C$2:C600=C600)*($X$2:X600=X600))</f>
        <v/>
      </c>
      <c r="AB600" s="4">
        <f>MIN(4,INT((AA600-1)*4/COUNTIF($C$2:$C$3444,C600))+1)</f>
        <v/>
      </c>
    </row>
    <row r="601">
      <c r="A601" s="5" t="inlineStr">
        <is>
          <t>W00718</t>
        </is>
      </c>
      <c r="B601" s="5" t="inlineStr">
        <is>
          <t>PL · Kraków</t>
        </is>
      </c>
      <c r="C601" s="5" t="inlineStr">
        <is>
          <t>PL</t>
        </is>
      </c>
      <c r="D601" s="5" t="inlineStr">
        <is>
          <t>Krakow</t>
        </is>
      </c>
      <c r="E601" s="5" t="inlineStr">
        <is>
          <t>Tech</t>
        </is>
      </c>
      <c r="F601" s="5" t="inlineStr">
        <is>
          <t>L3</t>
        </is>
      </c>
      <c r="G601" s="5" t="inlineStr">
        <is>
          <t>Tech L3</t>
        </is>
      </c>
      <c r="H601" s="5" t="inlineStr">
        <is>
          <t>M</t>
        </is>
      </c>
      <c r="I601" s="5" t="inlineStr">
        <is>
          <t>Permanent</t>
        </is>
      </c>
      <c r="J601" s="5" t="inlineStr">
        <is>
          <t>Hybrid</t>
        </is>
      </c>
      <c r="K601" s="5" t="n">
        <v>1</v>
      </c>
      <c r="L601" s="5" t="n">
        <v>40</v>
      </c>
      <c r="M601" s="5" t="n">
        <v>3</v>
      </c>
      <c r="N601" s="41" t="n">
        <v>36600</v>
      </c>
      <c r="O601" s="41" t="n">
        <v>1840</v>
      </c>
      <c r="P601" s="41" t="n">
        <v>0</v>
      </c>
      <c r="Q601" s="41" t="n">
        <v>0</v>
      </c>
      <c r="R601" s="41" t="n">
        <v>0</v>
      </c>
      <c r="S601" s="28">
        <f>L601*Settings!$C$7</f>
        <v/>
      </c>
      <c r="T601" s="34">
        <f>O601+P601+Q601+R601</f>
        <v/>
      </c>
      <c r="U601" s="34">
        <f>N601+T601</f>
        <v/>
      </c>
      <c r="V601" s="33">
        <f>N601/S601</f>
        <v/>
      </c>
      <c r="W601" s="33">
        <f>T601/S601</f>
        <v/>
      </c>
      <c r="X601" s="33">
        <f>U601/S601</f>
        <v/>
      </c>
      <c r="Y601" s="4">
        <f>IF(T601&gt;0,1,0)</f>
        <v/>
      </c>
      <c r="Z601" s="4">
        <f>INDEX('Job Evaluation'!$I$5:$I$40,MATCH(G601,'Job Evaluation'!$A$5:$A$40,0))</f>
        <v/>
      </c>
      <c r="AA601" s="4">
        <f>SUMPRODUCT(($C$2:$C$3444=C601)*($X$2:$X$3444&lt;X601))+SUMPRODUCT(($C$2:C601=C601)*($X$2:X601=X601))</f>
        <v/>
      </c>
      <c r="AB601" s="4">
        <f>MIN(4,INT((AA601-1)*4/COUNTIF($C$2:$C$3444,C601))+1)</f>
        <v/>
      </c>
    </row>
    <row r="602">
      <c r="A602" s="5" t="inlineStr">
        <is>
          <t>W00719</t>
        </is>
      </c>
      <c r="B602" s="5" t="inlineStr">
        <is>
          <t>PL · Kraków</t>
        </is>
      </c>
      <c r="C602" s="5" t="inlineStr">
        <is>
          <t>PL</t>
        </is>
      </c>
      <c r="D602" s="5" t="inlineStr">
        <is>
          <t>Krakow</t>
        </is>
      </c>
      <c r="E602" s="5" t="inlineStr">
        <is>
          <t>Customer Service</t>
        </is>
      </c>
      <c r="F602" s="5" t="inlineStr">
        <is>
          <t>L1</t>
        </is>
      </c>
      <c r="G602" s="5" t="inlineStr">
        <is>
          <t>Customer Service L1</t>
        </is>
      </c>
      <c r="H602" s="5" t="inlineStr">
        <is>
          <t>F</t>
        </is>
      </c>
      <c r="I602" s="5" t="inlineStr">
        <is>
          <t>Permanent</t>
        </is>
      </c>
      <c r="J602" s="5" t="inlineStr">
        <is>
          <t>Onsite</t>
        </is>
      </c>
      <c r="K602" s="5" t="n">
        <v>1</v>
      </c>
      <c r="L602" s="5" t="n">
        <v>40</v>
      </c>
      <c r="M602" s="5" t="n">
        <v>3</v>
      </c>
      <c r="N602" s="41" t="n">
        <v>19450</v>
      </c>
      <c r="O602" s="41" t="n">
        <v>0</v>
      </c>
      <c r="P602" s="41" t="n">
        <v>0</v>
      </c>
      <c r="Q602" s="41" t="n">
        <v>840</v>
      </c>
      <c r="R602" s="41" t="n">
        <v>0</v>
      </c>
      <c r="S602" s="28">
        <f>L602*Settings!$C$7</f>
        <v/>
      </c>
      <c r="T602" s="34">
        <f>O602+P602+Q602+R602</f>
        <v/>
      </c>
      <c r="U602" s="34">
        <f>N602+T602</f>
        <v/>
      </c>
      <c r="V602" s="33">
        <f>N602/S602</f>
        <v/>
      </c>
      <c r="W602" s="33">
        <f>T602/S602</f>
        <v/>
      </c>
      <c r="X602" s="33">
        <f>U602/S602</f>
        <v/>
      </c>
      <c r="Y602" s="4">
        <f>IF(T602&gt;0,1,0)</f>
        <v/>
      </c>
      <c r="Z602" s="4">
        <f>INDEX('Job Evaluation'!$I$5:$I$40,MATCH(G602,'Job Evaluation'!$A$5:$A$40,0))</f>
        <v/>
      </c>
      <c r="AA602" s="4">
        <f>SUMPRODUCT(($C$2:$C$3444=C602)*($X$2:$X$3444&lt;X602))+SUMPRODUCT(($C$2:C602=C602)*($X$2:X602=X602))</f>
        <v/>
      </c>
      <c r="AB602" s="4">
        <f>MIN(4,INT((AA602-1)*4/COUNTIF($C$2:$C$3444,C602))+1)</f>
        <v/>
      </c>
    </row>
    <row r="603">
      <c r="A603" s="5" t="inlineStr">
        <is>
          <t>W00720</t>
        </is>
      </c>
      <c r="B603" s="5" t="inlineStr">
        <is>
          <t>ES · Barcelona</t>
        </is>
      </c>
      <c r="C603" s="5" t="inlineStr">
        <is>
          <t>ES</t>
        </is>
      </c>
      <c r="D603" s="5" t="inlineStr">
        <is>
          <t>Barcelona</t>
        </is>
      </c>
      <c r="E603" s="5" t="inlineStr">
        <is>
          <t>Finance</t>
        </is>
      </c>
      <c r="F603" s="5" t="inlineStr">
        <is>
          <t>L2</t>
        </is>
      </c>
      <c r="G603" s="5" t="inlineStr">
        <is>
          <t>Finance L2</t>
        </is>
      </c>
      <c r="H603" s="5" t="inlineStr">
        <is>
          <t>M</t>
        </is>
      </c>
      <c r="I603" s="5" t="inlineStr">
        <is>
          <t>Permanent</t>
        </is>
      </c>
      <c r="J603" s="5" t="inlineStr">
        <is>
          <t>Remote</t>
        </is>
      </c>
      <c r="K603" s="5" t="n">
        <v>1</v>
      </c>
      <c r="L603" s="5" t="n">
        <v>40</v>
      </c>
      <c r="M603" s="5" t="n">
        <v>4</v>
      </c>
      <c r="N603" s="41" t="n">
        <v>37700</v>
      </c>
      <c r="O603" s="41" t="n">
        <v>0</v>
      </c>
      <c r="P603" s="41" t="n">
        <v>0</v>
      </c>
      <c r="Q603" s="41" t="n">
        <v>0</v>
      </c>
      <c r="R603" s="41" t="n">
        <v>0</v>
      </c>
      <c r="S603" s="28">
        <f>L603*Settings!$C$7</f>
        <v/>
      </c>
      <c r="T603" s="34">
        <f>O603+P603+Q603+R603</f>
        <v/>
      </c>
      <c r="U603" s="34">
        <f>N603+T603</f>
        <v/>
      </c>
      <c r="V603" s="33">
        <f>N603/S603</f>
        <v/>
      </c>
      <c r="W603" s="33">
        <f>T603/S603</f>
        <v/>
      </c>
      <c r="X603" s="33">
        <f>U603/S603</f>
        <v/>
      </c>
      <c r="Y603" s="4">
        <f>IF(T603&gt;0,1,0)</f>
        <v/>
      </c>
      <c r="Z603" s="4">
        <f>INDEX('Job Evaluation'!$I$5:$I$40,MATCH(G603,'Job Evaluation'!$A$5:$A$40,0))</f>
        <v/>
      </c>
      <c r="AA603" s="4">
        <f>SUMPRODUCT(($C$2:$C$3444=C603)*($X$2:$X$3444&lt;X603))+SUMPRODUCT(($C$2:C603=C603)*($X$2:X603=X603))</f>
        <v/>
      </c>
      <c r="AB603" s="4">
        <f>MIN(4,INT((AA603-1)*4/COUNTIF($C$2:$C$3444,C603))+1)</f>
        <v/>
      </c>
    </row>
    <row r="604">
      <c r="A604" s="5" t="inlineStr">
        <is>
          <t>W00722</t>
        </is>
      </c>
      <c r="B604" s="5" t="inlineStr">
        <is>
          <t>IT · Milan</t>
        </is>
      </c>
      <c r="C604" s="5" t="inlineStr">
        <is>
          <t>IT</t>
        </is>
      </c>
      <c r="D604" s="5" t="inlineStr">
        <is>
          <t>Milan</t>
        </is>
      </c>
      <c r="E604" s="5" t="inlineStr">
        <is>
          <t>Operations</t>
        </is>
      </c>
      <c r="F604" s="5" t="inlineStr">
        <is>
          <t>L5</t>
        </is>
      </c>
      <c r="G604" s="5" t="inlineStr">
        <is>
          <t>Operations L5</t>
        </is>
      </c>
      <c r="H604" s="5" t="inlineStr">
        <is>
          <t>F</t>
        </is>
      </c>
      <c r="I604" s="5" t="inlineStr">
        <is>
          <t>Permanent</t>
        </is>
      </c>
      <c r="J604" s="5" t="inlineStr">
        <is>
          <t>Onsite</t>
        </is>
      </c>
      <c r="K604" s="5" t="n">
        <v>1</v>
      </c>
      <c r="L604" s="5" t="n">
        <v>40</v>
      </c>
      <c r="M604" s="5" t="n">
        <v>4</v>
      </c>
      <c r="N604" s="41" t="n">
        <v>83900</v>
      </c>
      <c r="O604" s="41" t="n">
        <v>12170</v>
      </c>
      <c r="P604" s="41" t="n">
        <v>0</v>
      </c>
      <c r="Q604" s="41" t="n">
        <v>0</v>
      </c>
      <c r="R604" s="41" t="n">
        <v>6000</v>
      </c>
      <c r="S604" s="28">
        <f>L604*Settings!$C$7</f>
        <v/>
      </c>
      <c r="T604" s="34">
        <f>O604+P604+Q604+R604</f>
        <v/>
      </c>
      <c r="U604" s="34">
        <f>N604+T604</f>
        <v/>
      </c>
      <c r="V604" s="33">
        <f>N604/S604</f>
        <v/>
      </c>
      <c r="W604" s="33">
        <f>T604/S604</f>
        <v/>
      </c>
      <c r="X604" s="33">
        <f>U604/S604</f>
        <v/>
      </c>
      <c r="Y604" s="4">
        <f>IF(T604&gt;0,1,0)</f>
        <v/>
      </c>
      <c r="Z604" s="4">
        <f>INDEX('Job Evaluation'!$I$5:$I$40,MATCH(G604,'Job Evaluation'!$A$5:$A$40,0))</f>
        <v/>
      </c>
      <c r="AA604" s="4">
        <f>SUMPRODUCT(($C$2:$C$3444=C604)*($X$2:$X$3444&lt;X604))+SUMPRODUCT(($C$2:C604=C604)*($X$2:X604=X604))</f>
        <v/>
      </c>
      <c r="AB604" s="4">
        <f>MIN(4,INT((AA604-1)*4/COUNTIF($C$2:$C$3444,C604))+1)</f>
        <v/>
      </c>
    </row>
    <row r="605">
      <c r="A605" s="5" t="inlineStr">
        <is>
          <t>W00723</t>
        </is>
      </c>
      <c r="B605" s="5" t="inlineStr">
        <is>
          <t>IT · Milan</t>
        </is>
      </c>
      <c r="C605" s="5" t="inlineStr">
        <is>
          <t>IT</t>
        </is>
      </c>
      <c r="D605" s="5" t="inlineStr">
        <is>
          <t>Milan</t>
        </is>
      </c>
      <c r="E605" s="5" t="inlineStr">
        <is>
          <t>Operations</t>
        </is>
      </c>
      <c r="F605" s="5" t="inlineStr">
        <is>
          <t>L1</t>
        </is>
      </c>
      <c r="G605" s="5" t="inlineStr">
        <is>
          <t>Operations L1</t>
        </is>
      </c>
      <c r="H605" s="5" t="inlineStr">
        <is>
          <t>F</t>
        </is>
      </c>
      <c r="I605" s="5" t="inlineStr">
        <is>
          <t>Fixed-term</t>
        </is>
      </c>
      <c r="J605" s="5" t="inlineStr">
        <is>
          <t>Onsite</t>
        </is>
      </c>
      <c r="K605" s="5" t="n">
        <v>1</v>
      </c>
      <c r="L605" s="5" t="n">
        <v>40</v>
      </c>
      <c r="M605" s="5" t="n">
        <v>2</v>
      </c>
      <c r="N605" s="41" t="n">
        <v>18350</v>
      </c>
      <c r="O605" s="41" t="n">
        <v>0</v>
      </c>
      <c r="P605" s="41" t="n">
        <v>0</v>
      </c>
      <c r="Q605" s="41" t="n">
        <v>1320</v>
      </c>
      <c r="R605" s="41" t="n">
        <v>0</v>
      </c>
      <c r="S605" s="28">
        <f>L605*Settings!$C$7</f>
        <v/>
      </c>
      <c r="T605" s="34">
        <f>O605+P605+Q605+R605</f>
        <v/>
      </c>
      <c r="U605" s="34">
        <f>N605+T605</f>
        <v/>
      </c>
      <c r="V605" s="33">
        <f>N605/S605</f>
        <v/>
      </c>
      <c r="W605" s="33">
        <f>T605/S605</f>
        <v/>
      </c>
      <c r="X605" s="33">
        <f>U605/S605</f>
        <v/>
      </c>
      <c r="Y605" s="4">
        <f>IF(T605&gt;0,1,0)</f>
        <v/>
      </c>
      <c r="Z605" s="4">
        <f>INDEX('Job Evaluation'!$I$5:$I$40,MATCH(G605,'Job Evaluation'!$A$5:$A$40,0))</f>
        <v/>
      </c>
      <c r="AA605" s="4">
        <f>SUMPRODUCT(($C$2:$C$3444=C605)*($X$2:$X$3444&lt;X605))+SUMPRODUCT(($C$2:C605=C605)*($X$2:X605=X605))</f>
        <v/>
      </c>
      <c r="AB605" s="4">
        <f>MIN(4,INT((AA605-1)*4/COUNTIF($C$2:$C$3444,C605))+1)</f>
        <v/>
      </c>
    </row>
    <row r="606">
      <c r="A606" s="5" t="inlineStr">
        <is>
          <t>W00725</t>
        </is>
      </c>
      <c r="B606" s="5" t="inlineStr">
        <is>
          <t>PL · Kraków</t>
        </is>
      </c>
      <c r="C606" s="5" t="inlineStr">
        <is>
          <t>PL</t>
        </is>
      </c>
      <c r="D606" s="5" t="inlineStr">
        <is>
          <t>Krakow</t>
        </is>
      </c>
      <c r="E606" s="5" t="inlineStr">
        <is>
          <t>Operations</t>
        </is>
      </c>
      <c r="F606" s="5" t="inlineStr">
        <is>
          <t>L3</t>
        </is>
      </c>
      <c r="G606" s="5" t="inlineStr">
        <is>
          <t>Operations L3</t>
        </is>
      </c>
      <c r="H606" s="5" t="inlineStr">
        <is>
          <t>F</t>
        </is>
      </c>
      <c r="I606" s="5" t="inlineStr">
        <is>
          <t>Fixed-term</t>
        </is>
      </c>
      <c r="J606" s="5" t="inlineStr">
        <is>
          <t>Hybrid</t>
        </is>
      </c>
      <c r="K606" s="5" t="n">
        <v>1</v>
      </c>
      <c r="L606" s="5" t="n">
        <v>40</v>
      </c>
      <c r="M606" s="5" t="n">
        <v>3</v>
      </c>
      <c r="N606" s="41" t="n">
        <v>31550</v>
      </c>
      <c r="O606" s="41" t="n">
        <v>1560</v>
      </c>
      <c r="P606" s="41" t="n">
        <v>0</v>
      </c>
      <c r="Q606" s="41" t="n">
        <v>0</v>
      </c>
      <c r="R606" s="41" t="n">
        <v>0</v>
      </c>
      <c r="S606" s="28">
        <f>L606*Settings!$C$7</f>
        <v/>
      </c>
      <c r="T606" s="34">
        <f>O606+P606+Q606+R606</f>
        <v/>
      </c>
      <c r="U606" s="34">
        <f>N606+T606</f>
        <v/>
      </c>
      <c r="V606" s="33">
        <f>N606/S606</f>
        <v/>
      </c>
      <c r="W606" s="33">
        <f>T606/S606</f>
        <v/>
      </c>
      <c r="X606" s="33">
        <f>U606/S606</f>
        <v/>
      </c>
      <c r="Y606" s="4">
        <f>IF(T606&gt;0,1,0)</f>
        <v/>
      </c>
      <c r="Z606" s="4">
        <f>INDEX('Job Evaluation'!$I$5:$I$40,MATCH(G606,'Job Evaluation'!$A$5:$A$40,0))</f>
        <v/>
      </c>
      <c r="AA606" s="4">
        <f>SUMPRODUCT(($C$2:$C$3444=C606)*($X$2:$X$3444&lt;X606))+SUMPRODUCT(($C$2:C606=C606)*($X$2:X606=X606))</f>
        <v/>
      </c>
      <c r="AB606" s="4">
        <f>MIN(4,INT((AA606-1)*4/COUNTIF($C$2:$C$3444,C606))+1)</f>
        <v/>
      </c>
    </row>
    <row r="607">
      <c r="A607" s="5" t="inlineStr">
        <is>
          <t>W00726</t>
        </is>
      </c>
      <c r="B607" s="5" t="inlineStr">
        <is>
          <t>PL · Kraków</t>
        </is>
      </c>
      <c r="C607" s="5" t="inlineStr">
        <is>
          <t>PL</t>
        </is>
      </c>
      <c r="D607" s="5" t="inlineStr">
        <is>
          <t>Krakow</t>
        </is>
      </c>
      <c r="E607" s="5" t="inlineStr">
        <is>
          <t>Customer Service</t>
        </is>
      </c>
      <c r="F607" s="5" t="inlineStr">
        <is>
          <t>L1</t>
        </is>
      </c>
      <c r="G607" s="5" t="inlineStr">
        <is>
          <t>Customer Service L1</t>
        </is>
      </c>
      <c r="H607" s="5" t="inlineStr">
        <is>
          <t>F</t>
        </is>
      </c>
      <c r="I607" s="5" t="inlineStr">
        <is>
          <t>Permanent</t>
        </is>
      </c>
      <c r="J607" s="5" t="inlineStr">
        <is>
          <t>Hybrid</t>
        </is>
      </c>
      <c r="K607" s="5" t="n">
        <v>1</v>
      </c>
      <c r="L607" s="5" t="n">
        <v>40</v>
      </c>
      <c r="M607" s="5" t="n">
        <v>4</v>
      </c>
      <c r="N607" s="41" t="n">
        <v>17200</v>
      </c>
      <c r="O607" s="41" t="n">
        <v>0</v>
      </c>
      <c r="P607" s="41" t="n">
        <v>0</v>
      </c>
      <c r="Q607" s="41" t="n">
        <v>0</v>
      </c>
      <c r="R607" s="41" t="n">
        <v>0</v>
      </c>
      <c r="S607" s="28">
        <f>L607*Settings!$C$7</f>
        <v/>
      </c>
      <c r="T607" s="34">
        <f>O607+P607+Q607+R607</f>
        <v/>
      </c>
      <c r="U607" s="34">
        <f>N607+T607</f>
        <v/>
      </c>
      <c r="V607" s="33">
        <f>N607/S607</f>
        <v/>
      </c>
      <c r="W607" s="33">
        <f>T607/S607</f>
        <v/>
      </c>
      <c r="X607" s="33">
        <f>U607/S607</f>
        <v/>
      </c>
      <c r="Y607" s="4">
        <f>IF(T607&gt;0,1,0)</f>
        <v/>
      </c>
      <c r="Z607" s="4">
        <f>INDEX('Job Evaluation'!$I$5:$I$40,MATCH(G607,'Job Evaluation'!$A$5:$A$40,0))</f>
        <v/>
      </c>
      <c r="AA607" s="4">
        <f>SUMPRODUCT(($C$2:$C$3444=C607)*($X$2:$X$3444&lt;X607))+SUMPRODUCT(($C$2:C607=C607)*($X$2:X607=X607))</f>
        <v/>
      </c>
      <c r="AB607" s="4">
        <f>MIN(4,INT((AA607-1)*4/COUNTIF($C$2:$C$3444,C607))+1)</f>
        <v/>
      </c>
    </row>
    <row r="608">
      <c r="A608" s="5" t="inlineStr">
        <is>
          <t>W00727</t>
        </is>
      </c>
      <c r="B608" s="5" t="inlineStr">
        <is>
          <t>DE · Munich</t>
        </is>
      </c>
      <c r="C608" s="5" t="inlineStr">
        <is>
          <t>DE</t>
        </is>
      </c>
      <c r="D608" s="5" t="inlineStr">
        <is>
          <t>Munich</t>
        </is>
      </c>
      <c r="E608" s="5" t="inlineStr">
        <is>
          <t>Operations</t>
        </is>
      </c>
      <c r="F608" s="5" t="inlineStr">
        <is>
          <t>L5</t>
        </is>
      </c>
      <c r="G608" s="5" t="inlineStr">
        <is>
          <t>Operations L5</t>
        </is>
      </c>
      <c r="H608" s="5" t="inlineStr">
        <is>
          <t>F</t>
        </is>
      </c>
      <c r="I608" s="5" t="inlineStr">
        <is>
          <t>Permanent</t>
        </is>
      </c>
      <c r="J608" s="5" t="inlineStr">
        <is>
          <t>Hybrid</t>
        </is>
      </c>
      <c r="K608" s="5" t="n">
        <v>1</v>
      </c>
      <c r="L608" s="5" t="n">
        <v>40</v>
      </c>
      <c r="M608" s="5" t="n">
        <v>3</v>
      </c>
      <c r="N608" s="41" t="n">
        <v>102750</v>
      </c>
      <c r="O608" s="41" t="n">
        <v>12420</v>
      </c>
      <c r="P608" s="41" t="n">
        <v>0</v>
      </c>
      <c r="Q608" s="41" t="n">
        <v>0</v>
      </c>
      <c r="R608" s="41" t="n">
        <v>7200</v>
      </c>
      <c r="S608" s="28">
        <f>L608*Settings!$C$7</f>
        <v/>
      </c>
      <c r="T608" s="34">
        <f>O608+P608+Q608+R608</f>
        <v/>
      </c>
      <c r="U608" s="34">
        <f>N608+T608</f>
        <v/>
      </c>
      <c r="V608" s="33">
        <f>N608/S608</f>
        <v/>
      </c>
      <c r="W608" s="33">
        <f>T608/S608</f>
        <v/>
      </c>
      <c r="X608" s="33">
        <f>U608/S608</f>
        <v/>
      </c>
      <c r="Y608" s="4">
        <f>IF(T608&gt;0,1,0)</f>
        <v/>
      </c>
      <c r="Z608" s="4">
        <f>INDEX('Job Evaluation'!$I$5:$I$40,MATCH(G608,'Job Evaluation'!$A$5:$A$40,0))</f>
        <v/>
      </c>
      <c r="AA608" s="4">
        <f>SUMPRODUCT(($C$2:$C$3444=C608)*($X$2:$X$3444&lt;X608))+SUMPRODUCT(($C$2:C608=C608)*($X$2:X608=X608))</f>
        <v/>
      </c>
      <c r="AB608" s="4">
        <f>MIN(4,INT((AA608-1)*4/COUNTIF($C$2:$C$3444,C608))+1)</f>
        <v/>
      </c>
    </row>
    <row r="609">
      <c r="A609" s="5" t="inlineStr">
        <is>
          <t>W00729</t>
        </is>
      </c>
      <c r="B609" s="5" t="inlineStr">
        <is>
          <t>ES · Barcelona</t>
        </is>
      </c>
      <c r="C609" s="5" t="inlineStr">
        <is>
          <t>ES</t>
        </is>
      </c>
      <c r="D609" s="5" t="inlineStr">
        <is>
          <t>Barcelona</t>
        </is>
      </c>
      <c r="E609" s="5" t="inlineStr">
        <is>
          <t>Operations</t>
        </is>
      </c>
      <c r="F609" s="5" t="inlineStr">
        <is>
          <t>L2</t>
        </is>
      </c>
      <c r="G609" s="5" t="inlineStr">
        <is>
          <t>Operations L2</t>
        </is>
      </c>
      <c r="H609" s="5" t="inlineStr">
        <is>
          <t>M</t>
        </is>
      </c>
      <c r="I609" s="5" t="inlineStr">
        <is>
          <t>Permanent</t>
        </is>
      </c>
      <c r="J609" s="5" t="inlineStr">
        <is>
          <t>Onsite</t>
        </is>
      </c>
      <c r="K609" s="5" t="n">
        <v>1</v>
      </c>
      <c r="L609" s="5" t="n">
        <v>40</v>
      </c>
      <c r="M609" s="5" t="n">
        <v>3</v>
      </c>
      <c r="N609" s="41" t="n">
        <v>29350</v>
      </c>
      <c r="O609" s="41" t="n">
        <v>0</v>
      </c>
      <c r="P609" s="41" t="n">
        <v>0</v>
      </c>
      <c r="Q609" s="41" t="n">
        <v>1200</v>
      </c>
      <c r="R609" s="41" t="n">
        <v>0</v>
      </c>
      <c r="S609" s="28">
        <f>L609*Settings!$C$7</f>
        <v/>
      </c>
      <c r="T609" s="34">
        <f>O609+P609+Q609+R609</f>
        <v/>
      </c>
      <c r="U609" s="34">
        <f>N609+T609</f>
        <v/>
      </c>
      <c r="V609" s="33">
        <f>N609/S609</f>
        <v/>
      </c>
      <c r="W609" s="33">
        <f>T609/S609</f>
        <v/>
      </c>
      <c r="X609" s="33">
        <f>U609/S609</f>
        <v/>
      </c>
      <c r="Y609" s="4">
        <f>IF(T609&gt;0,1,0)</f>
        <v/>
      </c>
      <c r="Z609" s="4">
        <f>INDEX('Job Evaluation'!$I$5:$I$40,MATCH(G609,'Job Evaluation'!$A$5:$A$40,0))</f>
        <v/>
      </c>
      <c r="AA609" s="4">
        <f>SUMPRODUCT(($C$2:$C$3444=C609)*($X$2:$X$3444&lt;X609))+SUMPRODUCT(($C$2:C609=C609)*($X$2:X609=X609))</f>
        <v/>
      </c>
      <c r="AB609" s="4">
        <f>MIN(4,INT((AA609-1)*4/COUNTIF($C$2:$C$3444,C609))+1)</f>
        <v/>
      </c>
    </row>
    <row r="610">
      <c r="A610" s="5" t="inlineStr">
        <is>
          <t>W00730</t>
        </is>
      </c>
      <c r="B610" s="5" t="inlineStr">
        <is>
          <t>IT · Milan</t>
        </is>
      </c>
      <c r="C610" s="5" t="inlineStr">
        <is>
          <t>IT</t>
        </is>
      </c>
      <c r="D610" s="5" t="inlineStr">
        <is>
          <t>Milan</t>
        </is>
      </c>
      <c r="E610" s="5" t="inlineStr">
        <is>
          <t>Customer Service</t>
        </is>
      </c>
      <c r="F610" s="5" t="inlineStr">
        <is>
          <t>L1</t>
        </is>
      </c>
      <c r="G610" s="5" t="inlineStr">
        <is>
          <t>Customer Service L1</t>
        </is>
      </c>
      <c r="H610" s="5" t="inlineStr">
        <is>
          <t>M</t>
        </is>
      </c>
      <c r="I610" s="5" t="inlineStr">
        <is>
          <t>Permanent</t>
        </is>
      </c>
      <c r="J610" s="5" t="inlineStr">
        <is>
          <t>Remote</t>
        </is>
      </c>
      <c r="K610" s="5" t="n">
        <v>1</v>
      </c>
      <c r="L610" s="5" t="n">
        <v>40</v>
      </c>
      <c r="M610" s="5" t="n">
        <v>3</v>
      </c>
      <c r="N610" s="41" t="n">
        <v>23650</v>
      </c>
      <c r="O610" s="41" t="n">
        <v>0</v>
      </c>
      <c r="P610" s="41" t="n">
        <v>0</v>
      </c>
      <c r="Q610" s="41" t="n">
        <v>0</v>
      </c>
      <c r="R610" s="41" t="n">
        <v>0</v>
      </c>
      <c r="S610" s="28">
        <f>L610*Settings!$C$7</f>
        <v/>
      </c>
      <c r="T610" s="34">
        <f>O610+P610+Q610+R610</f>
        <v/>
      </c>
      <c r="U610" s="34">
        <f>N610+T610</f>
        <v/>
      </c>
      <c r="V610" s="33">
        <f>N610/S610</f>
        <v/>
      </c>
      <c r="W610" s="33">
        <f>T610/S610</f>
        <v/>
      </c>
      <c r="X610" s="33">
        <f>U610/S610</f>
        <v/>
      </c>
      <c r="Y610" s="4">
        <f>IF(T610&gt;0,1,0)</f>
        <v/>
      </c>
      <c r="Z610" s="4">
        <f>INDEX('Job Evaluation'!$I$5:$I$40,MATCH(G610,'Job Evaluation'!$A$5:$A$40,0))</f>
        <v/>
      </c>
      <c r="AA610" s="4">
        <f>SUMPRODUCT(($C$2:$C$3444=C610)*($X$2:$X$3444&lt;X610))+SUMPRODUCT(($C$2:C610=C610)*($X$2:X610=X610))</f>
        <v/>
      </c>
      <c r="AB610" s="4">
        <f>MIN(4,INT((AA610-1)*4/COUNTIF($C$2:$C$3444,C610))+1)</f>
        <v/>
      </c>
    </row>
    <row r="611">
      <c r="A611" s="5" t="inlineStr">
        <is>
          <t>W00731</t>
        </is>
      </c>
      <c r="B611" s="5" t="inlineStr">
        <is>
          <t>PL · Kraków</t>
        </is>
      </c>
      <c r="C611" s="5" t="inlineStr">
        <is>
          <t>PL</t>
        </is>
      </c>
      <c r="D611" s="5" t="inlineStr">
        <is>
          <t>Krakow</t>
        </is>
      </c>
      <c r="E611" s="5" t="inlineStr">
        <is>
          <t>Customer Service</t>
        </is>
      </c>
      <c r="F611" s="5" t="inlineStr">
        <is>
          <t>L6</t>
        </is>
      </c>
      <c r="G611" s="5" t="inlineStr">
        <is>
          <t>Customer Service L6</t>
        </is>
      </c>
      <c r="H611" s="5" t="inlineStr">
        <is>
          <t>M</t>
        </is>
      </c>
      <c r="I611" s="5" t="inlineStr">
        <is>
          <t>Permanent</t>
        </is>
      </c>
      <c r="J611" s="5" t="inlineStr">
        <is>
          <t>Remote</t>
        </is>
      </c>
      <c r="K611" s="5" t="n">
        <v>1</v>
      </c>
      <c r="L611" s="5" t="n">
        <v>40</v>
      </c>
      <c r="M611" s="5" t="n">
        <v>4</v>
      </c>
      <c r="N611" s="41" t="n">
        <v>84150</v>
      </c>
      <c r="O611" s="41" t="n">
        <v>20120</v>
      </c>
      <c r="P611" s="41" t="n">
        <v>0</v>
      </c>
      <c r="Q611" s="41" t="n">
        <v>0</v>
      </c>
      <c r="R611" s="41" t="n">
        <v>4200</v>
      </c>
      <c r="S611" s="28">
        <f>L611*Settings!$C$7</f>
        <v/>
      </c>
      <c r="T611" s="34">
        <f>O611+P611+Q611+R611</f>
        <v/>
      </c>
      <c r="U611" s="34">
        <f>N611+T611</f>
        <v/>
      </c>
      <c r="V611" s="33">
        <f>N611/S611</f>
        <v/>
      </c>
      <c r="W611" s="33">
        <f>T611/S611</f>
        <v/>
      </c>
      <c r="X611" s="33">
        <f>U611/S611</f>
        <v/>
      </c>
      <c r="Y611" s="4">
        <f>IF(T611&gt;0,1,0)</f>
        <v/>
      </c>
      <c r="Z611" s="4">
        <f>INDEX('Job Evaluation'!$I$5:$I$40,MATCH(G611,'Job Evaluation'!$A$5:$A$40,0))</f>
        <v/>
      </c>
      <c r="AA611" s="4">
        <f>SUMPRODUCT(($C$2:$C$3444=C611)*($X$2:$X$3444&lt;X611))+SUMPRODUCT(($C$2:C611=C611)*($X$2:X611=X611))</f>
        <v/>
      </c>
      <c r="AB611" s="4">
        <f>MIN(4,INT((AA611-1)*4/COUNTIF($C$2:$C$3444,C611))+1)</f>
        <v/>
      </c>
    </row>
    <row r="612">
      <c r="A612" s="5" t="inlineStr">
        <is>
          <t>W00732</t>
        </is>
      </c>
      <c r="B612" s="5" t="inlineStr">
        <is>
          <t>DE · Munich</t>
        </is>
      </c>
      <c r="C612" s="5" t="inlineStr">
        <is>
          <t>DE</t>
        </is>
      </c>
      <c r="D612" s="5" t="inlineStr">
        <is>
          <t>Munich</t>
        </is>
      </c>
      <c r="E612" s="5" t="inlineStr">
        <is>
          <t>Finance</t>
        </is>
      </c>
      <c r="F612" s="5" t="inlineStr">
        <is>
          <t>L3</t>
        </is>
      </c>
      <c r="G612" s="5" t="inlineStr">
        <is>
          <t>Finance L3</t>
        </is>
      </c>
      <c r="H612" s="5" t="inlineStr">
        <is>
          <t>M</t>
        </is>
      </c>
      <c r="I612" s="5" t="inlineStr">
        <is>
          <t>Permanent</t>
        </is>
      </c>
      <c r="J612" s="5" t="inlineStr">
        <is>
          <t>Onsite</t>
        </is>
      </c>
      <c r="K612" s="5" t="n">
        <v>1</v>
      </c>
      <c r="L612" s="5" t="n">
        <v>40</v>
      </c>
      <c r="M612" s="5" t="n">
        <v>3</v>
      </c>
      <c r="N612" s="41" t="n">
        <v>62950</v>
      </c>
      <c r="O612" s="41" t="n">
        <v>3300</v>
      </c>
      <c r="P612" s="41" t="n">
        <v>0</v>
      </c>
      <c r="Q612" s="41" t="n">
        <v>0</v>
      </c>
      <c r="R612" s="41" t="n">
        <v>0</v>
      </c>
      <c r="S612" s="28">
        <f>L612*Settings!$C$7</f>
        <v/>
      </c>
      <c r="T612" s="34">
        <f>O612+P612+Q612+R612</f>
        <v/>
      </c>
      <c r="U612" s="34">
        <f>N612+T612</f>
        <v/>
      </c>
      <c r="V612" s="33">
        <f>N612/S612</f>
        <v/>
      </c>
      <c r="W612" s="33">
        <f>T612/S612</f>
        <v/>
      </c>
      <c r="X612" s="33">
        <f>U612/S612</f>
        <v/>
      </c>
      <c r="Y612" s="4">
        <f>IF(T612&gt;0,1,0)</f>
        <v/>
      </c>
      <c r="Z612" s="4">
        <f>INDEX('Job Evaluation'!$I$5:$I$40,MATCH(G612,'Job Evaluation'!$A$5:$A$40,0))</f>
        <v/>
      </c>
      <c r="AA612" s="4">
        <f>SUMPRODUCT(($C$2:$C$3444=C612)*($X$2:$X$3444&lt;X612))+SUMPRODUCT(($C$2:C612=C612)*($X$2:X612=X612))</f>
        <v/>
      </c>
      <c r="AB612" s="4">
        <f>MIN(4,INT((AA612-1)*4/COUNTIF($C$2:$C$3444,C612))+1)</f>
        <v/>
      </c>
    </row>
    <row r="613">
      <c r="A613" s="5" t="inlineStr">
        <is>
          <t>W00733</t>
        </is>
      </c>
      <c r="B613" s="5" t="inlineStr">
        <is>
          <t>ES · Barcelona</t>
        </is>
      </c>
      <c r="C613" s="5" t="inlineStr">
        <is>
          <t>ES</t>
        </is>
      </c>
      <c r="D613" s="5" t="inlineStr">
        <is>
          <t>Barcelona</t>
        </is>
      </c>
      <c r="E613" s="5" t="inlineStr">
        <is>
          <t>Operations</t>
        </is>
      </c>
      <c r="F613" s="5" t="inlineStr">
        <is>
          <t>L2</t>
        </is>
      </c>
      <c r="G613" s="5" t="inlineStr">
        <is>
          <t>Operations L2</t>
        </is>
      </c>
      <c r="H613" s="5" t="inlineStr">
        <is>
          <t>F</t>
        </is>
      </c>
      <c r="I613" s="5" t="inlineStr">
        <is>
          <t>Permanent</t>
        </is>
      </c>
      <c r="J613" s="5" t="inlineStr">
        <is>
          <t>Onsite</t>
        </is>
      </c>
      <c r="K613" s="5" t="n">
        <v>1</v>
      </c>
      <c r="L613" s="5" t="n">
        <v>40</v>
      </c>
      <c r="M613" s="5" t="n">
        <v>3</v>
      </c>
      <c r="N613" s="41" t="n">
        <v>30650</v>
      </c>
      <c r="O613" s="41" t="n">
        <v>0</v>
      </c>
      <c r="P613" s="41" t="n">
        <v>0</v>
      </c>
      <c r="Q613" s="41" t="n">
        <v>1200</v>
      </c>
      <c r="R613" s="41" t="n">
        <v>0</v>
      </c>
      <c r="S613" s="28">
        <f>L613*Settings!$C$7</f>
        <v/>
      </c>
      <c r="T613" s="34">
        <f>O613+P613+Q613+R613</f>
        <v/>
      </c>
      <c r="U613" s="34">
        <f>N613+T613</f>
        <v/>
      </c>
      <c r="V613" s="33">
        <f>N613/S613</f>
        <v/>
      </c>
      <c r="W613" s="33">
        <f>T613/S613</f>
        <v/>
      </c>
      <c r="X613" s="33">
        <f>U613/S613</f>
        <v/>
      </c>
      <c r="Y613" s="4">
        <f>IF(T613&gt;0,1,0)</f>
        <v/>
      </c>
      <c r="Z613" s="4">
        <f>INDEX('Job Evaluation'!$I$5:$I$40,MATCH(G613,'Job Evaluation'!$A$5:$A$40,0))</f>
        <v/>
      </c>
      <c r="AA613" s="4">
        <f>SUMPRODUCT(($C$2:$C$3444=C613)*($X$2:$X$3444&lt;X613))+SUMPRODUCT(($C$2:C613=C613)*($X$2:X613=X613))</f>
        <v/>
      </c>
      <c r="AB613" s="4">
        <f>MIN(4,INT((AA613-1)*4/COUNTIF($C$2:$C$3444,C613))+1)</f>
        <v/>
      </c>
    </row>
    <row r="614">
      <c r="A614" s="5" t="inlineStr">
        <is>
          <t>W00734</t>
        </is>
      </c>
      <c r="B614" s="5" t="inlineStr">
        <is>
          <t>ES · Barcelona</t>
        </is>
      </c>
      <c r="C614" s="5" t="inlineStr">
        <is>
          <t>ES</t>
        </is>
      </c>
      <c r="D614" s="5" t="inlineStr">
        <is>
          <t>Barcelona</t>
        </is>
      </c>
      <c r="E614" s="5" t="inlineStr">
        <is>
          <t>HR</t>
        </is>
      </c>
      <c r="F614" s="5" t="inlineStr">
        <is>
          <t>L3</t>
        </is>
      </c>
      <c r="G614" s="5" t="inlineStr">
        <is>
          <t>HR L3</t>
        </is>
      </c>
      <c r="H614" s="5" t="inlineStr">
        <is>
          <t>F</t>
        </is>
      </c>
      <c r="I614" s="5" t="inlineStr">
        <is>
          <t>Permanent</t>
        </is>
      </c>
      <c r="J614" s="5" t="inlineStr">
        <is>
          <t>Onsite</t>
        </is>
      </c>
      <c r="K614" s="5" t="n">
        <v>0.8</v>
      </c>
      <c r="L614" s="5" t="n">
        <v>32</v>
      </c>
      <c r="M614" s="5" t="n">
        <v>3</v>
      </c>
      <c r="N614" s="41" t="n">
        <v>32680</v>
      </c>
      <c r="O614" s="41" t="n">
        <v>1750</v>
      </c>
      <c r="P614" s="41" t="n">
        <v>0</v>
      </c>
      <c r="Q614" s="41" t="n">
        <v>0</v>
      </c>
      <c r="R614" s="41" t="n">
        <v>0</v>
      </c>
      <c r="S614" s="28">
        <f>L614*Settings!$C$7</f>
        <v/>
      </c>
      <c r="T614" s="34">
        <f>O614+P614+Q614+R614</f>
        <v/>
      </c>
      <c r="U614" s="34">
        <f>N614+T614</f>
        <v/>
      </c>
      <c r="V614" s="33">
        <f>N614/S614</f>
        <v/>
      </c>
      <c r="W614" s="33">
        <f>T614/S614</f>
        <v/>
      </c>
      <c r="X614" s="33">
        <f>U614/S614</f>
        <v/>
      </c>
      <c r="Y614" s="4">
        <f>IF(T614&gt;0,1,0)</f>
        <v/>
      </c>
      <c r="Z614" s="4">
        <f>INDEX('Job Evaluation'!$I$5:$I$40,MATCH(G614,'Job Evaluation'!$A$5:$A$40,0))</f>
        <v/>
      </c>
      <c r="AA614" s="4">
        <f>SUMPRODUCT(($C$2:$C$3444=C614)*($X$2:$X$3444&lt;X614))+SUMPRODUCT(($C$2:C614=C614)*($X$2:X614=X614))</f>
        <v/>
      </c>
      <c r="AB614" s="4">
        <f>MIN(4,INT((AA614-1)*4/COUNTIF($C$2:$C$3444,C614))+1)</f>
        <v/>
      </c>
    </row>
    <row r="615">
      <c r="A615" s="5" t="inlineStr">
        <is>
          <t>W00735</t>
        </is>
      </c>
      <c r="B615" s="5" t="inlineStr">
        <is>
          <t>PL · Kraków</t>
        </is>
      </c>
      <c r="C615" s="5" t="inlineStr">
        <is>
          <t>PL</t>
        </is>
      </c>
      <c r="D615" s="5" t="inlineStr">
        <is>
          <t>Krakow</t>
        </is>
      </c>
      <c r="E615" s="5" t="inlineStr">
        <is>
          <t>Tech</t>
        </is>
      </c>
      <c r="F615" s="5" t="inlineStr">
        <is>
          <t>L2</t>
        </is>
      </c>
      <c r="G615" s="5" t="inlineStr">
        <is>
          <t>Tech L2</t>
        </is>
      </c>
      <c r="H615" s="5" t="inlineStr">
        <is>
          <t>F</t>
        </is>
      </c>
      <c r="I615" s="5" t="inlineStr">
        <is>
          <t>Fixed-term</t>
        </is>
      </c>
      <c r="J615" s="5" t="inlineStr">
        <is>
          <t>Remote</t>
        </is>
      </c>
      <c r="K615" s="5" t="n">
        <v>1</v>
      </c>
      <c r="L615" s="5" t="n">
        <v>40</v>
      </c>
      <c r="M615" s="5" t="n">
        <v>3</v>
      </c>
      <c r="N615" s="41" t="n">
        <v>32050</v>
      </c>
      <c r="O615" s="41" t="n">
        <v>0</v>
      </c>
      <c r="P615" s="41" t="n">
        <v>0</v>
      </c>
      <c r="Q615" s="41" t="n">
        <v>0</v>
      </c>
      <c r="R615" s="41" t="n">
        <v>0</v>
      </c>
      <c r="S615" s="28">
        <f>L615*Settings!$C$7</f>
        <v/>
      </c>
      <c r="T615" s="34">
        <f>O615+P615+Q615+R615</f>
        <v/>
      </c>
      <c r="U615" s="34">
        <f>N615+T615</f>
        <v/>
      </c>
      <c r="V615" s="33">
        <f>N615/S615</f>
        <v/>
      </c>
      <c r="W615" s="33">
        <f>T615/S615</f>
        <v/>
      </c>
      <c r="X615" s="33">
        <f>U615/S615</f>
        <v/>
      </c>
      <c r="Y615" s="4">
        <f>IF(T615&gt;0,1,0)</f>
        <v/>
      </c>
      <c r="Z615" s="4">
        <f>INDEX('Job Evaluation'!$I$5:$I$40,MATCH(G615,'Job Evaluation'!$A$5:$A$40,0))</f>
        <v/>
      </c>
      <c r="AA615" s="4">
        <f>SUMPRODUCT(($C$2:$C$3444=C615)*($X$2:$X$3444&lt;X615))+SUMPRODUCT(($C$2:C615=C615)*($X$2:X615=X615))</f>
        <v/>
      </c>
      <c r="AB615" s="4">
        <f>MIN(4,INT((AA615-1)*4/COUNTIF($C$2:$C$3444,C615))+1)</f>
        <v/>
      </c>
    </row>
    <row r="616">
      <c r="A616" s="5" t="inlineStr">
        <is>
          <t>W00736</t>
        </is>
      </c>
      <c r="B616" s="5" t="inlineStr">
        <is>
          <t>ES · Barcelona</t>
        </is>
      </c>
      <c r="C616" s="5" t="inlineStr">
        <is>
          <t>ES</t>
        </is>
      </c>
      <c r="D616" s="5" t="inlineStr">
        <is>
          <t>Barcelona</t>
        </is>
      </c>
      <c r="E616" s="5" t="inlineStr">
        <is>
          <t>Customer Service</t>
        </is>
      </c>
      <c r="F616" s="5" t="inlineStr">
        <is>
          <t>L3</t>
        </is>
      </c>
      <c r="G616" s="5" t="inlineStr">
        <is>
          <t>Customer Service L3</t>
        </is>
      </c>
      <c r="H616" s="5" t="inlineStr">
        <is>
          <t>M</t>
        </is>
      </c>
      <c r="I616" s="5" t="inlineStr">
        <is>
          <t>Fixed-term</t>
        </is>
      </c>
      <c r="J616" s="5" t="inlineStr">
        <is>
          <t>Remote</t>
        </is>
      </c>
      <c r="K616" s="5" t="n">
        <v>1</v>
      </c>
      <c r="L616" s="5" t="n">
        <v>40</v>
      </c>
      <c r="M616" s="5" t="n">
        <v>3</v>
      </c>
      <c r="N616" s="41" t="n">
        <v>34950</v>
      </c>
      <c r="O616" s="41" t="n">
        <v>1830</v>
      </c>
      <c r="P616" s="41" t="n">
        <v>0</v>
      </c>
      <c r="Q616" s="41" t="n">
        <v>0</v>
      </c>
      <c r="R616" s="41" t="n">
        <v>0</v>
      </c>
      <c r="S616" s="28">
        <f>L616*Settings!$C$7</f>
        <v/>
      </c>
      <c r="T616" s="34">
        <f>O616+P616+Q616+R616</f>
        <v/>
      </c>
      <c r="U616" s="34">
        <f>N616+T616</f>
        <v/>
      </c>
      <c r="V616" s="33">
        <f>N616/S616</f>
        <v/>
      </c>
      <c r="W616" s="33">
        <f>T616/S616</f>
        <v/>
      </c>
      <c r="X616" s="33">
        <f>U616/S616</f>
        <v/>
      </c>
      <c r="Y616" s="4">
        <f>IF(T616&gt;0,1,0)</f>
        <v/>
      </c>
      <c r="Z616" s="4">
        <f>INDEX('Job Evaluation'!$I$5:$I$40,MATCH(G616,'Job Evaluation'!$A$5:$A$40,0))</f>
        <v/>
      </c>
      <c r="AA616" s="4">
        <f>SUMPRODUCT(($C$2:$C$3444=C616)*($X$2:$X$3444&lt;X616))+SUMPRODUCT(($C$2:C616=C616)*($X$2:X616=X616))</f>
        <v/>
      </c>
      <c r="AB616" s="4">
        <f>MIN(4,INT((AA616-1)*4/COUNTIF($C$2:$C$3444,C616))+1)</f>
        <v/>
      </c>
    </row>
    <row r="617">
      <c r="A617" s="5" t="inlineStr">
        <is>
          <t>W00737</t>
        </is>
      </c>
      <c r="B617" s="5" t="inlineStr">
        <is>
          <t>IT · Milan</t>
        </is>
      </c>
      <c r="C617" s="5" t="inlineStr">
        <is>
          <t>IT</t>
        </is>
      </c>
      <c r="D617" s="5" t="inlineStr">
        <is>
          <t>Milan</t>
        </is>
      </c>
      <c r="E617" s="5" t="inlineStr">
        <is>
          <t>HR</t>
        </is>
      </c>
      <c r="F617" s="5" t="inlineStr">
        <is>
          <t>L2</t>
        </is>
      </c>
      <c r="G617" s="5" t="inlineStr">
        <is>
          <t>HR L2</t>
        </is>
      </c>
      <c r="H617" s="5" t="inlineStr">
        <is>
          <t>F</t>
        </is>
      </c>
      <c r="I617" s="5" t="inlineStr">
        <is>
          <t>Fixed-term</t>
        </is>
      </c>
      <c r="J617" s="5" t="inlineStr">
        <is>
          <t>Onsite</t>
        </is>
      </c>
      <c r="K617" s="5" t="n">
        <v>0.8</v>
      </c>
      <c r="L617" s="5" t="n">
        <v>32</v>
      </c>
      <c r="M617" s="5" t="n">
        <v>3</v>
      </c>
      <c r="N617" s="41" t="n">
        <v>25880</v>
      </c>
      <c r="O617" s="41" t="n">
        <v>0</v>
      </c>
      <c r="P617" s="41" t="n">
        <v>0</v>
      </c>
      <c r="Q617" s="41" t="n">
        <v>0</v>
      </c>
      <c r="R617" s="41" t="n">
        <v>0</v>
      </c>
      <c r="S617" s="28">
        <f>L617*Settings!$C$7</f>
        <v/>
      </c>
      <c r="T617" s="34">
        <f>O617+P617+Q617+R617</f>
        <v/>
      </c>
      <c r="U617" s="34">
        <f>N617+T617</f>
        <v/>
      </c>
      <c r="V617" s="33">
        <f>N617/S617</f>
        <v/>
      </c>
      <c r="W617" s="33">
        <f>T617/S617</f>
        <v/>
      </c>
      <c r="X617" s="33">
        <f>U617/S617</f>
        <v/>
      </c>
      <c r="Y617" s="4">
        <f>IF(T617&gt;0,1,0)</f>
        <v/>
      </c>
      <c r="Z617" s="4">
        <f>INDEX('Job Evaluation'!$I$5:$I$40,MATCH(G617,'Job Evaluation'!$A$5:$A$40,0))</f>
        <v/>
      </c>
      <c r="AA617" s="4">
        <f>SUMPRODUCT(($C$2:$C$3444=C617)*($X$2:$X$3444&lt;X617))+SUMPRODUCT(($C$2:C617=C617)*($X$2:X617=X617))</f>
        <v/>
      </c>
      <c r="AB617" s="4">
        <f>MIN(4,INT((AA617-1)*4/COUNTIF($C$2:$C$3444,C617))+1)</f>
        <v/>
      </c>
    </row>
    <row r="618">
      <c r="A618" s="5" t="inlineStr">
        <is>
          <t>W00738</t>
        </is>
      </c>
      <c r="B618" s="5" t="inlineStr">
        <is>
          <t>DE · Munich</t>
        </is>
      </c>
      <c r="C618" s="5" t="inlineStr">
        <is>
          <t>DE</t>
        </is>
      </c>
      <c r="D618" s="5" t="inlineStr">
        <is>
          <t>Munich</t>
        </is>
      </c>
      <c r="E618" s="5" t="inlineStr">
        <is>
          <t>Sales</t>
        </is>
      </c>
      <c r="F618" s="5" t="inlineStr">
        <is>
          <t>L2</t>
        </is>
      </c>
      <c r="G618" s="5" t="inlineStr">
        <is>
          <t>Sales L2</t>
        </is>
      </c>
      <c r="H618" s="5" t="inlineStr">
        <is>
          <t>M</t>
        </is>
      </c>
      <c r="I618" s="5" t="inlineStr">
        <is>
          <t>Permanent</t>
        </is>
      </c>
      <c r="J618" s="5" t="inlineStr">
        <is>
          <t>Hybrid</t>
        </is>
      </c>
      <c r="K618" s="5" t="n">
        <v>1</v>
      </c>
      <c r="L618" s="5" t="n">
        <v>40</v>
      </c>
      <c r="M618" s="5" t="n">
        <v>2</v>
      </c>
      <c r="N618" s="41" t="n">
        <v>54300</v>
      </c>
      <c r="O618" s="41" t="n">
        <v>0</v>
      </c>
      <c r="P618" s="41" t="n">
        <v>6790</v>
      </c>
      <c r="Q618" s="41" t="n">
        <v>0</v>
      </c>
      <c r="R618" s="41" t="n">
        <v>0</v>
      </c>
      <c r="S618" s="28">
        <f>L618*Settings!$C$7</f>
        <v/>
      </c>
      <c r="T618" s="34">
        <f>O618+P618+Q618+R618</f>
        <v/>
      </c>
      <c r="U618" s="34">
        <f>N618+T618</f>
        <v/>
      </c>
      <c r="V618" s="33">
        <f>N618/S618</f>
        <v/>
      </c>
      <c r="W618" s="33">
        <f>T618/S618</f>
        <v/>
      </c>
      <c r="X618" s="33">
        <f>U618/S618</f>
        <v/>
      </c>
      <c r="Y618" s="4">
        <f>IF(T618&gt;0,1,0)</f>
        <v/>
      </c>
      <c r="Z618" s="4">
        <f>INDEX('Job Evaluation'!$I$5:$I$40,MATCH(G618,'Job Evaluation'!$A$5:$A$40,0))</f>
        <v/>
      </c>
      <c r="AA618" s="4">
        <f>SUMPRODUCT(($C$2:$C$3444=C618)*($X$2:$X$3444&lt;X618))+SUMPRODUCT(($C$2:C618=C618)*($X$2:X618=X618))</f>
        <v/>
      </c>
      <c r="AB618" s="4">
        <f>MIN(4,INT((AA618-1)*4/COUNTIF($C$2:$C$3444,C618))+1)</f>
        <v/>
      </c>
    </row>
    <row r="619">
      <c r="A619" s="5" t="inlineStr">
        <is>
          <t>W00739</t>
        </is>
      </c>
      <c r="B619" s="5" t="inlineStr">
        <is>
          <t>ES · Barcelona</t>
        </is>
      </c>
      <c r="C619" s="5" t="inlineStr">
        <is>
          <t>ES</t>
        </is>
      </c>
      <c r="D619" s="5" t="inlineStr">
        <is>
          <t>Barcelona</t>
        </is>
      </c>
      <c r="E619" s="5" t="inlineStr">
        <is>
          <t>Finance</t>
        </is>
      </c>
      <c r="F619" s="5" t="inlineStr">
        <is>
          <t>L4</t>
        </is>
      </c>
      <c r="G619" s="5" t="inlineStr">
        <is>
          <t>Finance L4</t>
        </is>
      </c>
      <c r="H619" s="5" t="inlineStr">
        <is>
          <t>F</t>
        </is>
      </c>
      <c r="I619" s="5" t="inlineStr">
        <is>
          <t>Permanent</t>
        </is>
      </c>
      <c r="J619" s="5" t="inlineStr">
        <is>
          <t>Remote</t>
        </is>
      </c>
      <c r="K619" s="5" t="n">
        <v>1</v>
      </c>
      <c r="L619" s="5" t="n">
        <v>40</v>
      </c>
      <c r="M619" s="5" t="n">
        <v>1</v>
      </c>
      <c r="N619" s="41" t="n">
        <v>55200</v>
      </c>
      <c r="O619" s="41" t="n">
        <v>0</v>
      </c>
      <c r="P619" s="41" t="n">
        <v>0</v>
      </c>
      <c r="Q619" s="41" t="n">
        <v>0</v>
      </c>
      <c r="R619" s="41" t="n">
        <v>0</v>
      </c>
      <c r="S619" s="28">
        <f>L619*Settings!$C$7</f>
        <v/>
      </c>
      <c r="T619" s="34">
        <f>O619+P619+Q619+R619</f>
        <v/>
      </c>
      <c r="U619" s="34">
        <f>N619+T619</f>
        <v/>
      </c>
      <c r="V619" s="33">
        <f>N619/S619</f>
        <v/>
      </c>
      <c r="W619" s="33">
        <f>T619/S619</f>
        <v/>
      </c>
      <c r="X619" s="33">
        <f>U619/S619</f>
        <v/>
      </c>
      <c r="Y619" s="4">
        <f>IF(T619&gt;0,1,0)</f>
        <v/>
      </c>
      <c r="Z619" s="4">
        <f>INDEX('Job Evaluation'!$I$5:$I$40,MATCH(G619,'Job Evaluation'!$A$5:$A$40,0))</f>
        <v/>
      </c>
      <c r="AA619" s="4">
        <f>SUMPRODUCT(($C$2:$C$3444=C619)*($X$2:$X$3444&lt;X619))+SUMPRODUCT(($C$2:C619=C619)*($X$2:X619=X619))</f>
        <v/>
      </c>
      <c r="AB619" s="4">
        <f>MIN(4,INT((AA619-1)*4/COUNTIF($C$2:$C$3444,C619))+1)</f>
        <v/>
      </c>
    </row>
    <row r="620">
      <c r="A620" s="5" t="inlineStr">
        <is>
          <t>W00740</t>
        </is>
      </c>
      <c r="B620" s="5" t="inlineStr">
        <is>
          <t>IT · Milan</t>
        </is>
      </c>
      <c r="C620" s="5" t="inlineStr">
        <is>
          <t>IT</t>
        </is>
      </c>
      <c r="D620" s="5" t="inlineStr">
        <is>
          <t>Milan</t>
        </is>
      </c>
      <c r="E620" s="5" t="inlineStr">
        <is>
          <t>Tech</t>
        </is>
      </c>
      <c r="F620" s="5" t="inlineStr">
        <is>
          <t>L4</t>
        </is>
      </c>
      <c r="G620" s="5" t="inlineStr">
        <is>
          <t>Tech L4</t>
        </is>
      </c>
      <c r="H620" s="5" t="inlineStr">
        <is>
          <t>M</t>
        </is>
      </c>
      <c r="I620" s="5" t="inlineStr">
        <is>
          <t>Fixed-term</t>
        </is>
      </c>
      <c r="J620" s="5" t="inlineStr">
        <is>
          <t>Remote</t>
        </is>
      </c>
      <c r="K620" s="5" t="n">
        <v>1</v>
      </c>
      <c r="L620" s="5" t="n">
        <v>40</v>
      </c>
      <c r="M620" s="5" t="n">
        <v>3</v>
      </c>
      <c r="N620" s="41" t="n">
        <v>71350</v>
      </c>
      <c r="O620" s="41" t="n">
        <v>5440</v>
      </c>
      <c r="P620" s="41" t="n">
        <v>0</v>
      </c>
      <c r="Q620" s="41" t="n">
        <v>0</v>
      </c>
      <c r="R620" s="41" t="n">
        <v>0</v>
      </c>
      <c r="S620" s="28">
        <f>L620*Settings!$C$7</f>
        <v/>
      </c>
      <c r="T620" s="34">
        <f>O620+P620+Q620+R620</f>
        <v/>
      </c>
      <c r="U620" s="34">
        <f>N620+T620</f>
        <v/>
      </c>
      <c r="V620" s="33">
        <f>N620/S620</f>
        <v/>
      </c>
      <c r="W620" s="33">
        <f>T620/S620</f>
        <v/>
      </c>
      <c r="X620" s="33">
        <f>U620/S620</f>
        <v/>
      </c>
      <c r="Y620" s="4">
        <f>IF(T620&gt;0,1,0)</f>
        <v/>
      </c>
      <c r="Z620" s="4">
        <f>INDEX('Job Evaluation'!$I$5:$I$40,MATCH(G620,'Job Evaluation'!$A$5:$A$40,0))</f>
        <v/>
      </c>
      <c r="AA620" s="4">
        <f>SUMPRODUCT(($C$2:$C$3444=C620)*($X$2:$X$3444&lt;X620))+SUMPRODUCT(($C$2:C620=C620)*($X$2:X620=X620))</f>
        <v/>
      </c>
      <c r="AB620" s="4">
        <f>MIN(4,INT((AA620-1)*4/COUNTIF($C$2:$C$3444,C620))+1)</f>
        <v/>
      </c>
    </row>
    <row r="621">
      <c r="A621" s="5" t="inlineStr">
        <is>
          <t>W00741</t>
        </is>
      </c>
      <c r="B621" s="5" t="inlineStr">
        <is>
          <t>IT · Milan</t>
        </is>
      </c>
      <c r="C621" s="5" t="inlineStr">
        <is>
          <t>IT</t>
        </is>
      </c>
      <c r="D621" s="5" t="inlineStr">
        <is>
          <t>Milan</t>
        </is>
      </c>
      <c r="E621" s="5" t="inlineStr">
        <is>
          <t>Sales</t>
        </is>
      </c>
      <c r="F621" s="5" t="inlineStr">
        <is>
          <t>L2</t>
        </is>
      </c>
      <c r="G621" s="5" t="inlineStr">
        <is>
          <t>Sales L2</t>
        </is>
      </c>
      <c r="H621" s="5" t="inlineStr">
        <is>
          <t>M</t>
        </is>
      </c>
      <c r="I621" s="5" t="inlineStr">
        <is>
          <t>Fixed-term</t>
        </is>
      </c>
      <c r="J621" s="5" t="inlineStr">
        <is>
          <t>Onsite</t>
        </is>
      </c>
      <c r="K621" s="5" t="n">
        <v>1</v>
      </c>
      <c r="L621" s="5" t="n">
        <v>40</v>
      </c>
      <c r="M621" s="5" t="n">
        <v>2</v>
      </c>
      <c r="N621" s="41" t="n">
        <v>31400</v>
      </c>
      <c r="O621" s="41" t="n">
        <v>0</v>
      </c>
      <c r="P621" s="41" t="n">
        <v>3050</v>
      </c>
      <c r="Q621" s="41" t="n">
        <v>0</v>
      </c>
      <c r="R621" s="41" t="n">
        <v>0</v>
      </c>
      <c r="S621" s="28">
        <f>L621*Settings!$C$7</f>
        <v/>
      </c>
      <c r="T621" s="34">
        <f>O621+P621+Q621+R621</f>
        <v/>
      </c>
      <c r="U621" s="34">
        <f>N621+T621</f>
        <v/>
      </c>
      <c r="V621" s="33">
        <f>N621/S621</f>
        <v/>
      </c>
      <c r="W621" s="33">
        <f>T621/S621</f>
        <v/>
      </c>
      <c r="X621" s="33">
        <f>U621/S621</f>
        <v/>
      </c>
      <c r="Y621" s="4">
        <f>IF(T621&gt;0,1,0)</f>
        <v/>
      </c>
      <c r="Z621" s="4">
        <f>INDEX('Job Evaluation'!$I$5:$I$40,MATCH(G621,'Job Evaluation'!$A$5:$A$40,0))</f>
        <v/>
      </c>
      <c r="AA621" s="4">
        <f>SUMPRODUCT(($C$2:$C$3444=C621)*($X$2:$X$3444&lt;X621))+SUMPRODUCT(($C$2:C621=C621)*($X$2:X621=X621))</f>
        <v/>
      </c>
      <c r="AB621" s="4">
        <f>MIN(4,INT((AA621-1)*4/COUNTIF($C$2:$C$3444,C621))+1)</f>
        <v/>
      </c>
    </row>
    <row r="622">
      <c r="A622" s="5" t="inlineStr">
        <is>
          <t>W00742</t>
        </is>
      </c>
      <c r="B622" s="5" t="inlineStr">
        <is>
          <t>IT · Milan</t>
        </is>
      </c>
      <c r="C622" s="5" t="inlineStr">
        <is>
          <t>IT</t>
        </is>
      </c>
      <c r="D622" s="5" t="inlineStr">
        <is>
          <t>Milan</t>
        </is>
      </c>
      <c r="E622" s="5" t="inlineStr">
        <is>
          <t>Customer Service</t>
        </is>
      </c>
      <c r="F622" s="5" t="inlineStr">
        <is>
          <t>L2</t>
        </is>
      </c>
      <c r="G622" s="5" t="inlineStr">
        <is>
          <t>Customer Service L2</t>
        </is>
      </c>
      <c r="H622" s="5" t="inlineStr">
        <is>
          <t>M</t>
        </is>
      </c>
      <c r="I622" s="5" t="inlineStr">
        <is>
          <t>Permanent</t>
        </is>
      </c>
      <c r="J622" s="5" t="inlineStr">
        <is>
          <t>Hybrid</t>
        </is>
      </c>
      <c r="K622" s="5" t="n">
        <v>1</v>
      </c>
      <c r="L622" s="5" t="n">
        <v>40</v>
      </c>
      <c r="M622" s="5" t="n">
        <v>3</v>
      </c>
      <c r="N622" s="41" t="n">
        <v>26700</v>
      </c>
      <c r="O622" s="41" t="n">
        <v>0</v>
      </c>
      <c r="P622" s="41" t="n">
        <v>0</v>
      </c>
      <c r="Q622" s="41" t="n">
        <v>0</v>
      </c>
      <c r="R622" s="41" t="n">
        <v>0</v>
      </c>
      <c r="S622" s="28">
        <f>L622*Settings!$C$7</f>
        <v/>
      </c>
      <c r="T622" s="34">
        <f>O622+P622+Q622+R622</f>
        <v/>
      </c>
      <c r="U622" s="34">
        <f>N622+T622</f>
        <v/>
      </c>
      <c r="V622" s="33">
        <f>N622/S622</f>
        <v/>
      </c>
      <c r="W622" s="33">
        <f>T622/S622</f>
        <v/>
      </c>
      <c r="X622" s="33">
        <f>U622/S622</f>
        <v/>
      </c>
      <c r="Y622" s="4">
        <f>IF(T622&gt;0,1,0)</f>
        <v/>
      </c>
      <c r="Z622" s="4">
        <f>INDEX('Job Evaluation'!$I$5:$I$40,MATCH(G622,'Job Evaluation'!$A$5:$A$40,0))</f>
        <v/>
      </c>
      <c r="AA622" s="4">
        <f>SUMPRODUCT(($C$2:$C$3444=C622)*($X$2:$X$3444&lt;X622))+SUMPRODUCT(($C$2:C622=C622)*($X$2:X622=X622))</f>
        <v/>
      </c>
      <c r="AB622" s="4">
        <f>MIN(4,INT((AA622-1)*4/COUNTIF($C$2:$C$3444,C622))+1)</f>
        <v/>
      </c>
    </row>
    <row r="623">
      <c r="A623" s="5" t="inlineStr">
        <is>
          <t>W00743</t>
        </is>
      </c>
      <c r="B623" s="5" t="inlineStr">
        <is>
          <t>PL · Kraków</t>
        </is>
      </c>
      <c r="C623" s="5" t="inlineStr">
        <is>
          <t>PL</t>
        </is>
      </c>
      <c r="D623" s="5" t="inlineStr">
        <is>
          <t>Krakow</t>
        </is>
      </c>
      <c r="E623" s="5" t="inlineStr">
        <is>
          <t>Customer Service</t>
        </is>
      </c>
      <c r="F623" s="5" t="inlineStr">
        <is>
          <t>L1</t>
        </is>
      </c>
      <c r="G623" s="5" t="inlineStr">
        <is>
          <t>Customer Service L1</t>
        </is>
      </c>
      <c r="H623" s="5" t="inlineStr">
        <is>
          <t>M</t>
        </is>
      </c>
      <c r="I623" s="5" t="inlineStr">
        <is>
          <t>Permanent</t>
        </is>
      </c>
      <c r="J623" s="5" t="inlineStr">
        <is>
          <t>Onsite</t>
        </is>
      </c>
      <c r="K623" s="5" t="n">
        <v>1</v>
      </c>
      <c r="L623" s="5" t="n">
        <v>40</v>
      </c>
      <c r="M623" s="5" t="n">
        <v>4</v>
      </c>
      <c r="N623" s="41" t="n">
        <v>20050</v>
      </c>
      <c r="O623" s="41" t="n">
        <v>0</v>
      </c>
      <c r="P623" s="41" t="n">
        <v>0</v>
      </c>
      <c r="Q623" s="41" t="n">
        <v>840</v>
      </c>
      <c r="R623" s="41" t="n">
        <v>0</v>
      </c>
      <c r="S623" s="28">
        <f>L623*Settings!$C$7</f>
        <v/>
      </c>
      <c r="T623" s="34">
        <f>O623+P623+Q623+R623</f>
        <v/>
      </c>
      <c r="U623" s="34">
        <f>N623+T623</f>
        <v/>
      </c>
      <c r="V623" s="33">
        <f>N623/S623</f>
        <v/>
      </c>
      <c r="W623" s="33">
        <f>T623/S623</f>
        <v/>
      </c>
      <c r="X623" s="33">
        <f>U623/S623</f>
        <v/>
      </c>
      <c r="Y623" s="4">
        <f>IF(T623&gt;0,1,0)</f>
        <v/>
      </c>
      <c r="Z623" s="4">
        <f>INDEX('Job Evaluation'!$I$5:$I$40,MATCH(G623,'Job Evaluation'!$A$5:$A$40,0))</f>
        <v/>
      </c>
      <c r="AA623" s="4">
        <f>SUMPRODUCT(($C$2:$C$3444=C623)*($X$2:$X$3444&lt;X623))+SUMPRODUCT(($C$2:C623=C623)*($X$2:X623=X623))</f>
        <v/>
      </c>
      <c r="AB623" s="4">
        <f>MIN(4,INT((AA623-1)*4/COUNTIF($C$2:$C$3444,C623))+1)</f>
        <v/>
      </c>
    </row>
    <row r="624">
      <c r="A624" s="5" t="inlineStr">
        <is>
          <t>W00746</t>
        </is>
      </c>
      <c r="B624" s="5" t="inlineStr">
        <is>
          <t>PL · Kraków</t>
        </is>
      </c>
      <c r="C624" s="5" t="inlineStr">
        <is>
          <t>PL</t>
        </is>
      </c>
      <c r="D624" s="5" t="inlineStr">
        <is>
          <t>Krakow</t>
        </is>
      </c>
      <c r="E624" s="5" t="inlineStr">
        <is>
          <t>HR</t>
        </is>
      </c>
      <c r="F624" s="5" t="inlineStr">
        <is>
          <t>L3</t>
        </is>
      </c>
      <c r="G624" s="5" t="inlineStr">
        <is>
          <t>HR L3</t>
        </is>
      </c>
      <c r="H624" s="5" t="inlineStr">
        <is>
          <t>F</t>
        </is>
      </c>
      <c r="I624" s="5" t="inlineStr">
        <is>
          <t>Fixed-term</t>
        </is>
      </c>
      <c r="J624" s="5" t="inlineStr">
        <is>
          <t>Hybrid</t>
        </is>
      </c>
      <c r="K624" s="5" t="n">
        <v>1</v>
      </c>
      <c r="L624" s="5" t="n">
        <v>40</v>
      </c>
      <c r="M624" s="5" t="n">
        <v>3</v>
      </c>
      <c r="N624" s="41" t="n">
        <v>35750</v>
      </c>
      <c r="O624" s="41" t="n">
        <v>1760</v>
      </c>
      <c r="P624" s="41" t="n">
        <v>0</v>
      </c>
      <c r="Q624" s="41" t="n">
        <v>0</v>
      </c>
      <c r="R624" s="41" t="n">
        <v>0</v>
      </c>
      <c r="S624" s="28">
        <f>L624*Settings!$C$7</f>
        <v/>
      </c>
      <c r="T624" s="34">
        <f>O624+P624+Q624+R624</f>
        <v/>
      </c>
      <c r="U624" s="34">
        <f>N624+T624</f>
        <v/>
      </c>
      <c r="V624" s="33">
        <f>N624/S624</f>
        <v/>
      </c>
      <c r="W624" s="33">
        <f>T624/S624</f>
        <v/>
      </c>
      <c r="X624" s="33">
        <f>U624/S624</f>
        <v/>
      </c>
      <c r="Y624" s="4">
        <f>IF(T624&gt;0,1,0)</f>
        <v/>
      </c>
      <c r="Z624" s="4">
        <f>INDEX('Job Evaluation'!$I$5:$I$40,MATCH(G624,'Job Evaluation'!$A$5:$A$40,0))</f>
        <v/>
      </c>
      <c r="AA624" s="4">
        <f>SUMPRODUCT(($C$2:$C$3444=C624)*($X$2:$X$3444&lt;X624))+SUMPRODUCT(($C$2:C624=C624)*($X$2:X624=X624))</f>
        <v/>
      </c>
      <c r="AB624" s="4">
        <f>MIN(4,INT((AA624-1)*4/COUNTIF($C$2:$C$3444,C624))+1)</f>
        <v/>
      </c>
    </row>
    <row r="625">
      <c r="A625" s="5" t="inlineStr">
        <is>
          <t>W00747</t>
        </is>
      </c>
      <c r="B625" s="5" t="inlineStr">
        <is>
          <t>DE · Munich</t>
        </is>
      </c>
      <c r="C625" s="5" t="inlineStr">
        <is>
          <t>DE</t>
        </is>
      </c>
      <c r="D625" s="5" t="inlineStr">
        <is>
          <t>Munich</t>
        </is>
      </c>
      <c r="E625" s="5" t="inlineStr">
        <is>
          <t>Finance</t>
        </is>
      </c>
      <c r="F625" s="5" t="inlineStr">
        <is>
          <t>L2</t>
        </is>
      </c>
      <c r="G625" s="5" t="inlineStr">
        <is>
          <t>Finance L2</t>
        </is>
      </c>
      <c r="H625" s="5" t="inlineStr">
        <is>
          <t>F</t>
        </is>
      </c>
      <c r="I625" s="5" t="inlineStr">
        <is>
          <t>Permanent</t>
        </is>
      </c>
      <c r="J625" s="5" t="inlineStr">
        <is>
          <t>Remote</t>
        </is>
      </c>
      <c r="K625" s="5" t="n">
        <v>1</v>
      </c>
      <c r="L625" s="5" t="n">
        <v>40</v>
      </c>
      <c r="M625" s="5" t="n">
        <v>3</v>
      </c>
      <c r="N625" s="41" t="n">
        <v>62650</v>
      </c>
      <c r="O625" s="41" t="n">
        <v>0</v>
      </c>
      <c r="P625" s="41" t="n">
        <v>0</v>
      </c>
      <c r="Q625" s="41" t="n">
        <v>0</v>
      </c>
      <c r="R625" s="41" t="n">
        <v>0</v>
      </c>
      <c r="S625" s="28">
        <f>L625*Settings!$C$7</f>
        <v/>
      </c>
      <c r="T625" s="34">
        <f>O625+P625+Q625+R625</f>
        <v/>
      </c>
      <c r="U625" s="34">
        <f>N625+T625</f>
        <v/>
      </c>
      <c r="V625" s="33">
        <f>N625/S625</f>
        <v/>
      </c>
      <c r="W625" s="33">
        <f>T625/S625</f>
        <v/>
      </c>
      <c r="X625" s="33">
        <f>U625/S625</f>
        <v/>
      </c>
      <c r="Y625" s="4">
        <f>IF(T625&gt;0,1,0)</f>
        <v/>
      </c>
      <c r="Z625" s="4">
        <f>INDEX('Job Evaluation'!$I$5:$I$40,MATCH(G625,'Job Evaluation'!$A$5:$A$40,0))</f>
        <v/>
      </c>
      <c r="AA625" s="4">
        <f>SUMPRODUCT(($C$2:$C$3444=C625)*($X$2:$X$3444&lt;X625))+SUMPRODUCT(($C$2:C625=C625)*($X$2:X625=X625))</f>
        <v/>
      </c>
      <c r="AB625" s="4">
        <f>MIN(4,INT((AA625-1)*4/COUNTIF($C$2:$C$3444,C625))+1)</f>
        <v/>
      </c>
    </row>
    <row r="626">
      <c r="A626" s="5" t="inlineStr">
        <is>
          <t>W00748</t>
        </is>
      </c>
      <c r="B626" s="5" t="inlineStr">
        <is>
          <t>ES · Barcelona</t>
        </is>
      </c>
      <c r="C626" s="5" t="inlineStr">
        <is>
          <t>ES</t>
        </is>
      </c>
      <c r="D626" s="5" t="inlineStr">
        <is>
          <t>Barcelona</t>
        </is>
      </c>
      <c r="E626" s="5" t="inlineStr">
        <is>
          <t>Sales</t>
        </is>
      </c>
      <c r="F626" s="5" t="inlineStr">
        <is>
          <t>L2</t>
        </is>
      </c>
      <c r="G626" s="5" t="inlineStr">
        <is>
          <t>Sales L2</t>
        </is>
      </c>
      <c r="H626" s="5" t="inlineStr">
        <is>
          <t>F</t>
        </is>
      </c>
      <c r="I626" s="5" t="inlineStr">
        <is>
          <t>Permanent</t>
        </is>
      </c>
      <c r="J626" s="5" t="inlineStr">
        <is>
          <t>Hybrid</t>
        </is>
      </c>
      <c r="K626" s="5" t="n">
        <v>1</v>
      </c>
      <c r="L626" s="5" t="n">
        <v>40</v>
      </c>
      <c r="M626" s="5" t="n">
        <v>3</v>
      </c>
      <c r="N626" s="41" t="n">
        <v>28450</v>
      </c>
      <c r="O626" s="41" t="n">
        <v>0</v>
      </c>
      <c r="P626" s="41" t="n">
        <v>2820</v>
      </c>
      <c r="Q626" s="41" t="n">
        <v>0</v>
      </c>
      <c r="R626" s="41" t="n">
        <v>0</v>
      </c>
      <c r="S626" s="28">
        <f>L626*Settings!$C$7</f>
        <v/>
      </c>
      <c r="T626" s="34">
        <f>O626+P626+Q626+R626</f>
        <v/>
      </c>
      <c r="U626" s="34">
        <f>N626+T626</f>
        <v/>
      </c>
      <c r="V626" s="33">
        <f>N626/S626</f>
        <v/>
      </c>
      <c r="W626" s="33">
        <f>T626/S626</f>
        <v/>
      </c>
      <c r="X626" s="33">
        <f>U626/S626</f>
        <v/>
      </c>
      <c r="Y626" s="4">
        <f>IF(T626&gt;0,1,0)</f>
        <v/>
      </c>
      <c r="Z626" s="4">
        <f>INDEX('Job Evaluation'!$I$5:$I$40,MATCH(G626,'Job Evaluation'!$A$5:$A$40,0))</f>
        <v/>
      </c>
      <c r="AA626" s="4">
        <f>SUMPRODUCT(($C$2:$C$3444=C626)*($X$2:$X$3444&lt;X626))+SUMPRODUCT(($C$2:C626=C626)*($X$2:X626=X626))</f>
        <v/>
      </c>
      <c r="AB626" s="4">
        <f>MIN(4,INT((AA626-1)*4/COUNTIF($C$2:$C$3444,C626))+1)</f>
        <v/>
      </c>
    </row>
    <row r="627">
      <c r="A627" s="5" t="inlineStr">
        <is>
          <t>W00749</t>
        </is>
      </c>
      <c r="B627" s="5" t="inlineStr">
        <is>
          <t>IT · Milan</t>
        </is>
      </c>
      <c r="C627" s="5" t="inlineStr">
        <is>
          <t>IT</t>
        </is>
      </c>
      <c r="D627" s="5" t="inlineStr">
        <is>
          <t>Milan</t>
        </is>
      </c>
      <c r="E627" s="5" t="inlineStr">
        <is>
          <t>Operations</t>
        </is>
      </c>
      <c r="F627" s="5" t="inlineStr">
        <is>
          <t>L1</t>
        </is>
      </c>
      <c r="G627" s="5" t="inlineStr">
        <is>
          <t>Operations L1</t>
        </is>
      </c>
      <c r="H627" s="5" t="inlineStr">
        <is>
          <t>M</t>
        </is>
      </c>
      <c r="I627" s="5" t="inlineStr">
        <is>
          <t>Permanent</t>
        </is>
      </c>
      <c r="J627" s="5" t="inlineStr">
        <is>
          <t>Hybrid</t>
        </is>
      </c>
      <c r="K627" s="5" t="n">
        <v>1</v>
      </c>
      <c r="L627" s="5" t="n">
        <v>40</v>
      </c>
      <c r="M627" s="5" t="n">
        <v>4</v>
      </c>
      <c r="N627" s="41" t="n">
        <v>24050</v>
      </c>
      <c r="O627" s="41" t="n">
        <v>0</v>
      </c>
      <c r="P627" s="41" t="n">
        <v>0</v>
      </c>
      <c r="Q627" s="41" t="n">
        <v>0</v>
      </c>
      <c r="R627" s="41" t="n">
        <v>0</v>
      </c>
      <c r="S627" s="28">
        <f>L627*Settings!$C$7</f>
        <v/>
      </c>
      <c r="T627" s="34">
        <f>O627+P627+Q627+R627</f>
        <v/>
      </c>
      <c r="U627" s="34">
        <f>N627+T627</f>
        <v/>
      </c>
      <c r="V627" s="33">
        <f>N627/S627</f>
        <v/>
      </c>
      <c r="W627" s="33">
        <f>T627/S627</f>
        <v/>
      </c>
      <c r="X627" s="33">
        <f>U627/S627</f>
        <v/>
      </c>
      <c r="Y627" s="4">
        <f>IF(T627&gt;0,1,0)</f>
        <v/>
      </c>
      <c r="Z627" s="4">
        <f>INDEX('Job Evaluation'!$I$5:$I$40,MATCH(G627,'Job Evaluation'!$A$5:$A$40,0))</f>
        <v/>
      </c>
      <c r="AA627" s="4">
        <f>SUMPRODUCT(($C$2:$C$3444=C627)*($X$2:$X$3444&lt;X627))+SUMPRODUCT(($C$2:C627=C627)*($X$2:X627=X627))</f>
        <v/>
      </c>
      <c r="AB627" s="4">
        <f>MIN(4,INT((AA627-1)*4/COUNTIF($C$2:$C$3444,C627))+1)</f>
        <v/>
      </c>
    </row>
    <row r="628">
      <c r="A628" s="5" t="inlineStr">
        <is>
          <t>W00751</t>
        </is>
      </c>
      <c r="B628" s="5" t="inlineStr">
        <is>
          <t>PL · Kraków</t>
        </is>
      </c>
      <c r="C628" s="5" t="inlineStr">
        <is>
          <t>PL</t>
        </is>
      </c>
      <c r="D628" s="5" t="inlineStr">
        <is>
          <t>Krakow</t>
        </is>
      </c>
      <c r="E628" s="5" t="inlineStr">
        <is>
          <t>Customer Service</t>
        </is>
      </c>
      <c r="F628" s="5" t="inlineStr">
        <is>
          <t>L3</t>
        </is>
      </c>
      <c r="G628" s="5" t="inlineStr">
        <is>
          <t>Customer Service L3</t>
        </is>
      </c>
      <c r="H628" s="5" t="inlineStr">
        <is>
          <t>M</t>
        </is>
      </c>
      <c r="I628" s="5" t="inlineStr">
        <is>
          <t>Permanent</t>
        </is>
      </c>
      <c r="J628" s="5" t="inlineStr">
        <is>
          <t>Hybrid</t>
        </is>
      </c>
      <c r="K628" s="5" t="n">
        <v>1</v>
      </c>
      <c r="L628" s="5" t="n">
        <v>40</v>
      </c>
      <c r="M628" s="5" t="n">
        <v>3</v>
      </c>
      <c r="N628" s="41" t="n">
        <v>28450</v>
      </c>
      <c r="O628" s="41" t="n">
        <v>1510</v>
      </c>
      <c r="P628" s="41" t="n">
        <v>0</v>
      </c>
      <c r="Q628" s="41" t="n">
        <v>0</v>
      </c>
      <c r="R628" s="41" t="n">
        <v>0</v>
      </c>
      <c r="S628" s="28">
        <f>L628*Settings!$C$7</f>
        <v/>
      </c>
      <c r="T628" s="34">
        <f>O628+P628+Q628+R628</f>
        <v/>
      </c>
      <c r="U628" s="34">
        <f>N628+T628</f>
        <v/>
      </c>
      <c r="V628" s="33">
        <f>N628/S628</f>
        <v/>
      </c>
      <c r="W628" s="33">
        <f>T628/S628</f>
        <v/>
      </c>
      <c r="X628" s="33">
        <f>U628/S628</f>
        <v/>
      </c>
      <c r="Y628" s="4">
        <f>IF(T628&gt;0,1,0)</f>
        <v/>
      </c>
      <c r="Z628" s="4">
        <f>INDEX('Job Evaluation'!$I$5:$I$40,MATCH(G628,'Job Evaluation'!$A$5:$A$40,0))</f>
        <v/>
      </c>
      <c r="AA628" s="4">
        <f>SUMPRODUCT(($C$2:$C$3444=C628)*($X$2:$X$3444&lt;X628))+SUMPRODUCT(($C$2:C628=C628)*($X$2:X628=X628))</f>
        <v/>
      </c>
      <c r="AB628" s="4">
        <f>MIN(4,INT((AA628-1)*4/COUNTIF($C$2:$C$3444,C628))+1)</f>
        <v/>
      </c>
    </row>
    <row r="629">
      <c r="A629" s="5" t="inlineStr">
        <is>
          <t>W00752</t>
        </is>
      </c>
      <c r="B629" s="5" t="inlineStr">
        <is>
          <t>PL · Kraków</t>
        </is>
      </c>
      <c r="C629" s="5" t="inlineStr">
        <is>
          <t>PL</t>
        </is>
      </c>
      <c r="D629" s="5" t="inlineStr">
        <is>
          <t>Krakow</t>
        </is>
      </c>
      <c r="E629" s="5" t="inlineStr">
        <is>
          <t>Finance</t>
        </is>
      </c>
      <c r="F629" s="5" t="inlineStr">
        <is>
          <t>L3</t>
        </is>
      </c>
      <c r="G629" s="5" t="inlineStr">
        <is>
          <t>Finance L3</t>
        </is>
      </c>
      <c r="H629" s="5" t="inlineStr">
        <is>
          <t>M</t>
        </is>
      </c>
      <c r="I629" s="5" t="inlineStr">
        <is>
          <t>Permanent</t>
        </is>
      </c>
      <c r="J629" s="5" t="inlineStr">
        <is>
          <t>Hybrid</t>
        </is>
      </c>
      <c r="K629" s="5" t="n">
        <v>1</v>
      </c>
      <c r="L629" s="5" t="n">
        <v>40</v>
      </c>
      <c r="M629" s="5" t="n">
        <v>3</v>
      </c>
      <c r="N629" s="41" t="n">
        <v>35550</v>
      </c>
      <c r="O629" s="41" t="n">
        <v>2010</v>
      </c>
      <c r="P629" s="41" t="n">
        <v>0</v>
      </c>
      <c r="Q629" s="41" t="n">
        <v>0</v>
      </c>
      <c r="R629" s="41" t="n">
        <v>0</v>
      </c>
      <c r="S629" s="28">
        <f>L629*Settings!$C$7</f>
        <v/>
      </c>
      <c r="T629" s="34">
        <f>O629+P629+Q629+R629</f>
        <v/>
      </c>
      <c r="U629" s="34">
        <f>N629+T629</f>
        <v/>
      </c>
      <c r="V629" s="33">
        <f>N629/S629</f>
        <v/>
      </c>
      <c r="W629" s="33">
        <f>T629/S629</f>
        <v/>
      </c>
      <c r="X629" s="33">
        <f>U629/S629</f>
        <v/>
      </c>
      <c r="Y629" s="4">
        <f>IF(T629&gt;0,1,0)</f>
        <v/>
      </c>
      <c r="Z629" s="4">
        <f>INDEX('Job Evaluation'!$I$5:$I$40,MATCH(G629,'Job Evaluation'!$A$5:$A$40,0))</f>
        <v/>
      </c>
      <c r="AA629" s="4">
        <f>SUMPRODUCT(($C$2:$C$3444=C629)*($X$2:$X$3444&lt;X629))+SUMPRODUCT(($C$2:C629=C629)*($X$2:X629=X629))</f>
        <v/>
      </c>
      <c r="AB629" s="4">
        <f>MIN(4,INT((AA629-1)*4/COUNTIF($C$2:$C$3444,C629))+1)</f>
        <v/>
      </c>
    </row>
    <row r="630">
      <c r="A630" s="5" t="inlineStr">
        <is>
          <t>W00753</t>
        </is>
      </c>
      <c r="B630" s="5" t="inlineStr">
        <is>
          <t>IT · Milan</t>
        </is>
      </c>
      <c r="C630" s="5" t="inlineStr">
        <is>
          <t>IT</t>
        </is>
      </c>
      <c r="D630" s="5" t="inlineStr">
        <is>
          <t>Milan</t>
        </is>
      </c>
      <c r="E630" s="5" t="inlineStr">
        <is>
          <t>Customer Service</t>
        </is>
      </c>
      <c r="F630" s="5" t="inlineStr">
        <is>
          <t>L3</t>
        </is>
      </c>
      <c r="G630" s="5" t="inlineStr">
        <is>
          <t>Customer Service L3</t>
        </is>
      </c>
      <c r="H630" s="5" t="inlineStr">
        <is>
          <t>F</t>
        </is>
      </c>
      <c r="I630" s="5" t="inlineStr">
        <is>
          <t>Permanent</t>
        </is>
      </c>
      <c r="J630" s="5" t="inlineStr">
        <is>
          <t>Hybrid</t>
        </is>
      </c>
      <c r="K630" s="5" t="n">
        <v>1</v>
      </c>
      <c r="L630" s="5" t="n">
        <v>40</v>
      </c>
      <c r="M630" s="5" t="n">
        <v>3</v>
      </c>
      <c r="N630" s="41" t="n">
        <v>37850</v>
      </c>
      <c r="O630" s="41" t="n">
        <v>1870</v>
      </c>
      <c r="P630" s="41" t="n">
        <v>0</v>
      </c>
      <c r="Q630" s="41" t="n">
        <v>0</v>
      </c>
      <c r="R630" s="41" t="n">
        <v>0</v>
      </c>
      <c r="S630" s="28">
        <f>L630*Settings!$C$7</f>
        <v/>
      </c>
      <c r="T630" s="34">
        <f>O630+P630+Q630+R630</f>
        <v/>
      </c>
      <c r="U630" s="34">
        <f>N630+T630</f>
        <v/>
      </c>
      <c r="V630" s="33">
        <f>N630/S630</f>
        <v/>
      </c>
      <c r="W630" s="33">
        <f>T630/S630</f>
        <v/>
      </c>
      <c r="X630" s="33">
        <f>U630/S630</f>
        <v/>
      </c>
      <c r="Y630" s="4">
        <f>IF(T630&gt;0,1,0)</f>
        <v/>
      </c>
      <c r="Z630" s="4">
        <f>INDEX('Job Evaluation'!$I$5:$I$40,MATCH(G630,'Job Evaluation'!$A$5:$A$40,0))</f>
        <v/>
      </c>
      <c r="AA630" s="4">
        <f>SUMPRODUCT(($C$2:$C$3444=C630)*($X$2:$X$3444&lt;X630))+SUMPRODUCT(($C$2:C630=C630)*($X$2:X630=X630))</f>
        <v/>
      </c>
      <c r="AB630" s="4">
        <f>MIN(4,INT((AA630-1)*4/COUNTIF($C$2:$C$3444,C630))+1)</f>
        <v/>
      </c>
    </row>
    <row r="631">
      <c r="A631" s="5" t="inlineStr">
        <is>
          <t>W00754</t>
        </is>
      </c>
      <c r="B631" s="5" t="inlineStr">
        <is>
          <t>PL · Kraków</t>
        </is>
      </c>
      <c r="C631" s="5" t="inlineStr">
        <is>
          <t>PL</t>
        </is>
      </c>
      <c r="D631" s="5" t="inlineStr">
        <is>
          <t>Krakow</t>
        </is>
      </c>
      <c r="E631" s="5" t="inlineStr">
        <is>
          <t>Customer Service</t>
        </is>
      </c>
      <c r="F631" s="5" t="inlineStr">
        <is>
          <t>L1</t>
        </is>
      </c>
      <c r="G631" s="5" t="inlineStr">
        <is>
          <t>Customer Service L1</t>
        </is>
      </c>
      <c r="H631" s="5" t="inlineStr">
        <is>
          <t>F</t>
        </is>
      </c>
      <c r="I631" s="5" t="inlineStr">
        <is>
          <t>Permanent</t>
        </is>
      </c>
      <c r="J631" s="5" t="inlineStr">
        <is>
          <t>Hybrid</t>
        </is>
      </c>
      <c r="K631" s="5" t="n">
        <v>1</v>
      </c>
      <c r="L631" s="5" t="n">
        <v>40</v>
      </c>
      <c r="M631" s="5" t="n">
        <v>4</v>
      </c>
      <c r="N631" s="41" t="n">
        <v>18200</v>
      </c>
      <c r="O631" s="41" t="n">
        <v>0</v>
      </c>
      <c r="P631" s="41" t="n">
        <v>0</v>
      </c>
      <c r="Q631" s="41" t="n">
        <v>0</v>
      </c>
      <c r="R631" s="41" t="n">
        <v>0</v>
      </c>
      <c r="S631" s="28">
        <f>L631*Settings!$C$7</f>
        <v/>
      </c>
      <c r="T631" s="34">
        <f>O631+P631+Q631+R631</f>
        <v/>
      </c>
      <c r="U631" s="34">
        <f>N631+T631</f>
        <v/>
      </c>
      <c r="V631" s="33">
        <f>N631/S631</f>
        <v/>
      </c>
      <c r="W631" s="33">
        <f>T631/S631</f>
        <v/>
      </c>
      <c r="X631" s="33">
        <f>U631/S631</f>
        <v/>
      </c>
      <c r="Y631" s="4">
        <f>IF(T631&gt;0,1,0)</f>
        <v/>
      </c>
      <c r="Z631" s="4">
        <f>INDEX('Job Evaluation'!$I$5:$I$40,MATCH(G631,'Job Evaluation'!$A$5:$A$40,0))</f>
        <v/>
      </c>
      <c r="AA631" s="4">
        <f>SUMPRODUCT(($C$2:$C$3444=C631)*($X$2:$X$3444&lt;X631))+SUMPRODUCT(($C$2:C631=C631)*($X$2:X631=X631))</f>
        <v/>
      </c>
      <c r="AB631" s="4">
        <f>MIN(4,INT((AA631-1)*4/COUNTIF($C$2:$C$3444,C631))+1)</f>
        <v/>
      </c>
    </row>
    <row r="632">
      <c r="A632" s="5" t="inlineStr">
        <is>
          <t>W00755</t>
        </is>
      </c>
      <c r="B632" s="5" t="inlineStr">
        <is>
          <t>PL · Kraków</t>
        </is>
      </c>
      <c r="C632" s="5" t="inlineStr">
        <is>
          <t>PL</t>
        </is>
      </c>
      <c r="D632" s="5" t="inlineStr">
        <is>
          <t>Krakow</t>
        </is>
      </c>
      <c r="E632" s="5" t="inlineStr">
        <is>
          <t>Finance</t>
        </is>
      </c>
      <c r="F632" s="5" t="inlineStr">
        <is>
          <t>L1</t>
        </is>
      </c>
      <c r="G632" s="5" t="inlineStr">
        <is>
          <t>Finance L1</t>
        </is>
      </c>
      <c r="H632" s="5" t="inlineStr">
        <is>
          <t>M</t>
        </is>
      </c>
      <c r="I632" s="5" t="inlineStr">
        <is>
          <t>Permanent</t>
        </is>
      </c>
      <c r="J632" s="5" t="inlineStr">
        <is>
          <t>Hybrid</t>
        </is>
      </c>
      <c r="K632" s="5" t="n">
        <v>1</v>
      </c>
      <c r="L632" s="5" t="n">
        <v>40</v>
      </c>
      <c r="M632" s="5" t="n">
        <v>2</v>
      </c>
      <c r="N632" s="41" t="n">
        <v>22000</v>
      </c>
      <c r="O632" s="41" t="n">
        <v>0</v>
      </c>
      <c r="P632" s="41" t="n">
        <v>0</v>
      </c>
      <c r="Q632" s="41" t="n">
        <v>0</v>
      </c>
      <c r="R632" s="41" t="n">
        <v>0</v>
      </c>
      <c r="S632" s="28">
        <f>L632*Settings!$C$7</f>
        <v/>
      </c>
      <c r="T632" s="34">
        <f>O632+P632+Q632+R632</f>
        <v/>
      </c>
      <c r="U632" s="34">
        <f>N632+T632</f>
        <v/>
      </c>
      <c r="V632" s="33">
        <f>N632/S632</f>
        <v/>
      </c>
      <c r="W632" s="33">
        <f>T632/S632</f>
        <v/>
      </c>
      <c r="X632" s="33">
        <f>U632/S632</f>
        <v/>
      </c>
      <c r="Y632" s="4">
        <f>IF(T632&gt;0,1,0)</f>
        <v/>
      </c>
      <c r="Z632" s="4">
        <f>INDEX('Job Evaluation'!$I$5:$I$40,MATCH(G632,'Job Evaluation'!$A$5:$A$40,0))</f>
        <v/>
      </c>
      <c r="AA632" s="4">
        <f>SUMPRODUCT(($C$2:$C$3444=C632)*($X$2:$X$3444&lt;X632))+SUMPRODUCT(($C$2:C632=C632)*($X$2:X632=X632))</f>
        <v/>
      </c>
      <c r="AB632" s="4">
        <f>MIN(4,INT((AA632-1)*4/COUNTIF($C$2:$C$3444,C632))+1)</f>
        <v/>
      </c>
    </row>
    <row r="633">
      <c r="A633" s="5" t="inlineStr">
        <is>
          <t>W00756</t>
        </is>
      </c>
      <c r="B633" s="5" t="inlineStr">
        <is>
          <t>IT · Milan</t>
        </is>
      </c>
      <c r="C633" s="5" t="inlineStr">
        <is>
          <t>IT</t>
        </is>
      </c>
      <c r="D633" s="5" t="inlineStr">
        <is>
          <t>Milan</t>
        </is>
      </c>
      <c r="E633" s="5" t="inlineStr">
        <is>
          <t>Operations</t>
        </is>
      </c>
      <c r="F633" s="5" t="inlineStr">
        <is>
          <t>L4</t>
        </is>
      </c>
      <c r="G633" s="5" t="inlineStr">
        <is>
          <t>Operations L4</t>
        </is>
      </c>
      <c r="H633" s="5" t="inlineStr">
        <is>
          <t>M</t>
        </is>
      </c>
      <c r="I633" s="5" t="inlineStr">
        <is>
          <t>Permanent</t>
        </is>
      </c>
      <c r="J633" s="5" t="inlineStr">
        <is>
          <t>Hybrid</t>
        </is>
      </c>
      <c r="K633" s="5" t="n">
        <v>0.8</v>
      </c>
      <c r="L633" s="5" t="n">
        <v>32</v>
      </c>
      <c r="M633" s="5" t="n">
        <v>2</v>
      </c>
      <c r="N633" s="41" t="n">
        <v>47920</v>
      </c>
      <c r="O633" s="41" t="n">
        <v>1900</v>
      </c>
      <c r="P633" s="41" t="n">
        <v>0</v>
      </c>
      <c r="Q633" s="41" t="n">
        <v>0</v>
      </c>
      <c r="R633" s="41" t="n">
        <v>0</v>
      </c>
      <c r="S633" s="28">
        <f>L633*Settings!$C$7</f>
        <v/>
      </c>
      <c r="T633" s="34">
        <f>O633+P633+Q633+R633</f>
        <v/>
      </c>
      <c r="U633" s="34">
        <f>N633+T633</f>
        <v/>
      </c>
      <c r="V633" s="33">
        <f>N633/S633</f>
        <v/>
      </c>
      <c r="W633" s="33">
        <f>T633/S633</f>
        <v/>
      </c>
      <c r="X633" s="33">
        <f>U633/S633</f>
        <v/>
      </c>
      <c r="Y633" s="4">
        <f>IF(T633&gt;0,1,0)</f>
        <v/>
      </c>
      <c r="Z633" s="4">
        <f>INDEX('Job Evaluation'!$I$5:$I$40,MATCH(G633,'Job Evaluation'!$A$5:$A$40,0))</f>
        <v/>
      </c>
      <c r="AA633" s="4">
        <f>SUMPRODUCT(($C$2:$C$3444=C633)*($X$2:$X$3444&lt;X633))+SUMPRODUCT(($C$2:C633=C633)*($X$2:X633=X633))</f>
        <v/>
      </c>
      <c r="AB633" s="4">
        <f>MIN(4,INT((AA633-1)*4/COUNTIF($C$2:$C$3444,C633))+1)</f>
        <v/>
      </c>
    </row>
    <row r="634">
      <c r="A634" s="5" t="inlineStr">
        <is>
          <t>W00757</t>
        </is>
      </c>
      <c r="B634" s="5" t="inlineStr">
        <is>
          <t>IT · Milan</t>
        </is>
      </c>
      <c r="C634" s="5" t="inlineStr">
        <is>
          <t>IT</t>
        </is>
      </c>
      <c r="D634" s="5" t="inlineStr">
        <is>
          <t>Milan</t>
        </is>
      </c>
      <c r="E634" s="5" t="inlineStr">
        <is>
          <t>Customer Service</t>
        </is>
      </c>
      <c r="F634" s="5" t="inlineStr">
        <is>
          <t>L1</t>
        </is>
      </c>
      <c r="G634" s="5" t="inlineStr">
        <is>
          <t>Customer Service L1</t>
        </is>
      </c>
      <c r="H634" s="5" t="inlineStr">
        <is>
          <t>M</t>
        </is>
      </c>
      <c r="I634" s="5" t="inlineStr">
        <is>
          <t>Permanent</t>
        </is>
      </c>
      <c r="J634" s="5" t="inlineStr">
        <is>
          <t>Hybrid</t>
        </is>
      </c>
      <c r="K634" s="5" t="n">
        <v>1</v>
      </c>
      <c r="L634" s="5" t="n">
        <v>40</v>
      </c>
      <c r="M634" s="5" t="n">
        <v>2</v>
      </c>
      <c r="N634" s="41" t="n">
        <v>25550</v>
      </c>
      <c r="O634" s="41" t="n">
        <v>0</v>
      </c>
      <c r="P634" s="41" t="n">
        <v>0</v>
      </c>
      <c r="Q634" s="41" t="n">
        <v>0</v>
      </c>
      <c r="R634" s="41" t="n">
        <v>0</v>
      </c>
      <c r="S634" s="28">
        <f>L634*Settings!$C$7</f>
        <v/>
      </c>
      <c r="T634" s="34">
        <f>O634+P634+Q634+R634</f>
        <v/>
      </c>
      <c r="U634" s="34">
        <f>N634+T634</f>
        <v/>
      </c>
      <c r="V634" s="33">
        <f>N634/S634</f>
        <v/>
      </c>
      <c r="W634" s="33">
        <f>T634/S634</f>
        <v/>
      </c>
      <c r="X634" s="33">
        <f>U634/S634</f>
        <v/>
      </c>
      <c r="Y634" s="4">
        <f>IF(T634&gt;0,1,0)</f>
        <v/>
      </c>
      <c r="Z634" s="4">
        <f>INDEX('Job Evaluation'!$I$5:$I$40,MATCH(G634,'Job Evaluation'!$A$5:$A$40,0))</f>
        <v/>
      </c>
      <c r="AA634" s="4">
        <f>SUMPRODUCT(($C$2:$C$3444=C634)*($X$2:$X$3444&lt;X634))+SUMPRODUCT(($C$2:C634=C634)*($X$2:X634=X634))</f>
        <v/>
      </c>
      <c r="AB634" s="4">
        <f>MIN(4,INT((AA634-1)*4/COUNTIF($C$2:$C$3444,C634))+1)</f>
        <v/>
      </c>
    </row>
    <row r="635">
      <c r="A635" s="5" t="inlineStr">
        <is>
          <t>W00758</t>
        </is>
      </c>
      <c r="B635" s="5" t="inlineStr">
        <is>
          <t>PL · Kraków</t>
        </is>
      </c>
      <c r="C635" s="5" t="inlineStr">
        <is>
          <t>PL</t>
        </is>
      </c>
      <c r="D635" s="5" t="inlineStr">
        <is>
          <t>Krakow</t>
        </is>
      </c>
      <c r="E635" s="5" t="inlineStr">
        <is>
          <t>Operations</t>
        </is>
      </c>
      <c r="F635" s="5" t="inlineStr">
        <is>
          <t>L1</t>
        </is>
      </c>
      <c r="G635" s="5" t="inlineStr">
        <is>
          <t>Operations L1</t>
        </is>
      </c>
      <c r="H635" s="5" t="inlineStr">
        <is>
          <t>M</t>
        </is>
      </c>
      <c r="I635" s="5" t="inlineStr">
        <is>
          <t>Permanent</t>
        </is>
      </c>
      <c r="J635" s="5" t="inlineStr">
        <is>
          <t>Hybrid</t>
        </is>
      </c>
      <c r="K635" s="5" t="n">
        <v>1</v>
      </c>
      <c r="L635" s="5" t="n">
        <v>40</v>
      </c>
      <c r="M635" s="5" t="n">
        <v>2</v>
      </c>
      <c r="N635" s="41" t="n">
        <v>19750</v>
      </c>
      <c r="O635" s="41" t="n">
        <v>0</v>
      </c>
      <c r="P635" s="41" t="n">
        <v>0</v>
      </c>
      <c r="Q635" s="41" t="n">
        <v>0</v>
      </c>
      <c r="R635" s="41" t="n">
        <v>0</v>
      </c>
      <c r="S635" s="28">
        <f>L635*Settings!$C$7</f>
        <v/>
      </c>
      <c r="T635" s="34">
        <f>O635+P635+Q635+R635</f>
        <v/>
      </c>
      <c r="U635" s="34">
        <f>N635+T635</f>
        <v/>
      </c>
      <c r="V635" s="33">
        <f>N635/S635</f>
        <v/>
      </c>
      <c r="W635" s="33">
        <f>T635/S635</f>
        <v/>
      </c>
      <c r="X635" s="33">
        <f>U635/S635</f>
        <v/>
      </c>
      <c r="Y635" s="4">
        <f>IF(T635&gt;0,1,0)</f>
        <v/>
      </c>
      <c r="Z635" s="4">
        <f>INDEX('Job Evaluation'!$I$5:$I$40,MATCH(G635,'Job Evaluation'!$A$5:$A$40,0))</f>
        <v/>
      </c>
      <c r="AA635" s="4">
        <f>SUMPRODUCT(($C$2:$C$3444=C635)*($X$2:$X$3444&lt;X635))+SUMPRODUCT(($C$2:C635=C635)*($X$2:X635=X635))</f>
        <v/>
      </c>
      <c r="AB635" s="4">
        <f>MIN(4,INT((AA635-1)*4/COUNTIF($C$2:$C$3444,C635))+1)</f>
        <v/>
      </c>
    </row>
    <row r="636">
      <c r="A636" s="5" t="inlineStr">
        <is>
          <t>W00759</t>
        </is>
      </c>
      <c r="B636" s="5" t="inlineStr">
        <is>
          <t>PL · Kraków</t>
        </is>
      </c>
      <c r="C636" s="5" t="inlineStr">
        <is>
          <t>PL</t>
        </is>
      </c>
      <c r="D636" s="5" t="inlineStr">
        <is>
          <t>Krakow</t>
        </is>
      </c>
      <c r="E636" s="5" t="inlineStr">
        <is>
          <t>Customer Service</t>
        </is>
      </c>
      <c r="F636" s="5" t="inlineStr">
        <is>
          <t>L1</t>
        </is>
      </c>
      <c r="G636" s="5" t="inlineStr">
        <is>
          <t>Customer Service L1</t>
        </is>
      </c>
      <c r="H636" s="5" t="inlineStr">
        <is>
          <t>F</t>
        </is>
      </c>
      <c r="I636" s="5" t="inlineStr">
        <is>
          <t>Fixed-term</t>
        </is>
      </c>
      <c r="J636" s="5" t="inlineStr">
        <is>
          <t>Hybrid</t>
        </is>
      </c>
      <c r="K636" s="5" t="n">
        <v>1</v>
      </c>
      <c r="L636" s="5" t="n">
        <v>40</v>
      </c>
      <c r="M636" s="5" t="n">
        <v>4</v>
      </c>
      <c r="N636" s="41" t="n">
        <v>15800</v>
      </c>
      <c r="O636" s="41" t="n">
        <v>0</v>
      </c>
      <c r="P636" s="41" t="n">
        <v>0</v>
      </c>
      <c r="Q636" s="41" t="n">
        <v>0</v>
      </c>
      <c r="R636" s="41" t="n">
        <v>0</v>
      </c>
      <c r="S636" s="28">
        <f>L636*Settings!$C$7</f>
        <v/>
      </c>
      <c r="T636" s="34">
        <f>O636+P636+Q636+R636</f>
        <v/>
      </c>
      <c r="U636" s="34">
        <f>N636+T636</f>
        <v/>
      </c>
      <c r="V636" s="33">
        <f>N636/S636</f>
        <v/>
      </c>
      <c r="W636" s="33">
        <f>T636/S636</f>
        <v/>
      </c>
      <c r="X636" s="33">
        <f>U636/S636</f>
        <v/>
      </c>
      <c r="Y636" s="4">
        <f>IF(T636&gt;0,1,0)</f>
        <v/>
      </c>
      <c r="Z636" s="4">
        <f>INDEX('Job Evaluation'!$I$5:$I$40,MATCH(G636,'Job Evaluation'!$A$5:$A$40,0))</f>
        <v/>
      </c>
      <c r="AA636" s="4">
        <f>SUMPRODUCT(($C$2:$C$3444=C636)*($X$2:$X$3444&lt;X636))+SUMPRODUCT(($C$2:C636=C636)*($X$2:X636=X636))</f>
        <v/>
      </c>
      <c r="AB636" s="4">
        <f>MIN(4,INT((AA636-1)*4/COUNTIF($C$2:$C$3444,C636))+1)</f>
        <v/>
      </c>
    </row>
    <row r="637">
      <c r="A637" s="5" t="inlineStr">
        <is>
          <t>W00761</t>
        </is>
      </c>
      <c r="B637" s="5" t="inlineStr">
        <is>
          <t>DE · Munich</t>
        </is>
      </c>
      <c r="C637" s="5" t="inlineStr">
        <is>
          <t>DE</t>
        </is>
      </c>
      <c r="D637" s="5" t="inlineStr">
        <is>
          <t>Munich</t>
        </is>
      </c>
      <c r="E637" s="5" t="inlineStr">
        <is>
          <t>Sales</t>
        </is>
      </c>
      <c r="F637" s="5" t="inlineStr">
        <is>
          <t>L2</t>
        </is>
      </c>
      <c r="G637" s="5" t="inlineStr">
        <is>
          <t>Sales L2</t>
        </is>
      </c>
      <c r="H637" s="5" t="inlineStr">
        <is>
          <t>F</t>
        </is>
      </c>
      <c r="I637" s="5" t="inlineStr">
        <is>
          <t>Permanent</t>
        </is>
      </c>
      <c r="J637" s="5" t="inlineStr">
        <is>
          <t>Hybrid</t>
        </is>
      </c>
      <c r="K637" s="5" t="n">
        <v>1</v>
      </c>
      <c r="L637" s="5" t="n">
        <v>40</v>
      </c>
      <c r="M637" s="5" t="n">
        <v>4</v>
      </c>
      <c r="N637" s="41" t="n">
        <v>62500</v>
      </c>
      <c r="O637" s="41" t="n">
        <v>0</v>
      </c>
      <c r="P637" s="41" t="n">
        <v>6110</v>
      </c>
      <c r="Q637" s="41" t="n">
        <v>0</v>
      </c>
      <c r="R637" s="41" t="n">
        <v>0</v>
      </c>
      <c r="S637" s="28">
        <f>L637*Settings!$C$7</f>
        <v/>
      </c>
      <c r="T637" s="34">
        <f>O637+P637+Q637+R637</f>
        <v/>
      </c>
      <c r="U637" s="34">
        <f>N637+T637</f>
        <v/>
      </c>
      <c r="V637" s="33">
        <f>N637/S637</f>
        <v/>
      </c>
      <c r="W637" s="33">
        <f>T637/S637</f>
        <v/>
      </c>
      <c r="X637" s="33">
        <f>U637/S637</f>
        <v/>
      </c>
      <c r="Y637" s="4">
        <f>IF(T637&gt;0,1,0)</f>
        <v/>
      </c>
      <c r="Z637" s="4">
        <f>INDEX('Job Evaluation'!$I$5:$I$40,MATCH(G637,'Job Evaluation'!$A$5:$A$40,0))</f>
        <v/>
      </c>
      <c r="AA637" s="4">
        <f>SUMPRODUCT(($C$2:$C$3444=C637)*($X$2:$X$3444&lt;X637))+SUMPRODUCT(($C$2:C637=C637)*($X$2:X637=X637))</f>
        <v/>
      </c>
      <c r="AB637" s="4">
        <f>MIN(4,INT((AA637-1)*4/COUNTIF($C$2:$C$3444,C637))+1)</f>
        <v/>
      </c>
    </row>
    <row r="638">
      <c r="A638" s="5" t="inlineStr">
        <is>
          <t>W00763</t>
        </is>
      </c>
      <c r="B638" s="5" t="inlineStr">
        <is>
          <t>ES · Barcelona</t>
        </is>
      </c>
      <c r="C638" s="5" t="inlineStr">
        <is>
          <t>ES</t>
        </is>
      </c>
      <c r="D638" s="5" t="inlineStr">
        <is>
          <t>Barcelona</t>
        </is>
      </c>
      <c r="E638" s="5" t="inlineStr">
        <is>
          <t>HR</t>
        </is>
      </c>
      <c r="F638" s="5" t="inlineStr">
        <is>
          <t>L5</t>
        </is>
      </c>
      <c r="G638" s="5" t="inlineStr">
        <is>
          <t>HR L5</t>
        </is>
      </c>
      <c r="H638" s="5" t="inlineStr">
        <is>
          <t>F</t>
        </is>
      </c>
      <c r="I638" s="5" t="inlineStr">
        <is>
          <t>Permanent</t>
        </is>
      </c>
      <c r="J638" s="5" t="inlineStr">
        <is>
          <t>Hybrid</t>
        </is>
      </c>
      <c r="K638" s="5" t="n">
        <v>1</v>
      </c>
      <c r="L638" s="5" t="n">
        <v>40</v>
      </c>
      <c r="M638" s="5" t="n">
        <v>4</v>
      </c>
      <c r="N638" s="41" t="n">
        <v>70200</v>
      </c>
      <c r="O638" s="41" t="n">
        <v>10680</v>
      </c>
      <c r="P638" s="41" t="n">
        <v>0</v>
      </c>
      <c r="Q638" s="41" t="n">
        <v>0</v>
      </c>
      <c r="R638" s="41" t="n">
        <v>5400</v>
      </c>
      <c r="S638" s="28">
        <f>L638*Settings!$C$7</f>
        <v/>
      </c>
      <c r="T638" s="34">
        <f>O638+P638+Q638+R638</f>
        <v/>
      </c>
      <c r="U638" s="34">
        <f>N638+T638</f>
        <v/>
      </c>
      <c r="V638" s="33">
        <f>N638/S638</f>
        <v/>
      </c>
      <c r="W638" s="33">
        <f>T638/S638</f>
        <v/>
      </c>
      <c r="X638" s="33">
        <f>U638/S638</f>
        <v/>
      </c>
      <c r="Y638" s="4">
        <f>IF(T638&gt;0,1,0)</f>
        <v/>
      </c>
      <c r="Z638" s="4">
        <f>INDEX('Job Evaluation'!$I$5:$I$40,MATCH(G638,'Job Evaluation'!$A$5:$A$40,0))</f>
        <v/>
      </c>
      <c r="AA638" s="4">
        <f>SUMPRODUCT(($C$2:$C$3444=C638)*($X$2:$X$3444&lt;X638))+SUMPRODUCT(($C$2:C638=C638)*($X$2:X638=X638))</f>
        <v/>
      </c>
      <c r="AB638" s="4">
        <f>MIN(4,INT((AA638-1)*4/COUNTIF($C$2:$C$3444,C638))+1)</f>
        <v/>
      </c>
    </row>
    <row r="639">
      <c r="A639" s="5" t="inlineStr">
        <is>
          <t>W00764</t>
        </is>
      </c>
      <c r="B639" s="5" t="inlineStr">
        <is>
          <t>DE · Munich</t>
        </is>
      </c>
      <c r="C639" s="5" t="inlineStr">
        <is>
          <t>DE</t>
        </is>
      </c>
      <c r="D639" s="5" t="inlineStr">
        <is>
          <t>Munich</t>
        </is>
      </c>
      <c r="E639" s="5" t="inlineStr">
        <is>
          <t>Operations</t>
        </is>
      </c>
      <c r="F639" s="5" t="inlineStr">
        <is>
          <t>L3</t>
        </is>
      </c>
      <c r="G639" s="5" t="inlineStr">
        <is>
          <t>Operations L3</t>
        </is>
      </c>
      <c r="H639" s="5" t="inlineStr">
        <is>
          <t>F</t>
        </is>
      </c>
      <c r="I639" s="5" t="inlineStr">
        <is>
          <t>Fixed-term</t>
        </is>
      </c>
      <c r="J639" s="5" t="inlineStr">
        <is>
          <t>Hybrid</t>
        </is>
      </c>
      <c r="K639" s="5" t="n">
        <v>1</v>
      </c>
      <c r="L639" s="5" t="n">
        <v>40</v>
      </c>
      <c r="M639" s="5" t="n">
        <v>3</v>
      </c>
      <c r="N639" s="41" t="n">
        <v>54650</v>
      </c>
      <c r="O639" s="41" t="n">
        <v>2860</v>
      </c>
      <c r="P639" s="41" t="n">
        <v>0</v>
      </c>
      <c r="Q639" s="41" t="n">
        <v>0</v>
      </c>
      <c r="R639" s="41" t="n">
        <v>0</v>
      </c>
      <c r="S639" s="28">
        <f>L639*Settings!$C$7</f>
        <v/>
      </c>
      <c r="T639" s="34">
        <f>O639+P639+Q639+R639</f>
        <v/>
      </c>
      <c r="U639" s="34">
        <f>N639+T639</f>
        <v/>
      </c>
      <c r="V639" s="33">
        <f>N639/S639</f>
        <v/>
      </c>
      <c r="W639" s="33">
        <f>T639/S639</f>
        <v/>
      </c>
      <c r="X639" s="33">
        <f>U639/S639</f>
        <v/>
      </c>
      <c r="Y639" s="4">
        <f>IF(T639&gt;0,1,0)</f>
        <v/>
      </c>
      <c r="Z639" s="4">
        <f>INDEX('Job Evaluation'!$I$5:$I$40,MATCH(G639,'Job Evaluation'!$A$5:$A$40,0))</f>
        <v/>
      </c>
      <c r="AA639" s="4">
        <f>SUMPRODUCT(($C$2:$C$3444=C639)*($X$2:$X$3444&lt;X639))+SUMPRODUCT(($C$2:C639=C639)*($X$2:X639=X639))</f>
        <v/>
      </c>
      <c r="AB639" s="4">
        <f>MIN(4,INT((AA639-1)*4/COUNTIF($C$2:$C$3444,C639))+1)</f>
        <v/>
      </c>
    </row>
    <row r="640">
      <c r="A640" s="5" t="inlineStr">
        <is>
          <t>W00765</t>
        </is>
      </c>
      <c r="B640" s="5" t="inlineStr">
        <is>
          <t>DE · Munich</t>
        </is>
      </c>
      <c r="C640" s="5" t="inlineStr">
        <is>
          <t>DE</t>
        </is>
      </c>
      <c r="D640" s="5" t="inlineStr">
        <is>
          <t>Munich</t>
        </is>
      </c>
      <c r="E640" s="5" t="inlineStr">
        <is>
          <t>Customer Service</t>
        </is>
      </c>
      <c r="F640" s="5" t="inlineStr">
        <is>
          <t>L2</t>
        </is>
      </c>
      <c r="G640" s="5" t="inlineStr">
        <is>
          <t>Customer Service L2</t>
        </is>
      </c>
      <c r="H640" s="5" t="inlineStr">
        <is>
          <t>M</t>
        </is>
      </c>
      <c r="I640" s="5" t="inlineStr">
        <is>
          <t>Fixed-term</t>
        </is>
      </c>
      <c r="J640" s="5" t="inlineStr">
        <is>
          <t>Remote</t>
        </is>
      </c>
      <c r="K640" s="5" t="n">
        <v>0.8</v>
      </c>
      <c r="L640" s="5" t="n">
        <v>32</v>
      </c>
      <c r="M640" s="5" t="n">
        <v>3</v>
      </c>
      <c r="N640" s="41" t="n">
        <v>35320</v>
      </c>
      <c r="O640" s="41" t="n">
        <v>0</v>
      </c>
      <c r="P640" s="41" t="n">
        <v>0</v>
      </c>
      <c r="Q640" s="41" t="n">
        <v>0</v>
      </c>
      <c r="R640" s="41" t="n">
        <v>0</v>
      </c>
      <c r="S640" s="28">
        <f>L640*Settings!$C$7</f>
        <v/>
      </c>
      <c r="T640" s="34">
        <f>O640+P640+Q640+R640</f>
        <v/>
      </c>
      <c r="U640" s="34">
        <f>N640+T640</f>
        <v/>
      </c>
      <c r="V640" s="33">
        <f>N640/S640</f>
        <v/>
      </c>
      <c r="W640" s="33">
        <f>T640/S640</f>
        <v/>
      </c>
      <c r="X640" s="33">
        <f>U640/S640</f>
        <v/>
      </c>
      <c r="Y640" s="4">
        <f>IF(T640&gt;0,1,0)</f>
        <v/>
      </c>
      <c r="Z640" s="4">
        <f>INDEX('Job Evaluation'!$I$5:$I$40,MATCH(G640,'Job Evaluation'!$A$5:$A$40,0))</f>
        <v/>
      </c>
      <c r="AA640" s="4">
        <f>SUMPRODUCT(($C$2:$C$3444=C640)*($X$2:$X$3444&lt;X640))+SUMPRODUCT(($C$2:C640=C640)*($X$2:X640=X640))</f>
        <v/>
      </c>
      <c r="AB640" s="4">
        <f>MIN(4,INT((AA640-1)*4/COUNTIF($C$2:$C$3444,C640))+1)</f>
        <v/>
      </c>
    </row>
    <row r="641">
      <c r="A641" s="5" t="inlineStr">
        <is>
          <t>W00767</t>
        </is>
      </c>
      <c r="B641" s="5" t="inlineStr">
        <is>
          <t>ES · Barcelona</t>
        </is>
      </c>
      <c r="C641" s="5" t="inlineStr">
        <is>
          <t>ES</t>
        </is>
      </c>
      <c r="D641" s="5" t="inlineStr">
        <is>
          <t>Barcelona</t>
        </is>
      </c>
      <c r="E641" s="5" t="inlineStr">
        <is>
          <t>Tech</t>
        </is>
      </c>
      <c r="F641" s="5" t="inlineStr">
        <is>
          <t>L2</t>
        </is>
      </c>
      <c r="G641" s="5" t="inlineStr">
        <is>
          <t>Tech L2</t>
        </is>
      </c>
      <c r="H641" s="5" t="inlineStr">
        <is>
          <t>M</t>
        </is>
      </c>
      <c r="I641" s="5" t="inlineStr">
        <is>
          <t>Fixed-term</t>
        </is>
      </c>
      <c r="J641" s="5" t="inlineStr">
        <is>
          <t>Hybrid</t>
        </is>
      </c>
      <c r="K641" s="5" t="n">
        <v>1</v>
      </c>
      <c r="L641" s="5" t="n">
        <v>40</v>
      </c>
      <c r="M641" s="5" t="n">
        <v>3</v>
      </c>
      <c r="N641" s="41" t="n">
        <v>38800</v>
      </c>
      <c r="O641" s="41" t="n">
        <v>0</v>
      </c>
      <c r="P641" s="41" t="n">
        <v>0</v>
      </c>
      <c r="Q641" s="41" t="n">
        <v>0</v>
      </c>
      <c r="R641" s="41" t="n">
        <v>0</v>
      </c>
      <c r="S641" s="28">
        <f>L641*Settings!$C$7</f>
        <v/>
      </c>
      <c r="T641" s="34">
        <f>O641+P641+Q641+R641</f>
        <v/>
      </c>
      <c r="U641" s="34">
        <f>N641+T641</f>
        <v/>
      </c>
      <c r="V641" s="33">
        <f>N641/S641</f>
        <v/>
      </c>
      <c r="W641" s="33">
        <f>T641/S641</f>
        <v/>
      </c>
      <c r="X641" s="33">
        <f>U641/S641</f>
        <v/>
      </c>
      <c r="Y641" s="4">
        <f>IF(T641&gt;0,1,0)</f>
        <v/>
      </c>
      <c r="Z641" s="4">
        <f>INDEX('Job Evaluation'!$I$5:$I$40,MATCH(G641,'Job Evaluation'!$A$5:$A$40,0))</f>
        <v/>
      </c>
      <c r="AA641" s="4">
        <f>SUMPRODUCT(($C$2:$C$3444=C641)*($X$2:$X$3444&lt;X641))+SUMPRODUCT(($C$2:C641=C641)*($X$2:X641=X641))</f>
        <v/>
      </c>
      <c r="AB641" s="4">
        <f>MIN(4,INT((AA641-1)*4/COUNTIF($C$2:$C$3444,C641))+1)</f>
        <v/>
      </c>
    </row>
    <row r="642">
      <c r="A642" s="5" t="inlineStr">
        <is>
          <t>W00768</t>
        </is>
      </c>
      <c r="B642" s="5" t="inlineStr">
        <is>
          <t>PL · Kraków</t>
        </is>
      </c>
      <c r="C642" s="5" t="inlineStr">
        <is>
          <t>PL</t>
        </is>
      </c>
      <c r="D642" s="5" t="inlineStr">
        <is>
          <t>Krakow</t>
        </is>
      </c>
      <c r="E642" s="5" t="inlineStr">
        <is>
          <t>Finance</t>
        </is>
      </c>
      <c r="F642" s="5" t="inlineStr">
        <is>
          <t>L1</t>
        </is>
      </c>
      <c r="G642" s="5" t="inlineStr">
        <is>
          <t>Finance L1</t>
        </is>
      </c>
      <c r="H642" s="5" t="inlineStr">
        <is>
          <t>M</t>
        </is>
      </c>
      <c r="I642" s="5" t="inlineStr">
        <is>
          <t>Fixed-term</t>
        </is>
      </c>
      <c r="J642" s="5" t="inlineStr">
        <is>
          <t>Onsite</t>
        </is>
      </c>
      <c r="K642" s="5" t="n">
        <v>1</v>
      </c>
      <c r="L642" s="5" t="n">
        <v>40</v>
      </c>
      <c r="M642" s="5" t="n">
        <v>3</v>
      </c>
      <c r="N642" s="41" t="n">
        <v>24050</v>
      </c>
      <c r="O642" s="41" t="n">
        <v>0</v>
      </c>
      <c r="P642" s="41" t="n">
        <v>0</v>
      </c>
      <c r="Q642" s="41" t="n">
        <v>0</v>
      </c>
      <c r="R642" s="41" t="n">
        <v>0</v>
      </c>
      <c r="S642" s="28">
        <f>L642*Settings!$C$7</f>
        <v/>
      </c>
      <c r="T642" s="34">
        <f>O642+P642+Q642+R642</f>
        <v/>
      </c>
      <c r="U642" s="34">
        <f>N642+T642</f>
        <v/>
      </c>
      <c r="V642" s="33">
        <f>N642/S642</f>
        <v/>
      </c>
      <c r="W642" s="33">
        <f>T642/S642</f>
        <v/>
      </c>
      <c r="X642" s="33">
        <f>U642/S642</f>
        <v/>
      </c>
      <c r="Y642" s="4">
        <f>IF(T642&gt;0,1,0)</f>
        <v/>
      </c>
      <c r="Z642" s="4">
        <f>INDEX('Job Evaluation'!$I$5:$I$40,MATCH(G642,'Job Evaluation'!$A$5:$A$40,0))</f>
        <v/>
      </c>
      <c r="AA642" s="4">
        <f>SUMPRODUCT(($C$2:$C$3444=C642)*($X$2:$X$3444&lt;X642))+SUMPRODUCT(($C$2:C642=C642)*($X$2:X642=X642))</f>
        <v/>
      </c>
      <c r="AB642" s="4">
        <f>MIN(4,INT((AA642-1)*4/COUNTIF($C$2:$C$3444,C642))+1)</f>
        <v/>
      </c>
    </row>
    <row r="643">
      <c r="A643" s="5" t="inlineStr">
        <is>
          <t>W00769</t>
        </is>
      </c>
      <c r="B643" s="5" t="inlineStr">
        <is>
          <t>DE · Munich</t>
        </is>
      </c>
      <c r="C643" s="5" t="inlineStr">
        <is>
          <t>DE</t>
        </is>
      </c>
      <c r="D643" s="5" t="inlineStr">
        <is>
          <t>Munich</t>
        </is>
      </c>
      <c r="E643" s="5" t="inlineStr">
        <is>
          <t>Tech</t>
        </is>
      </c>
      <c r="F643" s="5" t="inlineStr">
        <is>
          <t>L4</t>
        </is>
      </c>
      <c r="G643" s="5" t="inlineStr">
        <is>
          <t>Tech L4</t>
        </is>
      </c>
      <c r="H643" s="5" t="inlineStr">
        <is>
          <t>M</t>
        </is>
      </c>
      <c r="I643" s="5" t="inlineStr">
        <is>
          <t>Permanent</t>
        </is>
      </c>
      <c r="J643" s="5" t="inlineStr">
        <is>
          <t>Onsite</t>
        </is>
      </c>
      <c r="K643" s="5" t="n">
        <v>1</v>
      </c>
      <c r="L643" s="5" t="n">
        <v>40</v>
      </c>
      <c r="M643" s="5" t="n">
        <v>5</v>
      </c>
      <c r="N643" s="41" t="n">
        <v>106400</v>
      </c>
      <c r="O643" s="41" t="n">
        <v>11850</v>
      </c>
      <c r="P643" s="41" t="n">
        <v>0</v>
      </c>
      <c r="Q643" s="41" t="n">
        <v>0</v>
      </c>
      <c r="R643" s="41" t="n">
        <v>0</v>
      </c>
      <c r="S643" s="28">
        <f>L643*Settings!$C$7</f>
        <v/>
      </c>
      <c r="T643" s="34">
        <f>O643+P643+Q643+R643</f>
        <v/>
      </c>
      <c r="U643" s="34">
        <f>N643+T643</f>
        <v/>
      </c>
      <c r="V643" s="33">
        <f>N643/S643</f>
        <v/>
      </c>
      <c r="W643" s="33">
        <f>T643/S643</f>
        <v/>
      </c>
      <c r="X643" s="33">
        <f>U643/S643</f>
        <v/>
      </c>
      <c r="Y643" s="4">
        <f>IF(T643&gt;0,1,0)</f>
        <v/>
      </c>
      <c r="Z643" s="4">
        <f>INDEX('Job Evaluation'!$I$5:$I$40,MATCH(G643,'Job Evaluation'!$A$5:$A$40,0))</f>
        <v/>
      </c>
      <c r="AA643" s="4">
        <f>SUMPRODUCT(($C$2:$C$3444=C643)*($X$2:$X$3444&lt;X643))+SUMPRODUCT(($C$2:C643=C643)*($X$2:X643=X643))</f>
        <v/>
      </c>
      <c r="AB643" s="4">
        <f>MIN(4,INT((AA643-1)*4/COUNTIF($C$2:$C$3444,C643))+1)</f>
        <v/>
      </c>
    </row>
    <row r="644">
      <c r="A644" s="5" t="inlineStr">
        <is>
          <t>W00770</t>
        </is>
      </c>
      <c r="B644" s="5" t="inlineStr">
        <is>
          <t>DE · Munich</t>
        </is>
      </c>
      <c r="C644" s="5" t="inlineStr">
        <is>
          <t>DE</t>
        </is>
      </c>
      <c r="D644" s="5" t="inlineStr">
        <is>
          <t>Munich</t>
        </is>
      </c>
      <c r="E644" s="5" t="inlineStr">
        <is>
          <t>Sales</t>
        </is>
      </c>
      <c r="F644" s="5" t="inlineStr">
        <is>
          <t>L3</t>
        </is>
      </c>
      <c r="G644" s="5" t="inlineStr">
        <is>
          <t>Sales L3</t>
        </is>
      </c>
      <c r="H644" s="5" t="inlineStr">
        <is>
          <t>M</t>
        </is>
      </c>
      <c r="I644" s="5" t="inlineStr">
        <is>
          <t>Permanent</t>
        </is>
      </c>
      <c r="J644" s="5" t="inlineStr">
        <is>
          <t>Hybrid</t>
        </is>
      </c>
      <c r="K644" s="5" t="n">
        <v>0.8</v>
      </c>
      <c r="L644" s="5" t="n">
        <v>32</v>
      </c>
      <c r="M644" s="5" t="n">
        <v>2</v>
      </c>
      <c r="N644" s="41" t="n">
        <v>57240</v>
      </c>
      <c r="O644" s="41" t="n">
        <v>1420</v>
      </c>
      <c r="P644" s="41" t="n">
        <v>9100</v>
      </c>
      <c r="Q644" s="41" t="n">
        <v>0</v>
      </c>
      <c r="R644" s="41" t="n">
        <v>0</v>
      </c>
      <c r="S644" s="28">
        <f>L644*Settings!$C$7</f>
        <v/>
      </c>
      <c r="T644" s="34">
        <f>O644+P644+Q644+R644</f>
        <v/>
      </c>
      <c r="U644" s="34">
        <f>N644+T644</f>
        <v/>
      </c>
      <c r="V644" s="33">
        <f>N644/S644</f>
        <v/>
      </c>
      <c r="W644" s="33">
        <f>T644/S644</f>
        <v/>
      </c>
      <c r="X644" s="33">
        <f>U644/S644</f>
        <v/>
      </c>
      <c r="Y644" s="4">
        <f>IF(T644&gt;0,1,0)</f>
        <v/>
      </c>
      <c r="Z644" s="4">
        <f>INDEX('Job Evaluation'!$I$5:$I$40,MATCH(G644,'Job Evaluation'!$A$5:$A$40,0))</f>
        <v/>
      </c>
      <c r="AA644" s="4">
        <f>SUMPRODUCT(($C$2:$C$3444=C644)*($X$2:$X$3444&lt;X644))+SUMPRODUCT(($C$2:C644=C644)*($X$2:X644=X644))</f>
        <v/>
      </c>
      <c r="AB644" s="4">
        <f>MIN(4,INT((AA644-1)*4/COUNTIF($C$2:$C$3444,C644))+1)</f>
        <v/>
      </c>
    </row>
    <row r="645">
      <c r="A645" s="5" t="inlineStr">
        <is>
          <t>W00771</t>
        </is>
      </c>
      <c r="B645" s="5" t="inlineStr">
        <is>
          <t>IT · Milan</t>
        </is>
      </c>
      <c r="C645" s="5" t="inlineStr">
        <is>
          <t>IT</t>
        </is>
      </c>
      <c r="D645" s="5" t="inlineStr">
        <is>
          <t>Milan</t>
        </is>
      </c>
      <c r="E645" s="5" t="inlineStr">
        <is>
          <t>Customer Service</t>
        </is>
      </c>
      <c r="F645" s="5" t="inlineStr">
        <is>
          <t>L3</t>
        </is>
      </c>
      <c r="G645" s="5" t="inlineStr">
        <is>
          <t>Customer Service L3</t>
        </is>
      </c>
      <c r="H645" s="5" t="inlineStr">
        <is>
          <t>F</t>
        </is>
      </c>
      <c r="I645" s="5" t="inlineStr">
        <is>
          <t>Permanent</t>
        </is>
      </c>
      <c r="J645" s="5" t="inlineStr">
        <is>
          <t>Hybrid</t>
        </is>
      </c>
      <c r="K645" s="5" t="n">
        <v>1</v>
      </c>
      <c r="L645" s="5" t="n">
        <v>40</v>
      </c>
      <c r="M645" s="5" t="n">
        <v>3</v>
      </c>
      <c r="N645" s="41" t="n">
        <v>35150</v>
      </c>
      <c r="O645" s="41" t="n">
        <v>1860</v>
      </c>
      <c r="P645" s="41" t="n">
        <v>0</v>
      </c>
      <c r="Q645" s="41" t="n">
        <v>0</v>
      </c>
      <c r="R645" s="41" t="n">
        <v>0</v>
      </c>
      <c r="S645" s="28">
        <f>L645*Settings!$C$7</f>
        <v/>
      </c>
      <c r="T645" s="34">
        <f>O645+P645+Q645+R645</f>
        <v/>
      </c>
      <c r="U645" s="34">
        <f>N645+T645</f>
        <v/>
      </c>
      <c r="V645" s="33">
        <f>N645/S645</f>
        <v/>
      </c>
      <c r="W645" s="33">
        <f>T645/S645</f>
        <v/>
      </c>
      <c r="X645" s="33">
        <f>U645/S645</f>
        <v/>
      </c>
      <c r="Y645" s="4">
        <f>IF(T645&gt;0,1,0)</f>
        <v/>
      </c>
      <c r="Z645" s="4">
        <f>INDEX('Job Evaluation'!$I$5:$I$40,MATCH(G645,'Job Evaluation'!$A$5:$A$40,0))</f>
        <v/>
      </c>
      <c r="AA645" s="4">
        <f>SUMPRODUCT(($C$2:$C$3444=C645)*($X$2:$X$3444&lt;X645))+SUMPRODUCT(($C$2:C645=C645)*($X$2:X645=X645))</f>
        <v/>
      </c>
      <c r="AB645" s="4">
        <f>MIN(4,INT((AA645-1)*4/COUNTIF($C$2:$C$3444,C645))+1)</f>
        <v/>
      </c>
    </row>
    <row r="646">
      <c r="A646" s="5" t="inlineStr">
        <is>
          <t>W00772</t>
        </is>
      </c>
      <c r="B646" s="5" t="inlineStr">
        <is>
          <t>DE · Munich</t>
        </is>
      </c>
      <c r="C646" s="5" t="inlineStr">
        <is>
          <t>DE</t>
        </is>
      </c>
      <c r="D646" s="5" t="inlineStr">
        <is>
          <t>Munich</t>
        </is>
      </c>
      <c r="E646" s="5" t="inlineStr">
        <is>
          <t>HR</t>
        </is>
      </c>
      <c r="F646" s="5" t="inlineStr">
        <is>
          <t>L2</t>
        </is>
      </c>
      <c r="G646" s="5" t="inlineStr">
        <is>
          <t>HR L2</t>
        </is>
      </c>
      <c r="H646" s="5" t="inlineStr">
        <is>
          <t>F</t>
        </is>
      </c>
      <c r="I646" s="5" t="inlineStr">
        <is>
          <t>Permanent</t>
        </is>
      </c>
      <c r="J646" s="5" t="inlineStr">
        <is>
          <t>Hybrid</t>
        </is>
      </c>
      <c r="K646" s="5" t="n">
        <v>1</v>
      </c>
      <c r="L646" s="5" t="n">
        <v>40</v>
      </c>
      <c r="M646" s="5" t="n">
        <v>1</v>
      </c>
      <c r="N646" s="41" t="n">
        <v>44300</v>
      </c>
      <c r="O646" s="41" t="n">
        <v>0</v>
      </c>
      <c r="P646" s="41" t="n">
        <v>0</v>
      </c>
      <c r="Q646" s="41" t="n">
        <v>0</v>
      </c>
      <c r="R646" s="41" t="n">
        <v>0</v>
      </c>
      <c r="S646" s="28">
        <f>L646*Settings!$C$7</f>
        <v/>
      </c>
      <c r="T646" s="34">
        <f>O646+P646+Q646+R646</f>
        <v/>
      </c>
      <c r="U646" s="34">
        <f>N646+T646</f>
        <v/>
      </c>
      <c r="V646" s="33">
        <f>N646/S646</f>
        <v/>
      </c>
      <c r="W646" s="33">
        <f>T646/S646</f>
        <v/>
      </c>
      <c r="X646" s="33">
        <f>U646/S646</f>
        <v/>
      </c>
      <c r="Y646" s="4">
        <f>IF(T646&gt;0,1,0)</f>
        <v/>
      </c>
      <c r="Z646" s="4">
        <f>INDEX('Job Evaluation'!$I$5:$I$40,MATCH(G646,'Job Evaluation'!$A$5:$A$40,0))</f>
        <v/>
      </c>
      <c r="AA646" s="4">
        <f>SUMPRODUCT(($C$2:$C$3444=C646)*($X$2:$X$3444&lt;X646))+SUMPRODUCT(($C$2:C646=C646)*($X$2:X646=X646))</f>
        <v/>
      </c>
      <c r="AB646" s="4">
        <f>MIN(4,INT((AA646-1)*4/COUNTIF($C$2:$C$3444,C646))+1)</f>
        <v/>
      </c>
    </row>
    <row r="647">
      <c r="A647" s="5" t="inlineStr">
        <is>
          <t>W00773</t>
        </is>
      </c>
      <c r="B647" s="5" t="inlineStr">
        <is>
          <t>PL · Kraków</t>
        </is>
      </c>
      <c r="C647" s="5" t="inlineStr">
        <is>
          <t>PL</t>
        </is>
      </c>
      <c r="D647" s="5" t="inlineStr">
        <is>
          <t>Krakow</t>
        </is>
      </c>
      <c r="E647" s="5" t="inlineStr">
        <is>
          <t>Tech</t>
        </is>
      </c>
      <c r="F647" s="5" t="inlineStr">
        <is>
          <t>L1</t>
        </is>
      </c>
      <c r="G647" s="5" t="inlineStr">
        <is>
          <t>Tech L1</t>
        </is>
      </c>
      <c r="H647" s="5" t="inlineStr">
        <is>
          <t>M</t>
        </is>
      </c>
      <c r="I647" s="5" t="inlineStr">
        <is>
          <t>Permanent</t>
        </is>
      </c>
      <c r="J647" s="5" t="inlineStr">
        <is>
          <t>Hybrid</t>
        </is>
      </c>
      <c r="K647" s="5" t="n">
        <v>1</v>
      </c>
      <c r="L647" s="5" t="n">
        <v>40</v>
      </c>
      <c r="M647" s="5" t="n">
        <v>3</v>
      </c>
      <c r="N647" s="41" t="n">
        <v>29550</v>
      </c>
      <c r="O647" s="41" t="n">
        <v>0</v>
      </c>
      <c r="P647" s="41" t="n">
        <v>0</v>
      </c>
      <c r="Q647" s="41" t="n">
        <v>0</v>
      </c>
      <c r="R647" s="41" t="n">
        <v>0</v>
      </c>
      <c r="S647" s="28">
        <f>L647*Settings!$C$7</f>
        <v/>
      </c>
      <c r="T647" s="34">
        <f>O647+P647+Q647+R647</f>
        <v/>
      </c>
      <c r="U647" s="34">
        <f>N647+T647</f>
        <v/>
      </c>
      <c r="V647" s="33">
        <f>N647/S647</f>
        <v/>
      </c>
      <c r="W647" s="33">
        <f>T647/S647</f>
        <v/>
      </c>
      <c r="X647" s="33">
        <f>U647/S647</f>
        <v/>
      </c>
      <c r="Y647" s="4">
        <f>IF(T647&gt;0,1,0)</f>
        <v/>
      </c>
      <c r="Z647" s="4">
        <f>INDEX('Job Evaluation'!$I$5:$I$40,MATCH(G647,'Job Evaluation'!$A$5:$A$40,0))</f>
        <v/>
      </c>
      <c r="AA647" s="4">
        <f>SUMPRODUCT(($C$2:$C$3444=C647)*($X$2:$X$3444&lt;X647))+SUMPRODUCT(($C$2:C647=C647)*($X$2:X647=X647))</f>
        <v/>
      </c>
      <c r="AB647" s="4">
        <f>MIN(4,INT((AA647-1)*4/COUNTIF($C$2:$C$3444,C647))+1)</f>
        <v/>
      </c>
    </row>
    <row r="648">
      <c r="A648" s="5" t="inlineStr">
        <is>
          <t>W00774</t>
        </is>
      </c>
      <c r="B648" s="5" t="inlineStr">
        <is>
          <t>PL · Kraków</t>
        </is>
      </c>
      <c r="C648" s="5" t="inlineStr">
        <is>
          <t>PL</t>
        </is>
      </c>
      <c r="D648" s="5" t="inlineStr">
        <is>
          <t>Krakow</t>
        </is>
      </c>
      <c r="E648" s="5" t="inlineStr">
        <is>
          <t>Tech</t>
        </is>
      </c>
      <c r="F648" s="5" t="inlineStr">
        <is>
          <t>L1</t>
        </is>
      </c>
      <c r="G648" s="5" t="inlineStr">
        <is>
          <t>Tech L1</t>
        </is>
      </c>
      <c r="H648" s="5" t="inlineStr">
        <is>
          <t>M</t>
        </is>
      </c>
      <c r="I648" s="5" t="inlineStr">
        <is>
          <t>Permanent</t>
        </is>
      </c>
      <c r="J648" s="5" t="inlineStr">
        <is>
          <t>Onsite</t>
        </is>
      </c>
      <c r="K648" s="5" t="n">
        <v>1</v>
      </c>
      <c r="L648" s="5" t="n">
        <v>40</v>
      </c>
      <c r="M648" s="5" t="n">
        <v>3</v>
      </c>
      <c r="N648" s="41" t="n">
        <v>27200</v>
      </c>
      <c r="O648" s="41" t="n">
        <v>0</v>
      </c>
      <c r="P648" s="41" t="n">
        <v>0</v>
      </c>
      <c r="Q648" s="41" t="n">
        <v>0</v>
      </c>
      <c r="R648" s="41" t="n">
        <v>0</v>
      </c>
      <c r="S648" s="28">
        <f>L648*Settings!$C$7</f>
        <v/>
      </c>
      <c r="T648" s="34">
        <f>O648+P648+Q648+R648</f>
        <v/>
      </c>
      <c r="U648" s="34">
        <f>N648+T648</f>
        <v/>
      </c>
      <c r="V648" s="33">
        <f>N648/S648</f>
        <v/>
      </c>
      <c r="W648" s="33">
        <f>T648/S648</f>
        <v/>
      </c>
      <c r="X648" s="33">
        <f>U648/S648</f>
        <v/>
      </c>
      <c r="Y648" s="4">
        <f>IF(T648&gt;0,1,0)</f>
        <v/>
      </c>
      <c r="Z648" s="4">
        <f>INDEX('Job Evaluation'!$I$5:$I$40,MATCH(G648,'Job Evaluation'!$A$5:$A$40,0))</f>
        <v/>
      </c>
      <c r="AA648" s="4">
        <f>SUMPRODUCT(($C$2:$C$3444=C648)*($X$2:$X$3444&lt;X648))+SUMPRODUCT(($C$2:C648=C648)*($X$2:X648=X648))</f>
        <v/>
      </c>
      <c r="AB648" s="4">
        <f>MIN(4,INT((AA648-1)*4/COUNTIF($C$2:$C$3444,C648))+1)</f>
        <v/>
      </c>
    </row>
    <row r="649">
      <c r="A649" s="5" t="inlineStr">
        <is>
          <t>W00775</t>
        </is>
      </c>
      <c r="B649" s="5" t="inlineStr">
        <is>
          <t>IT · Milan</t>
        </is>
      </c>
      <c r="C649" s="5" t="inlineStr">
        <is>
          <t>IT</t>
        </is>
      </c>
      <c r="D649" s="5" t="inlineStr">
        <is>
          <t>Milan</t>
        </is>
      </c>
      <c r="E649" s="5" t="inlineStr">
        <is>
          <t>Operations</t>
        </is>
      </c>
      <c r="F649" s="5" t="inlineStr">
        <is>
          <t>L1</t>
        </is>
      </c>
      <c r="G649" s="5" t="inlineStr">
        <is>
          <t>Operations L1</t>
        </is>
      </c>
      <c r="H649" s="5" t="inlineStr">
        <is>
          <t>F</t>
        </is>
      </c>
      <c r="I649" s="5" t="inlineStr">
        <is>
          <t>Permanent</t>
        </is>
      </c>
      <c r="J649" s="5" t="inlineStr">
        <is>
          <t>Hybrid</t>
        </is>
      </c>
      <c r="K649" s="5" t="n">
        <v>1</v>
      </c>
      <c r="L649" s="5" t="n">
        <v>40</v>
      </c>
      <c r="M649" s="5" t="n">
        <v>3</v>
      </c>
      <c r="N649" s="41" t="n">
        <v>27200</v>
      </c>
      <c r="O649" s="41" t="n">
        <v>0</v>
      </c>
      <c r="P649" s="41" t="n">
        <v>0</v>
      </c>
      <c r="Q649" s="41" t="n">
        <v>0</v>
      </c>
      <c r="R649" s="41" t="n">
        <v>0</v>
      </c>
      <c r="S649" s="28">
        <f>L649*Settings!$C$7</f>
        <v/>
      </c>
      <c r="T649" s="34">
        <f>O649+P649+Q649+R649</f>
        <v/>
      </c>
      <c r="U649" s="34">
        <f>N649+T649</f>
        <v/>
      </c>
      <c r="V649" s="33">
        <f>N649/S649</f>
        <v/>
      </c>
      <c r="W649" s="33">
        <f>T649/S649</f>
        <v/>
      </c>
      <c r="X649" s="33">
        <f>U649/S649</f>
        <v/>
      </c>
      <c r="Y649" s="4">
        <f>IF(T649&gt;0,1,0)</f>
        <v/>
      </c>
      <c r="Z649" s="4">
        <f>INDEX('Job Evaluation'!$I$5:$I$40,MATCH(G649,'Job Evaluation'!$A$5:$A$40,0))</f>
        <v/>
      </c>
      <c r="AA649" s="4">
        <f>SUMPRODUCT(($C$2:$C$3444=C649)*($X$2:$X$3444&lt;X649))+SUMPRODUCT(($C$2:C649=C649)*($X$2:X649=X649))</f>
        <v/>
      </c>
      <c r="AB649" s="4">
        <f>MIN(4,INT((AA649-1)*4/COUNTIF($C$2:$C$3444,C649))+1)</f>
        <v/>
      </c>
    </row>
    <row r="650">
      <c r="A650" s="5" t="inlineStr">
        <is>
          <t>W00776</t>
        </is>
      </c>
      <c r="B650" s="5" t="inlineStr">
        <is>
          <t>PL · Kraków</t>
        </is>
      </c>
      <c r="C650" s="5" t="inlineStr">
        <is>
          <t>PL</t>
        </is>
      </c>
      <c r="D650" s="5" t="inlineStr">
        <is>
          <t>Krakow</t>
        </is>
      </c>
      <c r="E650" s="5" t="inlineStr">
        <is>
          <t>Sales</t>
        </is>
      </c>
      <c r="F650" s="5" t="inlineStr">
        <is>
          <t>L4</t>
        </is>
      </c>
      <c r="G650" s="5" t="inlineStr">
        <is>
          <t>Sales L4</t>
        </is>
      </c>
      <c r="H650" s="5" t="inlineStr">
        <is>
          <t>M</t>
        </is>
      </c>
      <c r="I650" s="5" t="inlineStr">
        <is>
          <t>Permanent</t>
        </is>
      </c>
      <c r="J650" s="5" t="inlineStr">
        <is>
          <t>Onsite</t>
        </is>
      </c>
      <c r="K650" s="5" t="n">
        <v>1</v>
      </c>
      <c r="L650" s="5" t="n">
        <v>40</v>
      </c>
      <c r="M650" s="5" t="n">
        <v>3</v>
      </c>
      <c r="N650" s="41" t="n">
        <v>41050</v>
      </c>
      <c r="O650" s="41" t="n">
        <v>3700</v>
      </c>
      <c r="P650" s="41" t="n">
        <v>5980</v>
      </c>
      <c r="Q650" s="41" t="n">
        <v>0</v>
      </c>
      <c r="R650" s="41" t="n">
        <v>0</v>
      </c>
      <c r="S650" s="28">
        <f>L650*Settings!$C$7</f>
        <v/>
      </c>
      <c r="T650" s="34">
        <f>O650+P650+Q650+R650</f>
        <v/>
      </c>
      <c r="U650" s="34">
        <f>N650+T650</f>
        <v/>
      </c>
      <c r="V650" s="33">
        <f>N650/S650</f>
        <v/>
      </c>
      <c r="W650" s="33">
        <f>T650/S650</f>
        <v/>
      </c>
      <c r="X650" s="33">
        <f>U650/S650</f>
        <v/>
      </c>
      <c r="Y650" s="4">
        <f>IF(T650&gt;0,1,0)</f>
        <v/>
      </c>
      <c r="Z650" s="4">
        <f>INDEX('Job Evaluation'!$I$5:$I$40,MATCH(G650,'Job Evaluation'!$A$5:$A$40,0))</f>
        <v/>
      </c>
      <c r="AA650" s="4">
        <f>SUMPRODUCT(($C$2:$C$3444=C650)*($X$2:$X$3444&lt;X650))+SUMPRODUCT(($C$2:C650=C650)*($X$2:X650=X650))</f>
        <v/>
      </c>
      <c r="AB650" s="4">
        <f>MIN(4,INT((AA650-1)*4/COUNTIF($C$2:$C$3444,C650))+1)</f>
        <v/>
      </c>
    </row>
    <row r="651">
      <c r="A651" s="5" t="inlineStr">
        <is>
          <t>W00777</t>
        </is>
      </c>
      <c r="B651" s="5" t="inlineStr">
        <is>
          <t>PL · Kraków</t>
        </is>
      </c>
      <c r="C651" s="5" t="inlineStr">
        <is>
          <t>PL</t>
        </is>
      </c>
      <c r="D651" s="5" t="inlineStr">
        <is>
          <t>Krakow</t>
        </is>
      </c>
      <c r="E651" s="5" t="inlineStr">
        <is>
          <t>Customer Service</t>
        </is>
      </c>
      <c r="F651" s="5" t="inlineStr">
        <is>
          <t>L2</t>
        </is>
      </c>
      <c r="G651" s="5" t="inlineStr">
        <is>
          <t>Customer Service L2</t>
        </is>
      </c>
      <c r="H651" s="5" t="inlineStr">
        <is>
          <t>F</t>
        </is>
      </c>
      <c r="I651" s="5" t="inlineStr">
        <is>
          <t>Fixed-term</t>
        </is>
      </c>
      <c r="J651" s="5" t="inlineStr">
        <is>
          <t>Hybrid</t>
        </is>
      </c>
      <c r="K651" s="5" t="n">
        <v>1</v>
      </c>
      <c r="L651" s="5" t="n">
        <v>40</v>
      </c>
      <c r="M651" s="5" t="n">
        <v>3</v>
      </c>
      <c r="N651" s="41" t="n">
        <v>23700</v>
      </c>
      <c r="O651" s="41" t="n">
        <v>0</v>
      </c>
      <c r="P651" s="41" t="n">
        <v>0</v>
      </c>
      <c r="Q651" s="41" t="n">
        <v>0</v>
      </c>
      <c r="R651" s="41" t="n">
        <v>0</v>
      </c>
      <c r="S651" s="28">
        <f>L651*Settings!$C$7</f>
        <v/>
      </c>
      <c r="T651" s="34">
        <f>O651+P651+Q651+R651</f>
        <v/>
      </c>
      <c r="U651" s="34">
        <f>N651+T651</f>
        <v/>
      </c>
      <c r="V651" s="33">
        <f>N651/S651</f>
        <v/>
      </c>
      <c r="W651" s="33">
        <f>T651/S651</f>
        <v/>
      </c>
      <c r="X651" s="33">
        <f>U651/S651</f>
        <v/>
      </c>
      <c r="Y651" s="4">
        <f>IF(T651&gt;0,1,0)</f>
        <v/>
      </c>
      <c r="Z651" s="4">
        <f>INDEX('Job Evaluation'!$I$5:$I$40,MATCH(G651,'Job Evaluation'!$A$5:$A$40,0))</f>
        <v/>
      </c>
      <c r="AA651" s="4">
        <f>SUMPRODUCT(($C$2:$C$3444=C651)*($X$2:$X$3444&lt;X651))+SUMPRODUCT(($C$2:C651=C651)*($X$2:X651=X651))</f>
        <v/>
      </c>
      <c r="AB651" s="4">
        <f>MIN(4,INT((AA651-1)*4/COUNTIF($C$2:$C$3444,C651))+1)</f>
        <v/>
      </c>
    </row>
    <row r="652">
      <c r="A652" s="5" t="inlineStr">
        <is>
          <t>W00778</t>
        </is>
      </c>
      <c r="B652" s="5" t="inlineStr">
        <is>
          <t>PL · Kraków</t>
        </is>
      </c>
      <c r="C652" s="5" t="inlineStr">
        <is>
          <t>PL</t>
        </is>
      </c>
      <c r="D652" s="5" t="inlineStr">
        <is>
          <t>Krakow</t>
        </is>
      </c>
      <c r="E652" s="5" t="inlineStr">
        <is>
          <t>Customer Service</t>
        </is>
      </c>
      <c r="F652" s="5" t="inlineStr">
        <is>
          <t>L1</t>
        </is>
      </c>
      <c r="G652" s="5" t="inlineStr">
        <is>
          <t>Customer Service L1</t>
        </is>
      </c>
      <c r="H652" s="5" t="inlineStr">
        <is>
          <t>M</t>
        </is>
      </c>
      <c r="I652" s="5" t="inlineStr">
        <is>
          <t>Permanent</t>
        </is>
      </c>
      <c r="J652" s="5" t="inlineStr">
        <is>
          <t>Hybrid</t>
        </is>
      </c>
      <c r="K652" s="5" t="n">
        <v>1</v>
      </c>
      <c r="L652" s="5" t="n">
        <v>40</v>
      </c>
      <c r="M652" s="5" t="n">
        <v>1</v>
      </c>
      <c r="N652" s="41" t="n">
        <v>19150</v>
      </c>
      <c r="O652" s="41" t="n">
        <v>0</v>
      </c>
      <c r="P652" s="41" t="n">
        <v>0</v>
      </c>
      <c r="Q652" s="41" t="n">
        <v>0</v>
      </c>
      <c r="R652" s="41" t="n">
        <v>0</v>
      </c>
      <c r="S652" s="28">
        <f>L652*Settings!$C$7</f>
        <v/>
      </c>
      <c r="T652" s="34">
        <f>O652+P652+Q652+R652</f>
        <v/>
      </c>
      <c r="U652" s="34">
        <f>N652+T652</f>
        <v/>
      </c>
      <c r="V652" s="33">
        <f>N652/S652</f>
        <v/>
      </c>
      <c r="W652" s="33">
        <f>T652/S652</f>
        <v/>
      </c>
      <c r="X652" s="33">
        <f>U652/S652</f>
        <v/>
      </c>
      <c r="Y652" s="4">
        <f>IF(T652&gt;0,1,0)</f>
        <v/>
      </c>
      <c r="Z652" s="4">
        <f>INDEX('Job Evaluation'!$I$5:$I$40,MATCH(G652,'Job Evaluation'!$A$5:$A$40,0))</f>
        <v/>
      </c>
      <c r="AA652" s="4">
        <f>SUMPRODUCT(($C$2:$C$3444=C652)*($X$2:$X$3444&lt;X652))+SUMPRODUCT(($C$2:C652=C652)*($X$2:X652=X652))</f>
        <v/>
      </c>
      <c r="AB652" s="4">
        <f>MIN(4,INT((AA652-1)*4/COUNTIF($C$2:$C$3444,C652))+1)</f>
        <v/>
      </c>
    </row>
    <row r="653">
      <c r="A653" s="5" t="inlineStr">
        <is>
          <t>W00779</t>
        </is>
      </c>
      <c r="B653" s="5" t="inlineStr">
        <is>
          <t>PL · Kraków</t>
        </is>
      </c>
      <c r="C653" s="5" t="inlineStr">
        <is>
          <t>PL</t>
        </is>
      </c>
      <c r="D653" s="5" t="inlineStr">
        <is>
          <t>Krakow</t>
        </is>
      </c>
      <c r="E653" s="5" t="inlineStr">
        <is>
          <t>Sales</t>
        </is>
      </c>
      <c r="F653" s="5" t="inlineStr">
        <is>
          <t>L2</t>
        </is>
      </c>
      <c r="G653" s="5" t="inlineStr">
        <is>
          <t>Sales L2</t>
        </is>
      </c>
      <c r="H653" s="5" t="inlineStr">
        <is>
          <t>F</t>
        </is>
      </c>
      <c r="I653" s="5" t="inlineStr">
        <is>
          <t>Permanent</t>
        </is>
      </c>
      <c r="J653" s="5" t="inlineStr">
        <is>
          <t>Onsite</t>
        </is>
      </c>
      <c r="K653" s="5" t="n">
        <v>1</v>
      </c>
      <c r="L653" s="5" t="n">
        <v>40</v>
      </c>
      <c r="M653" s="5" t="n">
        <v>2</v>
      </c>
      <c r="N653" s="41" t="n">
        <v>27750</v>
      </c>
      <c r="O653" s="41" t="n">
        <v>0</v>
      </c>
      <c r="P653" s="41" t="n">
        <v>3210</v>
      </c>
      <c r="Q653" s="41" t="n">
        <v>0</v>
      </c>
      <c r="R653" s="41" t="n">
        <v>0</v>
      </c>
      <c r="S653" s="28">
        <f>L653*Settings!$C$7</f>
        <v/>
      </c>
      <c r="T653" s="34">
        <f>O653+P653+Q653+R653</f>
        <v/>
      </c>
      <c r="U653" s="34">
        <f>N653+T653</f>
        <v/>
      </c>
      <c r="V653" s="33">
        <f>N653/S653</f>
        <v/>
      </c>
      <c r="W653" s="33">
        <f>T653/S653</f>
        <v/>
      </c>
      <c r="X653" s="33">
        <f>U653/S653</f>
        <v/>
      </c>
      <c r="Y653" s="4">
        <f>IF(T653&gt;0,1,0)</f>
        <v/>
      </c>
      <c r="Z653" s="4">
        <f>INDEX('Job Evaluation'!$I$5:$I$40,MATCH(G653,'Job Evaluation'!$A$5:$A$40,0))</f>
        <v/>
      </c>
      <c r="AA653" s="4">
        <f>SUMPRODUCT(($C$2:$C$3444=C653)*($X$2:$X$3444&lt;X653))+SUMPRODUCT(($C$2:C653=C653)*($X$2:X653=X653))</f>
        <v/>
      </c>
      <c r="AB653" s="4">
        <f>MIN(4,INT((AA653-1)*4/COUNTIF($C$2:$C$3444,C653))+1)</f>
        <v/>
      </c>
    </row>
    <row r="654">
      <c r="A654" s="5" t="inlineStr">
        <is>
          <t>W00780</t>
        </is>
      </c>
      <c r="B654" s="5" t="inlineStr">
        <is>
          <t>IT · Milan</t>
        </is>
      </c>
      <c r="C654" s="5" t="inlineStr">
        <is>
          <t>IT</t>
        </is>
      </c>
      <c r="D654" s="5" t="inlineStr">
        <is>
          <t>Milan</t>
        </is>
      </c>
      <c r="E654" s="5" t="inlineStr">
        <is>
          <t>Operations</t>
        </is>
      </c>
      <c r="F654" s="5" t="inlineStr">
        <is>
          <t>L6</t>
        </is>
      </c>
      <c r="G654" s="5" t="inlineStr">
        <is>
          <t>Operations L6</t>
        </is>
      </c>
      <c r="H654" s="5" t="inlineStr">
        <is>
          <t>M</t>
        </is>
      </c>
      <c r="I654" s="5" t="inlineStr">
        <is>
          <t>Permanent</t>
        </is>
      </c>
      <c r="J654" s="5" t="inlineStr">
        <is>
          <t>Hybrid</t>
        </is>
      </c>
      <c r="K654" s="5" t="n">
        <v>1</v>
      </c>
      <c r="L654" s="5" t="n">
        <v>40</v>
      </c>
      <c r="M654" s="5" t="n">
        <v>3</v>
      </c>
      <c r="N654" s="41" t="n">
        <v>89550</v>
      </c>
      <c r="O654" s="41" t="n">
        <v>16420</v>
      </c>
      <c r="P654" s="41" t="n">
        <v>0</v>
      </c>
      <c r="Q654" s="41" t="n">
        <v>0</v>
      </c>
      <c r="R654" s="41" t="n">
        <v>6000</v>
      </c>
      <c r="S654" s="28">
        <f>L654*Settings!$C$7</f>
        <v/>
      </c>
      <c r="T654" s="34">
        <f>O654+P654+Q654+R654</f>
        <v/>
      </c>
      <c r="U654" s="34">
        <f>N654+T654</f>
        <v/>
      </c>
      <c r="V654" s="33">
        <f>N654/S654</f>
        <v/>
      </c>
      <c r="W654" s="33">
        <f>T654/S654</f>
        <v/>
      </c>
      <c r="X654" s="33">
        <f>U654/S654</f>
        <v/>
      </c>
      <c r="Y654" s="4">
        <f>IF(T654&gt;0,1,0)</f>
        <v/>
      </c>
      <c r="Z654" s="4">
        <f>INDEX('Job Evaluation'!$I$5:$I$40,MATCH(G654,'Job Evaluation'!$A$5:$A$40,0))</f>
        <v/>
      </c>
      <c r="AA654" s="4">
        <f>SUMPRODUCT(($C$2:$C$3444=C654)*($X$2:$X$3444&lt;X654))+SUMPRODUCT(($C$2:C654=C654)*($X$2:X654=X654))</f>
        <v/>
      </c>
      <c r="AB654" s="4">
        <f>MIN(4,INT((AA654-1)*4/COUNTIF($C$2:$C$3444,C654))+1)</f>
        <v/>
      </c>
    </row>
    <row r="655">
      <c r="A655" s="5" t="inlineStr">
        <is>
          <t>W00781</t>
        </is>
      </c>
      <c r="B655" s="5" t="inlineStr">
        <is>
          <t>PL · Kraków</t>
        </is>
      </c>
      <c r="C655" s="5" t="inlineStr">
        <is>
          <t>PL</t>
        </is>
      </c>
      <c r="D655" s="5" t="inlineStr">
        <is>
          <t>Krakow</t>
        </is>
      </c>
      <c r="E655" s="5" t="inlineStr">
        <is>
          <t>Finance</t>
        </is>
      </c>
      <c r="F655" s="5" t="inlineStr">
        <is>
          <t>L1</t>
        </is>
      </c>
      <c r="G655" s="5" t="inlineStr">
        <is>
          <t>Finance L1</t>
        </is>
      </c>
      <c r="H655" s="5" t="inlineStr">
        <is>
          <t>M</t>
        </is>
      </c>
      <c r="I655" s="5" t="inlineStr">
        <is>
          <t>Permanent</t>
        </is>
      </c>
      <c r="J655" s="5" t="inlineStr">
        <is>
          <t>Onsite</t>
        </is>
      </c>
      <c r="K655" s="5" t="n">
        <v>0.8</v>
      </c>
      <c r="L655" s="5" t="n">
        <v>32</v>
      </c>
      <c r="M655" s="5" t="n">
        <v>4</v>
      </c>
      <c r="N655" s="41" t="n">
        <v>16960</v>
      </c>
      <c r="O655" s="41" t="n">
        <v>0</v>
      </c>
      <c r="P655" s="41" t="n">
        <v>0</v>
      </c>
      <c r="Q655" s="41" t="n">
        <v>0</v>
      </c>
      <c r="R655" s="41" t="n">
        <v>0</v>
      </c>
      <c r="S655" s="28">
        <f>L655*Settings!$C$7</f>
        <v/>
      </c>
      <c r="T655" s="34">
        <f>O655+P655+Q655+R655</f>
        <v/>
      </c>
      <c r="U655" s="34">
        <f>N655+T655</f>
        <v/>
      </c>
      <c r="V655" s="33">
        <f>N655/S655</f>
        <v/>
      </c>
      <c r="W655" s="33">
        <f>T655/S655</f>
        <v/>
      </c>
      <c r="X655" s="33">
        <f>U655/S655</f>
        <v/>
      </c>
      <c r="Y655" s="4">
        <f>IF(T655&gt;0,1,0)</f>
        <v/>
      </c>
      <c r="Z655" s="4">
        <f>INDEX('Job Evaluation'!$I$5:$I$40,MATCH(G655,'Job Evaluation'!$A$5:$A$40,0))</f>
        <v/>
      </c>
      <c r="AA655" s="4">
        <f>SUMPRODUCT(($C$2:$C$3444=C655)*($X$2:$X$3444&lt;X655))+SUMPRODUCT(($C$2:C655=C655)*($X$2:X655=X655))</f>
        <v/>
      </c>
      <c r="AB655" s="4">
        <f>MIN(4,INT((AA655-1)*4/COUNTIF($C$2:$C$3444,C655))+1)</f>
        <v/>
      </c>
    </row>
    <row r="656">
      <c r="A656" s="5" t="inlineStr">
        <is>
          <t>W00782</t>
        </is>
      </c>
      <c r="B656" s="5" t="inlineStr">
        <is>
          <t>IT · Milan</t>
        </is>
      </c>
      <c r="C656" s="5" t="inlineStr">
        <is>
          <t>IT</t>
        </is>
      </c>
      <c r="D656" s="5" t="inlineStr">
        <is>
          <t>Milan</t>
        </is>
      </c>
      <c r="E656" s="5" t="inlineStr">
        <is>
          <t>Finance</t>
        </is>
      </c>
      <c r="F656" s="5" t="inlineStr">
        <is>
          <t>L1</t>
        </is>
      </c>
      <c r="G656" s="5" t="inlineStr">
        <is>
          <t>Finance L1</t>
        </is>
      </c>
      <c r="H656" s="5" t="inlineStr">
        <is>
          <t>M</t>
        </is>
      </c>
      <c r="I656" s="5" t="inlineStr">
        <is>
          <t>Permanent</t>
        </is>
      </c>
      <c r="J656" s="5" t="inlineStr">
        <is>
          <t>Onsite</t>
        </is>
      </c>
      <c r="K656" s="5" t="n">
        <v>1</v>
      </c>
      <c r="L656" s="5" t="n">
        <v>40</v>
      </c>
      <c r="M656" s="5" t="n">
        <v>3</v>
      </c>
      <c r="N656" s="41" t="n">
        <v>28150</v>
      </c>
      <c r="O656" s="41" t="n">
        <v>0</v>
      </c>
      <c r="P656" s="41" t="n">
        <v>0</v>
      </c>
      <c r="Q656" s="41" t="n">
        <v>0</v>
      </c>
      <c r="R656" s="41" t="n">
        <v>0</v>
      </c>
      <c r="S656" s="28">
        <f>L656*Settings!$C$7</f>
        <v/>
      </c>
      <c r="T656" s="34">
        <f>O656+P656+Q656+R656</f>
        <v/>
      </c>
      <c r="U656" s="34">
        <f>N656+T656</f>
        <v/>
      </c>
      <c r="V656" s="33">
        <f>N656/S656</f>
        <v/>
      </c>
      <c r="W656" s="33">
        <f>T656/S656</f>
        <v/>
      </c>
      <c r="X656" s="33">
        <f>U656/S656</f>
        <v/>
      </c>
      <c r="Y656" s="4">
        <f>IF(T656&gt;0,1,0)</f>
        <v/>
      </c>
      <c r="Z656" s="4">
        <f>INDEX('Job Evaluation'!$I$5:$I$40,MATCH(G656,'Job Evaluation'!$A$5:$A$40,0))</f>
        <v/>
      </c>
      <c r="AA656" s="4">
        <f>SUMPRODUCT(($C$2:$C$3444=C656)*($X$2:$X$3444&lt;X656))+SUMPRODUCT(($C$2:C656=C656)*($X$2:X656=X656))</f>
        <v/>
      </c>
      <c r="AB656" s="4">
        <f>MIN(4,INT((AA656-1)*4/COUNTIF($C$2:$C$3444,C656))+1)</f>
        <v/>
      </c>
    </row>
    <row r="657">
      <c r="A657" s="5" t="inlineStr">
        <is>
          <t>W00784</t>
        </is>
      </c>
      <c r="B657" s="5" t="inlineStr">
        <is>
          <t>PL · Kraków</t>
        </is>
      </c>
      <c r="C657" s="5" t="inlineStr">
        <is>
          <t>PL</t>
        </is>
      </c>
      <c r="D657" s="5" t="inlineStr">
        <is>
          <t>Krakow</t>
        </is>
      </c>
      <c r="E657" s="5" t="inlineStr">
        <is>
          <t>Finance</t>
        </is>
      </c>
      <c r="F657" s="5" t="inlineStr">
        <is>
          <t>L4</t>
        </is>
      </c>
      <c r="G657" s="5" t="inlineStr">
        <is>
          <t>Finance L4</t>
        </is>
      </c>
      <c r="H657" s="5" t="inlineStr">
        <is>
          <t>M</t>
        </is>
      </c>
      <c r="I657" s="5" t="inlineStr">
        <is>
          <t>Permanent</t>
        </is>
      </c>
      <c r="J657" s="5" t="inlineStr">
        <is>
          <t>Onsite</t>
        </is>
      </c>
      <c r="K657" s="5" t="n">
        <v>1</v>
      </c>
      <c r="L657" s="5" t="n">
        <v>40</v>
      </c>
      <c r="M657" s="5" t="n">
        <v>3</v>
      </c>
      <c r="N657" s="41" t="n">
        <v>44600</v>
      </c>
      <c r="O657" s="41" t="n">
        <v>3580</v>
      </c>
      <c r="P657" s="41" t="n">
        <v>0</v>
      </c>
      <c r="Q657" s="41" t="n">
        <v>0</v>
      </c>
      <c r="R657" s="41" t="n">
        <v>0</v>
      </c>
      <c r="S657" s="28">
        <f>L657*Settings!$C$7</f>
        <v/>
      </c>
      <c r="T657" s="34">
        <f>O657+P657+Q657+R657</f>
        <v/>
      </c>
      <c r="U657" s="34">
        <f>N657+T657</f>
        <v/>
      </c>
      <c r="V657" s="33">
        <f>N657/S657</f>
        <v/>
      </c>
      <c r="W657" s="33">
        <f>T657/S657</f>
        <v/>
      </c>
      <c r="X657" s="33">
        <f>U657/S657</f>
        <v/>
      </c>
      <c r="Y657" s="4">
        <f>IF(T657&gt;0,1,0)</f>
        <v/>
      </c>
      <c r="Z657" s="4">
        <f>INDEX('Job Evaluation'!$I$5:$I$40,MATCH(G657,'Job Evaluation'!$A$5:$A$40,0))</f>
        <v/>
      </c>
      <c r="AA657" s="4">
        <f>SUMPRODUCT(($C$2:$C$3444=C657)*($X$2:$X$3444&lt;X657))+SUMPRODUCT(($C$2:C657=C657)*($X$2:X657=X657))</f>
        <v/>
      </c>
      <c r="AB657" s="4">
        <f>MIN(4,INT((AA657-1)*4/COUNTIF($C$2:$C$3444,C657))+1)</f>
        <v/>
      </c>
    </row>
    <row r="658">
      <c r="A658" s="5" t="inlineStr">
        <is>
          <t>W00785</t>
        </is>
      </c>
      <c r="B658" s="5" t="inlineStr">
        <is>
          <t>IT · Milan</t>
        </is>
      </c>
      <c r="C658" s="5" t="inlineStr">
        <is>
          <t>IT</t>
        </is>
      </c>
      <c r="D658" s="5" t="inlineStr">
        <is>
          <t>Milan</t>
        </is>
      </c>
      <c r="E658" s="5" t="inlineStr">
        <is>
          <t>Tech</t>
        </is>
      </c>
      <c r="F658" s="5" t="inlineStr">
        <is>
          <t>L3</t>
        </is>
      </c>
      <c r="G658" s="5" t="inlineStr">
        <is>
          <t>Tech L3</t>
        </is>
      </c>
      <c r="H658" s="5" t="inlineStr">
        <is>
          <t>M</t>
        </is>
      </c>
      <c r="I658" s="5" t="inlineStr">
        <is>
          <t>Permanent</t>
        </is>
      </c>
      <c r="J658" s="5" t="inlineStr">
        <is>
          <t>Onsite</t>
        </is>
      </c>
      <c r="K658" s="5" t="n">
        <v>1</v>
      </c>
      <c r="L658" s="5" t="n">
        <v>40</v>
      </c>
      <c r="M658" s="5" t="n">
        <v>3</v>
      </c>
      <c r="N658" s="41" t="n">
        <v>40450</v>
      </c>
      <c r="O658" s="41" t="n">
        <v>2000</v>
      </c>
      <c r="P658" s="41" t="n">
        <v>0</v>
      </c>
      <c r="Q658" s="41" t="n">
        <v>0</v>
      </c>
      <c r="R658" s="41" t="n">
        <v>0</v>
      </c>
      <c r="S658" s="28">
        <f>L658*Settings!$C$7</f>
        <v/>
      </c>
      <c r="T658" s="34">
        <f>O658+P658+Q658+R658</f>
        <v/>
      </c>
      <c r="U658" s="34">
        <f>N658+T658</f>
        <v/>
      </c>
      <c r="V658" s="33">
        <f>N658/S658</f>
        <v/>
      </c>
      <c r="W658" s="33">
        <f>T658/S658</f>
        <v/>
      </c>
      <c r="X658" s="33">
        <f>U658/S658</f>
        <v/>
      </c>
      <c r="Y658" s="4">
        <f>IF(T658&gt;0,1,0)</f>
        <v/>
      </c>
      <c r="Z658" s="4">
        <f>INDEX('Job Evaluation'!$I$5:$I$40,MATCH(G658,'Job Evaluation'!$A$5:$A$40,0))</f>
        <v/>
      </c>
      <c r="AA658" s="4">
        <f>SUMPRODUCT(($C$2:$C$3444=C658)*($X$2:$X$3444&lt;X658))+SUMPRODUCT(($C$2:C658=C658)*($X$2:X658=X658))</f>
        <v/>
      </c>
      <c r="AB658" s="4">
        <f>MIN(4,INT((AA658-1)*4/COUNTIF($C$2:$C$3444,C658))+1)</f>
        <v/>
      </c>
    </row>
    <row r="659">
      <c r="A659" s="5" t="inlineStr">
        <is>
          <t>W00786</t>
        </is>
      </c>
      <c r="B659" s="5" t="inlineStr">
        <is>
          <t>PL · Kraków</t>
        </is>
      </c>
      <c r="C659" s="5" t="inlineStr">
        <is>
          <t>PL</t>
        </is>
      </c>
      <c r="D659" s="5" t="inlineStr">
        <is>
          <t>Krakow</t>
        </is>
      </c>
      <c r="E659" s="5" t="inlineStr">
        <is>
          <t>Customer Service</t>
        </is>
      </c>
      <c r="F659" s="5" t="inlineStr">
        <is>
          <t>L3</t>
        </is>
      </c>
      <c r="G659" s="5" t="inlineStr">
        <is>
          <t>Customer Service L3</t>
        </is>
      </c>
      <c r="H659" s="5" t="inlineStr">
        <is>
          <t>M</t>
        </is>
      </c>
      <c r="I659" s="5" t="inlineStr">
        <is>
          <t>Permanent</t>
        </is>
      </c>
      <c r="J659" s="5" t="inlineStr">
        <is>
          <t>Onsite</t>
        </is>
      </c>
      <c r="K659" s="5" t="n">
        <v>1</v>
      </c>
      <c r="L659" s="5" t="n">
        <v>40</v>
      </c>
      <c r="M659" s="5" t="n">
        <v>3</v>
      </c>
      <c r="N659" s="41" t="n">
        <v>30700</v>
      </c>
      <c r="O659" s="41" t="n">
        <v>1740</v>
      </c>
      <c r="P659" s="41" t="n">
        <v>0</v>
      </c>
      <c r="Q659" s="41" t="n">
        <v>840</v>
      </c>
      <c r="R659" s="41" t="n">
        <v>0</v>
      </c>
      <c r="S659" s="28">
        <f>L659*Settings!$C$7</f>
        <v/>
      </c>
      <c r="T659" s="34">
        <f>O659+P659+Q659+R659</f>
        <v/>
      </c>
      <c r="U659" s="34">
        <f>N659+T659</f>
        <v/>
      </c>
      <c r="V659" s="33">
        <f>N659/S659</f>
        <v/>
      </c>
      <c r="W659" s="33">
        <f>T659/S659</f>
        <v/>
      </c>
      <c r="X659" s="33">
        <f>U659/S659</f>
        <v/>
      </c>
      <c r="Y659" s="4">
        <f>IF(T659&gt;0,1,0)</f>
        <v/>
      </c>
      <c r="Z659" s="4">
        <f>INDEX('Job Evaluation'!$I$5:$I$40,MATCH(G659,'Job Evaluation'!$A$5:$A$40,0))</f>
        <v/>
      </c>
      <c r="AA659" s="4">
        <f>SUMPRODUCT(($C$2:$C$3444=C659)*($X$2:$X$3444&lt;X659))+SUMPRODUCT(($C$2:C659=C659)*($X$2:X659=X659))</f>
        <v/>
      </c>
      <c r="AB659" s="4">
        <f>MIN(4,INT((AA659-1)*4/COUNTIF($C$2:$C$3444,C659))+1)</f>
        <v/>
      </c>
    </row>
    <row r="660">
      <c r="A660" s="5" t="inlineStr">
        <is>
          <t>W00787</t>
        </is>
      </c>
      <c r="B660" s="5" t="inlineStr">
        <is>
          <t>PL · Kraków</t>
        </is>
      </c>
      <c r="C660" s="5" t="inlineStr">
        <is>
          <t>PL</t>
        </is>
      </c>
      <c r="D660" s="5" t="inlineStr">
        <is>
          <t>Krakow</t>
        </is>
      </c>
      <c r="E660" s="5" t="inlineStr">
        <is>
          <t>Operations</t>
        </is>
      </c>
      <c r="F660" s="5" t="inlineStr">
        <is>
          <t>L2</t>
        </is>
      </c>
      <c r="G660" s="5" t="inlineStr">
        <is>
          <t>Operations L2</t>
        </is>
      </c>
      <c r="H660" s="5" t="inlineStr">
        <is>
          <t>M</t>
        </is>
      </c>
      <c r="I660" s="5" t="inlineStr">
        <is>
          <t>Permanent</t>
        </is>
      </c>
      <c r="J660" s="5" t="inlineStr">
        <is>
          <t>Hybrid</t>
        </is>
      </c>
      <c r="K660" s="5" t="n">
        <v>1</v>
      </c>
      <c r="L660" s="5" t="n">
        <v>40</v>
      </c>
      <c r="M660" s="5" t="n">
        <v>4</v>
      </c>
      <c r="N660" s="41" t="n">
        <v>26350</v>
      </c>
      <c r="O660" s="41" t="n">
        <v>0</v>
      </c>
      <c r="P660" s="41" t="n">
        <v>0</v>
      </c>
      <c r="Q660" s="41" t="n">
        <v>0</v>
      </c>
      <c r="R660" s="41" t="n">
        <v>0</v>
      </c>
      <c r="S660" s="28">
        <f>L660*Settings!$C$7</f>
        <v/>
      </c>
      <c r="T660" s="34">
        <f>O660+P660+Q660+R660</f>
        <v/>
      </c>
      <c r="U660" s="34">
        <f>N660+T660</f>
        <v/>
      </c>
      <c r="V660" s="33">
        <f>N660/S660</f>
        <v/>
      </c>
      <c r="W660" s="33">
        <f>T660/S660</f>
        <v/>
      </c>
      <c r="X660" s="33">
        <f>U660/S660</f>
        <v/>
      </c>
      <c r="Y660" s="4">
        <f>IF(T660&gt;0,1,0)</f>
        <v/>
      </c>
      <c r="Z660" s="4">
        <f>INDEX('Job Evaluation'!$I$5:$I$40,MATCH(G660,'Job Evaluation'!$A$5:$A$40,0))</f>
        <v/>
      </c>
      <c r="AA660" s="4">
        <f>SUMPRODUCT(($C$2:$C$3444=C660)*($X$2:$X$3444&lt;X660))+SUMPRODUCT(($C$2:C660=C660)*($X$2:X660=X660))</f>
        <v/>
      </c>
      <c r="AB660" s="4">
        <f>MIN(4,INT((AA660-1)*4/COUNTIF($C$2:$C$3444,C660))+1)</f>
        <v/>
      </c>
    </row>
    <row r="661">
      <c r="A661" s="5" t="inlineStr">
        <is>
          <t>W00788</t>
        </is>
      </c>
      <c r="B661" s="5" t="inlineStr">
        <is>
          <t>DE · Munich</t>
        </is>
      </c>
      <c r="C661" s="5" t="inlineStr">
        <is>
          <t>DE</t>
        </is>
      </c>
      <c r="D661" s="5" t="inlineStr">
        <is>
          <t>Munich</t>
        </is>
      </c>
      <c r="E661" s="5" t="inlineStr">
        <is>
          <t>HR</t>
        </is>
      </c>
      <c r="F661" s="5" t="inlineStr">
        <is>
          <t>L3</t>
        </is>
      </c>
      <c r="G661" s="5" t="inlineStr">
        <is>
          <t>HR L3</t>
        </is>
      </c>
      <c r="H661" s="5" t="inlineStr">
        <is>
          <t>F</t>
        </is>
      </c>
      <c r="I661" s="5" t="inlineStr">
        <is>
          <t>Permanent</t>
        </is>
      </c>
      <c r="J661" s="5" t="inlineStr">
        <is>
          <t>Hybrid</t>
        </is>
      </c>
      <c r="K661" s="5" t="n">
        <v>1</v>
      </c>
      <c r="L661" s="5" t="n">
        <v>40</v>
      </c>
      <c r="M661" s="5" t="n">
        <v>3</v>
      </c>
      <c r="N661" s="41" t="n">
        <v>60150</v>
      </c>
      <c r="O661" s="41" t="n">
        <v>3380</v>
      </c>
      <c r="P661" s="41" t="n">
        <v>0</v>
      </c>
      <c r="Q661" s="41" t="n">
        <v>0</v>
      </c>
      <c r="R661" s="41" t="n">
        <v>0</v>
      </c>
      <c r="S661" s="28">
        <f>L661*Settings!$C$7</f>
        <v/>
      </c>
      <c r="T661" s="34">
        <f>O661+P661+Q661+R661</f>
        <v/>
      </c>
      <c r="U661" s="34">
        <f>N661+T661</f>
        <v/>
      </c>
      <c r="V661" s="33">
        <f>N661/S661</f>
        <v/>
      </c>
      <c r="W661" s="33">
        <f>T661/S661</f>
        <v/>
      </c>
      <c r="X661" s="33">
        <f>U661/S661</f>
        <v/>
      </c>
      <c r="Y661" s="4">
        <f>IF(T661&gt;0,1,0)</f>
        <v/>
      </c>
      <c r="Z661" s="4">
        <f>INDEX('Job Evaluation'!$I$5:$I$40,MATCH(G661,'Job Evaluation'!$A$5:$A$40,0))</f>
        <v/>
      </c>
      <c r="AA661" s="4">
        <f>SUMPRODUCT(($C$2:$C$3444=C661)*($X$2:$X$3444&lt;X661))+SUMPRODUCT(($C$2:C661=C661)*($X$2:X661=X661))</f>
        <v/>
      </c>
      <c r="AB661" s="4">
        <f>MIN(4,INT((AA661-1)*4/COUNTIF($C$2:$C$3444,C661))+1)</f>
        <v/>
      </c>
    </row>
    <row r="662">
      <c r="A662" s="5" t="inlineStr">
        <is>
          <t>W00790</t>
        </is>
      </c>
      <c r="B662" s="5" t="inlineStr">
        <is>
          <t>IT · Milan</t>
        </is>
      </c>
      <c r="C662" s="5" t="inlineStr">
        <is>
          <t>IT</t>
        </is>
      </c>
      <c r="D662" s="5" t="inlineStr">
        <is>
          <t>Milan</t>
        </is>
      </c>
      <c r="E662" s="5" t="inlineStr">
        <is>
          <t>Operations</t>
        </is>
      </c>
      <c r="F662" s="5" t="inlineStr">
        <is>
          <t>L1</t>
        </is>
      </c>
      <c r="G662" s="5" t="inlineStr">
        <is>
          <t>Operations L1</t>
        </is>
      </c>
      <c r="H662" s="5" t="inlineStr">
        <is>
          <t>F</t>
        </is>
      </c>
      <c r="I662" s="5" t="inlineStr">
        <is>
          <t>Permanent</t>
        </is>
      </c>
      <c r="J662" s="5" t="inlineStr">
        <is>
          <t>Hybrid</t>
        </is>
      </c>
      <c r="K662" s="5" t="n">
        <v>1</v>
      </c>
      <c r="L662" s="5" t="n">
        <v>40</v>
      </c>
      <c r="M662" s="5" t="n">
        <v>3</v>
      </c>
      <c r="N662" s="41" t="n">
        <v>24450</v>
      </c>
      <c r="O662" s="41" t="n">
        <v>0</v>
      </c>
      <c r="P662" s="41" t="n">
        <v>0</v>
      </c>
      <c r="Q662" s="41" t="n">
        <v>0</v>
      </c>
      <c r="R662" s="41" t="n">
        <v>0</v>
      </c>
      <c r="S662" s="28">
        <f>L662*Settings!$C$7</f>
        <v/>
      </c>
      <c r="T662" s="34">
        <f>O662+P662+Q662+R662</f>
        <v/>
      </c>
      <c r="U662" s="34">
        <f>N662+T662</f>
        <v/>
      </c>
      <c r="V662" s="33">
        <f>N662/S662</f>
        <v/>
      </c>
      <c r="W662" s="33">
        <f>T662/S662</f>
        <v/>
      </c>
      <c r="X662" s="33">
        <f>U662/S662</f>
        <v/>
      </c>
      <c r="Y662" s="4">
        <f>IF(T662&gt;0,1,0)</f>
        <v/>
      </c>
      <c r="Z662" s="4">
        <f>INDEX('Job Evaluation'!$I$5:$I$40,MATCH(G662,'Job Evaluation'!$A$5:$A$40,0))</f>
        <v/>
      </c>
      <c r="AA662" s="4">
        <f>SUMPRODUCT(($C$2:$C$3444=C662)*($X$2:$X$3444&lt;X662))+SUMPRODUCT(($C$2:C662=C662)*($X$2:X662=X662))</f>
        <v/>
      </c>
      <c r="AB662" s="4">
        <f>MIN(4,INT((AA662-1)*4/COUNTIF($C$2:$C$3444,C662))+1)</f>
        <v/>
      </c>
    </row>
    <row r="663">
      <c r="A663" s="5" t="inlineStr">
        <is>
          <t>W00791</t>
        </is>
      </c>
      <c r="B663" s="5" t="inlineStr">
        <is>
          <t>ES · Barcelona</t>
        </is>
      </c>
      <c r="C663" s="5" t="inlineStr">
        <is>
          <t>ES</t>
        </is>
      </c>
      <c r="D663" s="5" t="inlineStr">
        <is>
          <t>Barcelona</t>
        </is>
      </c>
      <c r="E663" s="5" t="inlineStr">
        <is>
          <t>Sales</t>
        </is>
      </c>
      <c r="F663" s="5" t="inlineStr">
        <is>
          <t>L1</t>
        </is>
      </c>
      <c r="G663" s="5" t="inlineStr">
        <is>
          <t>Sales L1</t>
        </is>
      </c>
      <c r="H663" s="5" t="inlineStr">
        <is>
          <t>M</t>
        </is>
      </c>
      <c r="I663" s="5" t="inlineStr">
        <is>
          <t>Permanent</t>
        </is>
      </c>
      <c r="J663" s="5" t="inlineStr">
        <is>
          <t>Remote</t>
        </is>
      </c>
      <c r="K663" s="5" t="n">
        <v>1</v>
      </c>
      <c r="L663" s="5" t="n">
        <v>40</v>
      </c>
      <c r="M663" s="5" t="n">
        <v>3</v>
      </c>
      <c r="N663" s="41" t="n">
        <v>24700</v>
      </c>
      <c r="O663" s="41" t="n">
        <v>0</v>
      </c>
      <c r="P663" s="41" t="n">
        <v>3540</v>
      </c>
      <c r="Q663" s="41" t="n">
        <v>0</v>
      </c>
      <c r="R663" s="41" t="n">
        <v>0</v>
      </c>
      <c r="S663" s="28">
        <f>L663*Settings!$C$7</f>
        <v/>
      </c>
      <c r="T663" s="34">
        <f>O663+P663+Q663+R663</f>
        <v/>
      </c>
      <c r="U663" s="34">
        <f>N663+T663</f>
        <v/>
      </c>
      <c r="V663" s="33">
        <f>N663/S663</f>
        <v/>
      </c>
      <c r="W663" s="33">
        <f>T663/S663</f>
        <v/>
      </c>
      <c r="X663" s="33">
        <f>U663/S663</f>
        <v/>
      </c>
      <c r="Y663" s="4">
        <f>IF(T663&gt;0,1,0)</f>
        <v/>
      </c>
      <c r="Z663" s="4">
        <f>INDEX('Job Evaluation'!$I$5:$I$40,MATCH(G663,'Job Evaluation'!$A$5:$A$40,0))</f>
        <v/>
      </c>
      <c r="AA663" s="4">
        <f>SUMPRODUCT(($C$2:$C$3444=C663)*($X$2:$X$3444&lt;X663))+SUMPRODUCT(($C$2:C663=C663)*($X$2:X663=X663))</f>
        <v/>
      </c>
      <c r="AB663" s="4">
        <f>MIN(4,INT((AA663-1)*4/COUNTIF($C$2:$C$3444,C663))+1)</f>
        <v/>
      </c>
    </row>
    <row r="664">
      <c r="A664" s="5" t="inlineStr">
        <is>
          <t>W00792</t>
        </is>
      </c>
      <c r="B664" s="5" t="inlineStr">
        <is>
          <t>PL · Kraków</t>
        </is>
      </c>
      <c r="C664" s="5" t="inlineStr">
        <is>
          <t>PL</t>
        </is>
      </c>
      <c r="D664" s="5" t="inlineStr">
        <is>
          <t>Krakow</t>
        </is>
      </c>
      <c r="E664" s="5" t="inlineStr">
        <is>
          <t>Sales</t>
        </is>
      </c>
      <c r="F664" s="5" t="inlineStr">
        <is>
          <t>L1</t>
        </is>
      </c>
      <c r="G664" s="5" t="inlineStr">
        <is>
          <t>Sales L1</t>
        </is>
      </c>
      <c r="H664" s="5" t="inlineStr">
        <is>
          <t>F</t>
        </is>
      </c>
      <c r="I664" s="5" t="inlineStr">
        <is>
          <t>Fixed-term</t>
        </is>
      </c>
      <c r="J664" s="5" t="inlineStr">
        <is>
          <t>Onsite</t>
        </is>
      </c>
      <c r="K664" s="5" t="n">
        <v>1</v>
      </c>
      <c r="L664" s="5" t="n">
        <v>40</v>
      </c>
      <c r="M664" s="5" t="n">
        <v>2</v>
      </c>
      <c r="N664" s="41" t="n">
        <v>24150</v>
      </c>
      <c r="O664" s="41" t="n">
        <v>0</v>
      </c>
      <c r="P664" s="41" t="n">
        <v>2880</v>
      </c>
      <c r="Q664" s="41" t="n">
        <v>0</v>
      </c>
      <c r="R664" s="41" t="n">
        <v>0</v>
      </c>
      <c r="S664" s="28">
        <f>L664*Settings!$C$7</f>
        <v/>
      </c>
      <c r="T664" s="34">
        <f>O664+P664+Q664+R664</f>
        <v/>
      </c>
      <c r="U664" s="34">
        <f>N664+T664</f>
        <v/>
      </c>
      <c r="V664" s="33">
        <f>N664/S664</f>
        <v/>
      </c>
      <c r="W664" s="33">
        <f>T664/S664</f>
        <v/>
      </c>
      <c r="X664" s="33">
        <f>U664/S664</f>
        <v/>
      </c>
      <c r="Y664" s="4">
        <f>IF(T664&gt;0,1,0)</f>
        <v/>
      </c>
      <c r="Z664" s="4">
        <f>INDEX('Job Evaluation'!$I$5:$I$40,MATCH(G664,'Job Evaluation'!$A$5:$A$40,0))</f>
        <v/>
      </c>
      <c r="AA664" s="4">
        <f>SUMPRODUCT(($C$2:$C$3444=C664)*($X$2:$X$3444&lt;X664))+SUMPRODUCT(($C$2:C664=C664)*($X$2:X664=X664))</f>
        <v/>
      </c>
      <c r="AB664" s="4">
        <f>MIN(4,INT((AA664-1)*4/COUNTIF($C$2:$C$3444,C664))+1)</f>
        <v/>
      </c>
    </row>
    <row r="665">
      <c r="A665" s="5" t="inlineStr">
        <is>
          <t>W00793</t>
        </is>
      </c>
      <c r="B665" s="5" t="inlineStr">
        <is>
          <t>PL · Kraków</t>
        </is>
      </c>
      <c r="C665" s="5" t="inlineStr">
        <is>
          <t>PL</t>
        </is>
      </c>
      <c r="D665" s="5" t="inlineStr">
        <is>
          <t>Krakow</t>
        </is>
      </c>
      <c r="E665" s="5" t="inlineStr">
        <is>
          <t>Customer Service</t>
        </is>
      </c>
      <c r="F665" s="5" t="inlineStr">
        <is>
          <t>L2</t>
        </is>
      </c>
      <c r="G665" s="5" t="inlineStr">
        <is>
          <t>Customer Service L2</t>
        </is>
      </c>
      <c r="H665" s="5" t="inlineStr">
        <is>
          <t>F</t>
        </is>
      </c>
      <c r="I665" s="5" t="inlineStr">
        <is>
          <t>Permanent</t>
        </is>
      </c>
      <c r="J665" s="5" t="inlineStr">
        <is>
          <t>Hybrid</t>
        </is>
      </c>
      <c r="K665" s="5" t="n">
        <v>1</v>
      </c>
      <c r="L665" s="5" t="n">
        <v>40</v>
      </c>
      <c r="M665" s="5" t="n">
        <v>3</v>
      </c>
      <c r="N665" s="41" t="n">
        <v>28400</v>
      </c>
      <c r="O665" s="41" t="n">
        <v>0</v>
      </c>
      <c r="P665" s="41" t="n">
        <v>0</v>
      </c>
      <c r="Q665" s="41" t="n">
        <v>0</v>
      </c>
      <c r="R665" s="41" t="n">
        <v>0</v>
      </c>
      <c r="S665" s="28">
        <f>L665*Settings!$C$7</f>
        <v/>
      </c>
      <c r="T665" s="34">
        <f>O665+P665+Q665+R665</f>
        <v/>
      </c>
      <c r="U665" s="34">
        <f>N665+T665</f>
        <v/>
      </c>
      <c r="V665" s="33">
        <f>N665/S665</f>
        <v/>
      </c>
      <c r="W665" s="33">
        <f>T665/S665</f>
        <v/>
      </c>
      <c r="X665" s="33">
        <f>U665/S665</f>
        <v/>
      </c>
      <c r="Y665" s="4">
        <f>IF(T665&gt;0,1,0)</f>
        <v/>
      </c>
      <c r="Z665" s="4">
        <f>INDEX('Job Evaluation'!$I$5:$I$40,MATCH(G665,'Job Evaluation'!$A$5:$A$40,0))</f>
        <v/>
      </c>
      <c r="AA665" s="4">
        <f>SUMPRODUCT(($C$2:$C$3444=C665)*($X$2:$X$3444&lt;X665))+SUMPRODUCT(($C$2:C665=C665)*($X$2:X665=X665))</f>
        <v/>
      </c>
      <c r="AB665" s="4">
        <f>MIN(4,INT((AA665-1)*4/COUNTIF($C$2:$C$3444,C665))+1)</f>
        <v/>
      </c>
    </row>
    <row r="666">
      <c r="A666" s="5" t="inlineStr">
        <is>
          <t>W00797</t>
        </is>
      </c>
      <c r="B666" s="5" t="inlineStr">
        <is>
          <t>PL · Kraków</t>
        </is>
      </c>
      <c r="C666" s="5" t="inlineStr">
        <is>
          <t>PL</t>
        </is>
      </c>
      <c r="D666" s="5" t="inlineStr">
        <is>
          <t>Krakow</t>
        </is>
      </c>
      <c r="E666" s="5" t="inlineStr">
        <is>
          <t>Customer Service</t>
        </is>
      </c>
      <c r="F666" s="5" t="inlineStr">
        <is>
          <t>L2</t>
        </is>
      </c>
      <c r="G666" s="5" t="inlineStr">
        <is>
          <t>Customer Service L2</t>
        </is>
      </c>
      <c r="H666" s="5" t="inlineStr">
        <is>
          <t>M</t>
        </is>
      </c>
      <c r="I666" s="5" t="inlineStr">
        <is>
          <t>Fixed-term</t>
        </is>
      </c>
      <c r="J666" s="5" t="inlineStr">
        <is>
          <t>Hybrid</t>
        </is>
      </c>
      <c r="K666" s="5" t="n">
        <v>1</v>
      </c>
      <c r="L666" s="5" t="n">
        <v>40</v>
      </c>
      <c r="M666" s="5" t="n">
        <v>3</v>
      </c>
      <c r="N666" s="41" t="n">
        <v>24200</v>
      </c>
      <c r="O666" s="41" t="n">
        <v>0</v>
      </c>
      <c r="P666" s="41" t="n">
        <v>0</v>
      </c>
      <c r="Q666" s="41" t="n">
        <v>0</v>
      </c>
      <c r="R666" s="41" t="n">
        <v>0</v>
      </c>
      <c r="S666" s="28">
        <f>L666*Settings!$C$7</f>
        <v/>
      </c>
      <c r="T666" s="34">
        <f>O666+P666+Q666+R666</f>
        <v/>
      </c>
      <c r="U666" s="34">
        <f>N666+T666</f>
        <v/>
      </c>
      <c r="V666" s="33">
        <f>N666/S666</f>
        <v/>
      </c>
      <c r="W666" s="33">
        <f>T666/S666</f>
        <v/>
      </c>
      <c r="X666" s="33">
        <f>U666/S666</f>
        <v/>
      </c>
      <c r="Y666" s="4">
        <f>IF(T666&gt;0,1,0)</f>
        <v/>
      </c>
      <c r="Z666" s="4">
        <f>INDEX('Job Evaluation'!$I$5:$I$40,MATCH(G666,'Job Evaluation'!$A$5:$A$40,0))</f>
        <v/>
      </c>
      <c r="AA666" s="4">
        <f>SUMPRODUCT(($C$2:$C$3444=C666)*($X$2:$X$3444&lt;X666))+SUMPRODUCT(($C$2:C666=C666)*($X$2:X666=X666))</f>
        <v/>
      </c>
      <c r="AB666" s="4">
        <f>MIN(4,INT((AA666-1)*4/COUNTIF($C$2:$C$3444,C666))+1)</f>
        <v/>
      </c>
    </row>
    <row r="667">
      <c r="A667" s="5" t="inlineStr">
        <is>
          <t>W00798</t>
        </is>
      </c>
      <c r="B667" s="5" t="inlineStr">
        <is>
          <t>IT · Milan</t>
        </is>
      </c>
      <c r="C667" s="5" t="inlineStr">
        <is>
          <t>IT</t>
        </is>
      </c>
      <c r="D667" s="5" t="inlineStr">
        <is>
          <t>Milan</t>
        </is>
      </c>
      <c r="E667" s="5" t="inlineStr">
        <is>
          <t>Operations</t>
        </is>
      </c>
      <c r="F667" s="5" t="inlineStr">
        <is>
          <t>L4</t>
        </is>
      </c>
      <c r="G667" s="5" t="inlineStr">
        <is>
          <t>Operations L4</t>
        </is>
      </c>
      <c r="H667" s="5" t="inlineStr">
        <is>
          <t>M</t>
        </is>
      </c>
      <c r="I667" s="5" t="inlineStr">
        <is>
          <t>Permanent</t>
        </is>
      </c>
      <c r="J667" s="5" t="inlineStr">
        <is>
          <t>Onsite</t>
        </is>
      </c>
      <c r="K667" s="5" t="n">
        <v>1</v>
      </c>
      <c r="L667" s="5" t="n">
        <v>40</v>
      </c>
      <c r="M667" s="5" t="n">
        <v>3</v>
      </c>
      <c r="N667" s="41" t="n">
        <v>53400</v>
      </c>
      <c r="O667" s="41" t="n">
        <v>4510</v>
      </c>
      <c r="P667" s="41" t="n">
        <v>0</v>
      </c>
      <c r="Q667" s="41" t="n">
        <v>0</v>
      </c>
      <c r="R667" s="41" t="n">
        <v>0</v>
      </c>
      <c r="S667" s="28">
        <f>L667*Settings!$C$7</f>
        <v/>
      </c>
      <c r="T667" s="34">
        <f>O667+P667+Q667+R667</f>
        <v/>
      </c>
      <c r="U667" s="34">
        <f>N667+T667</f>
        <v/>
      </c>
      <c r="V667" s="33">
        <f>N667/S667</f>
        <v/>
      </c>
      <c r="W667" s="33">
        <f>T667/S667</f>
        <v/>
      </c>
      <c r="X667" s="33">
        <f>U667/S667</f>
        <v/>
      </c>
      <c r="Y667" s="4">
        <f>IF(T667&gt;0,1,0)</f>
        <v/>
      </c>
      <c r="Z667" s="4">
        <f>INDEX('Job Evaluation'!$I$5:$I$40,MATCH(G667,'Job Evaluation'!$A$5:$A$40,0))</f>
        <v/>
      </c>
      <c r="AA667" s="4">
        <f>SUMPRODUCT(($C$2:$C$3444=C667)*($X$2:$X$3444&lt;X667))+SUMPRODUCT(($C$2:C667=C667)*($X$2:X667=X667))</f>
        <v/>
      </c>
      <c r="AB667" s="4">
        <f>MIN(4,INT((AA667-1)*4/COUNTIF($C$2:$C$3444,C667))+1)</f>
        <v/>
      </c>
    </row>
    <row r="668">
      <c r="A668" s="5" t="inlineStr">
        <is>
          <t>W00799</t>
        </is>
      </c>
      <c r="B668" s="5" t="inlineStr">
        <is>
          <t>ES · Barcelona</t>
        </is>
      </c>
      <c r="C668" s="5" t="inlineStr">
        <is>
          <t>ES</t>
        </is>
      </c>
      <c r="D668" s="5" t="inlineStr">
        <is>
          <t>Barcelona</t>
        </is>
      </c>
      <c r="E668" s="5" t="inlineStr">
        <is>
          <t>Customer Service</t>
        </is>
      </c>
      <c r="F668" s="5" t="inlineStr">
        <is>
          <t>L1</t>
        </is>
      </c>
      <c r="G668" s="5" t="inlineStr">
        <is>
          <t>Customer Service L1</t>
        </is>
      </c>
      <c r="H668" s="5" t="inlineStr">
        <is>
          <t>F</t>
        </is>
      </c>
      <c r="I668" s="5" t="inlineStr">
        <is>
          <t>Permanent</t>
        </is>
      </c>
      <c r="J668" s="5" t="inlineStr">
        <is>
          <t>Hybrid</t>
        </is>
      </c>
      <c r="K668" s="5" t="n">
        <v>1</v>
      </c>
      <c r="L668" s="5" t="n">
        <v>40</v>
      </c>
      <c r="M668" s="5" t="n">
        <v>1</v>
      </c>
      <c r="N668" s="41" t="n">
        <v>23650</v>
      </c>
      <c r="O668" s="41" t="n">
        <v>0</v>
      </c>
      <c r="P668" s="41" t="n">
        <v>0</v>
      </c>
      <c r="Q668" s="41" t="n">
        <v>0</v>
      </c>
      <c r="R668" s="41" t="n">
        <v>0</v>
      </c>
      <c r="S668" s="28">
        <f>L668*Settings!$C$7</f>
        <v/>
      </c>
      <c r="T668" s="34">
        <f>O668+P668+Q668+R668</f>
        <v/>
      </c>
      <c r="U668" s="34">
        <f>N668+T668</f>
        <v/>
      </c>
      <c r="V668" s="33">
        <f>N668/S668</f>
        <v/>
      </c>
      <c r="W668" s="33">
        <f>T668/S668</f>
        <v/>
      </c>
      <c r="X668" s="33">
        <f>U668/S668</f>
        <v/>
      </c>
      <c r="Y668" s="4">
        <f>IF(T668&gt;0,1,0)</f>
        <v/>
      </c>
      <c r="Z668" s="4">
        <f>INDEX('Job Evaluation'!$I$5:$I$40,MATCH(G668,'Job Evaluation'!$A$5:$A$40,0))</f>
        <v/>
      </c>
      <c r="AA668" s="4">
        <f>SUMPRODUCT(($C$2:$C$3444=C668)*($X$2:$X$3444&lt;X668))+SUMPRODUCT(($C$2:C668=C668)*($X$2:X668=X668))</f>
        <v/>
      </c>
      <c r="AB668" s="4">
        <f>MIN(4,INT((AA668-1)*4/COUNTIF($C$2:$C$3444,C668))+1)</f>
        <v/>
      </c>
    </row>
    <row r="669">
      <c r="A669" s="5" t="inlineStr">
        <is>
          <t>W00800</t>
        </is>
      </c>
      <c r="B669" s="5" t="inlineStr">
        <is>
          <t>ES · Barcelona</t>
        </is>
      </c>
      <c r="C669" s="5" t="inlineStr">
        <is>
          <t>ES</t>
        </is>
      </c>
      <c r="D669" s="5" t="inlineStr">
        <is>
          <t>Barcelona</t>
        </is>
      </c>
      <c r="E669" s="5" t="inlineStr">
        <is>
          <t>Sales</t>
        </is>
      </c>
      <c r="F669" s="5" t="inlineStr">
        <is>
          <t>L3</t>
        </is>
      </c>
      <c r="G669" s="5" t="inlineStr">
        <is>
          <t>Sales L3</t>
        </is>
      </c>
      <c r="H669" s="5" t="inlineStr">
        <is>
          <t>M</t>
        </is>
      </c>
      <c r="I669" s="5" t="inlineStr">
        <is>
          <t>Permanent</t>
        </is>
      </c>
      <c r="J669" s="5" t="inlineStr">
        <is>
          <t>Hybrid</t>
        </is>
      </c>
      <c r="K669" s="5" t="n">
        <v>1</v>
      </c>
      <c r="L669" s="5" t="n">
        <v>40</v>
      </c>
      <c r="M669" s="5" t="n">
        <v>2</v>
      </c>
      <c r="N669" s="41" t="n">
        <v>39250</v>
      </c>
      <c r="O669" s="41" t="n">
        <v>990</v>
      </c>
      <c r="P669" s="41" t="n">
        <v>4730</v>
      </c>
      <c r="Q669" s="41" t="n">
        <v>0</v>
      </c>
      <c r="R669" s="41" t="n">
        <v>0</v>
      </c>
      <c r="S669" s="28">
        <f>L669*Settings!$C$7</f>
        <v/>
      </c>
      <c r="T669" s="34">
        <f>O669+P669+Q669+R669</f>
        <v/>
      </c>
      <c r="U669" s="34">
        <f>N669+T669</f>
        <v/>
      </c>
      <c r="V669" s="33">
        <f>N669/S669</f>
        <v/>
      </c>
      <c r="W669" s="33">
        <f>T669/S669</f>
        <v/>
      </c>
      <c r="X669" s="33">
        <f>U669/S669</f>
        <v/>
      </c>
      <c r="Y669" s="4">
        <f>IF(T669&gt;0,1,0)</f>
        <v/>
      </c>
      <c r="Z669" s="4">
        <f>INDEX('Job Evaluation'!$I$5:$I$40,MATCH(G669,'Job Evaluation'!$A$5:$A$40,0))</f>
        <v/>
      </c>
      <c r="AA669" s="4">
        <f>SUMPRODUCT(($C$2:$C$3444=C669)*($X$2:$X$3444&lt;X669))+SUMPRODUCT(($C$2:C669=C669)*($X$2:X669=X669))</f>
        <v/>
      </c>
      <c r="AB669" s="4">
        <f>MIN(4,INT((AA669-1)*4/COUNTIF($C$2:$C$3444,C669))+1)</f>
        <v/>
      </c>
    </row>
    <row r="670">
      <c r="A670" s="5" t="inlineStr">
        <is>
          <t>W00801</t>
        </is>
      </c>
      <c r="B670" s="5" t="inlineStr">
        <is>
          <t>DE · Munich</t>
        </is>
      </c>
      <c r="C670" s="5" t="inlineStr">
        <is>
          <t>DE</t>
        </is>
      </c>
      <c r="D670" s="5" t="inlineStr">
        <is>
          <t>Munich</t>
        </is>
      </c>
      <c r="E670" s="5" t="inlineStr">
        <is>
          <t>Customer Service</t>
        </is>
      </c>
      <c r="F670" s="5" t="inlineStr">
        <is>
          <t>L2</t>
        </is>
      </c>
      <c r="G670" s="5" t="inlineStr">
        <is>
          <t>Customer Service L2</t>
        </is>
      </c>
      <c r="H670" s="5" t="inlineStr">
        <is>
          <t>F</t>
        </is>
      </c>
      <c r="I670" s="5" t="inlineStr">
        <is>
          <t>Permanent</t>
        </is>
      </c>
      <c r="J670" s="5" t="inlineStr">
        <is>
          <t>Hybrid</t>
        </is>
      </c>
      <c r="K670" s="5" t="n">
        <v>1</v>
      </c>
      <c r="L670" s="5" t="n">
        <v>40</v>
      </c>
      <c r="M670" s="5" t="n">
        <v>3</v>
      </c>
      <c r="N670" s="41" t="n">
        <v>41200</v>
      </c>
      <c r="O670" s="41" t="n">
        <v>0</v>
      </c>
      <c r="P670" s="41" t="n">
        <v>0</v>
      </c>
      <c r="Q670" s="41" t="n">
        <v>0</v>
      </c>
      <c r="R670" s="41" t="n">
        <v>0</v>
      </c>
      <c r="S670" s="28">
        <f>L670*Settings!$C$7</f>
        <v/>
      </c>
      <c r="T670" s="34">
        <f>O670+P670+Q670+R670</f>
        <v/>
      </c>
      <c r="U670" s="34">
        <f>N670+T670</f>
        <v/>
      </c>
      <c r="V670" s="33">
        <f>N670/S670</f>
        <v/>
      </c>
      <c r="W670" s="33">
        <f>T670/S670</f>
        <v/>
      </c>
      <c r="X670" s="33">
        <f>U670/S670</f>
        <v/>
      </c>
      <c r="Y670" s="4">
        <f>IF(T670&gt;0,1,0)</f>
        <v/>
      </c>
      <c r="Z670" s="4">
        <f>INDEX('Job Evaluation'!$I$5:$I$40,MATCH(G670,'Job Evaluation'!$A$5:$A$40,0))</f>
        <v/>
      </c>
      <c r="AA670" s="4">
        <f>SUMPRODUCT(($C$2:$C$3444=C670)*($X$2:$X$3444&lt;X670))+SUMPRODUCT(($C$2:C670=C670)*($X$2:X670=X670))</f>
        <v/>
      </c>
      <c r="AB670" s="4">
        <f>MIN(4,INT((AA670-1)*4/COUNTIF($C$2:$C$3444,C670))+1)</f>
        <v/>
      </c>
    </row>
    <row r="671">
      <c r="A671" s="5" t="inlineStr">
        <is>
          <t>W00802</t>
        </is>
      </c>
      <c r="B671" s="5" t="inlineStr">
        <is>
          <t>IT · Milan</t>
        </is>
      </c>
      <c r="C671" s="5" t="inlineStr">
        <is>
          <t>IT</t>
        </is>
      </c>
      <c r="D671" s="5" t="inlineStr">
        <is>
          <t>Milan</t>
        </is>
      </c>
      <c r="E671" s="5" t="inlineStr">
        <is>
          <t>HR</t>
        </is>
      </c>
      <c r="F671" s="5" t="inlineStr">
        <is>
          <t>L1</t>
        </is>
      </c>
      <c r="G671" s="5" t="inlineStr">
        <is>
          <t>HR L1</t>
        </is>
      </c>
      <c r="H671" s="5" t="inlineStr">
        <is>
          <t>M</t>
        </is>
      </c>
      <c r="I671" s="5" t="inlineStr">
        <is>
          <t>Permanent</t>
        </is>
      </c>
      <c r="J671" s="5" t="inlineStr">
        <is>
          <t>Hybrid</t>
        </is>
      </c>
      <c r="K671" s="5" t="n">
        <v>1</v>
      </c>
      <c r="L671" s="5" t="n">
        <v>40</v>
      </c>
      <c r="M671" s="5" t="n">
        <v>3</v>
      </c>
      <c r="N671" s="41" t="n">
        <v>26550</v>
      </c>
      <c r="O671" s="41" t="n">
        <v>0</v>
      </c>
      <c r="P671" s="41" t="n">
        <v>0</v>
      </c>
      <c r="Q671" s="41" t="n">
        <v>0</v>
      </c>
      <c r="R671" s="41" t="n">
        <v>0</v>
      </c>
      <c r="S671" s="28">
        <f>L671*Settings!$C$7</f>
        <v/>
      </c>
      <c r="T671" s="34">
        <f>O671+P671+Q671+R671</f>
        <v/>
      </c>
      <c r="U671" s="34">
        <f>N671+T671</f>
        <v/>
      </c>
      <c r="V671" s="33">
        <f>N671/S671</f>
        <v/>
      </c>
      <c r="W671" s="33">
        <f>T671/S671</f>
        <v/>
      </c>
      <c r="X671" s="33">
        <f>U671/S671</f>
        <v/>
      </c>
      <c r="Y671" s="4">
        <f>IF(T671&gt;0,1,0)</f>
        <v/>
      </c>
      <c r="Z671" s="4">
        <f>INDEX('Job Evaluation'!$I$5:$I$40,MATCH(G671,'Job Evaluation'!$A$5:$A$40,0))</f>
        <v/>
      </c>
      <c r="AA671" s="4">
        <f>SUMPRODUCT(($C$2:$C$3444=C671)*($X$2:$X$3444&lt;X671))+SUMPRODUCT(($C$2:C671=C671)*($X$2:X671=X671))</f>
        <v/>
      </c>
      <c r="AB671" s="4">
        <f>MIN(4,INT((AA671-1)*4/COUNTIF($C$2:$C$3444,C671))+1)</f>
        <v/>
      </c>
    </row>
    <row r="672">
      <c r="A672" s="5" t="inlineStr">
        <is>
          <t>W00803</t>
        </is>
      </c>
      <c r="B672" s="5" t="inlineStr">
        <is>
          <t>DE · Munich</t>
        </is>
      </c>
      <c r="C672" s="5" t="inlineStr">
        <is>
          <t>DE</t>
        </is>
      </c>
      <c r="D672" s="5" t="inlineStr">
        <is>
          <t>Munich</t>
        </is>
      </c>
      <c r="E672" s="5" t="inlineStr">
        <is>
          <t>Operations</t>
        </is>
      </c>
      <c r="F672" s="5" t="inlineStr">
        <is>
          <t>L2</t>
        </is>
      </c>
      <c r="G672" s="5" t="inlineStr">
        <is>
          <t>Operations L2</t>
        </is>
      </c>
      <c r="H672" s="5" t="inlineStr">
        <is>
          <t>M</t>
        </is>
      </c>
      <c r="I672" s="5" t="inlineStr">
        <is>
          <t>Permanent</t>
        </is>
      </c>
      <c r="J672" s="5" t="inlineStr">
        <is>
          <t>Onsite</t>
        </is>
      </c>
      <c r="K672" s="5" t="n">
        <v>1</v>
      </c>
      <c r="L672" s="5" t="n">
        <v>40</v>
      </c>
      <c r="M672" s="5" t="n">
        <v>3</v>
      </c>
      <c r="N672" s="41" t="n">
        <v>44700</v>
      </c>
      <c r="O672" s="41" t="n">
        <v>0</v>
      </c>
      <c r="P672" s="41" t="n">
        <v>0</v>
      </c>
      <c r="Q672" s="41" t="n">
        <v>1800</v>
      </c>
      <c r="R672" s="41" t="n">
        <v>0</v>
      </c>
      <c r="S672" s="28">
        <f>L672*Settings!$C$7</f>
        <v/>
      </c>
      <c r="T672" s="34">
        <f>O672+P672+Q672+R672</f>
        <v/>
      </c>
      <c r="U672" s="34">
        <f>N672+T672</f>
        <v/>
      </c>
      <c r="V672" s="33">
        <f>N672/S672</f>
        <v/>
      </c>
      <c r="W672" s="33">
        <f>T672/S672</f>
        <v/>
      </c>
      <c r="X672" s="33">
        <f>U672/S672</f>
        <v/>
      </c>
      <c r="Y672" s="4">
        <f>IF(T672&gt;0,1,0)</f>
        <v/>
      </c>
      <c r="Z672" s="4">
        <f>INDEX('Job Evaluation'!$I$5:$I$40,MATCH(G672,'Job Evaluation'!$A$5:$A$40,0))</f>
        <v/>
      </c>
      <c r="AA672" s="4">
        <f>SUMPRODUCT(($C$2:$C$3444=C672)*($X$2:$X$3444&lt;X672))+SUMPRODUCT(($C$2:C672=C672)*($X$2:X672=X672))</f>
        <v/>
      </c>
      <c r="AB672" s="4">
        <f>MIN(4,INT((AA672-1)*4/COUNTIF($C$2:$C$3444,C672))+1)</f>
        <v/>
      </c>
    </row>
    <row r="673">
      <c r="A673" s="5" t="inlineStr">
        <is>
          <t>W00806</t>
        </is>
      </c>
      <c r="B673" s="5" t="inlineStr">
        <is>
          <t>DE · Munich</t>
        </is>
      </c>
      <c r="C673" s="5" t="inlineStr">
        <is>
          <t>DE</t>
        </is>
      </c>
      <c r="D673" s="5" t="inlineStr">
        <is>
          <t>Munich</t>
        </is>
      </c>
      <c r="E673" s="5" t="inlineStr">
        <is>
          <t>Operations</t>
        </is>
      </c>
      <c r="F673" s="5" t="inlineStr">
        <is>
          <t>L3</t>
        </is>
      </c>
      <c r="G673" s="5" t="inlineStr">
        <is>
          <t>Operations L3</t>
        </is>
      </c>
      <c r="H673" s="5" t="inlineStr">
        <is>
          <t>M</t>
        </is>
      </c>
      <c r="I673" s="5" t="inlineStr">
        <is>
          <t>Permanent</t>
        </is>
      </c>
      <c r="J673" s="5" t="inlineStr">
        <is>
          <t>Hybrid</t>
        </is>
      </c>
      <c r="K673" s="5" t="n">
        <v>1</v>
      </c>
      <c r="L673" s="5" t="n">
        <v>40</v>
      </c>
      <c r="M673" s="5" t="n">
        <v>3</v>
      </c>
      <c r="N673" s="41" t="n">
        <v>57400</v>
      </c>
      <c r="O673" s="41" t="n">
        <v>2900</v>
      </c>
      <c r="P673" s="41" t="n">
        <v>0</v>
      </c>
      <c r="Q673" s="41" t="n">
        <v>0</v>
      </c>
      <c r="R673" s="41" t="n">
        <v>0</v>
      </c>
      <c r="S673" s="28">
        <f>L673*Settings!$C$7</f>
        <v/>
      </c>
      <c r="T673" s="34">
        <f>O673+P673+Q673+R673</f>
        <v/>
      </c>
      <c r="U673" s="34">
        <f>N673+T673</f>
        <v/>
      </c>
      <c r="V673" s="33">
        <f>N673/S673</f>
        <v/>
      </c>
      <c r="W673" s="33">
        <f>T673/S673</f>
        <v/>
      </c>
      <c r="X673" s="33">
        <f>U673/S673</f>
        <v/>
      </c>
      <c r="Y673" s="4">
        <f>IF(T673&gt;0,1,0)</f>
        <v/>
      </c>
      <c r="Z673" s="4">
        <f>INDEX('Job Evaluation'!$I$5:$I$40,MATCH(G673,'Job Evaluation'!$A$5:$A$40,0))</f>
        <v/>
      </c>
      <c r="AA673" s="4">
        <f>SUMPRODUCT(($C$2:$C$3444=C673)*($X$2:$X$3444&lt;X673))+SUMPRODUCT(($C$2:C673=C673)*($X$2:X673=X673))</f>
        <v/>
      </c>
      <c r="AB673" s="4">
        <f>MIN(4,INT((AA673-1)*4/COUNTIF($C$2:$C$3444,C673))+1)</f>
        <v/>
      </c>
    </row>
    <row r="674">
      <c r="A674" s="5" t="inlineStr">
        <is>
          <t>W00807</t>
        </is>
      </c>
      <c r="B674" s="5" t="inlineStr">
        <is>
          <t>ES · Barcelona</t>
        </is>
      </c>
      <c r="C674" s="5" t="inlineStr">
        <is>
          <t>ES</t>
        </is>
      </c>
      <c r="D674" s="5" t="inlineStr">
        <is>
          <t>Barcelona</t>
        </is>
      </c>
      <c r="E674" s="5" t="inlineStr">
        <is>
          <t>Operations</t>
        </is>
      </c>
      <c r="F674" s="5" t="inlineStr">
        <is>
          <t>L4</t>
        </is>
      </c>
      <c r="G674" s="5" t="inlineStr">
        <is>
          <t>Operations L4</t>
        </is>
      </c>
      <c r="H674" s="5" t="inlineStr">
        <is>
          <t>F</t>
        </is>
      </c>
      <c r="I674" s="5" t="inlineStr">
        <is>
          <t>Fixed-term</t>
        </is>
      </c>
      <c r="J674" s="5" t="inlineStr">
        <is>
          <t>Hybrid</t>
        </is>
      </c>
      <c r="K674" s="5" t="n">
        <v>1</v>
      </c>
      <c r="L674" s="5" t="n">
        <v>40</v>
      </c>
      <c r="M674" s="5" t="n">
        <v>3</v>
      </c>
      <c r="N674" s="41" t="n">
        <v>44150</v>
      </c>
      <c r="O674" s="41" t="n">
        <v>3490</v>
      </c>
      <c r="P674" s="41" t="n">
        <v>0</v>
      </c>
      <c r="Q674" s="41" t="n">
        <v>0</v>
      </c>
      <c r="R674" s="41" t="n">
        <v>0</v>
      </c>
      <c r="S674" s="28">
        <f>L674*Settings!$C$7</f>
        <v/>
      </c>
      <c r="T674" s="34">
        <f>O674+P674+Q674+R674</f>
        <v/>
      </c>
      <c r="U674" s="34">
        <f>N674+T674</f>
        <v/>
      </c>
      <c r="V674" s="33">
        <f>N674/S674</f>
        <v/>
      </c>
      <c r="W674" s="33">
        <f>T674/S674</f>
        <v/>
      </c>
      <c r="X674" s="33">
        <f>U674/S674</f>
        <v/>
      </c>
      <c r="Y674" s="4">
        <f>IF(T674&gt;0,1,0)</f>
        <v/>
      </c>
      <c r="Z674" s="4">
        <f>INDEX('Job Evaluation'!$I$5:$I$40,MATCH(G674,'Job Evaluation'!$A$5:$A$40,0))</f>
        <v/>
      </c>
      <c r="AA674" s="4">
        <f>SUMPRODUCT(($C$2:$C$3444=C674)*($X$2:$X$3444&lt;X674))+SUMPRODUCT(($C$2:C674=C674)*($X$2:X674=X674))</f>
        <v/>
      </c>
      <c r="AB674" s="4">
        <f>MIN(4,INT((AA674-1)*4/COUNTIF($C$2:$C$3444,C674))+1)</f>
        <v/>
      </c>
    </row>
    <row r="675">
      <c r="A675" s="5" t="inlineStr">
        <is>
          <t>W00809</t>
        </is>
      </c>
      <c r="B675" s="5" t="inlineStr">
        <is>
          <t>PL · Kraków</t>
        </is>
      </c>
      <c r="C675" s="5" t="inlineStr">
        <is>
          <t>PL</t>
        </is>
      </c>
      <c r="D675" s="5" t="inlineStr">
        <is>
          <t>Krakow</t>
        </is>
      </c>
      <c r="E675" s="5" t="inlineStr">
        <is>
          <t>Operations</t>
        </is>
      </c>
      <c r="F675" s="5" t="inlineStr">
        <is>
          <t>L4</t>
        </is>
      </c>
      <c r="G675" s="5" t="inlineStr">
        <is>
          <t>Operations L4</t>
        </is>
      </c>
      <c r="H675" s="5" t="inlineStr">
        <is>
          <t>F</t>
        </is>
      </c>
      <c r="I675" s="5" t="inlineStr">
        <is>
          <t>Permanent</t>
        </is>
      </c>
      <c r="J675" s="5" t="inlineStr">
        <is>
          <t>Hybrid</t>
        </is>
      </c>
      <c r="K675" s="5" t="n">
        <v>1</v>
      </c>
      <c r="L675" s="5" t="n">
        <v>40</v>
      </c>
      <c r="M675" s="5" t="n">
        <v>3</v>
      </c>
      <c r="N675" s="41" t="n">
        <v>38400</v>
      </c>
      <c r="O675" s="41" t="n">
        <v>2980</v>
      </c>
      <c r="P675" s="41" t="n">
        <v>0</v>
      </c>
      <c r="Q675" s="41" t="n">
        <v>0</v>
      </c>
      <c r="R675" s="41" t="n">
        <v>0</v>
      </c>
      <c r="S675" s="28">
        <f>L675*Settings!$C$7</f>
        <v/>
      </c>
      <c r="T675" s="34">
        <f>O675+P675+Q675+R675</f>
        <v/>
      </c>
      <c r="U675" s="34">
        <f>N675+T675</f>
        <v/>
      </c>
      <c r="V675" s="33">
        <f>N675/S675</f>
        <v/>
      </c>
      <c r="W675" s="33">
        <f>T675/S675</f>
        <v/>
      </c>
      <c r="X675" s="33">
        <f>U675/S675</f>
        <v/>
      </c>
      <c r="Y675" s="4">
        <f>IF(T675&gt;0,1,0)</f>
        <v/>
      </c>
      <c r="Z675" s="4">
        <f>INDEX('Job Evaluation'!$I$5:$I$40,MATCH(G675,'Job Evaluation'!$A$5:$A$40,0))</f>
        <v/>
      </c>
      <c r="AA675" s="4">
        <f>SUMPRODUCT(($C$2:$C$3444=C675)*($X$2:$X$3444&lt;X675))+SUMPRODUCT(($C$2:C675=C675)*($X$2:X675=X675))</f>
        <v/>
      </c>
      <c r="AB675" s="4">
        <f>MIN(4,INT((AA675-1)*4/COUNTIF($C$2:$C$3444,C675))+1)</f>
        <v/>
      </c>
    </row>
    <row r="676">
      <c r="A676" s="5" t="inlineStr">
        <is>
          <t>W00810</t>
        </is>
      </c>
      <c r="B676" s="5" t="inlineStr">
        <is>
          <t>DE · Munich</t>
        </is>
      </c>
      <c r="C676" s="5" t="inlineStr">
        <is>
          <t>DE</t>
        </is>
      </c>
      <c r="D676" s="5" t="inlineStr">
        <is>
          <t>Munich</t>
        </is>
      </c>
      <c r="E676" s="5" t="inlineStr">
        <is>
          <t>Customer Service</t>
        </is>
      </c>
      <c r="F676" s="5" t="inlineStr">
        <is>
          <t>L1</t>
        </is>
      </c>
      <c r="G676" s="5" t="inlineStr">
        <is>
          <t>Customer Service L1</t>
        </is>
      </c>
      <c r="H676" s="5" t="inlineStr">
        <is>
          <t>F</t>
        </is>
      </c>
      <c r="I676" s="5" t="inlineStr">
        <is>
          <t>Permanent</t>
        </is>
      </c>
      <c r="J676" s="5" t="inlineStr">
        <is>
          <t>Hybrid</t>
        </is>
      </c>
      <c r="K676" s="5" t="n">
        <v>1</v>
      </c>
      <c r="L676" s="5" t="n">
        <v>40</v>
      </c>
      <c r="M676" s="5" t="n">
        <v>3</v>
      </c>
      <c r="N676" s="41" t="n">
        <v>25350</v>
      </c>
      <c r="O676" s="41" t="n">
        <v>0</v>
      </c>
      <c r="P676" s="41" t="n">
        <v>0</v>
      </c>
      <c r="Q676" s="41" t="n">
        <v>0</v>
      </c>
      <c r="R676" s="41" t="n">
        <v>0</v>
      </c>
      <c r="S676" s="28">
        <f>L676*Settings!$C$7</f>
        <v/>
      </c>
      <c r="T676" s="34">
        <f>O676+P676+Q676+R676</f>
        <v/>
      </c>
      <c r="U676" s="34">
        <f>N676+T676</f>
        <v/>
      </c>
      <c r="V676" s="33">
        <f>N676/S676</f>
        <v/>
      </c>
      <c r="W676" s="33">
        <f>T676/S676</f>
        <v/>
      </c>
      <c r="X676" s="33">
        <f>U676/S676</f>
        <v/>
      </c>
      <c r="Y676" s="4">
        <f>IF(T676&gt;0,1,0)</f>
        <v/>
      </c>
      <c r="Z676" s="4">
        <f>INDEX('Job Evaluation'!$I$5:$I$40,MATCH(G676,'Job Evaluation'!$A$5:$A$40,0))</f>
        <v/>
      </c>
      <c r="AA676" s="4">
        <f>SUMPRODUCT(($C$2:$C$3444=C676)*($X$2:$X$3444&lt;X676))+SUMPRODUCT(($C$2:C676=C676)*($X$2:X676=X676))</f>
        <v/>
      </c>
      <c r="AB676" s="4">
        <f>MIN(4,INT((AA676-1)*4/COUNTIF($C$2:$C$3444,C676))+1)</f>
        <v/>
      </c>
    </row>
    <row r="677">
      <c r="A677" s="5" t="inlineStr">
        <is>
          <t>W00811</t>
        </is>
      </c>
      <c r="B677" s="5" t="inlineStr">
        <is>
          <t>PL · Kraków</t>
        </is>
      </c>
      <c r="C677" s="5" t="inlineStr">
        <is>
          <t>PL</t>
        </is>
      </c>
      <c r="D677" s="5" t="inlineStr">
        <is>
          <t>Krakow</t>
        </is>
      </c>
      <c r="E677" s="5" t="inlineStr">
        <is>
          <t>Finance</t>
        </is>
      </c>
      <c r="F677" s="5" t="inlineStr">
        <is>
          <t>L1</t>
        </is>
      </c>
      <c r="G677" s="5" t="inlineStr">
        <is>
          <t>Finance L1</t>
        </is>
      </c>
      <c r="H677" s="5" t="inlineStr">
        <is>
          <t>F</t>
        </is>
      </c>
      <c r="I677" s="5" t="inlineStr">
        <is>
          <t>Permanent</t>
        </is>
      </c>
      <c r="J677" s="5" t="inlineStr">
        <is>
          <t>Onsite</t>
        </is>
      </c>
      <c r="K677" s="5" t="n">
        <v>1</v>
      </c>
      <c r="L677" s="5" t="n">
        <v>40</v>
      </c>
      <c r="M677" s="5" t="n">
        <v>3</v>
      </c>
      <c r="N677" s="41" t="n">
        <v>26500</v>
      </c>
      <c r="O677" s="41" t="n">
        <v>0</v>
      </c>
      <c r="P677" s="41" t="n">
        <v>0</v>
      </c>
      <c r="Q677" s="41" t="n">
        <v>0</v>
      </c>
      <c r="R677" s="41" t="n">
        <v>0</v>
      </c>
      <c r="S677" s="28">
        <f>L677*Settings!$C$7</f>
        <v/>
      </c>
      <c r="T677" s="34">
        <f>O677+P677+Q677+R677</f>
        <v/>
      </c>
      <c r="U677" s="34">
        <f>N677+T677</f>
        <v/>
      </c>
      <c r="V677" s="33">
        <f>N677/S677</f>
        <v/>
      </c>
      <c r="W677" s="33">
        <f>T677/S677</f>
        <v/>
      </c>
      <c r="X677" s="33">
        <f>U677/S677</f>
        <v/>
      </c>
      <c r="Y677" s="4">
        <f>IF(T677&gt;0,1,0)</f>
        <v/>
      </c>
      <c r="Z677" s="4">
        <f>INDEX('Job Evaluation'!$I$5:$I$40,MATCH(G677,'Job Evaluation'!$A$5:$A$40,0))</f>
        <v/>
      </c>
      <c r="AA677" s="4">
        <f>SUMPRODUCT(($C$2:$C$3444=C677)*($X$2:$X$3444&lt;X677))+SUMPRODUCT(($C$2:C677=C677)*($X$2:X677=X677))</f>
        <v/>
      </c>
      <c r="AB677" s="4">
        <f>MIN(4,INT((AA677-1)*4/COUNTIF($C$2:$C$3444,C677))+1)</f>
        <v/>
      </c>
    </row>
    <row r="678">
      <c r="A678" s="5" t="inlineStr">
        <is>
          <t>W00812</t>
        </is>
      </c>
      <c r="B678" s="5" t="inlineStr">
        <is>
          <t>PL · Kraków</t>
        </is>
      </c>
      <c r="C678" s="5" t="inlineStr">
        <is>
          <t>PL</t>
        </is>
      </c>
      <c r="D678" s="5" t="inlineStr">
        <is>
          <t>Krakow</t>
        </is>
      </c>
      <c r="E678" s="5" t="inlineStr">
        <is>
          <t>Operations</t>
        </is>
      </c>
      <c r="F678" s="5" t="inlineStr">
        <is>
          <t>L1</t>
        </is>
      </c>
      <c r="G678" s="5" t="inlineStr">
        <is>
          <t>Operations L1</t>
        </is>
      </c>
      <c r="H678" s="5" t="inlineStr">
        <is>
          <t>F</t>
        </is>
      </c>
      <c r="I678" s="5" t="inlineStr">
        <is>
          <t>Permanent</t>
        </is>
      </c>
      <c r="J678" s="5" t="inlineStr">
        <is>
          <t>Hybrid</t>
        </is>
      </c>
      <c r="K678" s="5" t="n">
        <v>1</v>
      </c>
      <c r="L678" s="5" t="n">
        <v>40</v>
      </c>
      <c r="M678" s="5" t="n">
        <v>4</v>
      </c>
      <c r="N678" s="41" t="n">
        <v>18050</v>
      </c>
      <c r="O678" s="41" t="n">
        <v>0</v>
      </c>
      <c r="P678" s="41" t="n">
        <v>0</v>
      </c>
      <c r="Q678" s="41" t="n">
        <v>0</v>
      </c>
      <c r="R678" s="41" t="n">
        <v>0</v>
      </c>
      <c r="S678" s="28">
        <f>L678*Settings!$C$7</f>
        <v/>
      </c>
      <c r="T678" s="34">
        <f>O678+P678+Q678+R678</f>
        <v/>
      </c>
      <c r="U678" s="34">
        <f>N678+T678</f>
        <v/>
      </c>
      <c r="V678" s="33">
        <f>N678/S678</f>
        <v/>
      </c>
      <c r="W678" s="33">
        <f>T678/S678</f>
        <v/>
      </c>
      <c r="X678" s="33">
        <f>U678/S678</f>
        <v/>
      </c>
      <c r="Y678" s="4">
        <f>IF(T678&gt;0,1,0)</f>
        <v/>
      </c>
      <c r="Z678" s="4">
        <f>INDEX('Job Evaluation'!$I$5:$I$40,MATCH(G678,'Job Evaluation'!$A$5:$A$40,0))</f>
        <v/>
      </c>
      <c r="AA678" s="4">
        <f>SUMPRODUCT(($C$2:$C$3444=C678)*($X$2:$X$3444&lt;X678))+SUMPRODUCT(($C$2:C678=C678)*($X$2:X678=X678))</f>
        <v/>
      </c>
      <c r="AB678" s="4">
        <f>MIN(4,INT((AA678-1)*4/COUNTIF($C$2:$C$3444,C678))+1)</f>
        <v/>
      </c>
    </row>
    <row r="679">
      <c r="A679" s="5" t="inlineStr">
        <is>
          <t>W00813</t>
        </is>
      </c>
      <c r="B679" s="5" t="inlineStr">
        <is>
          <t>PL · Kraków</t>
        </is>
      </c>
      <c r="C679" s="5" t="inlineStr">
        <is>
          <t>PL</t>
        </is>
      </c>
      <c r="D679" s="5" t="inlineStr">
        <is>
          <t>Krakow</t>
        </is>
      </c>
      <c r="E679" s="5" t="inlineStr">
        <is>
          <t>Customer Service</t>
        </is>
      </c>
      <c r="F679" s="5" t="inlineStr">
        <is>
          <t>L1</t>
        </is>
      </c>
      <c r="G679" s="5" t="inlineStr">
        <is>
          <t>Customer Service L1</t>
        </is>
      </c>
      <c r="H679" s="5" t="inlineStr">
        <is>
          <t>F</t>
        </is>
      </c>
      <c r="I679" s="5" t="inlineStr">
        <is>
          <t>Permanent</t>
        </is>
      </c>
      <c r="J679" s="5" t="inlineStr">
        <is>
          <t>Hybrid</t>
        </is>
      </c>
      <c r="K679" s="5" t="n">
        <v>1</v>
      </c>
      <c r="L679" s="5" t="n">
        <v>40</v>
      </c>
      <c r="M679" s="5" t="n">
        <v>3</v>
      </c>
      <c r="N679" s="41" t="n">
        <v>17100</v>
      </c>
      <c r="O679" s="41" t="n">
        <v>0</v>
      </c>
      <c r="P679" s="41" t="n">
        <v>0</v>
      </c>
      <c r="Q679" s="41" t="n">
        <v>0</v>
      </c>
      <c r="R679" s="41" t="n">
        <v>0</v>
      </c>
      <c r="S679" s="28">
        <f>L679*Settings!$C$7</f>
        <v/>
      </c>
      <c r="T679" s="34">
        <f>O679+P679+Q679+R679</f>
        <v/>
      </c>
      <c r="U679" s="34">
        <f>N679+T679</f>
        <v/>
      </c>
      <c r="V679" s="33">
        <f>N679/S679</f>
        <v/>
      </c>
      <c r="W679" s="33">
        <f>T679/S679</f>
        <v/>
      </c>
      <c r="X679" s="33">
        <f>U679/S679</f>
        <v/>
      </c>
      <c r="Y679" s="4">
        <f>IF(T679&gt;0,1,0)</f>
        <v/>
      </c>
      <c r="Z679" s="4">
        <f>INDEX('Job Evaluation'!$I$5:$I$40,MATCH(G679,'Job Evaluation'!$A$5:$A$40,0))</f>
        <v/>
      </c>
      <c r="AA679" s="4">
        <f>SUMPRODUCT(($C$2:$C$3444=C679)*($X$2:$X$3444&lt;X679))+SUMPRODUCT(($C$2:C679=C679)*($X$2:X679=X679))</f>
        <v/>
      </c>
      <c r="AB679" s="4">
        <f>MIN(4,INT((AA679-1)*4/COUNTIF($C$2:$C$3444,C679))+1)</f>
        <v/>
      </c>
    </row>
    <row r="680">
      <c r="A680" s="5" t="inlineStr">
        <is>
          <t>W00814</t>
        </is>
      </c>
      <c r="B680" s="5" t="inlineStr">
        <is>
          <t>DE · Munich</t>
        </is>
      </c>
      <c r="C680" s="5" t="inlineStr">
        <is>
          <t>DE</t>
        </is>
      </c>
      <c r="D680" s="5" t="inlineStr">
        <is>
          <t>Munich</t>
        </is>
      </c>
      <c r="E680" s="5" t="inlineStr">
        <is>
          <t>Tech</t>
        </is>
      </c>
      <c r="F680" s="5" t="inlineStr">
        <is>
          <t>L3</t>
        </is>
      </c>
      <c r="G680" s="5" t="inlineStr">
        <is>
          <t>Tech L3</t>
        </is>
      </c>
      <c r="H680" s="5" t="inlineStr">
        <is>
          <t>F</t>
        </is>
      </c>
      <c r="I680" s="5" t="inlineStr">
        <is>
          <t>Permanent</t>
        </is>
      </c>
      <c r="J680" s="5" t="inlineStr">
        <is>
          <t>Hybrid</t>
        </is>
      </c>
      <c r="K680" s="5" t="n">
        <v>1</v>
      </c>
      <c r="L680" s="5" t="n">
        <v>40</v>
      </c>
      <c r="M680" s="5" t="n">
        <v>3</v>
      </c>
      <c r="N680" s="41" t="n">
        <v>80200</v>
      </c>
      <c r="O680" s="41" t="n">
        <v>4400</v>
      </c>
      <c r="P680" s="41" t="n">
        <v>0</v>
      </c>
      <c r="Q680" s="41" t="n">
        <v>0</v>
      </c>
      <c r="R680" s="41" t="n">
        <v>0</v>
      </c>
      <c r="S680" s="28">
        <f>L680*Settings!$C$7</f>
        <v/>
      </c>
      <c r="T680" s="34">
        <f>O680+P680+Q680+R680</f>
        <v/>
      </c>
      <c r="U680" s="34">
        <f>N680+T680</f>
        <v/>
      </c>
      <c r="V680" s="33">
        <f>N680/S680</f>
        <v/>
      </c>
      <c r="W680" s="33">
        <f>T680/S680</f>
        <v/>
      </c>
      <c r="X680" s="33">
        <f>U680/S680</f>
        <v/>
      </c>
      <c r="Y680" s="4">
        <f>IF(T680&gt;0,1,0)</f>
        <v/>
      </c>
      <c r="Z680" s="4">
        <f>INDEX('Job Evaluation'!$I$5:$I$40,MATCH(G680,'Job Evaluation'!$A$5:$A$40,0))</f>
        <v/>
      </c>
      <c r="AA680" s="4">
        <f>SUMPRODUCT(($C$2:$C$3444=C680)*($X$2:$X$3444&lt;X680))+SUMPRODUCT(($C$2:C680=C680)*($X$2:X680=X680))</f>
        <v/>
      </c>
      <c r="AB680" s="4">
        <f>MIN(4,INT((AA680-1)*4/COUNTIF($C$2:$C$3444,C680))+1)</f>
        <v/>
      </c>
    </row>
    <row r="681">
      <c r="A681" s="5" t="inlineStr">
        <is>
          <t>W00816</t>
        </is>
      </c>
      <c r="B681" s="5" t="inlineStr">
        <is>
          <t>IT · Milan</t>
        </is>
      </c>
      <c r="C681" s="5" t="inlineStr">
        <is>
          <t>IT</t>
        </is>
      </c>
      <c r="D681" s="5" t="inlineStr">
        <is>
          <t>Milan</t>
        </is>
      </c>
      <c r="E681" s="5" t="inlineStr">
        <is>
          <t>Customer Service</t>
        </is>
      </c>
      <c r="F681" s="5" t="inlineStr">
        <is>
          <t>L2</t>
        </is>
      </c>
      <c r="G681" s="5" t="inlineStr">
        <is>
          <t>Customer Service L2</t>
        </is>
      </c>
      <c r="H681" s="5" t="inlineStr">
        <is>
          <t>F</t>
        </is>
      </c>
      <c r="I681" s="5" t="inlineStr">
        <is>
          <t>Permanent</t>
        </is>
      </c>
      <c r="J681" s="5" t="inlineStr">
        <is>
          <t>Hybrid</t>
        </is>
      </c>
      <c r="K681" s="5" t="n">
        <v>1</v>
      </c>
      <c r="L681" s="5" t="n">
        <v>40</v>
      </c>
      <c r="M681" s="5" t="n">
        <v>3</v>
      </c>
      <c r="N681" s="41" t="n">
        <v>23900</v>
      </c>
      <c r="O681" s="41" t="n">
        <v>0</v>
      </c>
      <c r="P681" s="41" t="n">
        <v>0</v>
      </c>
      <c r="Q681" s="41" t="n">
        <v>0</v>
      </c>
      <c r="R681" s="41" t="n">
        <v>0</v>
      </c>
      <c r="S681" s="28">
        <f>L681*Settings!$C$7</f>
        <v/>
      </c>
      <c r="T681" s="34">
        <f>O681+P681+Q681+R681</f>
        <v/>
      </c>
      <c r="U681" s="34">
        <f>N681+T681</f>
        <v/>
      </c>
      <c r="V681" s="33">
        <f>N681/S681</f>
        <v/>
      </c>
      <c r="W681" s="33">
        <f>T681/S681</f>
        <v/>
      </c>
      <c r="X681" s="33">
        <f>U681/S681</f>
        <v/>
      </c>
      <c r="Y681" s="4">
        <f>IF(T681&gt;0,1,0)</f>
        <v/>
      </c>
      <c r="Z681" s="4">
        <f>INDEX('Job Evaluation'!$I$5:$I$40,MATCH(G681,'Job Evaluation'!$A$5:$A$40,0))</f>
        <v/>
      </c>
      <c r="AA681" s="4">
        <f>SUMPRODUCT(($C$2:$C$3444=C681)*($X$2:$X$3444&lt;X681))+SUMPRODUCT(($C$2:C681=C681)*($X$2:X681=X681))</f>
        <v/>
      </c>
      <c r="AB681" s="4">
        <f>MIN(4,INT((AA681-1)*4/COUNTIF($C$2:$C$3444,C681))+1)</f>
        <v/>
      </c>
    </row>
    <row r="682">
      <c r="A682" s="5" t="inlineStr">
        <is>
          <t>W00817</t>
        </is>
      </c>
      <c r="B682" s="5" t="inlineStr">
        <is>
          <t>PL · Kraków</t>
        </is>
      </c>
      <c r="C682" s="5" t="inlineStr">
        <is>
          <t>PL</t>
        </is>
      </c>
      <c r="D682" s="5" t="inlineStr">
        <is>
          <t>Krakow</t>
        </is>
      </c>
      <c r="E682" s="5" t="inlineStr">
        <is>
          <t>Tech</t>
        </is>
      </c>
      <c r="F682" s="5" t="inlineStr">
        <is>
          <t>L3</t>
        </is>
      </c>
      <c r="G682" s="5" t="inlineStr">
        <is>
          <t>Tech L3</t>
        </is>
      </c>
      <c r="H682" s="5" t="inlineStr">
        <is>
          <t>M</t>
        </is>
      </c>
      <c r="I682" s="5" t="inlineStr">
        <is>
          <t>Fixed-term</t>
        </is>
      </c>
      <c r="J682" s="5" t="inlineStr">
        <is>
          <t>Onsite</t>
        </is>
      </c>
      <c r="K682" s="5" t="n">
        <v>0.8</v>
      </c>
      <c r="L682" s="5" t="n">
        <v>32</v>
      </c>
      <c r="M682" s="5" t="n">
        <v>3</v>
      </c>
      <c r="N682" s="41" t="n">
        <v>32640</v>
      </c>
      <c r="O682" s="41" t="n">
        <v>1520</v>
      </c>
      <c r="P682" s="41" t="n">
        <v>0</v>
      </c>
      <c r="Q682" s="41" t="n">
        <v>0</v>
      </c>
      <c r="R682" s="41" t="n">
        <v>0</v>
      </c>
      <c r="S682" s="28">
        <f>L682*Settings!$C$7</f>
        <v/>
      </c>
      <c r="T682" s="34">
        <f>O682+P682+Q682+R682</f>
        <v/>
      </c>
      <c r="U682" s="34">
        <f>N682+T682</f>
        <v/>
      </c>
      <c r="V682" s="33">
        <f>N682/S682</f>
        <v/>
      </c>
      <c r="W682" s="33">
        <f>T682/S682</f>
        <v/>
      </c>
      <c r="X682" s="33">
        <f>U682/S682</f>
        <v/>
      </c>
      <c r="Y682" s="4">
        <f>IF(T682&gt;0,1,0)</f>
        <v/>
      </c>
      <c r="Z682" s="4">
        <f>INDEX('Job Evaluation'!$I$5:$I$40,MATCH(G682,'Job Evaluation'!$A$5:$A$40,0))</f>
        <v/>
      </c>
      <c r="AA682" s="4">
        <f>SUMPRODUCT(($C$2:$C$3444=C682)*($X$2:$X$3444&lt;X682))+SUMPRODUCT(($C$2:C682=C682)*($X$2:X682=X682))</f>
        <v/>
      </c>
      <c r="AB682" s="4">
        <f>MIN(4,INT((AA682-1)*4/COUNTIF($C$2:$C$3444,C682))+1)</f>
        <v/>
      </c>
    </row>
    <row r="683">
      <c r="A683" s="5" t="inlineStr">
        <is>
          <t>W00818</t>
        </is>
      </c>
      <c r="B683" s="5" t="inlineStr">
        <is>
          <t>PL · Kraków</t>
        </is>
      </c>
      <c r="C683" s="5" t="inlineStr">
        <is>
          <t>PL</t>
        </is>
      </c>
      <c r="D683" s="5" t="inlineStr">
        <is>
          <t>Krakow</t>
        </is>
      </c>
      <c r="E683" s="5" t="inlineStr">
        <is>
          <t>Operations</t>
        </is>
      </c>
      <c r="F683" s="5" t="inlineStr">
        <is>
          <t>L3</t>
        </is>
      </c>
      <c r="G683" s="5" t="inlineStr">
        <is>
          <t>Operations L3</t>
        </is>
      </c>
      <c r="H683" s="5" t="inlineStr">
        <is>
          <t>M</t>
        </is>
      </c>
      <c r="I683" s="5" t="inlineStr">
        <is>
          <t>Permanent</t>
        </is>
      </c>
      <c r="J683" s="5" t="inlineStr">
        <is>
          <t>Onsite</t>
        </is>
      </c>
      <c r="K683" s="5" t="n">
        <v>1</v>
      </c>
      <c r="L683" s="5" t="n">
        <v>40</v>
      </c>
      <c r="M683" s="5" t="n">
        <v>3</v>
      </c>
      <c r="N683" s="41" t="n">
        <v>31600</v>
      </c>
      <c r="O683" s="41" t="n">
        <v>1580</v>
      </c>
      <c r="P683" s="41" t="n">
        <v>0</v>
      </c>
      <c r="Q683" s="41" t="n">
        <v>840</v>
      </c>
      <c r="R683" s="41" t="n">
        <v>0</v>
      </c>
      <c r="S683" s="28">
        <f>L683*Settings!$C$7</f>
        <v/>
      </c>
      <c r="T683" s="34">
        <f>O683+P683+Q683+R683</f>
        <v/>
      </c>
      <c r="U683" s="34">
        <f>N683+T683</f>
        <v/>
      </c>
      <c r="V683" s="33">
        <f>N683/S683</f>
        <v/>
      </c>
      <c r="W683" s="33">
        <f>T683/S683</f>
        <v/>
      </c>
      <c r="X683" s="33">
        <f>U683/S683</f>
        <v/>
      </c>
      <c r="Y683" s="4">
        <f>IF(T683&gt;0,1,0)</f>
        <v/>
      </c>
      <c r="Z683" s="4">
        <f>INDEX('Job Evaluation'!$I$5:$I$40,MATCH(G683,'Job Evaluation'!$A$5:$A$40,0))</f>
        <v/>
      </c>
      <c r="AA683" s="4">
        <f>SUMPRODUCT(($C$2:$C$3444=C683)*($X$2:$X$3444&lt;X683))+SUMPRODUCT(($C$2:C683=C683)*($X$2:X683=X683))</f>
        <v/>
      </c>
      <c r="AB683" s="4">
        <f>MIN(4,INT((AA683-1)*4/COUNTIF($C$2:$C$3444,C683))+1)</f>
        <v/>
      </c>
    </row>
    <row r="684">
      <c r="A684" s="5" t="inlineStr">
        <is>
          <t>W00819</t>
        </is>
      </c>
      <c r="B684" s="5" t="inlineStr">
        <is>
          <t>IT · Milan</t>
        </is>
      </c>
      <c r="C684" s="5" t="inlineStr">
        <is>
          <t>IT</t>
        </is>
      </c>
      <c r="D684" s="5" t="inlineStr">
        <is>
          <t>Milan</t>
        </is>
      </c>
      <c r="E684" s="5" t="inlineStr">
        <is>
          <t>Customer Service</t>
        </is>
      </c>
      <c r="F684" s="5" t="inlineStr">
        <is>
          <t>L2</t>
        </is>
      </c>
      <c r="G684" s="5" t="inlineStr">
        <is>
          <t>Customer Service L2</t>
        </is>
      </c>
      <c r="H684" s="5" t="inlineStr">
        <is>
          <t>F</t>
        </is>
      </c>
      <c r="I684" s="5" t="inlineStr">
        <is>
          <t>Permanent</t>
        </is>
      </c>
      <c r="J684" s="5" t="inlineStr">
        <is>
          <t>Onsite</t>
        </is>
      </c>
      <c r="K684" s="5" t="n">
        <v>1</v>
      </c>
      <c r="L684" s="5" t="n">
        <v>40</v>
      </c>
      <c r="M684" s="5" t="n">
        <v>1</v>
      </c>
      <c r="N684" s="41" t="n">
        <v>29750</v>
      </c>
      <c r="O684" s="41" t="n">
        <v>0</v>
      </c>
      <c r="P684" s="41" t="n">
        <v>0</v>
      </c>
      <c r="Q684" s="41" t="n">
        <v>1320</v>
      </c>
      <c r="R684" s="41" t="n">
        <v>0</v>
      </c>
      <c r="S684" s="28">
        <f>L684*Settings!$C$7</f>
        <v/>
      </c>
      <c r="T684" s="34">
        <f>O684+P684+Q684+R684</f>
        <v/>
      </c>
      <c r="U684" s="34">
        <f>N684+T684</f>
        <v/>
      </c>
      <c r="V684" s="33">
        <f>N684/S684</f>
        <v/>
      </c>
      <c r="W684" s="33">
        <f>T684/S684</f>
        <v/>
      </c>
      <c r="X684" s="33">
        <f>U684/S684</f>
        <v/>
      </c>
      <c r="Y684" s="4">
        <f>IF(T684&gt;0,1,0)</f>
        <v/>
      </c>
      <c r="Z684" s="4">
        <f>INDEX('Job Evaluation'!$I$5:$I$40,MATCH(G684,'Job Evaluation'!$A$5:$A$40,0))</f>
        <v/>
      </c>
      <c r="AA684" s="4">
        <f>SUMPRODUCT(($C$2:$C$3444=C684)*($X$2:$X$3444&lt;X684))+SUMPRODUCT(($C$2:C684=C684)*($X$2:X684=X684))</f>
        <v/>
      </c>
      <c r="AB684" s="4">
        <f>MIN(4,INT((AA684-1)*4/COUNTIF($C$2:$C$3444,C684))+1)</f>
        <v/>
      </c>
    </row>
    <row r="685">
      <c r="A685" s="5" t="inlineStr">
        <is>
          <t>W00821</t>
        </is>
      </c>
      <c r="B685" s="5" t="inlineStr">
        <is>
          <t>DE · Munich</t>
        </is>
      </c>
      <c r="C685" s="5" t="inlineStr">
        <is>
          <t>DE</t>
        </is>
      </c>
      <c r="D685" s="5" t="inlineStr">
        <is>
          <t>Munich</t>
        </is>
      </c>
      <c r="E685" s="5" t="inlineStr">
        <is>
          <t>HR</t>
        </is>
      </c>
      <c r="F685" s="5" t="inlineStr">
        <is>
          <t>L1</t>
        </is>
      </c>
      <c r="G685" s="5" t="inlineStr">
        <is>
          <t>HR L1</t>
        </is>
      </c>
      <c r="H685" s="5" t="inlineStr">
        <is>
          <t>F</t>
        </is>
      </c>
      <c r="I685" s="5" t="inlineStr">
        <is>
          <t>Permanent</t>
        </is>
      </c>
      <c r="J685" s="5" t="inlineStr">
        <is>
          <t>Onsite</t>
        </is>
      </c>
      <c r="K685" s="5" t="n">
        <v>1</v>
      </c>
      <c r="L685" s="5" t="n">
        <v>40</v>
      </c>
      <c r="M685" s="5" t="n">
        <v>4</v>
      </c>
      <c r="N685" s="41" t="n">
        <v>40250</v>
      </c>
      <c r="O685" s="41" t="n">
        <v>0</v>
      </c>
      <c r="P685" s="41" t="n">
        <v>0</v>
      </c>
      <c r="Q685" s="41" t="n">
        <v>0</v>
      </c>
      <c r="R685" s="41" t="n">
        <v>0</v>
      </c>
      <c r="S685" s="28">
        <f>L685*Settings!$C$7</f>
        <v/>
      </c>
      <c r="T685" s="34">
        <f>O685+P685+Q685+R685</f>
        <v/>
      </c>
      <c r="U685" s="34">
        <f>N685+T685</f>
        <v/>
      </c>
      <c r="V685" s="33">
        <f>N685/S685</f>
        <v/>
      </c>
      <c r="W685" s="33">
        <f>T685/S685</f>
        <v/>
      </c>
      <c r="X685" s="33">
        <f>U685/S685</f>
        <v/>
      </c>
      <c r="Y685" s="4">
        <f>IF(T685&gt;0,1,0)</f>
        <v/>
      </c>
      <c r="Z685" s="4">
        <f>INDEX('Job Evaluation'!$I$5:$I$40,MATCH(G685,'Job Evaluation'!$A$5:$A$40,0))</f>
        <v/>
      </c>
      <c r="AA685" s="4">
        <f>SUMPRODUCT(($C$2:$C$3444=C685)*($X$2:$X$3444&lt;X685))+SUMPRODUCT(($C$2:C685=C685)*($X$2:X685=X685))</f>
        <v/>
      </c>
      <c r="AB685" s="4">
        <f>MIN(4,INT((AA685-1)*4/COUNTIF($C$2:$C$3444,C685))+1)</f>
        <v/>
      </c>
    </row>
    <row r="686">
      <c r="A686" s="5" t="inlineStr">
        <is>
          <t>W00822</t>
        </is>
      </c>
      <c r="B686" s="5" t="inlineStr">
        <is>
          <t>PL · Kraków</t>
        </is>
      </c>
      <c r="C686" s="5" t="inlineStr">
        <is>
          <t>PL</t>
        </is>
      </c>
      <c r="D686" s="5" t="inlineStr">
        <is>
          <t>Krakow</t>
        </is>
      </c>
      <c r="E686" s="5" t="inlineStr">
        <is>
          <t>Customer Service</t>
        </is>
      </c>
      <c r="F686" s="5" t="inlineStr">
        <is>
          <t>L1</t>
        </is>
      </c>
      <c r="G686" s="5" t="inlineStr">
        <is>
          <t>Customer Service L1</t>
        </is>
      </c>
      <c r="H686" s="5" t="inlineStr">
        <is>
          <t>F</t>
        </is>
      </c>
      <c r="I686" s="5" t="inlineStr">
        <is>
          <t>Fixed-term</t>
        </is>
      </c>
      <c r="J686" s="5" t="inlineStr">
        <is>
          <t>Hybrid</t>
        </is>
      </c>
      <c r="K686" s="5" t="n">
        <v>1</v>
      </c>
      <c r="L686" s="5" t="n">
        <v>40</v>
      </c>
      <c r="M686" s="5" t="n">
        <v>4</v>
      </c>
      <c r="N686" s="41" t="n">
        <v>15350</v>
      </c>
      <c r="O686" s="41" t="n">
        <v>0</v>
      </c>
      <c r="P686" s="41" t="n">
        <v>0</v>
      </c>
      <c r="Q686" s="41" t="n">
        <v>0</v>
      </c>
      <c r="R686" s="41" t="n">
        <v>0</v>
      </c>
      <c r="S686" s="28">
        <f>L686*Settings!$C$7</f>
        <v/>
      </c>
      <c r="T686" s="34">
        <f>O686+P686+Q686+R686</f>
        <v/>
      </c>
      <c r="U686" s="34">
        <f>N686+T686</f>
        <v/>
      </c>
      <c r="V686" s="33">
        <f>N686/S686</f>
        <v/>
      </c>
      <c r="W686" s="33">
        <f>T686/S686</f>
        <v/>
      </c>
      <c r="X686" s="33">
        <f>U686/S686</f>
        <v/>
      </c>
      <c r="Y686" s="4">
        <f>IF(T686&gt;0,1,0)</f>
        <v/>
      </c>
      <c r="Z686" s="4">
        <f>INDEX('Job Evaluation'!$I$5:$I$40,MATCH(G686,'Job Evaluation'!$A$5:$A$40,0))</f>
        <v/>
      </c>
      <c r="AA686" s="4">
        <f>SUMPRODUCT(($C$2:$C$3444=C686)*($X$2:$X$3444&lt;X686))+SUMPRODUCT(($C$2:C686=C686)*($X$2:X686=X686))</f>
        <v/>
      </c>
      <c r="AB686" s="4">
        <f>MIN(4,INT((AA686-1)*4/COUNTIF($C$2:$C$3444,C686))+1)</f>
        <v/>
      </c>
    </row>
    <row r="687">
      <c r="A687" s="5" t="inlineStr">
        <is>
          <t>W00823</t>
        </is>
      </c>
      <c r="B687" s="5" t="inlineStr">
        <is>
          <t>DE · Munich</t>
        </is>
      </c>
      <c r="C687" s="5" t="inlineStr">
        <is>
          <t>DE</t>
        </is>
      </c>
      <c r="D687" s="5" t="inlineStr">
        <is>
          <t>Munich</t>
        </is>
      </c>
      <c r="E687" s="5" t="inlineStr">
        <is>
          <t>Customer Service</t>
        </is>
      </c>
      <c r="F687" s="5" t="inlineStr">
        <is>
          <t>L1</t>
        </is>
      </c>
      <c r="G687" s="5" t="inlineStr">
        <is>
          <t>Customer Service L1</t>
        </is>
      </c>
      <c r="H687" s="5" t="inlineStr">
        <is>
          <t>M</t>
        </is>
      </c>
      <c r="I687" s="5" t="inlineStr">
        <is>
          <t>Fixed-term</t>
        </is>
      </c>
      <c r="J687" s="5" t="inlineStr">
        <is>
          <t>Onsite</t>
        </is>
      </c>
      <c r="K687" s="5" t="n">
        <v>1</v>
      </c>
      <c r="L687" s="5" t="n">
        <v>40</v>
      </c>
      <c r="M687" s="5" t="n">
        <v>2</v>
      </c>
      <c r="N687" s="41" t="n">
        <v>34250</v>
      </c>
      <c r="O687" s="41" t="n">
        <v>0</v>
      </c>
      <c r="P687" s="41" t="n">
        <v>0</v>
      </c>
      <c r="Q687" s="41" t="n">
        <v>1800</v>
      </c>
      <c r="R687" s="41" t="n">
        <v>0</v>
      </c>
      <c r="S687" s="28">
        <f>L687*Settings!$C$7</f>
        <v/>
      </c>
      <c r="T687" s="34">
        <f>O687+P687+Q687+R687</f>
        <v/>
      </c>
      <c r="U687" s="34">
        <f>N687+T687</f>
        <v/>
      </c>
      <c r="V687" s="33">
        <f>N687/S687</f>
        <v/>
      </c>
      <c r="W687" s="33">
        <f>T687/S687</f>
        <v/>
      </c>
      <c r="X687" s="33">
        <f>U687/S687</f>
        <v/>
      </c>
      <c r="Y687" s="4">
        <f>IF(T687&gt;0,1,0)</f>
        <v/>
      </c>
      <c r="Z687" s="4">
        <f>INDEX('Job Evaluation'!$I$5:$I$40,MATCH(G687,'Job Evaluation'!$A$5:$A$40,0))</f>
        <v/>
      </c>
      <c r="AA687" s="4">
        <f>SUMPRODUCT(($C$2:$C$3444=C687)*($X$2:$X$3444&lt;X687))+SUMPRODUCT(($C$2:C687=C687)*($X$2:X687=X687))</f>
        <v/>
      </c>
      <c r="AB687" s="4">
        <f>MIN(4,INT((AA687-1)*4/COUNTIF($C$2:$C$3444,C687))+1)</f>
        <v/>
      </c>
    </row>
    <row r="688">
      <c r="A688" s="5" t="inlineStr">
        <is>
          <t>W00824</t>
        </is>
      </c>
      <c r="B688" s="5" t="inlineStr">
        <is>
          <t>PL · Kraków</t>
        </is>
      </c>
      <c r="C688" s="5" t="inlineStr">
        <is>
          <t>PL</t>
        </is>
      </c>
      <c r="D688" s="5" t="inlineStr">
        <is>
          <t>Krakow</t>
        </is>
      </c>
      <c r="E688" s="5" t="inlineStr">
        <is>
          <t>Operations</t>
        </is>
      </c>
      <c r="F688" s="5" t="inlineStr">
        <is>
          <t>L5</t>
        </is>
      </c>
      <c r="G688" s="5" t="inlineStr">
        <is>
          <t>Operations L5</t>
        </is>
      </c>
      <c r="H688" s="5" t="inlineStr">
        <is>
          <t>M</t>
        </is>
      </c>
      <c r="I688" s="5" t="inlineStr">
        <is>
          <t>Permanent</t>
        </is>
      </c>
      <c r="J688" s="5" t="inlineStr">
        <is>
          <t>Hybrid</t>
        </is>
      </c>
      <c r="K688" s="5" t="n">
        <v>1</v>
      </c>
      <c r="L688" s="5" t="n">
        <v>40</v>
      </c>
      <c r="M688" s="5" t="n">
        <v>4</v>
      </c>
      <c r="N688" s="41" t="n">
        <v>57000</v>
      </c>
      <c r="O688" s="41" t="n">
        <v>8840</v>
      </c>
      <c r="P688" s="41" t="n">
        <v>0</v>
      </c>
      <c r="Q688" s="41" t="n">
        <v>0</v>
      </c>
      <c r="R688" s="41" t="n">
        <v>4200</v>
      </c>
      <c r="S688" s="28">
        <f>L688*Settings!$C$7</f>
        <v/>
      </c>
      <c r="T688" s="34">
        <f>O688+P688+Q688+R688</f>
        <v/>
      </c>
      <c r="U688" s="34">
        <f>N688+T688</f>
        <v/>
      </c>
      <c r="V688" s="33">
        <f>N688/S688</f>
        <v/>
      </c>
      <c r="W688" s="33">
        <f>T688/S688</f>
        <v/>
      </c>
      <c r="X688" s="33">
        <f>U688/S688</f>
        <v/>
      </c>
      <c r="Y688" s="4">
        <f>IF(T688&gt;0,1,0)</f>
        <v/>
      </c>
      <c r="Z688" s="4">
        <f>INDEX('Job Evaluation'!$I$5:$I$40,MATCH(G688,'Job Evaluation'!$A$5:$A$40,0))</f>
        <v/>
      </c>
      <c r="AA688" s="4">
        <f>SUMPRODUCT(($C$2:$C$3444=C688)*($X$2:$X$3444&lt;X688))+SUMPRODUCT(($C$2:C688=C688)*($X$2:X688=X688))</f>
        <v/>
      </c>
      <c r="AB688" s="4">
        <f>MIN(4,INT((AA688-1)*4/COUNTIF($C$2:$C$3444,C688))+1)</f>
        <v/>
      </c>
    </row>
    <row r="689">
      <c r="A689" s="5" t="inlineStr">
        <is>
          <t>W00825</t>
        </is>
      </c>
      <c r="B689" s="5" t="inlineStr">
        <is>
          <t>IT · Milan</t>
        </is>
      </c>
      <c r="C689" s="5" t="inlineStr">
        <is>
          <t>IT</t>
        </is>
      </c>
      <c r="D689" s="5" t="inlineStr">
        <is>
          <t>Milan</t>
        </is>
      </c>
      <c r="E689" s="5" t="inlineStr">
        <is>
          <t>Tech</t>
        </is>
      </c>
      <c r="F689" s="5" t="inlineStr">
        <is>
          <t>L5</t>
        </is>
      </c>
      <c r="G689" s="5" t="inlineStr">
        <is>
          <t>Tech L5</t>
        </is>
      </c>
      <c r="H689" s="5" t="inlineStr">
        <is>
          <t>M</t>
        </is>
      </c>
      <c r="I689" s="5" t="inlineStr">
        <is>
          <t>Permanent</t>
        </is>
      </c>
      <c r="J689" s="5" t="inlineStr">
        <is>
          <t>Onsite</t>
        </is>
      </c>
      <c r="K689" s="5" t="n">
        <v>1</v>
      </c>
      <c r="L689" s="5" t="n">
        <v>40</v>
      </c>
      <c r="M689" s="5" t="n">
        <v>3</v>
      </c>
      <c r="N689" s="41" t="n">
        <v>95750</v>
      </c>
      <c r="O689" s="41" t="n">
        <v>9500</v>
      </c>
      <c r="P689" s="41" t="n">
        <v>0</v>
      </c>
      <c r="Q689" s="41" t="n">
        <v>0</v>
      </c>
      <c r="R689" s="41" t="n">
        <v>6000</v>
      </c>
      <c r="S689" s="28">
        <f>L689*Settings!$C$7</f>
        <v/>
      </c>
      <c r="T689" s="34">
        <f>O689+P689+Q689+R689</f>
        <v/>
      </c>
      <c r="U689" s="34">
        <f>N689+T689</f>
        <v/>
      </c>
      <c r="V689" s="33">
        <f>N689/S689</f>
        <v/>
      </c>
      <c r="W689" s="33">
        <f>T689/S689</f>
        <v/>
      </c>
      <c r="X689" s="33">
        <f>U689/S689</f>
        <v/>
      </c>
      <c r="Y689" s="4">
        <f>IF(T689&gt;0,1,0)</f>
        <v/>
      </c>
      <c r="Z689" s="4">
        <f>INDEX('Job Evaluation'!$I$5:$I$40,MATCH(G689,'Job Evaluation'!$A$5:$A$40,0))</f>
        <v/>
      </c>
      <c r="AA689" s="4">
        <f>SUMPRODUCT(($C$2:$C$3444=C689)*($X$2:$X$3444&lt;X689))+SUMPRODUCT(($C$2:C689=C689)*($X$2:X689=X689))</f>
        <v/>
      </c>
      <c r="AB689" s="4">
        <f>MIN(4,INT((AA689-1)*4/COUNTIF($C$2:$C$3444,C689))+1)</f>
        <v/>
      </c>
    </row>
    <row r="690">
      <c r="A690" s="5" t="inlineStr">
        <is>
          <t>W00826</t>
        </is>
      </c>
      <c r="B690" s="5" t="inlineStr">
        <is>
          <t>IT · Milan</t>
        </is>
      </c>
      <c r="C690" s="5" t="inlineStr">
        <is>
          <t>IT</t>
        </is>
      </c>
      <c r="D690" s="5" t="inlineStr">
        <is>
          <t>Milan</t>
        </is>
      </c>
      <c r="E690" s="5" t="inlineStr">
        <is>
          <t>Operations</t>
        </is>
      </c>
      <c r="F690" s="5" t="inlineStr">
        <is>
          <t>L2</t>
        </is>
      </c>
      <c r="G690" s="5" t="inlineStr">
        <is>
          <t>Operations L2</t>
        </is>
      </c>
      <c r="H690" s="5" t="inlineStr">
        <is>
          <t>F</t>
        </is>
      </c>
      <c r="I690" s="5" t="inlineStr">
        <is>
          <t>Permanent</t>
        </is>
      </c>
      <c r="J690" s="5" t="inlineStr">
        <is>
          <t>Hybrid</t>
        </is>
      </c>
      <c r="K690" s="5" t="n">
        <v>1</v>
      </c>
      <c r="L690" s="5" t="n">
        <v>40</v>
      </c>
      <c r="M690" s="5" t="n">
        <v>1</v>
      </c>
      <c r="N690" s="41" t="n">
        <v>30300</v>
      </c>
      <c r="O690" s="41" t="n">
        <v>0</v>
      </c>
      <c r="P690" s="41" t="n">
        <v>0</v>
      </c>
      <c r="Q690" s="41" t="n">
        <v>0</v>
      </c>
      <c r="R690" s="41" t="n">
        <v>0</v>
      </c>
      <c r="S690" s="28">
        <f>L690*Settings!$C$7</f>
        <v/>
      </c>
      <c r="T690" s="34">
        <f>O690+P690+Q690+R690</f>
        <v/>
      </c>
      <c r="U690" s="34">
        <f>N690+T690</f>
        <v/>
      </c>
      <c r="V690" s="33">
        <f>N690/S690</f>
        <v/>
      </c>
      <c r="W690" s="33">
        <f>T690/S690</f>
        <v/>
      </c>
      <c r="X690" s="33">
        <f>U690/S690</f>
        <v/>
      </c>
      <c r="Y690" s="4">
        <f>IF(T690&gt;0,1,0)</f>
        <v/>
      </c>
      <c r="Z690" s="4">
        <f>INDEX('Job Evaluation'!$I$5:$I$40,MATCH(G690,'Job Evaluation'!$A$5:$A$40,0))</f>
        <v/>
      </c>
      <c r="AA690" s="4">
        <f>SUMPRODUCT(($C$2:$C$3444=C690)*($X$2:$X$3444&lt;X690))+SUMPRODUCT(($C$2:C690=C690)*($X$2:X690=X690))</f>
        <v/>
      </c>
      <c r="AB690" s="4">
        <f>MIN(4,INT((AA690-1)*4/COUNTIF($C$2:$C$3444,C690))+1)</f>
        <v/>
      </c>
    </row>
    <row r="691">
      <c r="A691" s="5" t="inlineStr">
        <is>
          <t>W00827</t>
        </is>
      </c>
      <c r="B691" s="5" t="inlineStr">
        <is>
          <t>DE · Munich</t>
        </is>
      </c>
      <c r="C691" s="5" t="inlineStr">
        <is>
          <t>DE</t>
        </is>
      </c>
      <c r="D691" s="5" t="inlineStr">
        <is>
          <t>Munich</t>
        </is>
      </c>
      <c r="E691" s="5" t="inlineStr">
        <is>
          <t>Customer Service</t>
        </is>
      </c>
      <c r="F691" s="5" t="inlineStr">
        <is>
          <t>L4</t>
        </is>
      </c>
      <c r="G691" s="5" t="inlineStr">
        <is>
          <t>Customer Service L4</t>
        </is>
      </c>
      <c r="H691" s="5" t="inlineStr">
        <is>
          <t>F</t>
        </is>
      </c>
      <c r="I691" s="5" t="inlineStr">
        <is>
          <t>Permanent</t>
        </is>
      </c>
      <c r="J691" s="5" t="inlineStr">
        <is>
          <t>Remote</t>
        </is>
      </c>
      <c r="K691" s="5" t="n">
        <v>1</v>
      </c>
      <c r="L691" s="5" t="n">
        <v>40</v>
      </c>
      <c r="M691" s="5" t="n">
        <v>3</v>
      </c>
      <c r="N691" s="41" t="n">
        <v>48000</v>
      </c>
      <c r="O691" s="41" t="n">
        <v>4160</v>
      </c>
      <c r="P691" s="41" t="n">
        <v>0</v>
      </c>
      <c r="Q691" s="41" t="n">
        <v>0</v>
      </c>
      <c r="R691" s="41" t="n">
        <v>0</v>
      </c>
      <c r="S691" s="28">
        <f>L691*Settings!$C$7</f>
        <v/>
      </c>
      <c r="T691" s="34">
        <f>O691+P691+Q691+R691</f>
        <v/>
      </c>
      <c r="U691" s="34">
        <f>N691+T691</f>
        <v/>
      </c>
      <c r="V691" s="33">
        <f>N691/S691</f>
        <v/>
      </c>
      <c r="W691" s="33">
        <f>T691/S691</f>
        <v/>
      </c>
      <c r="X691" s="33">
        <f>U691/S691</f>
        <v/>
      </c>
      <c r="Y691" s="4">
        <f>IF(T691&gt;0,1,0)</f>
        <v/>
      </c>
      <c r="Z691" s="4">
        <f>INDEX('Job Evaluation'!$I$5:$I$40,MATCH(G691,'Job Evaluation'!$A$5:$A$40,0))</f>
        <v/>
      </c>
      <c r="AA691" s="4">
        <f>SUMPRODUCT(($C$2:$C$3444=C691)*($X$2:$X$3444&lt;X691))+SUMPRODUCT(($C$2:C691=C691)*($X$2:X691=X691))</f>
        <v/>
      </c>
      <c r="AB691" s="4">
        <f>MIN(4,INT((AA691-1)*4/COUNTIF($C$2:$C$3444,C691))+1)</f>
        <v/>
      </c>
    </row>
    <row r="692">
      <c r="A692" s="5" t="inlineStr">
        <is>
          <t>W00829</t>
        </is>
      </c>
      <c r="B692" s="5" t="inlineStr">
        <is>
          <t>IT · Milan</t>
        </is>
      </c>
      <c r="C692" s="5" t="inlineStr">
        <is>
          <t>IT</t>
        </is>
      </c>
      <c r="D692" s="5" t="inlineStr">
        <is>
          <t>Milan</t>
        </is>
      </c>
      <c r="E692" s="5" t="inlineStr">
        <is>
          <t>Finance</t>
        </is>
      </c>
      <c r="F692" s="5" t="inlineStr">
        <is>
          <t>L2</t>
        </is>
      </c>
      <c r="G692" s="5" t="inlineStr">
        <is>
          <t>Finance L2</t>
        </is>
      </c>
      <c r="H692" s="5" t="inlineStr">
        <is>
          <t>F</t>
        </is>
      </c>
      <c r="I692" s="5" t="inlineStr">
        <is>
          <t>Fixed-term</t>
        </is>
      </c>
      <c r="J692" s="5" t="inlineStr">
        <is>
          <t>Onsite</t>
        </is>
      </c>
      <c r="K692" s="5" t="n">
        <v>1</v>
      </c>
      <c r="L692" s="5" t="n">
        <v>40</v>
      </c>
      <c r="M692" s="5" t="n">
        <v>3</v>
      </c>
      <c r="N692" s="41" t="n">
        <v>33350</v>
      </c>
      <c r="O692" s="41" t="n">
        <v>0</v>
      </c>
      <c r="P692" s="41" t="n">
        <v>0</v>
      </c>
      <c r="Q692" s="41" t="n">
        <v>0</v>
      </c>
      <c r="R692" s="41" t="n">
        <v>0</v>
      </c>
      <c r="S692" s="28">
        <f>L692*Settings!$C$7</f>
        <v/>
      </c>
      <c r="T692" s="34">
        <f>O692+P692+Q692+R692</f>
        <v/>
      </c>
      <c r="U692" s="34">
        <f>N692+T692</f>
        <v/>
      </c>
      <c r="V692" s="33">
        <f>N692/S692</f>
        <v/>
      </c>
      <c r="W692" s="33">
        <f>T692/S692</f>
        <v/>
      </c>
      <c r="X692" s="33">
        <f>U692/S692</f>
        <v/>
      </c>
      <c r="Y692" s="4">
        <f>IF(T692&gt;0,1,0)</f>
        <v/>
      </c>
      <c r="Z692" s="4">
        <f>INDEX('Job Evaluation'!$I$5:$I$40,MATCH(G692,'Job Evaluation'!$A$5:$A$40,0))</f>
        <v/>
      </c>
      <c r="AA692" s="4">
        <f>SUMPRODUCT(($C$2:$C$3444=C692)*($X$2:$X$3444&lt;X692))+SUMPRODUCT(($C$2:C692=C692)*($X$2:X692=X692))</f>
        <v/>
      </c>
      <c r="AB692" s="4">
        <f>MIN(4,INT((AA692-1)*4/COUNTIF($C$2:$C$3444,C692))+1)</f>
        <v/>
      </c>
    </row>
    <row r="693">
      <c r="A693" s="5" t="inlineStr">
        <is>
          <t>W00830</t>
        </is>
      </c>
      <c r="B693" s="5" t="inlineStr">
        <is>
          <t>IT · Milan</t>
        </is>
      </c>
      <c r="C693" s="5" t="inlineStr">
        <is>
          <t>IT</t>
        </is>
      </c>
      <c r="D693" s="5" t="inlineStr">
        <is>
          <t>Milan</t>
        </is>
      </c>
      <c r="E693" s="5" t="inlineStr">
        <is>
          <t>Operations</t>
        </is>
      </c>
      <c r="F693" s="5" t="inlineStr">
        <is>
          <t>L3</t>
        </is>
      </c>
      <c r="G693" s="5" t="inlineStr">
        <is>
          <t>Operations L3</t>
        </is>
      </c>
      <c r="H693" s="5" t="inlineStr">
        <is>
          <t>F</t>
        </is>
      </c>
      <c r="I693" s="5" t="inlineStr">
        <is>
          <t>Permanent</t>
        </is>
      </c>
      <c r="J693" s="5" t="inlineStr">
        <is>
          <t>Hybrid</t>
        </is>
      </c>
      <c r="K693" s="5" t="n">
        <v>1</v>
      </c>
      <c r="L693" s="5" t="n">
        <v>40</v>
      </c>
      <c r="M693" s="5" t="n">
        <v>3</v>
      </c>
      <c r="N693" s="41" t="n">
        <v>36850</v>
      </c>
      <c r="O693" s="41" t="n">
        <v>1750</v>
      </c>
      <c r="P693" s="41" t="n">
        <v>0</v>
      </c>
      <c r="Q693" s="41" t="n">
        <v>0</v>
      </c>
      <c r="R693" s="41" t="n">
        <v>0</v>
      </c>
      <c r="S693" s="28">
        <f>L693*Settings!$C$7</f>
        <v/>
      </c>
      <c r="T693" s="34">
        <f>O693+P693+Q693+R693</f>
        <v/>
      </c>
      <c r="U693" s="34">
        <f>N693+T693</f>
        <v/>
      </c>
      <c r="V693" s="33">
        <f>N693/S693</f>
        <v/>
      </c>
      <c r="W693" s="33">
        <f>T693/S693</f>
        <v/>
      </c>
      <c r="X693" s="33">
        <f>U693/S693</f>
        <v/>
      </c>
      <c r="Y693" s="4">
        <f>IF(T693&gt;0,1,0)</f>
        <v/>
      </c>
      <c r="Z693" s="4">
        <f>INDEX('Job Evaluation'!$I$5:$I$40,MATCH(G693,'Job Evaluation'!$A$5:$A$40,0))</f>
        <v/>
      </c>
      <c r="AA693" s="4">
        <f>SUMPRODUCT(($C$2:$C$3444=C693)*($X$2:$X$3444&lt;X693))+SUMPRODUCT(($C$2:C693=C693)*($X$2:X693=X693))</f>
        <v/>
      </c>
      <c r="AB693" s="4">
        <f>MIN(4,INT((AA693-1)*4/COUNTIF($C$2:$C$3444,C693))+1)</f>
        <v/>
      </c>
    </row>
    <row r="694">
      <c r="A694" s="5" t="inlineStr">
        <is>
          <t>W00831</t>
        </is>
      </c>
      <c r="B694" s="5" t="inlineStr">
        <is>
          <t>DE · Munich</t>
        </is>
      </c>
      <c r="C694" s="5" t="inlineStr">
        <is>
          <t>DE</t>
        </is>
      </c>
      <c r="D694" s="5" t="inlineStr">
        <is>
          <t>Munich</t>
        </is>
      </c>
      <c r="E694" s="5" t="inlineStr">
        <is>
          <t>Tech</t>
        </is>
      </c>
      <c r="F694" s="5" t="inlineStr">
        <is>
          <t>L4</t>
        </is>
      </c>
      <c r="G694" s="5" t="inlineStr">
        <is>
          <t>Tech L4</t>
        </is>
      </c>
      <c r="H694" s="5" t="inlineStr">
        <is>
          <t>M</t>
        </is>
      </c>
      <c r="I694" s="5" t="inlineStr">
        <is>
          <t>Permanent</t>
        </is>
      </c>
      <c r="J694" s="5" t="inlineStr">
        <is>
          <t>Hybrid</t>
        </is>
      </c>
      <c r="K694" s="5" t="n">
        <v>1</v>
      </c>
      <c r="L694" s="5" t="n">
        <v>40</v>
      </c>
      <c r="M694" s="5" t="n">
        <v>4</v>
      </c>
      <c r="N694" s="41" t="n">
        <v>74550</v>
      </c>
      <c r="O694" s="41" t="n">
        <v>7560</v>
      </c>
      <c r="P694" s="41" t="n">
        <v>0</v>
      </c>
      <c r="Q694" s="41" t="n">
        <v>0</v>
      </c>
      <c r="R694" s="41" t="n">
        <v>0</v>
      </c>
      <c r="S694" s="28">
        <f>L694*Settings!$C$7</f>
        <v/>
      </c>
      <c r="T694" s="34">
        <f>O694+P694+Q694+R694</f>
        <v/>
      </c>
      <c r="U694" s="34">
        <f>N694+T694</f>
        <v/>
      </c>
      <c r="V694" s="33">
        <f>N694/S694</f>
        <v/>
      </c>
      <c r="W694" s="33">
        <f>T694/S694</f>
        <v/>
      </c>
      <c r="X694" s="33">
        <f>U694/S694</f>
        <v/>
      </c>
      <c r="Y694" s="4">
        <f>IF(T694&gt;0,1,0)</f>
        <v/>
      </c>
      <c r="Z694" s="4">
        <f>INDEX('Job Evaluation'!$I$5:$I$40,MATCH(G694,'Job Evaluation'!$A$5:$A$40,0))</f>
        <v/>
      </c>
      <c r="AA694" s="4">
        <f>SUMPRODUCT(($C$2:$C$3444=C694)*($X$2:$X$3444&lt;X694))+SUMPRODUCT(($C$2:C694=C694)*($X$2:X694=X694))</f>
        <v/>
      </c>
      <c r="AB694" s="4">
        <f>MIN(4,INT((AA694-1)*4/COUNTIF($C$2:$C$3444,C694))+1)</f>
        <v/>
      </c>
    </row>
    <row r="695">
      <c r="A695" s="5" t="inlineStr">
        <is>
          <t>W00832</t>
        </is>
      </c>
      <c r="B695" s="5" t="inlineStr">
        <is>
          <t>PL · Kraków</t>
        </is>
      </c>
      <c r="C695" s="5" t="inlineStr">
        <is>
          <t>PL</t>
        </is>
      </c>
      <c r="D695" s="5" t="inlineStr">
        <is>
          <t>Krakow</t>
        </is>
      </c>
      <c r="E695" s="5" t="inlineStr">
        <is>
          <t>Customer Service</t>
        </is>
      </c>
      <c r="F695" s="5" t="inlineStr">
        <is>
          <t>L2</t>
        </is>
      </c>
      <c r="G695" s="5" t="inlineStr">
        <is>
          <t>Customer Service L2</t>
        </is>
      </c>
      <c r="H695" s="5" t="inlineStr">
        <is>
          <t>M</t>
        </is>
      </c>
      <c r="I695" s="5" t="inlineStr">
        <is>
          <t>Fixed-term</t>
        </is>
      </c>
      <c r="J695" s="5" t="inlineStr">
        <is>
          <t>Hybrid</t>
        </is>
      </c>
      <c r="K695" s="5" t="n">
        <v>1</v>
      </c>
      <c r="L695" s="5" t="n">
        <v>40</v>
      </c>
      <c r="M695" s="5" t="n">
        <v>4</v>
      </c>
      <c r="N695" s="41" t="n">
        <v>25300</v>
      </c>
      <c r="O695" s="41" t="n">
        <v>0</v>
      </c>
      <c r="P695" s="41" t="n">
        <v>0</v>
      </c>
      <c r="Q695" s="41" t="n">
        <v>0</v>
      </c>
      <c r="R695" s="41" t="n">
        <v>0</v>
      </c>
      <c r="S695" s="28">
        <f>L695*Settings!$C$7</f>
        <v/>
      </c>
      <c r="T695" s="34">
        <f>O695+P695+Q695+R695</f>
        <v/>
      </c>
      <c r="U695" s="34">
        <f>N695+T695</f>
        <v/>
      </c>
      <c r="V695" s="33">
        <f>N695/S695</f>
        <v/>
      </c>
      <c r="W695" s="33">
        <f>T695/S695</f>
        <v/>
      </c>
      <c r="X695" s="33">
        <f>U695/S695</f>
        <v/>
      </c>
      <c r="Y695" s="4">
        <f>IF(T695&gt;0,1,0)</f>
        <v/>
      </c>
      <c r="Z695" s="4">
        <f>INDEX('Job Evaluation'!$I$5:$I$40,MATCH(G695,'Job Evaluation'!$A$5:$A$40,0))</f>
        <v/>
      </c>
      <c r="AA695" s="4">
        <f>SUMPRODUCT(($C$2:$C$3444=C695)*($X$2:$X$3444&lt;X695))+SUMPRODUCT(($C$2:C695=C695)*($X$2:X695=X695))</f>
        <v/>
      </c>
      <c r="AB695" s="4">
        <f>MIN(4,INT((AA695-1)*4/COUNTIF($C$2:$C$3444,C695))+1)</f>
        <v/>
      </c>
    </row>
    <row r="696">
      <c r="A696" s="5" t="inlineStr">
        <is>
          <t>W00834</t>
        </is>
      </c>
      <c r="B696" s="5" t="inlineStr">
        <is>
          <t>ES · Barcelona</t>
        </is>
      </c>
      <c r="C696" s="5" t="inlineStr">
        <is>
          <t>ES</t>
        </is>
      </c>
      <c r="D696" s="5" t="inlineStr">
        <is>
          <t>Barcelona</t>
        </is>
      </c>
      <c r="E696" s="5" t="inlineStr">
        <is>
          <t>Customer Service</t>
        </is>
      </c>
      <c r="F696" s="5" t="inlineStr">
        <is>
          <t>L1</t>
        </is>
      </c>
      <c r="G696" s="5" t="inlineStr">
        <is>
          <t>Customer Service L1</t>
        </is>
      </c>
      <c r="H696" s="5" t="inlineStr">
        <is>
          <t>F</t>
        </is>
      </c>
      <c r="I696" s="5" t="inlineStr">
        <is>
          <t>Fixed-term</t>
        </is>
      </c>
      <c r="J696" s="5" t="inlineStr">
        <is>
          <t>Onsite</t>
        </is>
      </c>
      <c r="K696" s="5" t="n">
        <v>1</v>
      </c>
      <c r="L696" s="5" t="n">
        <v>40</v>
      </c>
      <c r="M696" s="5" t="n">
        <v>4</v>
      </c>
      <c r="N696" s="41" t="n">
        <v>21500</v>
      </c>
      <c r="O696" s="41" t="n">
        <v>0</v>
      </c>
      <c r="P696" s="41" t="n">
        <v>0</v>
      </c>
      <c r="Q696" s="41" t="n">
        <v>1200</v>
      </c>
      <c r="R696" s="41" t="n">
        <v>0</v>
      </c>
      <c r="S696" s="28">
        <f>L696*Settings!$C$7</f>
        <v/>
      </c>
      <c r="T696" s="34">
        <f>O696+P696+Q696+R696</f>
        <v/>
      </c>
      <c r="U696" s="34">
        <f>N696+T696</f>
        <v/>
      </c>
      <c r="V696" s="33">
        <f>N696/S696</f>
        <v/>
      </c>
      <c r="W696" s="33">
        <f>T696/S696</f>
        <v/>
      </c>
      <c r="X696" s="33">
        <f>U696/S696</f>
        <v/>
      </c>
      <c r="Y696" s="4">
        <f>IF(T696&gt;0,1,0)</f>
        <v/>
      </c>
      <c r="Z696" s="4">
        <f>INDEX('Job Evaluation'!$I$5:$I$40,MATCH(G696,'Job Evaluation'!$A$5:$A$40,0))</f>
        <v/>
      </c>
      <c r="AA696" s="4">
        <f>SUMPRODUCT(($C$2:$C$3444=C696)*($X$2:$X$3444&lt;X696))+SUMPRODUCT(($C$2:C696=C696)*($X$2:X696=X696))</f>
        <v/>
      </c>
      <c r="AB696" s="4">
        <f>MIN(4,INT((AA696-1)*4/COUNTIF($C$2:$C$3444,C696))+1)</f>
        <v/>
      </c>
    </row>
    <row r="697">
      <c r="A697" s="5" t="inlineStr">
        <is>
          <t>W00835</t>
        </is>
      </c>
      <c r="B697" s="5" t="inlineStr">
        <is>
          <t>DE · Munich</t>
        </is>
      </c>
      <c r="C697" s="5" t="inlineStr">
        <is>
          <t>DE</t>
        </is>
      </c>
      <c r="D697" s="5" t="inlineStr">
        <is>
          <t>Munich</t>
        </is>
      </c>
      <c r="E697" s="5" t="inlineStr">
        <is>
          <t>Operations</t>
        </is>
      </c>
      <c r="F697" s="5" t="inlineStr">
        <is>
          <t>L1</t>
        </is>
      </c>
      <c r="G697" s="5" t="inlineStr">
        <is>
          <t>Operations L1</t>
        </is>
      </c>
      <c r="H697" s="5" t="inlineStr">
        <is>
          <t>M</t>
        </is>
      </c>
      <c r="I697" s="5" t="inlineStr">
        <is>
          <t>Permanent</t>
        </is>
      </c>
      <c r="J697" s="5" t="inlineStr">
        <is>
          <t>Hybrid</t>
        </is>
      </c>
      <c r="K697" s="5" t="n">
        <v>0.8</v>
      </c>
      <c r="L697" s="5" t="n">
        <v>32</v>
      </c>
      <c r="M697" s="5" t="n">
        <v>3</v>
      </c>
      <c r="N697" s="41" t="n">
        <v>26680</v>
      </c>
      <c r="O697" s="41" t="n">
        <v>0</v>
      </c>
      <c r="P697" s="41" t="n">
        <v>0</v>
      </c>
      <c r="Q697" s="41" t="n">
        <v>0</v>
      </c>
      <c r="R697" s="41" t="n">
        <v>0</v>
      </c>
      <c r="S697" s="28">
        <f>L697*Settings!$C$7</f>
        <v/>
      </c>
      <c r="T697" s="34">
        <f>O697+P697+Q697+R697</f>
        <v/>
      </c>
      <c r="U697" s="34">
        <f>N697+T697</f>
        <v/>
      </c>
      <c r="V697" s="33">
        <f>N697/S697</f>
        <v/>
      </c>
      <c r="W697" s="33">
        <f>T697/S697</f>
        <v/>
      </c>
      <c r="X697" s="33">
        <f>U697/S697</f>
        <v/>
      </c>
      <c r="Y697" s="4">
        <f>IF(T697&gt;0,1,0)</f>
        <v/>
      </c>
      <c r="Z697" s="4">
        <f>INDEX('Job Evaluation'!$I$5:$I$40,MATCH(G697,'Job Evaluation'!$A$5:$A$40,0))</f>
        <v/>
      </c>
      <c r="AA697" s="4">
        <f>SUMPRODUCT(($C$2:$C$3444=C697)*($X$2:$X$3444&lt;X697))+SUMPRODUCT(($C$2:C697=C697)*($X$2:X697=X697))</f>
        <v/>
      </c>
      <c r="AB697" s="4">
        <f>MIN(4,INT((AA697-1)*4/COUNTIF($C$2:$C$3444,C697))+1)</f>
        <v/>
      </c>
    </row>
    <row r="698">
      <c r="A698" s="5" t="inlineStr">
        <is>
          <t>W00836</t>
        </is>
      </c>
      <c r="B698" s="5" t="inlineStr">
        <is>
          <t>PL · Kraków</t>
        </is>
      </c>
      <c r="C698" s="5" t="inlineStr">
        <is>
          <t>PL</t>
        </is>
      </c>
      <c r="D698" s="5" t="inlineStr">
        <is>
          <t>Krakow</t>
        </is>
      </c>
      <c r="E698" s="5" t="inlineStr">
        <is>
          <t>Customer Service</t>
        </is>
      </c>
      <c r="F698" s="5" t="inlineStr">
        <is>
          <t>L2</t>
        </is>
      </c>
      <c r="G698" s="5" t="inlineStr">
        <is>
          <t>Customer Service L2</t>
        </is>
      </c>
      <c r="H698" s="5" t="inlineStr">
        <is>
          <t>M</t>
        </is>
      </c>
      <c r="I698" s="5" t="inlineStr">
        <is>
          <t>Fixed-term</t>
        </is>
      </c>
      <c r="J698" s="5" t="inlineStr">
        <is>
          <t>Hybrid</t>
        </is>
      </c>
      <c r="K698" s="5" t="n">
        <v>1</v>
      </c>
      <c r="L698" s="5" t="n">
        <v>40</v>
      </c>
      <c r="M698" s="5" t="n">
        <v>3</v>
      </c>
      <c r="N698" s="41" t="n">
        <v>22550</v>
      </c>
      <c r="O698" s="41" t="n">
        <v>0</v>
      </c>
      <c r="P698" s="41" t="n">
        <v>0</v>
      </c>
      <c r="Q698" s="41" t="n">
        <v>0</v>
      </c>
      <c r="R698" s="41" t="n">
        <v>0</v>
      </c>
      <c r="S698" s="28">
        <f>L698*Settings!$C$7</f>
        <v/>
      </c>
      <c r="T698" s="34">
        <f>O698+P698+Q698+R698</f>
        <v/>
      </c>
      <c r="U698" s="34">
        <f>N698+T698</f>
        <v/>
      </c>
      <c r="V698" s="33">
        <f>N698/S698</f>
        <v/>
      </c>
      <c r="W698" s="33">
        <f>T698/S698</f>
        <v/>
      </c>
      <c r="X698" s="33">
        <f>U698/S698</f>
        <v/>
      </c>
      <c r="Y698" s="4">
        <f>IF(T698&gt;0,1,0)</f>
        <v/>
      </c>
      <c r="Z698" s="4">
        <f>INDEX('Job Evaluation'!$I$5:$I$40,MATCH(G698,'Job Evaluation'!$A$5:$A$40,0))</f>
        <v/>
      </c>
      <c r="AA698" s="4">
        <f>SUMPRODUCT(($C$2:$C$3444=C698)*($X$2:$X$3444&lt;X698))+SUMPRODUCT(($C$2:C698=C698)*($X$2:X698=X698))</f>
        <v/>
      </c>
      <c r="AB698" s="4">
        <f>MIN(4,INT((AA698-1)*4/COUNTIF($C$2:$C$3444,C698))+1)</f>
        <v/>
      </c>
    </row>
    <row r="699">
      <c r="A699" s="5" t="inlineStr">
        <is>
          <t>W00837</t>
        </is>
      </c>
      <c r="B699" s="5" t="inlineStr">
        <is>
          <t>ES · Barcelona</t>
        </is>
      </c>
      <c r="C699" s="5" t="inlineStr">
        <is>
          <t>ES</t>
        </is>
      </c>
      <c r="D699" s="5" t="inlineStr">
        <is>
          <t>Barcelona</t>
        </is>
      </c>
      <c r="E699" s="5" t="inlineStr">
        <is>
          <t>Customer Service</t>
        </is>
      </c>
      <c r="F699" s="5" t="inlineStr">
        <is>
          <t>L2</t>
        </is>
      </c>
      <c r="G699" s="5" t="inlineStr">
        <is>
          <t>Customer Service L2</t>
        </is>
      </c>
      <c r="H699" s="5" t="inlineStr">
        <is>
          <t>F</t>
        </is>
      </c>
      <c r="I699" s="5" t="inlineStr">
        <is>
          <t>Fixed-term</t>
        </is>
      </c>
      <c r="J699" s="5" t="inlineStr">
        <is>
          <t>Hybrid</t>
        </is>
      </c>
      <c r="K699" s="5" t="n">
        <v>1</v>
      </c>
      <c r="L699" s="5" t="n">
        <v>40</v>
      </c>
      <c r="M699" s="5" t="n">
        <v>3</v>
      </c>
      <c r="N699" s="41" t="n">
        <v>31550</v>
      </c>
      <c r="O699" s="41" t="n">
        <v>0</v>
      </c>
      <c r="P699" s="41" t="n">
        <v>0</v>
      </c>
      <c r="Q699" s="41" t="n">
        <v>0</v>
      </c>
      <c r="R699" s="41" t="n">
        <v>0</v>
      </c>
      <c r="S699" s="28">
        <f>L699*Settings!$C$7</f>
        <v/>
      </c>
      <c r="T699" s="34">
        <f>O699+P699+Q699+R699</f>
        <v/>
      </c>
      <c r="U699" s="34">
        <f>N699+T699</f>
        <v/>
      </c>
      <c r="V699" s="33">
        <f>N699/S699</f>
        <v/>
      </c>
      <c r="W699" s="33">
        <f>T699/S699</f>
        <v/>
      </c>
      <c r="X699" s="33">
        <f>U699/S699</f>
        <v/>
      </c>
      <c r="Y699" s="4">
        <f>IF(T699&gt;0,1,0)</f>
        <v/>
      </c>
      <c r="Z699" s="4">
        <f>INDEX('Job Evaluation'!$I$5:$I$40,MATCH(G699,'Job Evaluation'!$A$5:$A$40,0))</f>
        <v/>
      </c>
      <c r="AA699" s="4">
        <f>SUMPRODUCT(($C$2:$C$3444=C699)*($X$2:$X$3444&lt;X699))+SUMPRODUCT(($C$2:C699=C699)*($X$2:X699=X699))</f>
        <v/>
      </c>
      <c r="AB699" s="4">
        <f>MIN(4,INT((AA699-1)*4/COUNTIF($C$2:$C$3444,C699))+1)</f>
        <v/>
      </c>
    </row>
    <row r="700">
      <c r="A700" s="5" t="inlineStr">
        <is>
          <t>W00838</t>
        </is>
      </c>
      <c r="B700" s="5" t="inlineStr">
        <is>
          <t>DE · Munich</t>
        </is>
      </c>
      <c r="C700" s="5" t="inlineStr">
        <is>
          <t>DE</t>
        </is>
      </c>
      <c r="D700" s="5" t="inlineStr">
        <is>
          <t>Munich</t>
        </is>
      </c>
      <c r="E700" s="5" t="inlineStr">
        <is>
          <t>Sales</t>
        </is>
      </c>
      <c r="F700" s="5" t="inlineStr">
        <is>
          <t>L1</t>
        </is>
      </c>
      <c r="G700" s="5" t="inlineStr">
        <is>
          <t>Sales L1</t>
        </is>
      </c>
      <c r="H700" s="5" t="inlineStr">
        <is>
          <t>M</t>
        </is>
      </c>
      <c r="I700" s="5" t="inlineStr">
        <is>
          <t>Fixed-term</t>
        </is>
      </c>
      <c r="J700" s="5" t="inlineStr">
        <is>
          <t>Remote</t>
        </is>
      </c>
      <c r="K700" s="5" t="n">
        <v>0.8</v>
      </c>
      <c r="L700" s="5" t="n">
        <v>32</v>
      </c>
      <c r="M700" s="5" t="n">
        <v>4</v>
      </c>
      <c r="N700" s="41" t="n">
        <v>39680</v>
      </c>
      <c r="O700" s="41" t="n">
        <v>0</v>
      </c>
      <c r="P700" s="41" t="n">
        <v>4670</v>
      </c>
      <c r="Q700" s="41" t="n">
        <v>0</v>
      </c>
      <c r="R700" s="41" t="n">
        <v>0</v>
      </c>
      <c r="S700" s="28">
        <f>L700*Settings!$C$7</f>
        <v/>
      </c>
      <c r="T700" s="34">
        <f>O700+P700+Q700+R700</f>
        <v/>
      </c>
      <c r="U700" s="34">
        <f>N700+T700</f>
        <v/>
      </c>
      <c r="V700" s="33">
        <f>N700/S700</f>
        <v/>
      </c>
      <c r="W700" s="33">
        <f>T700/S700</f>
        <v/>
      </c>
      <c r="X700" s="33">
        <f>U700/S700</f>
        <v/>
      </c>
      <c r="Y700" s="4">
        <f>IF(T700&gt;0,1,0)</f>
        <v/>
      </c>
      <c r="Z700" s="4">
        <f>INDEX('Job Evaluation'!$I$5:$I$40,MATCH(G700,'Job Evaluation'!$A$5:$A$40,0))</f>
        <v/>
      </c>
      <c r="AA700" s="4">
        <f>SUMPRODUCT(($C$2:$C$3444=C700)*($X$2:$X$3444&lt;X700))+SUMPRODUCT(($C$2:C700=C700)*($X$2:X700=X700))</f>
        <v/>
      </c>
      <c r="AB700" s="4">
        <f>MIN(4,INT((AA700-1)*4/COUNTIF($C$2:$C$3444,C700))+1)</f>
        <v/>
      </c>
    </row>
    <row r="701">
      <c r="A701" s="5" t="inlineStr">
        <is>
          <t>W00839</t>
        </is>
      </c>
      <c r="B701" s="5" t="inlineStr">
        <is>
          <t>ES · Barcelona</t>
        </is>
      </c>
      <c r="C701" s="5" t="inlineStr">
        <is>
          <t>ES</t>
        </is>
      </c>
      <c r="D701" s="5" t="inlineStr">
        <is>
          <t>Barcelona</t>
        </is>
      </c>
      <c r="E701" s="5" t="inlineStr">
        <is>
          <t>Operations</t>
        </is>
      </c>
      <c r="F701" s="5" t="inlineStr">
        <is>
          <t>L3</t>
        </is>
      </c>
      <c r="G701" s="5" t="inlineStr">
        <is>
          <t>Operations L3</t>
        </is>
      </c>
      <c r="H701" s="5" t="inlineStr">
        <is>
          <t>M</t>
        </is>
      </c>
      <c r="I701" s="5" t="inlineStr">
        <is>
          <t>Permanent</t>
        </is>
      </c>
      <c r="J701" s="5" t="inlineStr">
        <is>
          <t>Onsite</t>
        </is>
      </c>
      <c r="K701" s="5" t="n">
        <v>1</v>
      </c>
      <c r="L701" s="5" t="n">
        <v>40</v>
      </c>
      <c r="M701" s="5" t="n">
        <v>3</v>
      </c>
      <c r="N701" s="41" t="n">
        <v>34000</v>
      </c>
      <c r="O701" s="41" t="n">
        <v>1690</v>
      </c>
      <c r="P701" s="41" t="n">
        <v>0</v>
      </c>
      <c r="Q701" s="41" t="n">
        <v>1200</v>
      </c>
      <c r="R701" s="41" t="n">
        <v>0</v>
      </c>
      <c r="S701" s="28">
        <f>L701*Settings!$C$7</f>
        <v/>
      </c>
      <c r="T701" s="34">
        <f>O701+P701+Q701+R701</f>
        <v/>
      </c>
      <c r="U701" s="34">
        <f>N701+T701</f>
        <v/>
      </c>
      <c r="V701" s="33">
        <f>N701/S701</f>
        <v/>
      </c>
      <c r="W701" s="33">
        <f>T701/S701</f>
        <v/>
      </c>
      <c r="X701" s="33">
        <f>U701/S701</f>
        <v/>
      </c>
      <c r="Y701" s="4">
        <f>IF(T701&gt;0,1,0)</f>
        <v/>
      </c>
      <c r="Z701" s="4">
        <f>INDEX('Job Evaluation'!$I$5:$I$40,MATCH(G701,'Job Evaluation'!$A$5:$A$40,0))</f>
        <v/>
      </c>
      <c r="AA701" s="4">
        <f>SUMPRODUCT(($C$2:$C$3444=C701)*($X$2:$X$3444&lt;X701))+SUMPRODUCT(($C$2:C701=C701)*($X$2:X701=X701))</f>
        <v/>
      </c>
      <c r="AB701" s="4">
        <f>MIN(4,INT((AA701-1)*4/COUNTIF($C$2:$C$3444,C701))+1)</f>
        <v/>
      </c>
    </row>
    <row r="702">
      <c r="A702" s="5" t="inlineStr">
        <is>
          <t>W00840</t>
        </is>
      </c>
      <c r="B702" s="5" t="inlineStr">
        <is>
          <t>PL · Kraków</t>
        </is>
      </c>
      <c r="C702" s="5" t="inlineStr">
        <is>
          <t>PL</t>
        </is>
      </c>
      <c r="D702" s="5" t="inlineStr">
        <is>
          <t>Krakow</t>
        </is>
      </c>
      <c r="E702" s="5" t="inlineStr">
        <is>
          <t>Customer Service</t>
        </is>
      </c>
      <c r="F702" s="5" t="inlineStr">
        <is>
          <t>L2</t>
        </is>
      </c>
      <c r="G702" s="5" t="inlineStr">
        <is>
          <t>Customer Service L2</t>
        </is>
      </c>
      <c r="H702" s="5" t="inlineStr">
        <is>
          <t>F</t>
        </is>
      </c>
      <c r="I702" s="5" t="inlineStr">
        <is>
          <t>Permanent</t>
        </is>
      </c>
      <c r="J702" s="5" t="inlineStr">
        <is>
          <t>Onsite</t>
        </is>
      </c>
      <c r="K702" s="5" t="n">
        <v>1</v>
      </c>
      <c r="L702" s="5" t="n">
        <v>40</v>
      </c>
      <c r="M702" s="5" t="n">
        <v>2</v>
      </c>
      <c r="N702" s="41" t="n">
        <v>19450</v>
      </c>
      <c r="O702" s="41" t="n">
        <v>0</v>
      </c>
      <c r="P702" s="41" t="n">
        <v>0</v>
      </c>
      <c r="Q702" s="41" t="n">
        <v>840</v>
      </c>
      <c r="R702" s="41" t="n">
        <v>0</v>
      </c>
      <c r="S702" s="28">
        <f>L702*Settings!$C$7</f>
        <v/>
      </c>
      <c r="T702" s="34">
        <f>O702+P702+Q702+R702</f>
        <v/>
      </c>
      <c r="U702" s="34">
        <f>N702+T702</f>
        <v/>
      </c>
      <c r="V702" s="33">
        <f>N702/S702</f>
        <v/>
      </c>
      <c r="W702" s="33">
        <f>T702/S702</f>
        <v/>
      </c>
      <c r="X702" s="33">
        <f>U702/S702</f>
        <v/>
      </c>
      <c r="Y702" s="4">
        <f>IF(T702&gt;0,1,0)</f>
        <v/>
      </c>
      <c r="Z702" s="4">
        <f>INDEX('Job Evaluation'!$I$5:$I$40,MATCH(G702,'Job Evaluation'!$A$5:$A$40,0))</f>
        <v/>
      </c>
      <c r="AA702" s="4">
        <f>SUMPRODUCT(($C$2:$C$3444=C702)*($X$2:$X$3444&lt;X702))+SUMPRODUCT(($C$2:C702=C702)*($X$2:X702=X702))</f>
        <v/>
      </c>
      <c r="AB702" s="4">
        <f>MIN(4,INT((AA702-1)*4/COUNTIF($C$2:$C$3444,C702))+1)</f>
        <v/>
      </c>
    </row>
    <row r="703">
      <c r="A703" s="5" t="inlineStr">
        <is>
          <t>W00841</t>
        </is>
      </c>
      <c r="B703" s="5" t="inlineStr">
        <is>
          <t>IT · Milan</t>
        </is>
      </c>
      <c r="C703" s="5" t="inlineStr">
        <is>
          <t>IT</t>
        </is>
      </c>
      <c r="D703" s="5" t="inlineStr">
        <is>
          <t>Milan</t>
        </is>
      </c>
      <c r="E703" s="5" t="inlineStr">
        <is>
          <t>Operations</t>
        </is>
      </c>
      <c r="F703" s="5" t="inlineStr">
        <is>
          <t>L6</t>
        </is>
      </c>
      <c r="G703" s="5" t="inlineStr">
        <is>
          <t>Operations L6</t>
        </is>
      </c>
      <c r="H703" s="5" t="inlineStr">
        <is>
          <t>F</t>
        </is>
      </c>
      <c r="I703" s="5" t="inlineStr">
        <is>
          <t>Permanent</t>
        </is>
      </c>
      <c r="J703" s="5" t="inlineStr">
        <is>
          <t>Hybrid</t>
        </is>
      </c>
      <c r="K703" s="5" t="n">
        <v>1</v>
      </c>
      <c r="L703" s="5" t="n">
        <v>40</v>
      </c>
      <c r="M703" s="5" t="n">
        <v>3</v>
      </c>
      <c r="N703" s="41" t="n">
        <v>105450</v>
      </c>
      <c r="O703" s="41" t="n">
        <v>20350</v>
      </c>
      <c r="P703" s="41" t="n">
        <v>0</v>
      </c>
      <c r="Q703" s="41" t="n">
        <v>0</v>
      </c>
      <c r="R703" s="41" t="n">
        <v>6000</v>
      </c>
      <c r="S703" s="28">
        <f>L703*Settings!$C$7</f>
        <v/>
      </c>
      <c r="T703" s="34">
        <f>O703+P703+Q703+R703</f>
        <v/>
      </c>
      <c r="U703" s="34">
        <f>N703+T703</f>
        <v/>
      </c>
      <c r="V703" s="33">
        <f>N703/S703</f>
        <v/>
      </c>
      <c r="W703" s="33">
        <f>T703/S703</f>
        <v/>
      </c>
      <c r="X703" s="33">
        <f>U703/S703</f>
        <v/>
      </c>
      <c r="Y703" s="4">
        <f>IF(T703&gt;0,1,0)</f>
        <v/>
      </c>
      <c r="Z703" s="4">
        <f>INDEX('Job Evaluation'!$I$5:$I$40,MATCH(G703,'Job Evaluation'!$A$5:$A$40,0))</f>
        <v/>
      </c>
      <c r="AA703" s="4">
        <f>SUMPRODUCT(($C$2:$C$3444=C703)*($X$2:$X$3444&lt;X703))+SUMPRODUCT(($C$2:C703=C703)*($X$2:X703=X703))</f>
        <v/>
      </c>
      <c r="AB703" s="4">
        <f>MIN(4,INT((AA703-1)*4/COUNTIF($C$2:$C$3444,C703))+1)</f>
        <v/>
      </c>
    </row>
    <row r="704">
      <c r="A704" s="5" t="inlineStr">
        <is>
          <t>W00843</t>
        </is>
      </c>
      <c r="B704" s="5" t="inlineStr">
        <is>
          <t>PL · Kraków</t>
        </is>
      </c>
      <c r="C704" s="5" t="inlineStr">
        <is>
          <t>PL</t>
        </is>
      </c>
      <c r="D704" s="5" t="inlineStr">
        <is>
          <t>Krakow</t>
        </is>
      </c>
      <c r="E704" s="5" t="inlineStr">
        <is>
          <t>HR</t>
        </is>
      </c>
      <c r="F704" s="5" t="inlineStr">
        <is>
          <t>L4</t>
        </is>
      </c>
      <c r="G704" s="5" t="inlineStr">
        <is>
          <t>HR L4</t>
        </is>
      </c>
      <c r="H704" s="5" t="inlineStr">
        <is>
          <t>M</t>
        </is>
      </c>
      <c r="I704" s="5" t="inlineStr">
        <is>
          <t>Permanent</t>
        </is>
      </c>
      <c r="J704" s="5" t="inlineStr">
        <is>
          <t>Hybrid</t>
        </is>
      </c>
      <c r="K704" s="5" t="n">
        <v>0.8</v>
      </c>
      <c r="L704" s="5" t="n">
        <v>32</v>
      </c>
      <c r="M704" s="5" t="n">
        <v>1</v>
      </c>
      <c r="N704" s="41" t="n">
        <v>35840</v>
      </c>
      <c r="O704" s="41" t="n">
        <v>0</v>
      </c>
      <c r="P704" s="41" t="n">
        <v>0</v>
      </c>
      <c r="Q704" s="41" t="n">
        <v>0</v>
      </c>
      <c r="R704" s="41" t="n">
        <v>0</v>
      </c>
      <c r="S704" s="28">
        <f>L704*Settings!$C$7</f>
        <v/>
      </c>
      <c r="T704" s="34">
        <f>O704+P704+Q704+R704</f>
        <v/>
      </c>
      <c r="U704" s="34">
        <f>N704+T704</f>
        <v/>
      </c>
      <c r="V704" s="33">
        <f>N704/S704</f>
        <v/>
      </c>
      <c r="W704" s="33">
        <f>T704/S704</f>
        <v/>
      </c>
      <c r="X704" s="33">
        <f>U704/S704</f>
        <v/>
      </c>
      <c r="Y704" s="4">
        <f>IF(T704&gt;0,1,0)</f>
        <v/>
      </c>
      <c r="Z704" s="4">
        <f>INDEX('Job Evaluation'!$I$5:$I$40,MATCH(G704,'Job Evaluation'!$A$5:$A$40,0))</f>
        <v/>
      </c>
      <c r="AA704" s="4">
        <f>SUMPRODUCT(($C$2:$C$3444=C704)*($X$2:$X$3444&lt;X704))+SUMPRODUCT(($C$2:C704=C704)*($X$2:X704=X704))</f>
        <v/>
      </c>
      <c r="AB704" s="4">
        <f>MIN(4,INT((AA704-1)*4/COUNTIF($C$2:$C$3444,C704))+1)</f>
        <v/>
      </c>
    </row>
    <row r="705">
      <c r="A705" s="5" t="inlineStr">
        <is>
          <t>W00845</t>
        </is>
      </c>
      <c r="B705" s="5" t="inlineStr">
        <is>
          <t>DE · Munich</t>
        </is>
      </c>
      <c r="C705" s="5" t="inlineStr">
        <is>
          <t>DE</t>
        </is>
      </c>
      <c r="D705" s="5" t="inlineStr">
        <is>
          <t>Munich</t>
        </is>
      </c>
      <c r="E705" s="5" t="inlineStr">
        <is>
          <t>Finance</t>
        </is>
      </c>
      <c r="F705" s="5" t="inlineStr">
        <is>
          <t>L2</t>
        </is>
      </c>
      <c r="G705" s="5" t="inlineStr">
        <is>
          <t>Finance L2</t>
        </is>
      </c>
      <c r="H705" s="5" t="inlineStr">
        <is>
          <t>M</t>
        </is>
      </c>
      <c r="I705" s="5" t="inlineStr">
        <is>
          <t>Permanent</t>
        </is>
      </c>
      <c r="J705" s="5" t="inlineStr">
        <is>
          <t>Remote</t>
        </is>
      </c>
      <c r="K705" s="5" t="n">
        <v>1</v>
      </c>
      <c r="L705" s="5" t="n">
        <v>40</v>
      </c>
      <c r="M705" s="5" t="n">
        <v>4</v>
      </c>
      <c r="N705" s="41" t="n">
        <v>57750</v>
      </c>
      <c r="O705" s="41" t="n">
        <v>0</v>
      </c>
      <c r="P705" s="41" t="n">
        <v>0</v>
      </c>
      <c r="Q705" s="41" t="n">
        <v>0</v>
      </c>
      <c r="R705" s="41" t="n">
        <v>0</v>
      </c>
      <c r="S705" s="28">
        <f>L705*Settings!$C$7</f>
        <v/>
      </c>
      <c r="T705" s="34">
        <f>O705+P705+Q705+R705</f>
        <v/>
      </c>
      <c r="U705" s="34">
        <f>N705+T705</f>
        <v/>
      </c>
      <c r="V705" s="33">
        <f>N705/S705</f>
        <v/>
      </c>
      <c r="W705" s="33">
        <f>T705/S705</f>
        <v/>
      </c>
      <c r="X705" s="33">
        <f>U705/S705</f>
        <v/>
      </c>
      <c r="Y705" s="4">
        <f>IF(T705&gt;0,1,0)</f>
        <v/>
      </c>
      <c r="Z705" s="4">
        <f>INDEX('Job Evaluation'!$I$5:$I$40,MATCH(G705,'Job Evaluation'!$A$5:$A$40,0))</f>
        <v/>
      </c>
      <c r="AA705" s="4">
        <f>SUMPRODUCT(($C$2:$C$3444=C705)*($X$2:$X$3444&lt;X705))+SUMPRODUCT(($C$2:C705=C705)*($X$2:X705=X705))</f>
        <v/>
      </c>
      <c r="AB705" s="4">
        <f>MIN(4,INT((AA705-1)*4/COUNTIF($C$2:$C$3444,C705))+1)</f>
        <v/>
      </c>
    </row>
    <row r="706">
      <c r="A706" s="5" t="inlineStr">
        <is>
          <t>W00847</t>
        </is>
      </c>
      <c r="B706" s="5" t="inlineStr">
        <is>
          <t>DE · Munich</t>
        </is>
      </c>
      <c r="C706" s="5" t="inlineStr">
        <is>
          <t>DE</t>
        </is>
      </c>
      <c r="D706" s="5" t="inlineStr">
        <is>
          <t>Munich</t>
        </is>
      </c>
      <c r="E706" s="5" t="inlineStr">
        <is>
          <t>Customer Service</t>
        </is>
      </c>
      <c r="F706" s="5" t="inlineStr">
        <is>
          <t>L2</t>
        </is>
      </c>
      <c r="G706" s="5" t="inlineStr">
        <is>
          <t>Customer Service L2</t>
        </is>
      </c>
      <c r="H706" s="5" t="inlineStr">
        <is>
          <t>F</t>
        </is>
      </c>
      <c r="I706" s="5" t="inlineStr">
        <is>
          <t>Permanent</t>
        </is>
      </c>
      <c r="J706" s="5" t="inlineStr">
        <is>
          <t>Hybrid</t>
        </is>
      </c>
      <c r="K706" s="5" t="n">
        <v>1</v>
      </c>
      <c r="L706" s="5" t="n">
        <v>40</v>
      </c>
      <c r="M706" s="5" t="n">
        <v>2</v>
      </c>
      <c r="N706" s="41" t="n">
        <v>49200</v>
      </c>
      <c r="O706" s="41" t="n">
        <v>0</v>
      </c>
      <c r="P706" s="41" t="n">
        <v>0</v>
      </c>
      <c r="Q706" s="41" t="n">
        <v>0</v>
      </c>
      <c r="R706" s="41" t="n">
        <v>0</v>
      </c>
      <c r="S706" s="28">
        <f>L706*Settings!$C$7</f>
        <v/>
      </c>
      <c r="T706" s="34">
        <f>O706+P706+Q706+R706</f>
        <v/>
      </c>
      <c r="U706" s="34">
        <f>N706+T706</f>
        <v/>
      </c>
      <c r="V706" s="33">
        <f>N706/S706</f>
        <v/>
      </c>
      <c r="W706" s="33">
        <f>T706/S706</f>
        <v/>
      </c>
      <c r="X706" s="33">
        <f>U706/S706</f>
        <v/>
      </c>
      <c r="Y706" s="4">
        <f>IF(T706&gt;0,1,0)</f>
        <v/>
      </c>
      <c r="Z706" s="4">
        <f>INDEX('Job Evaluation'!$I$5:$I$40,MATCH(G706,'Job Evaluation'!$A$5:$A$40,0))</f>
        <v/>
      </c>
      <c r="AA706" s="4">
        <f>SUMPRODUCT(($C$2:$C$3444=C706)*($X$2:$X$3444&lt;X706))+SUMPRODUCT(($C$2:C706=C706)*($X$2:X706=X706))</f>
        <v/>
      </c>
      <c r="AB706" s="4">
        <f>MIN(4,INT((AA706-1)*4/COUNTIF($C$2:$C$3444,C706))+1)</f>
        <v/>
      </c>
    </row>
    <row r="707">
      <c r="A707" s="5" t="inlineStr">
        <is>
          <t>W00848</t>
        </is>
      </c>
      <c r="B707" s="5" t="inlineStr">
        <is>
          <t>ES · Barcelona</t>
        </is>
      </c>
      <c r="C707" s="5" t="inlineStr">
        <is>
          <t>ES</t>
        </is>
      </c>
      <c r="D707" s="5" t="inlineStr">
        <is>
          <t>Barcelona</t>
        </is>
      </c>
      <c r="E707" s="5" t="inlineStr">
        <is>
          <t>Tech</t>
        </is>
      </c>
      <c r="F707" s="5" t="inlineStr">
        <is>
          <t>L2</t>
        </is>
      </c>
      <c r="G707" s="5" t="inlineStr">
        <is>
          <t>Tech L2</t>
        </is>
      </c>
      <c r="H707" s="5" t="inlineStr">
        <is>
          <t>M</t>
        </is>
      </c>
      <c r="I707" s="5" t="inlineStr">
        <is>
          <t>Permanent</t>
        </is>
      </c>
      <c r="J707" s="5" t="inlineStr">
        <is>
          <t>Remote</t>
        </is>
      </c>
      <c r="K707" s="5" t="n">
        <v>1</v>
      </c>
      <c r="L707" s="5" t="n">
        <v>40</v>
      </c>
      <c r="M707" s="5" t="n">
        <v>4</v>
      </c>
      <c r="N707" s="41" t="n">
        <v>39700</v>
      </c>
      <c r="O707" s="41" t="n">
        <v>0</v>
      </c>
      <c r="P707" s="41" t="n">
        <v>0</v>
      </c>
      <c r="Q707" s="41" t="n">
        <v>0</v>
      </c>
      <c r="R707" s="41" t="n">
        <v>0</v>
      </c>
      <c r="S707" s="28">
        <f>L707*Settings!$C$7</f>
        <v/>
      </c>
      <c r="T707" s="34">
        <f>O707+P707+Q707+R707</f>
        <v/>
      </c>
      <c r="U707" s="34">
        <f>N707+T707</f>
        <v/>
      </c>
      <c r="V707" s="33">
        <f>N707/S707</f>
        <v/>
      </c>
      <c r="W707" s="33">
        <f>T707/S707</f>
        <v/>
      </c>
      <c r="X707" s="33">
        <f>U707/S707</f>
        <v/>
      </c>
      <c r="Y707" s="4">
        <f>IF(T707&gt;0,1,0)</f>
        <v/>
      </c>
      <c r="Z707" s="4">
        <f>INDEX('Job Evaluation'!$I$5:$I$40,MATCH(G707,'Job Evaluation'!$A$5:$A$40,0))</f>
        <v/>
      </c>
      <c r="AA707" s="4">
        <f>SUMPRODUCT(($C$2:$C$3444=C707)*($X$2:$X$3444&lt;X707))+SUMPRODUCT(($C$2:C707=C707)*($X$2:X707=X707))</f>
        <v/>
      </c>
      <c r="AB707" s="4">
        <f>MIN(4,INT((AA707-1)*4/COUNTIF($C$2:$C$3444,C707))+1)</f>
        <v/>
      </c>
    </row>
    <row r="708">
      <c r="A708" s="5" t="inlineStr">
        <is>
          <t>W00849</t>
        </is>
      </c>
      <c r="B708" s="5" t="inlineStr">
        <is>
          <t>PL · Kraków</t>
        </is>
      </c>
      <c r="C708" s="5" t="inlineStr">
        <is>
          <t>PL</t>
        </is>
      </c>
      <c r="D708" s="5" t="inlineStr">
        <is>
          <t>Krakow</t>
        </is>
      </c>
      <c r="E708" s="5" t="inlineStr">
        <is>
          <t>Customer Service</t>
        </is>
      </c>
      <c r="F708" s="5" t="inlineStr">
        <is>
          <t>L2</t>
        </is>
      </c>
      <c r="G708" s="5" t="inlineStr">
        <is>
          <t>Customer Service L2</t>
        </is>
      </c>
      <c r="H708" s="5" t="inlineStr">
        <is>
          <t>F</t>
        </is>
      </c>
      <c r="I708" s="5" t="inlineStr">
        <is>
          <t>Permanent</t>
        </is>
      </c>
      <c r="J708" s="5" t="inlineStr">
        <is>
          <t>Hybrid</t>
        </is>
      </c>
      <c r="K708" s="5" t="n">
        <v>1</v>
      </c>
      <c r="L708" s="5" t="n">
        <v>40</v>
      </c>
      <c r="M708" s="5" t="n">
        <v>3</v>
      </c>
      <c r="N708" s="41" t="n">
        <v>24450</v>
      </c>
      <c r="O708" s="41" t="n">
        <v>0</v>
      </c>
      <c r="P708" s="41" t="n">
        <v>0</v>
      </c>
      <c r="Q708" s="41" t="n">
        <v>0</v>
      </c>
      <c r="R708" s="41" t="n">
        <v>0</v>
      </c>
      <c r="S708" s="28">
        <f>L708*Settings!$C$7</f>
        <v/>
      </c>
      <c r="T708" s="34">
        <f>O708+P708+Q708+R708</f>
        <v/>
      </c>
      <c r="U708" s="34">
        <f>N708+T708</f>
        <v/>
      </c>
      <c r="V708" s="33">
        <f>N708/S708</f>
        <v/>
      </c>
      <c r="W708" s="33">
        <f>T708/S708</f>
        <v/>
      </c>
      <c r="X708" s="33">
        <f>U708/S708</f>
        <v/>
      </c>
      <c r="Y708" s="4">
        <f>IF(T708&gt;0,1,0)</f>
        <v/>
      </c>
      <c r="Z708" s="4">
        <f>INDEX('Job Evaluation'!$I$5:$I$40,MATCH(G708,'Job Evaluation'!$A$5:$A$40,0))</f>
        <v/>
      </c>
      <c r="AA708" s="4">
        <f>SUMPRODUCT(($C$2:$C$3444=C708)*($X$2:$X$3444&lt;X708))+SUMPRODUCT(($C$2:C708=C708)*($X$2:X708=X708))</f>
        <v/>
      </c>
      <c r="AB708" s="4">
        <f>MIN(4,INT((AA708-1)*4/COUNTIF($C$2:$C$3444,C708))+1)</f>
        <v/>
      </c>
    </row>
    <row r="709">
      <c r="A709" s="5" t="inlineStr">
        <is>
          <t>W00850</t>
        </is>
      </c>
      <c r="B709" s="5" t="inlineStr">
        <is>
          <t>PL · Kraków</t>
        </is>
      </c>
      <c r="C709" s="5" t="inlineStr">
        <is>
          <t>PL</t>
        </is>
      </c>
      <c r="D709" s="5" t="inlineStr">
        <is>
          <t>Krakow</t>
        </is>
      </c>
      <c r="E709" s="5" t="inlineStr">
        <is>
          <t>Tech</t>
        </is>
      </c>
      <c r="F709" s="5" t="inlineStr">
        <is>
          <t>L6</t>
        </is>
      </c>
      <c r="G709" s="5" t="inlineStr">
        <is>
          <t>Tech L6</t>
        </is>
      </c>
      <c r="H709" s="5" t="inlineStr">
        <is>
          <t>M</t>
        </is>
      </c>
      <c r="I709" s="5" t="inlineStr">
        <is>
          <t>Permanent</t>
        </is>
      </c>
      <c r="J709" s="5" t="inlineStr">
        <is>
          <t>Hybrid</t>
        </is>
      </c>
      <c r="K709" s="5" t="n">
        <v>1</v>
      </c>
      <c r="L709" s="5" t="n">
        <v>40</v>
      </c>
      <c r="M709" s="5" t="n">
        <v>3</v>
      </c>
      <c r="N709" s="41" t="n">
        <v>78400</v>
      </c>
      <c r="O709" s="41" t="n">
        <v>16870</v>
      </c>
      <c r="P709" s="41" t="n">
        <v>0</v>
      </c>
      <c r="Q709" s="41" t="n">
        <v>0</v>
      </c>
      <c r="R709" s="41" t="n">
        <v>4200</v>
      </c>
      <c r="S709" s="28">
        <f>L709*Settings!$C$7</f>
        <v/>
      </c>
      <c r="T709" s="34">
        <f>O709+P709+Q709+R709</f>
        <v/>
      </c>
      <c r="U709" s="34">
        <f>N709+T709</f>
        <v/>
      </c>
      <c r="V709" s="33">
        <f>N709/S709</f>
        <v/>
      </c>
      <c r="W709" s="33">
        <f>T709/S709</f>
        <v/>
      </c>
      <c r="X709" s="33">
        <f>U709/S709</f>
        <v/>
      </c>
      <c r="Y709" s="4">
        <f>IF(T709&gt;0,1,0)</f>
        <v/>
      </c>
      <c r="Z709" s="4">
        <f>INDEX('Job Evaluation'!$I$5:$I$40,MATCH(G709,'Job Evaluation'!$A$5:$A$40,0))</f>
        <v/>
      </c>
      <c r="AA709" s="4">
        <f>SUMPRODUCT(($C$2:$C$3444=C709)*($X$2:$X$3444&lt;X709))+SUMPRODUCT(($C$2:C709=C709)*($X$2:X709=X709))</f>
        <v/>
      </c>
      <c r="AB709" s="4">
        <f>MIN(4,INT((AA709-1)*4/COUNTIF($C$2:$C$3444,C709))+1)</f>
        <v/>
      </c>
    </row>
    <row r="710">
      <c r="A710" s="5" t="inlineStr">
        <is>
          <t>W00851</t>
        </is>
      </c>
      <c r="B710" s="5" t="inlineStr">
        <is>
          <t>DE · Munich</t>
        </is>
      </c>
      <c r="C710" s="5" t="inlineStr">
        <is>
          <t>DE</t>
        </is>
      </c>
      <c r="D710" s="5" t="inlineStr">
        <is>
          <t>Munich</t>
        </is>
      </c>
      <c r="E710" s="5" t="inlineStr">
        <is>
          <t>Operations</t>
        </is>
      </c>
      <c r="F710" s="5" t="inlineStr">
        <is>
          <t>L4</t>
        </is>
      </c>
      <c r="G710" s="5" t="inlineStr">
        <is>
          <t>Operations L4</t>
        </is>
      </c>
      <c r="H710" s="5" t="inlineStr">
        <is>
          <t>M</t>
        </is>
      </c>
      <c r="I710" s="5" t="inlineStr">
        <is>
          <t>Permanent</t>
        </is>
      </c>
      <c r="J710" s="5" t="inlineStr">
        <is>
          <t>Remote</t>
        </is>
      </c>
      <c r="K710" s="5" t="n">
        <v>1</v>
      </c>
      <c r="L710" s="5" t="n">
        <v>40</v>
      </c>
      <c r="M710" s="5" t="n">
        <v>4</v>
      </c>
      <c r="N710" s="41" t="n">
        <v>74800</v>
      </c>
      <c r="O710" s="41" t="n">
        <v>7390</v>
      </c>
      <c r="P710" s="41" t="n">
        <v>0</v>
      </c>
      <c r="Q710" s="41" t="n">
        <v>0</v>
      </c>
      <c r="R710" s="41" t="n">
        <v>0</v>
      </c>
      <c r="S710" s="28">
        <f>L710*Settings!$C$7</f>
        <v/>
      </c>
      <c r="T710" s="34">
        <f>O710+P710+Q710+R710</f>
        <v/>
      </c>
      <c r="U710" s="34">
        <f>N710+T710</f>
        <v/>
      </c>
      <c r="V710" s="33">
        <f>N710/S710</f>
        <v/>
      </c>
      <c r="W710" s="33">
        <f>T710/S710</f>
        <v/>
      </c>
      <c r="X710" s="33">
        <f>U710/S710</f>
        <v/>
      </c>
      <c r="Y710" s="4">
        <f>IF(T710&gt;0,1,0)</f>
        <v/>
      </c>
      <c r="Z710" s="4">
        <f>INDEX('Job Evaluation'!$I$5:$I$40,MATCH(G710,'Job Evaluation'!$A$5:$A$40,0))</f>
        <v/>
      </c>
      <c r="AA710" s="4">
        <f>SUMPRODUCT(($C$2:$C$3444=C710)*($X$2:$X$3444&lt;X710))+SUMPRODUCT(($C$2:C710=C710)*($X$2:X710=X710))</f>
        <v/>
      </c>
      <c r="AB710" s="4">
        <f>MIN(4,INT((AA710-1)*4/COUNTIF($C$2:$C$3444,C710))+1)</f>
        <v/>
      </c>
    </row>
    <row r="711">
      <c r="A711" s="5" t="inlineStr">
        <is>
          <t>W00852</t>
        </is>
      </c>
      <c r="B711" s="5" t="inlineStr">
        <is>
          <t>PL · Kraków</t>
        </is>
      </c>
      <c r="C711" s="5" t="inlineStr">
        <is>
          <t>PL</t>
        </is>
      </c>
      <c r="D711" s="5" t="inlineStr">
        <is>
          <t>Krakow</t>
        </is>
      </c>
      <c r="E711" s="5" t="inlineStr">
        <is>
          <t>Tech</t>
        </is>
      </c>
      <c r="F711" s="5" t="inlineStr">
        <is>
          <t>L2</t>
        </is>
      </c>
      <c r="G711" s="5" t="inlineStr">
        <is>
          <t>Tech L2</t>
        </is>
      </c>
      <c r="H711" s="5" t="inlineStr">
        <is>
          <t>M</t>
        </is>
      </c>
      <c r="I711" s="5" t="inlineStr">
        <is>
          <t>Permanent</t>
        </is>
      </c>
      <c r="J711" s="5" t="inlineStr">
        <is>
          <t>Hybrid</t>
        </is>
      </c>
      <c r="K711" s="5" t="n">
        <v>0.8</v>
      </c>
      <c r="L711" s="5" t="n">
        <v>32</v>
      </c>
      <c r="M711" s="5" t="n">
        <v>3</v>
      </c>
      <c r="N711" s="41" t="n">
        <v>30040</v>
      </c>
      <c r="O711" s="41" t="n">
        <v>0</v>
      </c>
      <c r="P711" s="41" t="n">
        <v>0</v>
      </c>
      <c r="Q711" s="41" t="n">
        <v>0</v>
      </c>
      <c r="R711" s="41" t="n">
        <v>0</v>
      </c>
      <c r="S711" s="28">
        <f>L711*Settings!$C$7</f>
        <v/>
      </c>
      <c r="T711" s="34">
        <f>O711+P711+Q711+R711</f>
        <v/>
      </c>
      <c r="U711" s="34">
        <f>N711+T711</f>
        <v/>
      </c>
      <c r="V711" s="33">
        <f>N711/S711</f>
        <v/>
      </c>
      <c r="W711" s="33">
        <f>T711/S711</f>
        <v/>
      </c>
      <c r="X711" s="33">
        <f>U711/S711</f>
        <v/>
      </c>
      <c r="Y711" s="4">
        <f>IF(T711&gt;0,1,0)</f>
        <v/>
      </c>
      <c r="Z711" s="4">
        <f>INDEX('Job Evaluation'!$I$5:$I$40,MATCH(G711,'Job Evaluation'!$A$5:$A$40,0))</f>
        <v/>
      </c>
      <c r="AA711" s="4">
        <f>SUMPRODUCT(($C$2:$C$3444=C711)*($X$2:$X$3444&lt;X711))+SUMPRODUCT(($C$2:C711=C711)*($X$2:X711=X711))</f>
        <v/>
      </c>
      <c r="AB711" s="4">
        <f>MIN(4,INT((AA711-1)*4/COUNTIF($C$2:$C$3444,C711))+1)</f>
        <v/>
      </c>
    </row>
    <row r="712">
      <c r="A712" s="5" t="inlineStr">
        <is>
          <t>W00853</t>
        </is>
      </c>
      <c r="B712" s="5" t="inlineStr">
        <is>
          <t>IT · Milan</t>
        </is>
      </c>
      <c r="C712" s="5" t="inlineStr">
        <is>
          <t>IT</t>
        </is>
      </c>
      <c r="D712" s="5" t="inlineStr">
        <is>
          <t>Milan</t>
        </is>
      </c>
      <c r="E712" s="5" t="inlineStr">
        <is>
          <t>Customer Service</t>
        </is>
      </c>
      <c r="F712" s="5" t="inlineStr">
        <is>
          <t>L2</t>
        </is>
      </c>
      <c r="G712" s="5" t="inlineStr">
        <is>
          <t>Customer Service L2</t>
        </is>
      </c>
      <c r="H712" s="5" t="inlineStr">
        <is>
          <t>F</t>
        </is>
      </c>
      <c r="I712" s="5" t="inlineStr">
        <is>
          <t>Permanent</t>
        </is>
      </c>
      <c r="J712" s="5" t="inlineStr">
        <is>
          <t>Onsite</t>
        </is>
      </c>
      <c r="K712" s="5" t="n">
        <v>1</v>
      </c>
      <c r="L712" s="5" t="n">
        <v>40</v>
      </c>
      <c r="M712" s="5" t="n">
        <v>3</v>
      </c>
      <c r="N712" s="41" t="n">
        <v>29200</v>
      </c>
      <c r="O712" s="41" t="n">
        <v>0</v>
      </c>
      <c r="P712" s="41" t="n">
        <v>0</v>
      </c>
      <c r="Q712" s="41" t="n">
        <v>1320</v>
      </c>
      <c r="R712" s="41" t="n">
        <v>0</v>
      </c>
      <c r="S712" s="28">
        <f>L712*Settings!$C$7</f>
        <v/>
      </c>
      <c r="T712" s="34">
        <f>O712+P712+Q712+R712</f>
        <v/>
      </c>
      <c r="U712" s="34">
        <f>N712+T712</f>
        <v/>
      </c>
      <c r="V712" s="33">
        <f>N712/S712</f>
        <v/>
      </c>
      <c r="W712" s="33">
        <f>T712/S712</f>
        <v/>
      </c>
      <c r="X712" s="33">
        <f>U712/S712</f>
        <v/>
      </c>
      <c r="Y712" s="4">
        <f>IF(T712&gt;0,1,0)</f>
        <v/>
      </c>
      <c r="Z712" s="4">
        <f>INDEX('Job Evaluation'!$I$5:$I$40,MATCH(G712,'Job Evaluation'!$A$5:$A$40,0))</f>
        <v/>
      </c>
      <c r="AA712" s="4">
        <f>SUMPRODUCT(($C$2:$C$3444=C712)*($X$2:$X$3444&lt;X712))+SUMPRODUCT(($C$2:C712=C712)*($X$2:X712=X712))</f>
        <v/>
      </c>
      <c r="AB712" s="4">
        <f>MIN(4,INT((AA712-1)*4/COUNTIF($C$2:$C$3444,C712))+1)</f>
        <v/>
      </c>
    </row>
    <row r="713">
      <c r="A713" s="5" t="inlineStr">
        <is>
          <t>W00854</t>
        </is>
      </c>
      <c r="B713" s="5" t="inlineStr">
        <is>
          <t>PL · Kraków</t>
        </is>
      </c>
      <c r="C713" s="5" t="inlineStr">
        <is>
          <t>PL</t>
        </is>
      </c>
      <c r="D713" s="5" t="inlineStr">
        <is>
          <t>Krakow</t>
        </is>
      </c>
      <c r="E713" s="5" t="inlineStr">
        <is>
          <t>Sales</t>
        </is>
      </c>
      <c r="F713" s="5" t="inlineStr">
        <is>
          <t>L2</t>
        </is>
      </c>
      <c r="G713" s="5" t="inlineStr">
        <is>
          <t>Sales L2</t>
        </is>
      </c>
      <c r="H713" s="5" t="inlineStr">
        <is>
          <t>F</t>
        </is>
      </c>
      <c r="I713" s="5" t="inlineStr">
        <is>
          <t>Permanent</t>
        </is>
      </c>
      <c r="J713" s="5" t="inlineStr">
        <is>
          <t>Onsite</t>
        </is>
      </c>
      <c r="K713" s="5" t="n">
        <v>1</v>
      </c>
      <c r="L713" s="5" t="n">
        <v>40</v>
      </c>
      <c r="M713" s="5" t="n">
        <v>3</v>
      </c>
      <c r="N713" s="41" t="n">
        <v>25400</v>
      </c>
      <c r="O713" s="41" t="n">
        <v>0</v>
      </c>
      <c r="P713" s="41" t="n">
        <v>2840</v>
      </c>
      <c r="Q713" s="41" t="n">
        <v>0</v>
      </c>
      <c r="R713" s="41" t="n">
        <v>0</v>
      </c>
      <c r="S713" s="28">
        <f>L713*Settings!$C$7</f>
        <v/>
      </c>
      <c r="T713" s="34">
        <f>O713+P713+Q713+R713</f>
        <v/>
      </c>
      <c r="U713" s="34">
        <f>N713+T713</f>
        <v/>
      </c>
      <c r="V713" s="33">
        <f>N713/S713</f>
        <v/>
      </c>
      <c r="W713" s="33">
        <f>T713/S713</f>
        <v/>
      </c>
      <c r="X713" s="33">
        <f>U713/S713</f>
        <v/>
      </c>
      <c r="Y713" s="4">
        <f>IF(T713&gt;0,1,0)</f>
        <v/>
      </c>
      <c r="Z713" s="4">
        <f>INDEX('Job Evaluation'!$I$5:$I$40,MATCH(G713,'Job Evaluation'!$A$5:$A$40,0))</f>
        <v/>
      </c>
      <c r="AA713" s="4">
        <f>SUMPRODUCT(($C$2:$C$3444=C713)*($X$2:$X$3444&lt;X713))+SUMPRODUCT(($C$2:C713=C713)*($X$2:X713=X713))</f>
        <v/>
      </c>
      <c r="AB713" s="4">
        <f>MIN(4,INT((AA713-1)*4/COUNTIF($C$2:$C$3444,C713))+1)</f>
        <v/>
      </c>
    </row>
    <row r="714">
      <c r="A714" s="5" t="inlineStr">
        <is>
          <t>W00855</t>
        </is>
      </c>
      <c r="B714" s="5" t="inlineStr">
        <is>
          <t>IT · Milan</t>
        </is>
      </c>
      <c r="C714" s="5" t="inlineStr">
        <is>
          <t>IT</t>
        </is>
      </c>
      <c r="D714" s="5" t="inlineStr">
        <is>
          <t>Milan</t>
        </is>
      </c>
      <c r="E714" s="5" t="inlineStr">
        <is>
          <t>Customer Service</t>
        </is>
      </c>
      <c r="F714" s="5" t="inlineStr">
        <is>
          <t>L2</t>
        </is>
      </c>
      <c r="G714" s="5" t="inlineStr">
        <is>
          <t>Customer Service L2</t>
        </is>
      </c>
      <c r="H714" s="5" t="inlineStr">
        <is>
          <t>F</t>
        </is>
      </c>
      <c r="I714" s="5" t="inlineStr">
        <is>
          <t>Permanent</t>
        </is>
      </c>
      <c r="J714" s="5" t="inlineStr">
        <is>
          <t>Onsite</t>
        </is>
      </c>
      <c r="K714" s="5" t="n">
        <v>1</v>
      </c>
      <c r="L714" s="5" t="n">
        <v>40</v>
      </c>
      <c r="M714" s="5" t="n">
        <v>3</v>
      </c>
      <c r="N714" s="41" t="n">
        <v>22950</v>
      </c>
      <c r="O714" s="41" t="n">
        <v>0</v>
      </c>
      <c r="P714" s="41" t="n">
        <v>0</v>
      </c>
      <c r="Q714" s="41" t="n">
        <v>1320</v>
      </c>
      <c r="R714" s="41" t="n">
        <v>0</v>
      </c>
      <c r="S714" s="28">
        <f>L714*Settings!$C$7</f>
        <v/>
      </c>
      <c r="T714" s="34">
        <f>O714+P714+Q714+R714</f>
        <v/>
      </c>
      <c r="U714" s="34">
        <f>N714+T714</f>
        <v/>
      </c>
      <c r="V714" s="33">
        <f>N714/S714</f>
        <v/>
      </c>
      <c r="W714" s="33">
        <f>T714/S714</f>
        <v/>
      </c>
      <c r="X714" s="33">
        <f>U714/S714</f>
        <v/>
      </c>
      <c r="Y714" s="4">
        <f>IF(T714&gt;0,1,0)</f>
        <v/>
      </c>
      <c r="Z714" s="4">
        <f>INDEX('Job Evaluation'!$I$5:$I$40,MATCH(G714,'Job Evaluation'!$A$5:$A$40,0))</f>
        <v/>
      </c>
      <c r="AA714" s="4">
        <f>SUMPRODUCT(($C$2:$C$3444=C714)*($X$2:$X$3444&lt;X714))+SUMPRODUCT(($C$2:C714=C714)*($X$2:X714=X714))</f>
        <v/>
      </c>
      <c r="AB714" s="4">
        <f>MIN(4,INT((AA714-1)*4/COUNTIF($C$2:$C$3444,C714))+1)</f>
        <v/>
      </c>
    </row>
    <row r="715">
      <c r="A715" s="5" t="inlineStr">
        <is>
          <t>W00857</t>
        </is>
      </c>
      <c r="B715" s="5" t="inlineStr">
        <is>
          <t>IT · Milan</t>
        </is>
      </c>
      <c r="C715" s="5" t="inlineStr">
        <is>
          <t>IT</t>
        </is>
      </c>
      <c r="D715" s="5" t="inlineStr">
        <is>
          <t>Milan</t>
        </is>
      </c>
      <c r="E715" s="5" t="inlineStr">
        <is>
          <t>Customer Service</t>
        </is>
      </c>
      <c r="F715" s="5" t="inlineStr">
        <is>
          <t>L2</t>
        </is>
      </c>
      <c r="G715" s="5" t="inlineStr">
        <is>
          <t>Customer Service L2</t>
        </is>
      </c>
      <c r="H715" s="5" t="inlineStr">
        <is>
          <t>M</t>
        </is>
      </c>
      <c r="I715" s="5" t="inlineStr">
        <is>
          <t>Permanent</t>
        </is>
      </c>
      <c r="J715" s="5" t="inlineStr">
        <is>
          <t>Hybrid</t>
        </is>
      </c>
      <c r="K715" s="5" t="n">
        <v>1</v>
      </c>
      <c r="L715" s="5" t="n">
        <v>40</v>
      </c>
      <c r="M715" s="5" t="n">
        <v>3</v>
      </c>
      <c r="N715" s="41" t="n">
        <v>33000</v>
      </c>
      <c r="O715" s="41" t="n">
        <v>0</v>
      </c>
      <c r="P715" s="41" t="n">
        <v>0</v>
      </c>
      <c r="Q715" s="41" t="n">
        <v>0</v>
      </c>
      <c r="R715" s="41" t="n">
        <v>0</v>
      </c>
      <c r="S715" s="28">
        <f>L715*Settings!$C$7</f>
        <v/>
      </c>
      <c r="T715" s="34">
        <f>O715+P715+Q715+R715</f>
        <v/>
      </c>
      <c r="U715" s="34">
        <f>N715+T715</f>
        <v/>
      </c>
      <c r="V715" s="33">
        <f>N715/S715</f>
        <v/>
      </c>
      <c r="W715" s="33">
        <f>T715/S715</f>
        <v/>
      </c>
      <c r="X715" s="33">
        <f>U715/S715</f>
        <v/>
      </c>
      <c r="Y715" s="4">
        <f>IF(T715&gt;0,1,0)</f>
        <v/>
      </c>
      <c r="Z715" s="4">
        <f>INDEX('Job Evaluation'!$I$5:$I$40,MATCH(G715,'Job Evaluation'!$A$5:$A$40,0))</f>
        <v/>
      </c>
      <c r="AA715" s="4">
        <f>SUMPRODUCT(($C$2:$C$3444=C715)*($X$2:$X$3444&lt;X715))+SUMPRODUCT(($C$2:C715=C715)*($X$2:X715=X715))</f>
        <v/>
      </c>
      <c r="AB715" s="4">
        <f>MIN(4,INT((AA715-1)*4/COUNTIF($C$2:$C$3444,C715))+1)</f>
        <v/>
      </c>
    </row>
    <row r="716">
      <c r="A716" s="5" t="inlineStr">
        <is>
          <t>W00858</t>
        </is>
      </c>
      <c r="B716" s="5" t="inlineStr">
        <is>
          <t>ES · Barcelona</t>
        </is>
      </c>
      <c r="C716" s="5" t="inlineStr">
        <is>
          <t>ES</t>
        </is>
      </c>
      <c r="D716" s="5" t="inlineStr">
        <is>
          <t>Barcelona</t>
        </is>
      </c>
      <c r="E716" s="5" t="inlineStr">
        <is>
          <t>Operations</t>
        </is>
      </c>
      <c r="F716" s="5" t="inlineStr">
        <is>
          <t>L2</t>
        </is>
      </c>
      <c r="G716" s="5" t="inlineStr">
        <is>
          <t>Operations L2</t>
        </is>
      </c>
      <c r="H716" s="5" t="inlineStr">
        <is>
          <t>M</t>
        </is>
      </c>
      <c r="I716" s="5" t="inlineStr">
        <is>
          <t>Fixed-term</t>
        </is>
      </c>
      <c r="J716" s="5" t="inlineStr">
        <is>
          <t>Remote</t>
        </is>
      </c>
      <c r="K716" s="5" t="n">
        <v>1</v>
      </c>
      <c r="L716" s="5" t="n">
        <v>40</v>
      </c>
      <c r="M716" s="5" t="n">
        <v>1</v>
      </c>
      <c r="N716" s="41" t="n">
        <v>31550</v>
      </c>
      <c r="O716" s="41" t="n">
        <v>0</v>
      </c>
      <c r="P716" s="41" t="n">
        <v>0</v>
      </c>
      <c r="Q716" s="41" t="n">
        <v>0</v>
      </c>
      <c r="R716" s="41" t="n">
        <v>0</v>
      </c>
      <c r="S716" s="28">
        <f>L716*Settings!$C$7</f>
        <v/>
      </c>
      <c r="T716" s="34">
        <f>O716+P716+Q716+R716</f>
        <v/>
      </c>
      <c r="U716" s="34">
        <f>N716+T716</f>
        <v/>
      </c>
      <c r="V716" s="33">
        <f>N716/S716</f>
        <v/>
      </c>
      <c r="W716" s="33">
        <f>T716/S716</f>
        <v/>
      </c>
      <c r="X716" s="33">
        <f>U716/S716</f>
        <v/>
      </c>
      <c r="Y716" s="4">
        <f>IF(T716&gt;0,1,0)</f>
        <v/>
      </c>
      <c r="Z716" s="4">
        <f>INDEX('Job Evaluation'!$I$5:$I$40,MATCH(G716,'Job Evaluation'!$A$5:$A$40,0))</f>
        <v/>
      </c>
      <c r="AA716" s="4">
        <f>SUMPRODUCT(($C$2:$C$3444=C716)*($X$2:$X$3444&lt;X716))+SUMPRODUCT(($C$2:C716=C716)*($X$2:X716=X716))</f>
        <v/>
      </c>
      <c r="AB716" s="4">
        <f>MIN(4,INT((AA716-1)*4/COUNTIF($C$2:$C$3444,C716))+1)</f>
        <v/>
      </c>
    </row>
    <row r="717">
      <c r="A717" s="5" t="inlineStr">
        <is>
          <t>W00859</t>
        </is>
      </c>
      <c r="B717" s="5" t="inlineStr">
        <is>
          <t>IT · Milan</t>
        </is>
      </c>
      <c r="C717" s="5" t="inlineStr">
        <is>
          <t>IT</t>
        </is>
      </c>
      <c r="D717" s="5" t="inlineStr">
        <is>
          <t>Milan</t>
        </is>
      </c>
      <c r="E717" s="5" t="inlineStr">
        <is>
          <t>Customer Service</t>
        </is>
      </c>
      <c r="F717" s="5" t="inlineStr">
        <is>
          <t>L3</t>
        </is>
      </c>
      <c r="G717" s="5" t="inlineStr">
        <is>
          <t>Customer Service L3</t>
        </is>
      </c>
      <c r="H717" s="5" t="inlineStr">
        <is>
          <t>M</t>
        </is>
      </c>
      <c r="I717" s="5" t="inlineStr">
        <is>
          <t>Permanent</t>
        </is>
      </c>
      <c r="J717" s="5" t="inlineStr">
        <is>
          <t>Hybrid</t>
        </is>
      </c>
      <c r="K717" s="5" t="n">
        <v>1</v>
      </c>
      <c r="L717" s="5" t="n">
        <v>40</v>
      </c>
      <c r="M717" s="5" t="n">
        <v>3</v>
      </c>
      <c r="N717" s="41" t="n">
        <v>40000</v>
      </c>
      <c r="O717" s="41" t="n">
        <v>2010</v>
      </c>
      <c r="P717" s="41" t="n">
        <v>0</v>
      </c>
      <c r="Q717" s="41" t="n">
        <v>0</v>
      </c>
      <c r="R717" s="41" t="n">
        <v>0</v>
      </c>
      <c r="S717" s="28">
        <f>L717*Settings!$C$7</f>
        <v/>
      </c>
      <c r="T717" s="34">
        <f>O717+P717+Q717+R717</f>
        <v/>
      </c>
      <c r="U717" s="34">
        <f>N717+T717</f>
        <v/>
      </c>
      <c r="V717" s="33">
        <f>N717/S717</f>
        <v/>
      </c>
      <c r="W717" s="33">
        <f>T717/S717</f>
        <v/>
      </c>
      <c r="X717" s="33">
        <f>U717/S717</f>
        <v/>
      </c>
      <c r="Y717" s="4">
        <f>IF(T717&gt;0,1,0)</f>
        <v/>
      </c>
      <c r="Z717" s="4">
        <f>INDEX('Job Evaluation'!$I$5:$I$40,MATCH(G717,'Job Evaluation'!$A$5:$A$40,0))</f>
        <v/>
      </c>
      <c r="AA717" s="4">
        <f>SUMPRODUCT(($C$2:$C$3444=C717)*($X$2:$X$3444&lt;X717))+SUMPRODUCT(($C$2:C717=C717)*($X$2:X717=X717))</f>
        <v/>
      </c>
      <c r="AB717" s="4">
        <f>MIN(4,INT((AA717-1)*4/COUNTIF($C$2:$C$3444,C717))+1)</f>
        <v/>
      </c>
    </row>
    <row r="718">
      <c r="A718" s="5" t="inlineStr">
        <is>
          <t>W00861</t>
        </is>
      </c>
      <c r="B718" s="5" t="inlineStr">
        <is>
          <t>IT · Milan</t>
        </is>
      </c>
      <c r="C718" s="5" t="inlineStr">
        <is>
          <t>IT</t>
        </is>
      </c>
      <c r="D718" s="5" t="inlineStr">
        <is>
          <t>Milan</t>
        </is>
      </c>
      <c r="E718" s="5" t="inlineStr">
        <is>
          <t>Customer Service</t>
        </is>
      </c>
      <c r="F718" s="5" t="inlineStr">
        <is>
          <t>L1</t>
        </is>
      </c>
      <c r="G718" s="5" t="inlineStr">
        <is>
          <t>Customer Service L1</t>
        </is>
      </c>
      <c r="H718" s="5" t="inlineStr">
        <is>
          <t>F</t>
        </is>
      </c>
      <c r="I718" s="5" t="inlineStr">
        <is>
          <t>Permanent</t>
        </is>
      </c>
      <c r="J718" s="5" t="inlineStr">
        <is>
          <t>Hybrid</t>
        </is>
      </c>
      <c r="K718" s="5" t="n">
        <v>0.8</v>
      </c>
      <c r="L718" s="5" t="n">
        <v>32</v>
      </c>
      <c r="M718" s="5" t="n">
        <v>2</v>
      </c>
      <c r="N718" s="41" t="n">
        <v>20200</v>
      </c>
      <c r="O718" s="41" t="n">
        <v>0</v>
      </c>
      <c r="P718" s="41" t="n">
        <v>0</v>
      </c>
      <c r="Q718" s="41" t="n">
        <v>0</v>
      </c>
      <c r="R718" s="41" t="n">
        <v>0</v>
      </c>
      <c r="S718" s="28">
        <f>L718*Settings!$C$7</f>
        <v/>
      </c>
      <c r="T718" s="34">
        <f>O718+P718+Q718+R718</f>
        <v/>
      </c>
      <c r="U718" s="34">
        <f>N718+T718</f>
        <v/>
      </c>
      <c r="V718" s="33">
        <f>N718/S718</f>
        <v/>
      </c>
      <c r="W718" s="33">
        <f>T718/S718</f>
        <v/>
      </c>
      <c r="X718" s="33">
        <f>U718/S718</f>
        <v/>
      </c>
      <c r="Y718" s="4">
        <f>IF(T718&gt;0,1,0)</f>
        <v/>
      </c>
      <c r="Z718" s="4">
        <f>INDEX('Job Evaluation'!$I$5:$I$40,MATCH(G718,'Job Evaluation'!$A$5:$A$40,0))</f>
        <v/>
      </c>
      <c r="AA718" s="4">
        <f>SUMPRODUCT(($C$2:$C$3444=C718)*($X$2:$X$3444&lt;X718))+SUMPRODUCT(($C$2:C718=C718)*($X$2:X718=X718))</f>
        <v/>
      </c>
      <c r="AB718" s="4">
        <f>MIN(4,INT((AA718-1)*4/COUNTIF($C$2:$C$3444,C718))+1)</f>
        <v/>
      </c>
    </row>
    <row r="719">
      <c r="A719" s="5" t="inlineStr">
        <is>
          <t>W00862</t>
        </is>
      </c>
      <c r="B719" s="5" t="inlineStr">
        <is>
          <t>PL · Kraków</t>
        </is>
      </c>
      <c r="C719" s="5" t="inlineStr">
        <is>
          <t>PL</t>
        </is>
      </c>
      <c r="D719" s="5" t="inlineStr">
        <is>
          <t>Krakow</t>
        </is>
      </c>
      <c r="E719" s="5" t="inlineStr">
        <is>
          <t>Customer Service</t>
        </is>
      </c>
      <c r="F719" s="5" t="inlineStr">
        <is>
          <t>L1</t>
        </is>
      </c>
      <c r="G719" s="5" t="inlineStr">
        <is>
          <t>Customer Service L1</t>
        </is>
      </c>
      <c r="H719" s="5" t="inlineStr">
        <is>
          <t>F</t>
        </is>
      </c>
      <c r="I719" s="5" t="inlineStr">
        <is>
          <t>Permanent</t>
        </is>
      </c>
      <c r="J719" s="5" t="inlineStr">
        <is>
          <t>Hybrid</t>
        </is>
      </c>
      <c r="K719" s="5" t="n">
        <v>0.8</v>
      </c>
      <c r="L719" s="5" t="n">
        <v>32</v>
      </c>
      <c r="M719" s="5" t="n">
        <v>3</v>
      </c>
      <c r="N719" s="41" t="n">
        <v>16400</v>
      </c>
      <c r="O719" s="41" t="n">
        <v>0</v>
      </c>
      <c r="P719" s="41" t="n">
        <v>0</v>
      </c>
      <c r="Q719" s="41" t="n">
        <v>0</v>
      </c>
      <c r="R719" s="41" t="n">
        <v>0</v>
      </c>
      <c r="S719" s="28">
        <f>L719*Settings!$C$7</f>
        <v/>
      </c>
      <c r="T719" s="34">
        <f>O719+P719+Q719+R719</f>
        <v/>
      </c>
      <c r="U719" s="34">
        <f>N719+T719</f>
        <v/>
      </c>
      <c r="V719" s="33">
        <f>N719/S719</f>
        <v/>
      </c>
      <c r="W719" s="33">
        <f>T719/S719</f>
        <v/>
      </c>
      <c r="X719" s="33">
        <f>U719/S719</f>
        <v/>
      </c>
      <c r="Y719" s="4">
        <f>IF(T719&gt;0,1,0)</f>
        <v/>
      </c>
      <c r="Z719" s="4">
        <f>INDEX('Job Evaluation'!$I$5:$I$40,MATCH(G719,'Job Evaluation'!$A$5:$A$40,0))</f>
        <v/>
      </c>
      <c r="AA719" s="4">
        <f>SUMPRODUCT(($C$2:$C$3444=C719)*($X$2:$X$3444&lt;X719))+SUMPRODUCT(($C$2:C719=C719)*($X$2:X719=X719))</f>
        <v/>
      </c>
      <c r="AB719" s="4">
        <f>MIN(4,INT((AA719-1)*4/COUNTIF($C$2:$C$3444,C719))+1)</f>
        <v/>
      </c>
    </row>
    <row r="720">
      <c r="A720" s="5" t="inlineStr">
        <is>
          <t>W00864</t>
        </is>
      </c>
      <c r="B720" s="5" t="inlineStr">
        <is>
          <t>PL · Kraków</t>
        </is>
      </c>
      <c r="C720" s="5" t="inlineStr">
        <is>
          <t>PL</t>
        </is>
      </c>
      <c r="D720" s="5" t="inlineStr">
        <is>
          <t>Krakow</t>
        </is>
      </c>
      <c r="E720" s="5" t="inlineStr">
        <is>
          <t>HR</t>
        </is>
      </c>
      <c r="F720" s="5" t="inlineStr">
        <is>
          <t>L4</t>
        </is>
      </c>
      <c r="G720" s="5" t="inlineStr">
        <is>
          <t>HR L4</t>
        </is>
      </c>
      <c r="H720" s="5" t="inlineStr">
        <is>
          <t>M</t>
        </is>
      </c>
      <c r="I720" s="5" t="inlineStr">
        <is>
          <t>Permanent</t>
        </is>
      </c>
      <c r="J720" s="5" t="inlineStr">
        <is>
          <t>Hybrid</t>
        </is>
      </c>
      <c r="K720" s="5" t="n">
        <v>1</v>
      </c>
      <c r="L720" s="5" t="n">
        <v>40</v>
      </c>
      <c r="M720" s="5" t="n">
        <v>2</v>
      </c>
      <c r="N720" s="41" t="n">
        <v>43500</v>
      </c>
      <c r="O720" s="41" t="n">
        <v>1900</v>
      </c>
      <c r="P720" s="41" t="n">
        <v>0</v>
      </c>
      <c r="Q720" s="41" t="n">
        <v>0</v>
      </c>
      <c r="R720" s="41" t="n">
        <v>0</v>
      </c>
      <c r="S720" s="28">
        <f>L720*Settings!$C$7</f>
        <v/>
      </c>
      <c r="T720" s="34">
        <f>O720+P720+Q720+R720</f>
        <v/>
      </c>
      <c r="U720" s="34">
        <f>N720+T720</f>
        <v/>
      </c>
      <c r="V720" s="33">
        <f>N720/S720</f>
        <v/>
      </c>
      <c r="W720" s="33">
        <f>T720/S720</f>
        <v/>
      </c>
      <c r="X720" s="33">
        <f>U720/S720</f>
        <v/>
      </c>
      <c r="Y720" s="4">
        <f>IF(T720&gt;0,1,0)</f>
        <v/>
      </c>
      <c r="Z720" s="4">
        <f>INDEX('Job Evaluation'!$I$5:$I$40,MATCH(G720,'Job Evaluation'!$A$5:$A$40,0))</f>
        <v/>
      </c>
      <c r="AA720" s="4">
        <f>SUMPRODUCT(($C$2:$C$3444=C720)*($X$2:$X$3444&lt;X720))+SUMPRODUCT(($C$2:C720=C720)*($X$2:X720=X720))</f>
        <v/>
      </c>
      <c r="AB720" s="4">
        <f>MIN(4,INT((AA720-1)*4/COUNTIF($C$2:$C$3444,C720))+1)</f>
        <v/>
      </c>
    </row>
    <row r="721">
      <c r="A721" s="5" t="inlineStr">
        <is>
          <t>W00865</t>
        </is>
      </c>
      <c r="B721" s="5" t="inlineStr">
        <is>
          <t>PL · Kraków</t>
        </is>
      </c>
      <c r="C721" s="5" t="inlineStr">
        <is>
          <t>PL</t>
        </is>
      </c>
      <c r="D721" s="5" t="inlineStr">
        <is>
          <t>Krakow</t>
        </is>
      </c>
      <c r="E721" s="5" t="inlineStr">
        <is>
          <t>Customer Service</t>
        </is>
      </c>
      <c r="F721" s="5" t="inlineStr">
        <is>
          <t>L2</t>
        </is>
      </c>
      <c r="G721" s="5" t="inlineStr">
        <is>
          <t>Customer Service L2</t>
        </is>
      </c>
      <c r="H721" s="5" t="inlineStr">
        <is>
          <t>F</t>
        </is>
      </c>
      <c r="I721" s="5" t="inlineStr">
        <is>
          <t>Permanent</t>
        </is>
      </c>
      <c r="J721" s="5" t="inlineStr">
        <is>
          <t>Hybrid</t>
        </is>
      </c>
      <c r="K721" s="5" t="n">
        <v>1</v>
      </c>
      <c r="L721" s="5" t="n">
        <v>40</v>
      </c>
      <c r="M721" s="5" t="n">
        <v>3</v>
      </c>
      <c r="N721" s="41" t="n">
        <v>27300</v>
      </c>
      <c r="O721" s="41" t="n">
        <v>0</v>
      </c>
      <c r="P721" s="41" t="n">
        <v>0</v>
      </c>
      <c r="Q721" s="41" t="n">
        <v>0</v>
      </c>
      <c r="R721" s="41" t="n">
        <v>0</v>
      </c>
      <c r="S721" s="28">
        <f>L721*Settings!$C$7</f>
        <v/>
      </c>
      <c r="T721" s="34">
        <f>O721+P721+Q721+R721</f>
        <v/>
      </c>
      <c r="U721" s="34">
        <f>N721+T721</f>
        <v/>
      </c>
      <c r="V721" s="33">
        <f>N721/S721</f>
        <v/>
      </c>
      <c r="W721" s="33">
        <f>T721/S721</f>
        <v/>
      </c>
      <c r="X721" s="33">
        <f>U721/S721</f>
        <v/>
      </c>
      <c r="Y721" s="4">
        <f>IF(T721&gt;0,1,0)</f>
        <v/>
      </c>
      <c r="Z721" s="4">
        <f>INDEX('Job Evaluation'!$I$5:$I$40,MATCH(G721,'Job Evaluation'!$A$5:$A$40,0))</f>
        <v/>
      </c>
      <c r="AA721" s="4">
        <f>SUMPRODUCT(($C$2:$C$3444=C721)*($X$2:$X$3444&lt;X721))+SUMPRODUCT(($C$2:C721=C721)*($X$2:X721=X721))</f>
        <v/>
      </c>
      <c r="AB721" s="4">
        <f>MIN(4,INT((AA721-1)*4/COUNTIF($C$2:$C$3444,C721))+1)</f>
        <v/>
      </c>
    </row>
    <row r="722">
      <c r="A722" s="5" t="inlineStr">
        <is>
          <t>W00867</t>
        </is>
      </c>
      <c r="B722" s="5" t="inlineStr">
        <is>
          <t>DE · Munich</t>
        </is>
      </c>
      <c r="C722" s="5" t="inlineStr">
        <is>
          <t>DE</t>
        </is>
      </c>
      <c r="D722" s="5" t="inlineStr">
        <is>
          <t>Munich</t>
        </is>
      </c>
      <c r="E722" s="5" t="inlineStr">
        <is>
          <t>Operations</t>
        </is>
      </c>
      <c r="F722" s="5" t="inlineStr">
        <is>
          <t>L4</t>
        </is>
      </c>
      <c r="G722" s="5" t="inlineStr">
        <is>
          <t>Operations L4</t>
        </is>
      </c>
      <c r="H722" s="5" t="inlineStr">
        <is>
          <t>M</t>
        </is>
      </c>
      <c r="I722" s="5" t="inlineStr">
        <is>
          <t>Fixed-term</t>
        </is>
      </c>
      <c r="J722" s="5" t="inlineStr">
        <is>
          <t>Hybrid</t>
        </is>
      </c>
      <c r="K722" s="5" t="n">
        <v>1</v>
      </c>
      <c r="L722" s="5" t="n">
        <v>40</v>
      </c>
      <c r="M722" s="5" t="n">
        <v>2</v>
      </c>
      <c r="N722" s="41" t="n">
        <v>84200</v>
      </c>
      <c r="O722" s="41" t="n">
        <v>3200</v>
      </c>
      <c r="P722" s="41" t="n">
        <v>0</v>
      </c>
      <c r="Q722" s="41" t="n">
        <v>0</v>
      </c>
      <c r="R722" s="41" t="n">
        <v>0</v>
      </c>
      <c r="S722" s="28">
        <f>L722*Settings!$C$7</f>
        <v/>
      </c>
      <c r="T722" s="34">
        <f>O722+P722+Q722+R722</f>
        <v/>
      </c>
      <c r="U722" s="34">
        <f>N722+T722</f>
        <v/>
      </c>
      <c r="V722" s="33">
        <f>N722/S722</f>
        <v/>
      </c>
      <c r="W722" s="33">
        <f>T722/S722</f>
        <v/>
      </c>
      <c r="X722" s="33">
        <f>U722/S722</f>
        <v/>
      </c>
      <c r="Y722" s="4">
        <f>IF(T722&gt;0,1,0)</f>
        <v/>
      </c>
      <c r="Z722" s="4">
        <f>INDEX('Job Evaluation'!$I$5:$I$40,MATCH(G722,'Job Evaluation'!$A$5:$A$40,0))</f>
        <v/>
      </c>
      <c r="AA722" s="4">
        <f>SUMPRODUCT(($C$2:$C$3444=C722)*($X$2:$X$3444&lt;X722))+SUMPRODUCT(($C$2:C722=C722)*($X$2:X722=X722))</f>
        <v/>
      </c>
      <c r="AB722" s="4">
        <f>MIN(4,INT((AA722-1)*4/COUNTIF($C$2:$C$3444,C722))+1)</f>
        <v/>
      </c>
    </row>
    <row r="723">
      <c r="A723" s="5" t="inlineStr">
        <is>
          <t>W00868</t>
        </is>
      </c>
      <c r="B723" s="5" t="inlineStr">
        <is>
          <t>IT · Milan</t>
        </is>
      </c>
      <c r="C723" s="5" t="inlineStr">
        <is>
          <t>IT</t>
        </is>
      </c>
      <c r="D723" s="5" t="inlineStr">
        <is>
          <t>Milan</t>
        </is>
      </c>
      <c r="E723" s="5" t="inlineStr">
        <is>
          <t>Customer Service</t>
        </is>
      </c>
      <c r="F723" s="5" t="inlineStr">
        <is>
          <t>L1</t>
        </is>
      </c>
      <c r="G723" s="5" t="inlineStr">
        <is>
          <t>Customer Service L1</t>
        </is>
      </c>
      <c r="H723" s="5" t="inlineStr">
        <is>
          <t>M</t>
        </is>
      </c>
      <c r="I723" s="5" t="inlineStr">
        <is>
          <t>Permanent</t>
        </is>
      </c>
      <c r="J723" s="5" t="inlineStr">
        <is>
          <t>Hybrid</t>
        </is>
      </c>
      <c r="K723" s="5" t="n">
        <v>1</v>
      </c>
      <c r="L723" s="5" t="n">
        <v>40</v>
      </c>
      <c r="M723" s="5" t="n">
        <v>2</v>
      </c>
      <c r="N723" s="41" t="n">
        <v>23750</v>
      </c>
      <c r="O723" s="41" t="n">
        <v>0</v>
      </c>
      <c r="P723" s="41" t="n">
        <v>0</v>
      </c>
      <c r="Q723" s="41" t="n">
        <v>0</v>
      </c>
      <c r="R723" s="41" t="n">
        <v>0</v>
      </c>
      <c r="S723" s="28">
        <f>L723*Settings!$C$7</f>
        <v/>
      </c>
      <c r="T723" s="34">
        <f>O723+P723+Q723+R723</f>
        <v/>
      </c>
      <c r="U723" s="34">
        <f>N723+T723</f>
        <v/>
      </c>
      <c r="V723" s="33">
        <f>N723/S723</f>
        <v/>
      </c>
      <c r="W723" s="33">
        <f>T723/S723</f>
        <v/>
      </c>
      <c r="X723" s="33">
        <f>U723/S723</f>
        <v/>
      </c>
      <c r="Y723" s="4">
        <f>IF(T723&gt;0,1,0)</f>
        <v/>
      </c>
      <c r="Z723" s="4">
        <f>INDEX('Job Evaluation'!$I$5:$I$40,MATCH(G723,'Job Evaluation'!$A$5:$A$40,0))</f>
        <v/>
      </c>
      <c r="AA723" s="4">
        <f>SUMPRODUCT(($C$2:$C$3444=C723)*($X$2:$X$3444&lt;X723))+SUMPRODUCT(($C$2:C723=C723)*($X$2:X723=X723))</f>
        <v/>
      </c>
      <c r="AB723" s="4">
        <f>MIN(4,INT((AA723-1)*4/COUNTIF($C$2:$C$3444,C723))+1)</f>
        <v/>
      </c>
    </row>
    <row r="724">
      <c r="A724" s="5" t="inlineStr">
        <is>
          <t>W00869</t>
        </is>
      </c>
      <c r="B724" s="5" t="inlineStr">
        <is>
          <t>DE · Munich</t>
        </is>
      </c>
      <c r="C724" s="5" t="inlineStr">
        <is>
          <t>DE</t>
        </is>
      </c>
      <c r="D724" s="5" t="inlineStr">
        <is>
          <t>Munich</t>
        </is>
      </c>
      <c r="E724" s="5" t="inlineStr">
        <is>
          <t>Customer Service</t>
        </is>
      </c>
      <c r="F724" s="5" t="inlineStr">
        <is>
          <t>L1</t>
        </is>
      </c>
      <c r="G724" s="5" t="inlineStr">
        <is>
          <t>Customer Service L1</t>
        </is>
      </c>
      <c r="H724" s="5" t="inlineStr">
        <is>
          <t>M</t>
        </is>
      </c>
      <c r="I724" s="5" t="inlineStr">
        <is>
          <t>Fixed-term</t>
        </is>
      </c>
      <c r="J724" s="5" t="inlineStr">
        <is>
          <t>Onsite</t>
        </is>
      </c>
      <c r="K724" s="5" t="n">
        <v>1</v>
      </c>
      <c r="L724" s="5" t="n">
        <v>40</v>
      </c>
      <c r="M724" s="5" t="n">
        <v>3</v>
      </c>
      <c r="N724" s="41" t="n">
        <v>32900</v>
      </c>
      <c r="O724" s="41" t="n">
        <v>0</v>
      </c>
      <c r="P724" s="41" t="n">
        <v>0</v>
      </c>
      <c r="Q724" s="41" t="n">
        <v>1800</v>
      </c>
      <c r="R724" s="41" t="n">
        <v>0</v>
      </c>
      <c r="S724" s="28">
        <f>L724*Settings!$C$7</f>
        <v/>
      </c>
      <c r="T724" s="34">
        <f>O724+P724+Q724+R724</f>
        <v/>
      </c>
      <c r="U724" s="34">
        <f>N724+T724</f>
        <v/>
      </c>
      <c r="V724" s="33">
        <f>N724/S724</f>
        <v/>
      </c>
      <c r="W724" s="33">
        <f>T724/S724</f>
        <v/>
      </c>
      <c r="X724" s="33">
        <f>U724/S724</f>
        <v/>
      </c>
      <c r="Y724" s="4">
        <f>IF(T724&gt;0,1,0)</f>
        <v/>
      </c>
      <c r="Z724" s="4">
        <f>INDEX('Job Evaluation'!$I$5:$I$40,MATCH(G724,'Job Evaluation'!$A$5:$A$40,0))</f>
        <v/>
      </c>
      <c r="AA724" s="4">
        <f>SUMPRODUCT(($C$2:$C$3444=C724)*($X$2:$X$3444&lt;X724))+SUMPRODUCT(($C$2:C724=C724)*($X$2:X724=X724))</f>
        <v/>
      </c>
      <c r="AB724" s="4">
        <f>MIN(4,INT((AA724-1)*4/COUNTIF($C$2:$C$3444,C724))+1)</f>
        <v/>
      </c>
    </row>
    <row r="725">
      <c r="A725" s="5" t="inlineStr">
        <is>
          <t>W00870</t>
        </is>
      </c>
      <c r="B725" s="5" t="inlineStr">
        <is>
          <t>IT · Milan</t>
        </is>
      </c>
      <c r="C725" s="5" t="inlineStr">
        <is>
          <t>IT</t>
        </is>
      </c>
      <c r="D725" s="5" t="inlineStr">
        <is>
          <t>Milan</t>
        </is>
      </c>
      <c r="E725" s="5" t="inlineStr">
        <is>
          <t>Customer Service</t>
        </is>
      </c>
      <c r="F725" s="5" t="inlineStr">
        <is>
          <t>L2</t>
        </is>
      </c>
      <c r="G725" s="5" t="inlineStr">
        <is>
          <t>Customer Service L2</t>
        </is>
      </c>
      <c r="H725" s="5" t="inlineStr">
        <is>
          <t>M</t>
        </is>
      </c>
      <c r="I725" s="5" t="inlineStr">
        <is>
          <t>Permanent</t>
        </is>
      </c>
      <c r="J725" s="5" t="inlineStr">
        <is>
          <t>Hybrid</t>
        </is>
      </c>
      <c r="K725" s="5" t="n">
        <v>1</v>
      </c>
      <c r="L725" s="5" t="n">
        <v>40</v>
      </c>
      <c r="M725" s="5" t="n">
        <v>5</v>
      </c>
      <c r="N725" s="41" t="n">
        <v>25250</v>
      </c>
      <c r="O725" s="41" t="n">
        <v>0</v>
      </c>
      <c r="P725" s="41" t="n">
        <v>0</v>
      </c>
      <c r="Q725" s="41" t="n">
        <v>0</v>
      </c>
      <c r="R725" s="41" t="n">
        <v>0</v>
      </c>
      <c r="S725" s="28">
        <f>L725*Settings!$C$7</f>
        <v/>
      </c>
      <c r="T725" s="34">
        <f>O725+P725+Q725+R725</f>
        <v/>
      </c>
      <c r="U725" s="34">
        <f>N725+T725</f>
        <v/>
      </c>
      <c r="V725" s="33">
        <f>N725/S725</f>
        <v/>
      </c>
      <c r="W725" s="33">
        <f>T725/S725</f>
        <v/>
      </c>
      <c r="X725" s="33">
        <f>U725/S725</f>
        <v/>
      </c>
      <c r="Y725" s="4">
        <f>IF(T725&gt;0,1,0)</f>
        <v/>
      </c>
      <c r="Z725" s="4">
        <f>INDEX('Job Evaluation'!$I$5:$I$40,MATCH(G725,'Job Evaluation'!$A$5:$A$40,0))</f>
        <v/>
      </c>
      <c r="AA725" s="4">
        <f>SUMPRODUCT(($C$2:$C$3444=C725)*($X$2:$X$3444&lt;X725))+SUMPRODUCT(($C$2:C725=C725)*($X$2:X725=X725))</f>
        <v/>
      </c>
      <c r="AB725" s="4">
        <f>MIN(4,INT((AA725-1)*4/COUNTIF($C$2:$C$3444,C725))+1)</f>
        <v/>
      </c>
    </row>
    <row r="726">
      <c r="A726" s="5" t="inlineStr">
        <is>
          <t>W00871</t>
        </is>
      </c>
      <c r="B726" s="5" t="inlineStr">
        <is>
          <t>DE · Munich</t>
        </is>
      </c>
      <c r="C726" s="5" t="inlineStr">
        <is>
          <t>DE</t>
        </is>
      </c>
      <c r="D726" s="5" t="inlineStr">
        <is>
          <t>Munich</t>
        </is>
      </c>
      <c r="E726" s="5" t="inlineStr">
        <is>
          <t>Sales</t>
        </is>
      </c>
      <c r="F726" s="5" t="inlineStr">
        <is>
          <t>L3</t>
        </is>
      </c>
      <c r="G726" s="5" t="inlineStr">
        <is>
          <t>Sales L3</t>
        </is>
      </c>
      <c r="H726" s="5" t="inlineStr">
        <is>
          <t>M</t>
        </is>
      </c>
      <c r="I726" s="5" t="inlineStr">
        <is>
          <t>Permanent</t>
        </is>
      </c>
      <c r="J726" s="5" t="inlineStr">
        <is>
          <t>Onsite</t>
        </is>
      </c>
      <c r="K726" s="5" t="n">
        <v>1</v>
      </c>
      <c r="L726" s="5" t="n">
        <v>40</v>
      </c>
      <c r="M726" s="5" t="n">
        <v>4</v>
      </c>
      <c r="N726" s="41" t="n">
        <v>57200</v>
      </c>
      <c r="O726" s="41" t="n">
        <v>3700</v>
      </c>
      <c r="P726" s="41" t="n">
        <v>7600</v>
      </c>
      <c r="Q726" s="41" t="n">
        <v>0</v>
      </c>
      <c r="R726" s="41" t="n">
        <v>0</v>
      </c>
      <c r="S726" s="28">
        <f>L726*Settings!$C$7</f>
        <v/>
      </c>
      <c r="T726" s="34">
        <f>O726+P726+Q726+R726</f>
        <v/>
      </c>
      <c r="U726" s="34">
        <f>N726+T726</f>
        <v/>
      </c>
      <c r="V726" s="33">
        <f>N726/S726</f>
        <v/>
      </c>
      <c r="W726" s="33">
        <f>T726/S726</f>
        <v/>
      </c>
      <c r="X726" s="33">
        <f>U726/S726</f>
        <v/>
      </c>
      <c r="Y726" s="4">
        <f>IF(T726&gt;0,1,0)</f>
        <v/>
      </c>
      <c r="Z726" s="4">
        <f>INDEX('Job Evaluation'!$I$5:$I$40,MATCH(G726,'Job Evaluation'!$A$5:$A$40,0))</f>
        <v/>
      </c>
      <c r="AA726" s="4">
        <f>SUMPRODUCT(($C$2:$C$3444=C726)*($X$2:$X$3444&lt;X726))+SUMPRODUCT(($C$2:C726=C726)*($X$2:X726=X726))</f>
        <v/>
      </c>
      <c r="AB726" s="4">
        <f>MIN(4,INT((AA726-1)*4/COUNTIF($C$2:$C$3444,C726))+1)</f>
        <v/>
      </c>
    </row>
    <row r="727">
      <c r="A727" s="5" t="inlineStr">
        <is>
          <t>W00872</t>
        </is>
      </c>
      <c r="B727" s="5" t="inlineStr">
        <is>
          <t>IT · Milan</t>
        </is>
      </c>
      <c r="C727" s="5" t="inlineStr">
        <is>
          <t>IT</t>
        </is>
      </c>
      <c r="D727" s="5" t="inlineStr">
        <is>
          <t>Milan</t>
        </is>
      </c>
      <c r="E727" s="5" t="inlineStr">
        <is>
          <t>Sales</t>
        </is>
      </c>
      <c r="F727" s="5" t="inlineStr">
        <is>
          <t>L3</t>
        </is>
      </c>
      <c r="G727" s="5" t="inlineStr">
        <is>
          <t>Sales L3</t>
        </is>
      </c>
      <c r="H727" s="5" t="inlineStr">
        <is>
          <t>M</t>
        </is>
      </c>
      <c r="I727" s="5" t="inlineStr">
        <is>
          <t>Permanent</t>
        </is>
      </c>
      <c r="J727" s="5" t="inlineStr">
        <is>
          <t>Onsite</t>
        </is>
      </c>
      <c r="K727" s="5" t="n">
        <v>1</v>
      </c>
      <c r="L727" s="5" t="n">
        <v>40</v>
      </c>
      <c r="M727" s="5" t="n">
        <v>2</v>
      </c>
      <c r="N727" s="41" t="n">
        <v>45600</v>
      </c>
      <c r="O727" s="41" t="n">
        <v>1180</v>
      </c>
      <c r="P727" s="41" t="n">
        <v>6490</v>
      </c>
      <c r="Q727" s="41" t="n">
        <v>0</v>
      </c>
      <c r="R727" s="41" t="n">
        <v>0</v>
      </c>
      <c r="S727" s="28">
        <f>L727*Settings!$C$7</f>
        <v/>
      </c>
      <c r="T727" s="34">
        <f>O727+P727+Q727+R727</f>
        <v/>
      </c>
      <c r="U727" s="34">
        <f>N727+T727</f>
        <v/>
      </c>
      <c r="V727" s="33">
        <f>N727/S727</f>
        <v/>
      </c>
      <c r="W727" s="33">
        <f>T727/S727</f>
        <v/>
      </c>
      <c r="X727" s="33">
        <f>U727/S727</f>
        <v/>
      </c>
      <c r="Y727" s="4">
        <f>IF(T727&gt;0,1,0)</f>
        <v/>
      </c>
      <c r="Z727" s="4">
        <f>INDEX('Job Evaluation'!$I$5:$I$40,MATCH(G727,'Job Evaluation'!$A$5:$A$40,0))</f>
        <v/>
      </c>
      <c r="AA727" s="4">
        <f>SUMPRODUCT(($C$2:$C$3444=C727)*($X$2:$X$3444&lt;X727))+SUMPRODUCT(($C$2:C727=C727)*($X$2:X727=X727))</f>
        <v/>
      </c>
      <c r="AB727" s="4">
        <f>MIN(4,INT((AA727-1)*4/COUNTIF($C$2:$C$3444,C727))+1)</f>
        <v/>
      </c>
    </row>
    <row r="728">
      <c r="A728" s="5" t="inlineStr">
        <is>
          <t>W00874</t>
        </is>
      </c>
      <c r="B728" s="5" t="inlineStr">
        <is>
          <t>DE · Munich</t>
        </is>
      </c>
      <c r="C728" s="5" t="inlineStr">
        <is>
          <t>DE</t>
        </is>
      </c>
      <c r="D728" s="5" t="inlineStr">
        <is>
          <t>Munich</t>
        </is>
      </c>
      <c r="E728" s="5" t="inlineStr">
        <is>
          <t>Operations</t>
        </is>
      </c>
      <c r="F728" s="5" t="inlineStr">
        <is>
          <t>L5</t>
        </is>
      </c>
      <c r="G728" s="5" t="inlineStr">
        <is>
          <t>Operations L5</t>
        </is>
      </c>
      <c r="H728" s="5" t="inlineStr">
        <is>
          <t>M</t>
        </is>
      </c>
      <c r="I728" s="5" t="inlineStr">
        <is>
          <t>Fixed-term</t>
        </is>
      </c>
      <c r="J728" s="5" t="inlineStr">
        <is>
          <t>Onsite</t>
        </is>
      </c>
      <c r="K728" s="5" t="n">
        <v>0.8</v>
      </c>
      <c r="L728" s="5" t="n">
        <v>32</v>
      </c>
      <c r="M728" s="5" t="n">
        <v>1</v>
      </c>
      <c r="N728" s="41" t="n">
        <v>80640</v>
      </c>
      <c r="O728" s="41" t="n">
        <v>0</v>
      </c>
      <c r="P728" s="41" t="n">
        <v>0</v>
      </c>
      <c r="Q728" s="41" t="n">
        <v>0</v>
      </c>
      <c r="R728" s="41" t="n">
        <v>7200</v>
      </c>
      <c r="S728" s="28">
        <f>L728*Settings!$C$7</f>
        <v/>
      </c>
      <c r="T728" s="34">
        <f>O728+P728+Q728+R728</f>
        <v/>
      </c>
      <c r="U728" s="34">
        <f>N728+T728</f>
        <v/>
      </c>
      <c r="V728" s="33">
        <f>N728/S728</f>
        <v/>
      </c>
      <c r="W728" s="33">
        <f>T728/S728</f>
        <v/>
      </c>
      <c r="X728" s="33">
        <f>U728/S728</f>
        <v/>
      </c>
      <c r="Y728" s="4">
        <f>IF(T728&gt;0,1,0)</f>
        <v/>
      </c>
      <c r="Z728" s="4">
        <f>INDEX('Job Evaluation'!$I$5:$I$40,MATCH(G728,'Job Evaluation'!$A$5:$A$40,0))</f>
        <v/>
      </c>
      <c r="AA728" s="4">
        <f>SUMPRODUCT(($C$2:$C$3444=C728)*($X$2:$X$3444&lt;X728))+SUMPRODUCT(($C$2:C728=C728)*($X$2:X728=X728))</f>
        <v/>
      </c>
      <c r="AB728" s="4">
        <f>MIN(4,INT((AA728-1)*4/COUNTIF($C$2:$C$3444,C728))+1)</f>
        <v/>
      </c>
    </row>
    <row r="729">
      <c r="A729" s="5" t="inlineStr">
        <is>
          <t>W00875</t>
        </is>
      </c>
      <c r="B729" s="5" t="inlineStr">
        <is>
          <t>PL · Kraków</t>
        </is>
      </c>
      <c r="C729" s="5" t="inlineStr">
        <is>
          <t>PL</t>
        </is>
      </c>
      <c r="D729" s="5" t="inlineStr">
        <is>
          <t>Krakow</t>
        </is>
      </c>
      <c r="E729" s="5" t="inlineStr">
        <is>
          <t>Operations</t>
        </is>
      </c>
      <c r="F729" s="5" t="inlineStr">
        <is>
          <t>L3</t>
        </is>
      </c>
      <c r="G729" s="5" t="inlineStr">
        <is>
          <t>Operations L3</t>
        </is>
      </c>
      <c r="H729" s="5" t="inlineStr">
        <is>
          <t>M</t>
        </is>
      </c>
      <c r="I729" s="5" t="inlineStr">
        <is>
          <t>Permanent</t>
        </is>
      </c>
      <c r="J729" s="5" t="inlineStr">
        <is>
          <t>Onsite</t>
        </is>
      </c>
      <c r="K729" s="5" t="n">
        <v>1</v>
      </c>
      <c r="L729" s="5" t="n">
        <v>40</v>
      </c>
      <c r="M729" s="5" t="n">
        <v>3</v>
      </c>
      <c r="N729" s="41" t="n">
        <v>31250</v>
      </c>
      <c r="O729" s="41" t="n">
        <v>1730</v>
      </c>
      <c r="P729" s="41" t="n">
        <v>0</v>
      </c>
      <c r="Q729" s="41" t="n">
        <v>840</v>
      </c>
      <c r="R729" s="41" t="n">
        <v>0</v>
      </c>
      <c r="S729" s="28">
        <f>L729*Settings!$C$7</f>
        <v/>
      </c>
      <c r="T729" s="34">
        <f>O729+P729+Q729+R729</f>
        <v/>
      </c>
      <c r="U729" s="34">
        <f>N729+T729</f>
        <v/>
      </c>
      <c r="V729" s="33">
        <f>N729/S729</f>
        <v/>
      </c>
      <c r="W729" s="33">
        <f>T729/S729</f>
        <v/>
      </c>
      <c r="X729" s="33">
        <f>U729/S729</f>
        <v/>
      </c>
      <c r="Y729" s="4">
        <f>IF(T729&gt;0,1,0)</f>
        <v/>
      </c>
      <c r="Z729" s="4">
        <f>INDEX('Job Evaluation'!$I$5:$I$40,MATCH(G729,'Job Evaluation'!$A$5:$A$40,0))</f>
        <v/>
      </c>
      <c r="AA729" s="4">
        <f>SUMPRODUCT(($C$2:$C$3444=C729)*($X$2:$X$3444&lt;X729))+SUMPRODUCT(($C$2:C729=C729)*($X$2:X729=X729))</f>
        <v/>
      </c>
      <c r="AB729" s="4">
        <f>MIN(4,INT((AA729-1)*4/COUNTIF($C$2:$C$3444,C729))+1)</f>
        <v/>
      </c>
    </row>
    <row r="730">
      <c r="A730" s="5" t="inlineStr">
        <is>
          <t>W00876</t>
        </is>
      </c>
      <c r="B730" s="5" t="inlineStr">
        <is>
          <t>PL · Kraków</t>
        </is>
      </c>
      <c r="C730" s="5" t="inlineStr">
        <is>
          <t>PL</t>
        </is>
      </c>
      <c r="D730" s="5" t="inlineStr">
        <is>
          <t>Krakow</t>
        </is>
      </c>
      <c r="E730" s="5" t="inlineStr">
        <is>
          <t>Operations</t>
        </is>
      </c>
      <c r="F730" s="5" t="inlineStr">
        <is>
          <t>L2</t>
        </is>
      </c>
      <c r="G730" s="5" t="inlineStr">
        <is>
          <t>Operations L2</t>
        </is>
      </c>
      <c r="H730" s="5" t="inlineStr">
        <is>
          <t>F</t>
        </is>
      </c>
      <c r="I730" s="5" t="inlineStr">
        <is>
          <t>Fixed-term</t>
        </is>
      </c>
      <c r="J730" s="5" t="inlineStr">
        <is>
          <t>Onsite</t>
        </is>
      </c>
      <c r="K730" s="5" t="n">
        <v>1</v>
      </c>
      <c r="L730" s="5" t="n">
        <v>40</v>
      </c>
      <c r="M730" s="5" t="n">
        <v>3</v>
      </c>
      <c r="N730" s="41" t="n">
        <v>27450</v>
      </c>
      <c r="O730" s="41" t="n">
        <v>0</v>
      </c>
      <c r="P730" s="41" t="n">
        <v>0</v>
      </c>
      <c r="Q730" s="41" t="n">
        <v>840</v>
      </c>
      <c r="R730" s="41" t="n">
        <v>0</v>
      </c>
      <c r="S730" s="28">
        <f>L730*Settings!$C$7</f>
        <v/>
      </c>
      <c r="T730" s="34">
        <f>O730+P730+Q730+R730</f>
        <v/>
      </c>
      <c r="U730" s="34">
        <f>N730+T730</f>
        <v/>
      </c>
      <c r="V730" s="33">
        <f>N730/S730</f>
        <v/>
      </c>
      <c r="W730" s="33">
        <f>T730/S730</f>
        <v/>
      </c>
      <c r="X730" s="33">
        <f>U730/S730</f>
        <v/>
      </c>
      <c r="Y730" s="4">
        <f>IF(T730&gt;0,1,0)</f>
        <v/>
      </c>
      <c r="Z730" s="4">
        <f>INDEX('Job Evaluation'!$I$5:$I$40,MATCH(G730,'Job Evaluation'!$A$5:$A$40,0))</f>
        <v/>
      </c>
      <c r="AA730" s="4">
        <f>SUMPRODUCT(($C$2:$C$3444=C730)*($X$2:$X$3444&lt;X730))+SUMPRODUCT(($C$2:C730=C730)*($X$2:X730=X730))</f>
        <v/>
      </c>
      <c r="AB730" s="4">
        <f>MIN(4,INT((AA730-1)*4/COUNTIF($C$2:$C$3444,C730))+1)</f>
        <v/>
      </c>
    </row>
    <row r="731">
      <c r="A731" s="5" t="inlineStr">
        <is>
          <t>W00877</t>
        </is>
      </c>
      <c r="B731" s="5" t="inlineStr">
        <is>
          <t>DE · Munich</t>
        </is>
      </c>
      <c r="C731" s="5" t="inlineStr">
        <is>
          <t>DE</t>
        </is>
      </c>
      <c r="D731" s="5" t="inlineStr">
        <is>
          <t>Munich</t>
        </is>
      </c>
      <c r="E731" s="5" t="inlineStr">
        <is>
          <t>Operations</t>
        </is>
      </c>
      <c r="F731" s="5" t="inlineStr">
        <is>
          <t>L1</t>
        </is>
      </c>
      <c r="G731" s="5" t="inlineStr">
        <is>
          <t>Operations L1</t>
        </is>
      </c>
      <c r="H731" s="5" t="inlineStr">
        <is>
          <t>M</t>
        </is>
      </c>
      <c r="I731" s="5" t="inlineStr">
        <is>
          <t>Fixed-term</t>
        </is>
      </c>
      <c r="J731" s="5" t="inlineStr">
        <is>
          <t>Hybrid</t>
        </is>
      </c>
      <c r="K731" s="5" t="n">
        <v>1</v>
      </c>
      <c r="L731" s="5" t="n">
        <v>40</v>
      </c>
      <c r="M731" s="5" t="n">
        <v>1</v>
      </c>
      <c r="N731" s="41" t="n">
        <v>37350</v>
      </c>
      <c r="O731" s="41" t="n">
        <v>0</v>
      </c>
      <c r="P731" s="41" t="n">
        <v>0</v>
      </c>
      <c r="Q731" s="41" t="n">
        <v>0</v>
      </c>
      <c r="R731" s="41" t="n">
        <v>0</v>
      </c>
      <c r="S731" s="28">
        <f>L731*Settings!$C$7</f>
        <v/>
      </c>
      <c r="T731" s="34">
        <f>O731+P731+Q731+R731</f>
        <v/>
      </c>
      <c r="U731" s="34">
        <f>N731+T731</f>
        <v/>
      </c>
      <c r="V731" s="33">
        <f>N731/S731</f>
        <v/>
      </c>
      <c r="W731" s="33">
        <f>T731/S731</f>
        <v/>
      </c>
      <c r="X731" s="33">
        <f>U731/S731</f>
        <v/>
      </c>
      <c r="Y731" s="4">
        <f>IF(T731&gt;0,1,0)</f>
        <v/>
      </c>
      <c r="Z731" s="4">
        <f>INDEX('Job Evaluation'!$I$5:$I$40,MATCH(G731,'Job Evaluation'!$A$5:$A$40,0))</f>
        <v/>
      </c>
      <c r="AA731" s="4">
        <f>SUMPRODUCT(($C$2:$C$3444=C731)*($X$2:$X$3444&lt;X731))+SUMPRODUCT(($C$2:C731=C731)*($X$2:X731=X731))</f>
        <v/>
      </c>
      <c r="AB731" s="4">
        <f>MIN(4,INT((AA731-1)*4/COUNTIF($C$2:$C$3444,C731))+1)</f>
        <v/>
      </c>
    </row>
    <row r="732">
      <c r="A732" s="5" t="inlineStr">
        <is>
          <t>W00878</t>
        </is>
      </c>
      <c r="B732" s="5" t="inlineStr">
        <is>
          <t>ES · Barcelona</t>
        </is>
      </c>
      <c r="C732" s="5" t="inlineStr">
        <is>
          <t>ES</t>
        </is>
      </c>
      <c r="D732" s="5" t="inlineStr">
        <is>
          <t>Barcelona</t>
        </is>
      </c>
      <c r="E732" s="5" t="inlineStr">
        <is>
          <t>Customer Service</t>
        </is>
      </c>
      <c r="F732" s="5" t="inlineStr">
        <is>
          <t>L1</t>
        </is>
      </c>
      <c r="G732" s="5" t="inlineStr">
        <is>
          <t>Customer Service L1</t>
        </is>
      </c>
      <c r="H732" s="5" t="inlineStr">
        <is>
          <t>M</t>
        </is>
      </c>
      <c r="I732" s="5" t="inlineStr">
        <is>
          <t>Permanent</t>
        </is>
      </c>
      <c r="J732" s="5" t="inlineStr">
        <is>
          <t>Onsite</t>
        </is>
      </c>
      <c r="K732" s="5" t="n">
        <v>1</v>
      </c>
      <c r="L732" s="5" t="n">
        <v>40</v>
      </c>
      <c r="M732" s="5" t="n">
        <v>4</v>
      </c>
      <c r="N732" s="41" t="n">
        <v>25650</v>
      </c>
      <c r="O732" s="41" t="n">
        <v>0</v>
      </c>
      <c r="P732" s="41" t="n">
        <v>0</v>
      </c>
      <c r="Q732" s="41" t="n">
        <v>1200</v>
      </c>
      <c r="R732" s="41" t="n">
        <v>0</v>
      </c>
      <c r="S732" s="28">
        <f>L732*Settings!$C$7</f>
        <v/>
      </c>
      <c r="T732" s="34">
        <f>O732+P732+Q732+R732</f>
        <v/>
      </c>
      <c r="U732" s="34">
        <f>N732+T732</f>
        <v/>
      </c>
      <c r="V732" s="33">
        <f>N732/S732</f>
        <v/>
      </c>
      <c r="W732" s="33">
        <f>T732/S732</f>
        <v/>
      </c>
      <c r="X732" s="33">
        <f>U732/S732</f>
        <v/>
      </c>
      <c r="Y732" s="4">
        <f>IF(T732&gt;0,1,0)</f>
        <v/>
      </c>
      <c r="Z732" s="4">
        <f>INDEX('Job Evaluation'!$I$5:$I$40,MATCH(G732,'Job Evaluation'!$A$5:$A$40,0))</f>
        <v/>
      </c>
      <c r="AA732" s="4">
        <f>SUMPRODUCT(($C$2:$C$3444=C732)*($X$2:$X$3444&lt;X732))+SUMPRODUCT(($C$2:C732=C732)*($X$2:X732=X732))</f>
        <v/>
      </c>
      <c r="AB732" s="4">
        <f>MIN(4,INT((AA732-1)*4/COUNTIF($C$2:$C$3444,C732))+1)</f>
        <v/>
      </c>
    </row>
    <row r="733">
      <c r="A733" s="5" t="inlineStr">
        <is>
          <t>W00879</t>
        </is>
      </c>
      <c r="B733" s="5" t="inlineStr">
        <is>
          <t>IT · Milan</t>
        </is>
      </c>
      <c r="C733" s="5" t="inlineStr">
        <is>
          <t>IT</t>
        </is>
      </c>
      <c r="D733" s="5" t="inlineStr">
        <is>
          <t>Milan</t>
        </is>
      </c>
      <c r="E733" s="5" t="inlineStr">
        <is>
          <t>Tech</t>
        </is>
      </c>
      <c r="F733" s="5" t="inlineStr">
        <is>
          <t>L1</t>
        </is>
      </c>
      <c r="G733" s="5" t="inlineStr">
        <is>
          <t>Tech L1</t>
        </is>
      </c>
      <c r="H733" s="5" t="inlineStr">
        <is>
          <t>M</t>
        </is>
      </c>
      <c r="I733" s="5" t="inlineStr">
        <is>
          <t>Permanent</t>
        </is>
      </c>
      <c r="J733" s="5" t="inlineStr">
        <is>
          <t>Onsite</t>
        </is>
      </c>
      <c r="K733" s="5" t="n">
        <v>1</v>
      </c>
      <c r="L733" s="5" t="n">
        <v>40</v>
      </c>
      <c r="M733" s="5" t="n">
        <v>3</v>
      </c>
      <c r="N733" s="41" t="n">
        <v>28900</v>
      </c>
      <c r="O733" s="41" t="n">
        <v>0</v>
      </c>
      <c r="P733" s="41" t="n">
        <v>0</v>
      </c>
      <c r="Q733" s="41" t="n">
        <v>0</v>
      </c>
      <c r="R733" s="41" t="n">
        <v>0</v>
      </c>
      <c r="S733" s="28">
        <f>L733*Settings!$C$7</f>
        <v/>
      </c>
      <c r="T733" s="34">
        <f>O733+P733+Q733+R733</f>
        <v/>
      </c>
      <c r="U733" s="34">
        <f>N733+T733</f>
        <v/>
      </c>
      <c r="V733" s="33">
        <f>N733/S733</f>
        <v/>
      </c>
      <c r="W733" s="33">
        <f>T733/S733</f>
        <v/>
      </c>
      <c r="X733" s="33">
        <f>U733/S733</f>
        <v/>
      </c>
      <c r="Y733" s="4">
        <f>IF(T733&gt;0,1,0)</f>
        <v/>
      </c>
      <c r="Z733" s="4">
        <f>INDEX('Job Evaluation'!$I$5:$I$40,MATCH(G733,'Job Evaluation'!$A$5:$A$40,0))</f>
        <v/>
      </c>
      <c r="AA733" s="4">
        <f>SUMPRODUCT(($C$2:$C$3444=C733)*($X$2:$X$3444&lt;X733))+SUMPRODUCT(($C$2:C733=C733)*($X$2:X733=X733))</f>
        <v/>
      </c>
      <c r="AB733" s="4">
        <f>MIN(4,INT((AA733-1)*4/COUNTIF($C$2:$C$3444,C733))+1)</f>
        <v/>
      </c>
    </row>
    <row r="734">
      <c r="A734" s="5" t="inlineStr">
        <is>
          <t>W00880</t>
        </is>
      </c>
      <c r="B734" s="5" t="inlineStr">
        <is>
          <t>PL · Kraków</t>
        </is>
      </c>
      <c r="C734" s="5" t="inlineStr">
        <is>
          <t>PL</t>
        </is>
      </c>
      <c r="D734" s="5" t="inlineStr">
        <is>
          <t>Krakow</t>
        </is>
      </c>
      <c r="E734" s="5" t="inlineStr">
        <is>
          <t>Tech</t>
        </is>
      </c>
      <c r="F734" s="5" t="inlineStr">
        <is>
          <t>L2</t>
        </is>
      </c>
      <c r="G734" s="5" t="inlineStr">
        <is>
          <t>Tech L2</t>
        </is>
      </c>
      <c r="H734" s="5" t="inlineStr">
        <is>
          <t>F</t>
        </is>
      </c>
      <c r="I734" s="5" t="inlineStr">
        <is>
          <t>Permanent</t>
        </is>
      </c>
      <c r="J734" s="5" t="inlineStr">
        <is>
          <t>Hybrid</t>
        </is>
      </c>
      <c r="K734" s="5" t="n">
        <v>1</v>
      </c>
      <c r="L734" s="5" t="n">
        <v>40</v>
      </c>
      <c r="M734" s="5" t="n">
        <v>4</v>
      </c>
      <c r="N734" s="41" t="n">
        <v>29950</v>
      </c>
      <c r="O734" s="41" t="n">
        <v>0</v>
      </c>
      <c r="P734" s="41" t="n">
        <v>0</v>
      </c>
      <c r="Q734" s="41" t="n">
        <v>0</v>
      </c>
      <c r="R734" s="41" t="n">
        <v>0</v>
      </c>
      <c r="S734" s="28">
        <f>L734*Settings!$C$7</f>
        <v/>
      </c>
      <c r="T734" s="34">
        <f>O734+P734+Q734+R734</f>
        <v/>
      </c>
      <c r="U734" s="34">
        <f>N734+T734</f>
        <v/>
      </c>
      <c r="V734" s="33">
        <f>N734/S734</f>
        <v/>
      </c>
      <c r="W734" s="33">
        <f>T734/S734</f>
        <v/>
      </c>
      <c r="X734" s="33">
        <f>U734/S734</f>
        <v/>
      </c>
      <c r="Y734" s="4">
        <f>IF(T734&gt;0,1,0)</f>
        <v/>
      </c>
      <c r="Z734" s="4">
        <f>INDEX('Job Evaluation'!$I$5:$I$40,MATCH(G734,'Job Evaluation'!$A$5:$A$40,0))</f>
        <v/>
      </c>
      <c r="AA734" s="4">
        <f>SUMPRODUCT(($C$2:$C$3444=C734)*($X$2:$X$3444&lt;X734))+SUMPRODUCT(($C$2:C734=C734)*($X$2:X734=X734))</f>
        <v/>
      </c>
      <c r="AB734" s="4">
        <f>MIN(4,INT((AA734-1)*4/COUNTIF($C$2:$C$3444,C734))+1)</f>
        <v/>
      </c>
    </row>
    <row r="735">
      <c r="A735" s="5" t="inlineStr">
        <is>
          <t>W00882</t>
        </is>
      </c>
      <c r="B735" s="5" t="inlineStr">
        <is>
          <t>DE · Munich</t>
        </is>
      </c>
      <c r="C735" s="5" t="inlineStr">
        <is>
          <t>DE</t>
        </is>
      </c>
      <c r="D735" s="5" t="inlineStr">
        <is>
          <t>Munich</t>
        </is>
      </c>
      <c r="E735" s="5" t="inlineStr">
        <is>
          <t>Customer Service</t>
        </is>
      </c>
      <c r="F735" s="5" t="inlineStr">
        <is>
          <t>L2</t>
        </is>
      </c>
      <c r="G735" s="5" t="inlineStr">
        <is>
          <t>Customer Service L2</t>
        </is>
      </c>
      <c r="H735" s="5" t="inlineStr">
        <is>
          <t>M</t>
        </is>
      </c>
      <c r="I735" s="5" t="inlineStr">
        <is>
          <t>Permanent</t>
        </is>
      </c>
      <c r="J735" s="5" t="inlineStr">
        <is>
          <t>Hybrid</t>
        </is>
      </c>
      <c r="K735" s="5" t="n">
        <v>1</v>
      </c>
      <c r="L735" s="5" t="n">
        <v>40</v>
      </c>
      <c r="M735" s="5" t="n">
        <v>3</v>
      </c>
      <c r="N735" s="41" t="n">
        <v>51500</v>
      </c>
      <c r="O735" s="41" t="n">
        <v>0</v>
      </c>
      <c r="P735" s="41" t="n">
        <v>0</v>
      </c>
      <c r="Q735" s="41" t="n">
        <v>0</v>
      </c>
      <c r="R735" s="41" t="n">
        <v>0</v>
      </c>
      <c r="S735" s="28">
        <f>L735*Settings!$C$7</f>
        <v/>
      </c>
      <c r="T735" s="34">
        <f>O735+P735+Q735+R735</f>
        <v/>
      </c>
      <c r="U735" s="34">
        <f>N735+T735</f>
        <v/>
      </c>
      <c r="V735" s="33">
        <f>N735/S735</f>
        <v/>
      </c>
      <c r="W735" s="33">
        <f>T735/S735</f>
        <v/>
      </c>
      <c r="X735" s="33">
        <f>U735/S735</f>
        <v/>
      </c>
      <c r="Y735" s="4">
        <f>IF(T735&gt;0,1,0)</f>
        <v/>
      </c>
      <c r="Z735" s="4">
        <f>INDEX('Job Evaluation'!$I$5:$I$40,MATCH(G735,'Job Evaluation'!$A$5:$A$40,0))</f>
        <v/>
      </c>
      <c r="AA735" s="4">
        <f>SUMPRODUCT(($C$2:$C$3444=C735)*($X$2:$X$3444&lt;X735))+SUMPRODUCT(($C$2:C735=C735)*($X$2:X735=X735))</f>
        <v/>
      </c>
      <c r="AB735" s="4">
        <f>MIN(4,INT((AA735-1)*4/COUNTIF($C$2:$C$3444,C735))+1)</f>
        <v/>
      </c>
    </row>
    <row r="736">
      <c r="A736" s="5" t="inlineStr">
        <is>
          <t>W00883</t>
        </is>
      </c>
      <c r="B736" s="5" t="inlineStr">
        <is>
          <t>ES · Barcelona</t>
        </is>
      </c>
      <c r="C736" s="5" t="inlineStr">
        <is>
          <t>ES</t>
        </is>
      </c>
      <c r="D736" s="5" t="inlineStr">
        <is>
          <t>Barcelona</t>
        </is>
      </c>
      <c r="E736" s="5" t="inlineStr">
        <is>
          <t>Operations</t>
        </is>
      </c>
      <c r="F736" s="5" t="inlineStr">
        <is>
          <t>L2</t>
        </is>
      </c>
      <c r="G736" s="5" t="inlineStr">
        <is>
          <t>Operations L2</t>
        </is>
      </c>
      <c r="H736" s="5" t="inlineStr">
        <is>
          <t>M</t>
        </is>
      </c>
      <c r="I736" s="5" t="inlineStr">
        <is>
          <t>Permanent</t>
        </is>
      </c>
      <c r="J736" s="5" t="inlineStr">
        <is>
          <t>Hybrid</t>
        </is>
      </c>
      <c r="K736" s="5" t="n">
        <v>1</v>
      </c>
      <c r="L736" s="5" t="n">
        <v>40</v>
      </c>
      <c r="M736" s="5" t="n">
        <v>5</v>
      </c>
      <c r="N736" s="41" t="n">
        <v>32300</v>
      </c>
      <c r="O736" s="41" t="n">
        <v>0</v>
      </c>
      <c r="P736" s="41" t="n">
        <v>0</v>
      </c>
      <c r="Q736" s="41" t="n">
        <v>0</v>
      </c>
      <c r="R736" s="41" t="n">
        <v>0</v>
      </c>
      <c r="S736" s="28">
        <f>L736*Settings!$C$7</f>
        <v/>
      </c>
      <c r="T736" s="34">
        <f>O736+P736+Q736+R736</f>
        <v/>
      </c>
      <c r="U736" s="34">
        <f>N736+T736</f>
        <v/>
      </c>
      <c r="V736" s="33">
        <f>N736/S736</f>
        <v/>
      </c>
      <c r="W736" s="33">
        <f>T736/S736</f>
        <v/>
      </c>
      <c r="X736" s="33">
        <f>U736/S736</f>
        <v/>
      </c>
      <c r="Y736" s="4">
        <f>IF(T736&gt;0,1,0)</f>
        <v/>
      </c>
      <c r="Z736" s="4">
        <f>INDEX('Job Evaluation'!$I$5:$I$40,MATCH(G736,'Job Evaluation'!$A$5:$A$40,0))</f>
        <v/>
      </c>
      <c r="AA736" s="4">
        <f>SUMPRODUCT(($C$2:$C$3444=C736)*($X$2:$X$3444&lt;X736))+SUMPRODUCT(($C$2:C736=C736)*($X$2:X736=X736))</f>
        <v/>
      </c>
      <c r="AB736" s="4">
        <f>MIN(4,INT((AA736-1)*4/COUNTIF($C$2:$C$3444,C736))+1)</f>
        <v/>
      </c>
    </row>
    <row r="737">
      <c r="A737" s="5" t="inlineStr">
        <is>
          <t>W00884</t>
        </is>
      </c>
      <c r="B737" s="5" t="inlineStr">
        <is>
          <t>PL · Kraków</t>
        </is>
      </c>
      <c r="C737" s="5" t="inlineStr">
        <is>
          <t>PL</t>
        </is>
      </c>
      <c r="D737" s="5" t="inlineStr">
        <is>
          <t>Krakow</t>
        </is>
      </c>
      <c r="E737" s="5" t="inlineStr">
        <is>
          <t>Operations</t>
        </is>
      </c>
      <c r="F737" s="5" t="inlineStr">
        <is>
          <t>L5</t>
        </is>
      </c>
      <c r="G737" s="5" t="inlineStr">
        <is>
          <t>Operations L5</t>
        </is>
      </c>
      <c r="H737" s="5" t="inlineStr">
        <is>
          <t>F</t>
        </is>
      </c>
      <c r="I737" s="5" t="inlineStr">
        <is>
          <t>Permanent</t>
        </is>
      </c>
      <c r="J737" s="5" t="inlineStr">
        <is>
          <t>Onsite</t>
        </is>
      </c>
      <c r="K737" s="5" t="n">
        <v>1</v>
      </c>
      <c r="L737" s="5" t="n">
        <v>40</v>
      </c>
      <c r="M737" s="5" t="n">
        <v>4</v>
      </c>
      <c r="N737" s="41" t="n">
        <v>47100</v>
      </c>
      <c r="O737" s="41" t="n">
        <v>6800</v>
      </c>
      <c r="P737" s="41" t="n">
        <v>0</v>
      </c>
      <c r="Q737" s="41" t="n">
        <v>0</v>
      </c>
      <c r="R737" s="41" t="n">
        <v>4200</v>
      </c>
      <c r="S737" s="28">
        <f>L737*Settings!$C$7</f>
        <v/>
      </c>
      <c r="T737" s="34">
        <f>O737+P737+Q737+R737</f>
        <v/>
      </c>
      <c r="U737" s="34">
        <f>N737+T737</f>
        <v/>
      </c>
      <c r="V737" s="33">
        <f>N737/S737</f>
        <v/>
      </c>
      <c r="W737" s="33">
        <f>T737/S737</f>
        <v/>
      </c>
      <c r="X737" s="33">
        <f>U737/S737</f>
        <v/>
      </c>
      <c r="Y737" s="4">
        <f>IF(T737&gt;0,1,0)</f>
        <v/>
      </c>
      <c r="Z737" s="4">
        <f>INDEX('Job Evaluation'!$I$5:$I$40,MATCH(G737,'Job Evaluation'!$A$5:$A$40,0))</f>
        <v/>
      </c>
      <c r="AA737" s="4">
        <f>SUMPRODUCT(($C$2:$C$3444=C737)*($X$2:$X$3444&lt;X737))+SUMPRODUCT(($C$2:C737=C737)*($X$2:X737=X737))</f>
        <v/>
      </c>
      <c r="AB737" s="4">
        <f>MIN(4,INT((AA737-1)*4/COUNTIF($C$2:$C$3444,C737))+1)</f>
        <v/>
      </c>
    </row>
    <row r="738">
      <c r="A738" s="5" t="inlineStr">
        <is>
          <t>W00885</t>
        </is>
      </c>
      <c r="B738" s="5" t="inlineStr">
        <is>
          <t>IT · Milan</t>
        </is>
      </c>
      <c r="C738" s="5" t="inlineStr">
        <is>
          <t>IT</t>
        </is>
      </c>
      <c r="D738" s="5" t="inlineStr">
        <is>
          <t>Milan</t>
        </is>
      </c>
      <c r="E738" s="5" t="inlineStr">
        <is>
          <t>Finance</t>
        </is>
      </c>
      <c r="F738" s="5" t="inlineStr">
        <is>
          <t>L3</t>
        </is>
      </c>
      <c r="G738" s="5" t="inlineStr">
        <is>
          <t>Finance L3</t>
        </is>
      </c>
      <c r="H738" s="5" t="inlineStr">
        <is>
          <t>M</t>
        </is>
      </c>
      <c r="I738" s="5" t="inlineStr">
        <is>
          <t>Fixed-term</t>
        </is>
      </c>
      <c r="J738" s="5" t="inlineStr">
        <is>
          <t>Hybrid</t>
        </is>
      </c>
      <c r="K738" s="5" t="n">
        <v>1</v>
      </c>
      <c r="L738" s="5" t="n">
        <v>40</v>
      </c>
      <c r="M738" s="5" t="n">
        <v>4</v>
      </c>
      <c r="N738" s="41" t="n">
        <v>45000</v>
      </c>
      <c r="O738" s="41" t="n">
        <v>2780</v>
      </c>
      <c r="P738" s="41" t="n">
        <v>0</v>
      </c>
      <c r="Q738" s="41" t="n">
        <v>0</v>
      </c>
      <c r="R738" s="41" t="n">
        <v>0</v>
      </c>
      <c r="S738" s="28">
        <f>L738*Settings!$C$7</f>
        <v/>
      </c>
      <c r="T738" s="34">
        <f>O738+P738+Q738+R738</f>
        <v/>
      </c>
      <c r="U738" s="34">
        <f>N738+T738</f>
        <v/>
      </c>
      <c r="V738" s="33">
        <f>N738/S738</f>
        <v/>
      </c>
      <c r="W738" s="33">
        <f>T738/S738</f>
        <v/>
      </c>
      <c r="X738" s="33">
        <f>U738/S738</f>
        <v/>
      </c>
      <c r="Y738" s="4">
        <f>IF(T738&gt;0,1,0)</f>
        <v/>
      </c>
      <c r="Z738" s="4">
        <f>INDEX('Job Evaluation'!$I$5:$I$40,MATCH(G738,'Job Evaluation'!$A$5:$A$40,0))</f>
        <v/>
      </c>
      <c r="AA738" s="4">
        <f>SUMPRODUCT(($C$2:$C$3444=C738)*($X$2:$X$3444&lt;X738))+SUMPRODUCT(($C$2:C738=C738)*($X$2:X738=X738))</f>
        <v/>
      </c>
      <c r="AB738" s="4">
        <f>MIN(4,INT((AA738-1)*4/COUNTIF($C$2:$C$3444,C738))+1)</f>
        <v/>
      </c>
    </row>
    <row r="739">
      <c r="A739" s="5" t="inlineStr">
        <is>
          <t>W00887</t>
        </is>
      </c>
      <c r="B739" s="5" t="inlineStr">
        <is>
          <t>DE · Munich</t>
        </is>
      </c>
      <c r="C739" s="5" t="inlineStr">
        <is>
          <t>DE</t>
        </is>
      </c>
      <c r="D739" s="5" t="inlineStr">
        <is>
          <t>Munich</t>
        </is>
      </c>
      <c r="E739" s="5" t="inlineStr">
        <is>
          <t>Operations</t>
        </is>
      </c>
      <c r="F739" s="5" t="inlineStr">
        <is>
          <t>L3</t>
        </is>
      </c>
      <c r="G739" s="5" t="inlineStr">
        <is>
          <t>Operations L3</t>
        </is>
      </c>
      <c r="H739" s="5" t="inlineStr">
        <is>
          <t>M</t>
        </is>
      </c>
      <c r="I739" s="5" t="inlineStr">
        <is>
          <t>Permanent</t>
        </is>
      </c>
      <c r="J739" s="5" t="inlineStr">
        <is>
          <t>Onsite</t>
        </is>
      </c>
      <c r="K739" s="5" t="n">
        <v>1</v>
      </c>
      <c r="L739" s="5" t="n">
        <v>40</v>
      </c>
      <c r="M739" s="5" t="n">
        <v>4</v>
      </c>
      <c r="N739" s="41" t="n">
        <v>59550</v>
      </c>
      <c r="O739" s="41" t="n">
        <v>3410</v>
      </c>
      <c r="P739" s="41" t="n">
        <v>0</v>
      </c>
      <c r="Q739" s="41" t="n">
        <v>1800</v>
      </c>
      <c r="R739" s="41" t="n">
        <v>0</v>
      </c>
      <c r="S739" s="28">
        <f>L739*Settings!$C$7</f>
        <v/>
      </c>
      <c r="T739" s="34">
        <f>O739+P739+Q739+R739</f>
        <v/>
      </c>
      <c r="U739" s="34">
        <f>N739+T739</f>
        <v/>
      </c>
      <c r="V739" s="33">
        <f>N739/S739</f>
        <v/>
      </c>
      <c r="W739" s="33">
        <f>T739/S739</f>
        <v/>
      </c>
      <c r="X739" s="33">
        <f>U739/S739</f>
        <v/>
      </c>
      <c r="Y739" s="4">
        <f>IF(T739&gt;0,1,0)</f>
        <v/>
      </c>
      <c r="Z739" s="4">
        <f>INDEX('Job Evaluation'!$I$5:$I$40,MATCH(G739,'Job Evaluation'!$A$5:$A$40,0))</f>
        <v/>
      </c>
      <c r="AA739" s="4">
        <f>SUMPRODUCT(($C$2:$C$3444=C739)*($X$2:$X$3444&lt;X739))+SUMPRODUCT(($C$2:C739=C739)*($X$2:X739=X739))</f>
        <v/>
      </c>
      <c r="AB739" s="4">
        <f>MIN(4,INT((AA739-1)*4/COUNTIF($C$2:$C$3444,C739))+1)</f>
        <v/>
      </c>
    </row>
    <row r="740">
      <c r="A740" s="5" t="inlineStr">
        <is>
          <t>W00889</t>
        </is>
      </c>
      <c r="B740" s="5" t="inlineStr">
        <is>
          <t>IT · Milan</t>
        </is>
      </c>
      <c r="C740" s="5" t="inlineStr">
        <is>
          <t>IT</t>
        </is>
      </c>
      <c r="D740" s="5" t="inlineStr">
        <is>
          <t>Milan</t>
        </is>
      </c>
      <c r="E740" s="5" t="inlineStr">
        <is>
          <t>Tech</t>
        </is>
      </c>
      <c r="F740" s="5" t="inlineStr">
        <is>
          <t>L2</t>
        </is>
      </c>
      <c r="G740" s="5" t="inlineStr">
        <is>
          <t>Tech L2</t>
        </is>
      </c>
      <c r="H740" s="5" t="inlineStr">
        <is>
          <t>F</t>
        </is>
      </c>
      <c r="I740" s="5" t="inlineStr">
        <is>
          <t>Permanent</t>
        </is>
      </c>
      <c r="J740" s="5" t="inlineStr">
        <is>
          <t>Onsite</t>
        </is>
      </c>
      <c r="K740" s="5" t="n">
        <v>1</v>
      </c>
      <c r="L740" s="5" t="n">
        <v>40</v>
      </c>
      <c r="M740" s="5" t="n">
        <v>4</v>
      </c>
      <c r="N740" s="41" t="n">
        <v>39850</v>
      </c>
      <c r="O740" s="41" t="n">
        <v>0</v>
      </c>
      <c r="P740" s="41" t="n">
        <v>0</v>
      </c>
      <c r="Q740" s="41" t="n">
        <v>0</v>
      </c>
      <c r="R740" s="41" t="n">
        <v>0</v>
      </c>
      <c r="S740" s="28">
        <f>L740*Settings!$C$7</f>
        <v/>
      </c>
      <c r="T740" s="34">
        <f>O740+P740+Q740+R740</f>
        <v/>
      </c>
      <c r="U740" s="34">
        <f>N740+T740</f>
        <v/>
      </c>
      <c r="V740" s="33">
        <f>N740/S740</f>
        <v/>
      </c>
      <c r="W740" s="33">
        <f>T740/S740</f>
        <v/>
      </c>
      <c r="X740" s="33">
        <f>U740/S740</f>
        <v/>
      </c>
      <c r="Y740" s="4">
        <f>IF(T740&gt;0,1,0)</f>
        <v/>
      </c>
      <c r="Z740" s="4">
        <f>INDEX('Job Evaluation'!$I$5:$I$40,MATCH(G740,'Job Evaluation'!$A$5:$A$40,0))</f>
        <v/>
      </c>
      <c r="AA740" s="4">
        <f>SUMPRODUCT(($C$2:$C$3444=C740)*($X$2:$X$3444&lt;X740))+SUMPRODUCT(($C$2:C740=C740)*($X$2:X740=X740))</f>
        <v/>
      </c>
      <c r="AB740" s="4">
        <f>MIN(4,INT((AA740-1)*4/COUNTIF($C$2:$C$3444,C740))+1)</f>
        <v/>
      </c>
    </row>
    <row r="741">
      <c r="A741" s="5" t="inlineStr">
        <is>
          <t>W00891</t>
        </is>
      </c>
      <c r="B741" s="5" t="inlineStr">
        <is>
          <t>IT · Milan</t>
        </is>
      </c>
      <c r="C741" s="5" t="inlineStr">
        <is>
          <t>IT</t>
        </is>
      </c>
      <c r="D741" s="5" t="inlineStr">
        <is>
          <t>Milan</t>
        </is>
      </c>
      <c r="E741" s="5" t="inlineStr">
        <is>
          <t>Operations</t>
        </is>
      </c>
      <c r="F741" s="5" t="inlineStr">
        <is>
          <t>L2</t>
        </is>
      </c>
      <c r="G741" s="5" t="inlineStr">
        <is>
          <t>Operations L2</t>
        </is>
      </c>
      <c r="H741" s="5" t="inlineStr">
        <is>
          <t>F</t>
        </is>
      </c>
      <c r="I741" s="5" t="inlineStr">
        <is>
          <t>Permanent</t>
        </is>
      </c>
      <c r="J741" s="5" t="inlineStr">
        <is>
          <t>Onsite</t>
        </is>
      </c>
      <c r="K741" s="5" t="n">
        <v>1</v>
      </c>
      <c r="L741" s="5" t="n">
        <v>40</v>
      </c>
      <c r="M741" s="5" t="n">
        <v>3</v>
      </c>
      <c r="N741" s="41" t="n">
        <v>34400</v>
      </c>
      <c r="O741" s="41" t="n">
        <v>0</v>
      </c>
      <c r="P741" s="41" t="n">
        <v>0</v>
      </c>
      <c r="Q741" s="41" t="n">
        <v>1320</v>
      </c>
      <c r="R741" s="41" t="n">
        <v>0</v>
      </c>
      <c r="S741" s="28">
        <f>L741*Settings!$C$7</f>
        <v/>
      </c>
      <c r="T741" s="34">
        <f>O741+P741+Q741+R741</f>
        <v/>
      </c>
      <c r="U741" s="34">
        <f>N741+T741</f>
        <v/>
      </c>
      <c r="V741" s="33">
        <f>N741/S741</f>
        <v/>
      </c>
      <c r="W741" s="33">
        <f>T741/S741</f>
        <v/>
      </c>
      <c r="X741" s="33">
        <f>U741/S741</f>
        <v/>
      </c>
      <c r="Y741" s="4">
        <f>IF(T741&gt;0,1,0)</f>
        <v/>
      </c>
      <c r="Z741" s="4">
        <f>INDEX('Job Evaluation'!$I$5:$I$40,MATCH(G741,'Job Evaluation'!$A$5:$A$40,0))</f>
        <v/>
      </c>
      <c r="AA741" s="4">
        <f>SUMPRODUCT(($C$2:$C$3444=C741)*($X$2:$X$3444&lt;X741))+SUMPRODUCT(($C$2:C741=C741)*($X$2:X741=X741))</f>
        <v/>
      </c>
      <c r="AB741" s="4">
        <f>MIN(4,INT((AA741-1)*4/COUNTIF($C$2:$C$3444,C741))+1)</f>
        <v/>
      </c>
    </row>
    <row r="742">
      <c r="A742" s="5" t="inlineStr">
        <is>
          <t>W00892</t>
        </is>
      </c>
      <c r="B742" s="5" t="inlineStr">
        <is>
          <t>PL · Kraków</t>
        </is>
      </c>
      <c r="C742" s="5" t="inlineStr">
        <is>
          <t>PL</t>
        </is>
      </c>
      <c r="D742" s="5" t="inlineStr">
        <is>
          <t>Krakow</t>
        </is>
      </c>
      <c r="E742" s="5" t="inlineStr">
        <is>
          <t>Operations</t>
        </is>
      </c>
      <c r="F742" s="5" t="inlineStr">
        <is>
          <t>L1</t>
        </is>
      </c>
      <c r="G742" s="5" t="inlineStr">
        <is>
          <t>Operations L1</t>
        </is>
      </c>
      <c r="H742" s="5" t="inlineStr">
        <is>
          <t>M</t>
        </is>
      </c>
      <c r="I742" s="5" t="inlineStr">
        <is>
          <t>Permanent</t>
        </is>
      </c>
      <c r="J742" s="5" t="inlineStr">
        <is>
          <t>Onsite</t>
        </is>
      </c>
      <c r="K742" s="5" t="n">
        <v>1</v>
      </c>
      <c r="L742" s="5" t="n">
        <v>40</v>
      </c>
      <c r="M742" s="5" t="n">
        <v>3</v>
      </c>
      <c r="N742" s="41" t="n">
        <v>20250</v>
      </c>
      <c r="O742" s="41" t="n">
        <v>0</v>
      </c>
      <c r="P742" s="41" t="n">
        <v>0</v>
      </c>
      <c r="Q742" s="41" t="n">
        <v>840</v>
      </c>
      <c r="R742" s="41" t="n">
        <v>0</v>
      </c>
      <c r="S742" s="28">
        <f>L742*Settings!$C$7</f>
        <v/>
      </c>
      <c r="T742" s="34">
        <f>O742+P742+Q742+R742</f>
        <v/>
      </c>
      <c r="U742" s="34">
        <f>N742+T742</f>
        <v/>
      </c>
      <c r="V742" s="33">
        <f>N742/S742</f>
        <v/>
      </c>
      <c r="W742" s="33">
        <f>T742/S742</f>
        <v/>
      </c>
      <c r="X742" s="33">
        <f>U742/S742</f>
        <v/>
      </c>
      <c r="Y742" s="4">
        <f>IF(T742&gt;0,1,0)</f>
        <v/>
      </c>
      <c r="Z742" s="4">
        <f>INDEX('Job Evaluation'!$I$5:$I$40,MATCH(G742,'Job Evaluation'!$A$5:$A$40,0))</f>
        <v/>
      </c>
      <c r="AA742" s="4">
        <f>SUMPRODUCT(($C$2:$C$3444=C742)*($X$2:$X$3444&lt;X742))+SUMPRODUCT(($C$2:C742=C742)*($X$2:X742=X742))</f>
        <v/>
      </c>
      <c r="AB742" s="4">
        <f>MIN(4,INT((AA742-1)*4/COUNTIF($C$2:$C$3444,C742))+1)</f>
        <v/>
      </c>
    </row>
    <row r="743">
      <c r="A743" s="5" t="inlineStr">
        <is>
          <t>W00894</t>
        </is>
      </c>
      <c r="B743" s="5" t="inlineStr">
        <is>
          <t>PL · Kraków</t>
        </is>
      </c>
      <c r="C743" s="5" t="inlineStr">
        <is>
          <t>PL</t>
        </is>
      </c>
      <c r="D743" s="5" t="inlineStr">
        <is>
          <t>Krakow</t>
        </is>
      </c>
      <c r="E743" s="5" t="inlineStr">
        <is>
          <t>Tech</t>
        </is>
      </c>
      <c r="F743" s="5" t="inlineStr">
        <is>
          <t>L3</t>
        </is>
      </c>
      <c r="G743" s="5" t="inlineStr">
        <is>
          <t>Tech L3</t>
        </is>
      </c>
      <c r="H743" s="5" t="inlineStr">
        <is>
          <t>M</t>
        </is>
      </c>
      <c r="I743" s="5" t="inlineStr">
        <is>
          <t>Permanent</t>
        </is>
      </c>
      <c r="J743" s="5" t="inlineStr">
        <is>
          <t>Hybrid</t>
        </is>
      </c>
      <c r="K743" s="5" t="n">
        <v>1</v>
      </c>
      <c r="L743" s="5" t="n">
        <v>40</v>
      </c>
      <c r="M743" s="5" t="n">
        <v>3</v>
      </c>
      <c r="N743" s="41" t="n">
        <v>43250</v>
      </c>
      <c r="O743" s="41" t="n">
        <v>2360</v>
      </c>
      <c r="P743" s="41" t="n">
        <v>0</v>
      </c>
      <c r="Q743" s="41" t="n">
        <v>0</v>
      </c>
      <c r="R743" s="41" t="n">
        <v>0</v>
      </c>
      <c r="S743" s="28">
        <f>L743*Settings!$C$7</f>
        <v/>
      </c>
      <c r="T743" s="34">
        <f>O743+P743+Q743+R743</f>
        <v/>
      </c>
      <c r="U743" s="34">
        <f>N743+T743</f>
        <v/>
      </c>
      <c r="V743" s="33">
        <f>N743/S743</f>
        <v/>
      </c>
      <c r="W743" s="33">
        <f>T743/S743</f>
        <v/>
      </c>
      <c r="X743" s="33">
        <f>U743/S743</f>
        <v/>
      </c>
      <c r="Y743" s="4">
        <f>IF(T743&gt;0,1,0)</f>
        <v/>
      </c>
      <c r="Z743" s="4">
        <f>INDEX('Job Evaluation'!$I$5:$I$40,MATCH(G743,'Job Evaluation'!$A$5:$A$40,0))</f>
        <v/>
      </c>
      <c r="AA743" s="4">
        <f>SUMPRODUCT(($C$2:$C$3444=C743)*($X$2:$X$3444&lt;X743))+SUMPRODUCT(($C$2:C743=C743)*($X$2:X743=X743))</f>
        <v/>
      </c>
      <c r="AB743" s="4">
        <f>MIN(4,INT((AA743-1)*4/COUNTIF($C$2:$C$3444,C743))+1)</f>
        <v/>
      </c>
    </row>
    <row r="744">
      <c r="A744" s="5" t="inlineStr">
        <is>
          <t>W00895</t>
        </is>
      </c>
      <c r="B744" s="5" t="inlineStr">
        <is>
          <t>PL · Kraków</t>
        </is>
      </c>
      <c r="C744" s="5" t="inlineStr">
        <is>
          <t>PL</t>
        </is>
      </c>
      <c r="D744" s="5" t="inlineStr">
        <is>
          <t>Krakow</t>
        </is>
      </c>
      <c r="E744" s="5" t="inlineStr">
        <is>
          <t>Customer Service</t>
        </is>
      </c>
      <c r="F744" s="5" t="inlineStr">
        <is>
          <t>L1</t>
        </is>
      </c>
      <c r="G744" s="5" t="inlineStr">
        <is>
          <t>Customer Service L1</t>
        </is>
      </c>
      <c r="H744" s="5" t="inlineStr">
        <is>
          <t>M</t>
        </is>
      </c>
      <c r="I744" s="5" t="inlineStr">
        <is>
          <t>Fixed-term</t>
        </is>
      </c>
      <c r="J744" s="5" t="inlineStr">
        <is>
          <t>Hybrid</t>
        </is>
      </c>
      <c r="K744" s="5" t="n">
        <v>1</v>
      </c>
      <c r="L744" s="5" t="n">
        <v>40</v>
      </c>
      <c r="M744" s="5" t="n">
        <v>4</v>
      </c>
      <c r="N744" s="41" t="n">
        <v>21500</v>
      </c>
      <c r="O744" s="41" t="n">
        <v>0</v>
      </c>
      <c r="P744" s="41" t="n">
        <v>0</v>
      </c>
      <c r="Q744" s="41" t="n">
        <v>0</v>
      </c>
      <c r="R744" s="41" t="n">
        <v>0</v>
      </c>
      <c r="S744" s="28">
        <f>L744*Settings!$C$7</f>
        <v/>
      </c>
      <c r="T744" s="34">
        <f>O744+P744+Q744+R744</f>
        <v/>
      </c>
      <c r="U744" s="34">
        <f>N744+T744</f>
        <v/>
      </c>
      <c r="V744" s="33">
        <f>N744/S744</f>
        <v/>
      </c>
      <c r="W744" s="33">
        <f>T744/S744</f>
        <v/>
      </c>
      <c r="X744" s="33">
        <f>U744/S744</f>
        <v/>
      </c>
      <c r="Y744" s="4">
        <f>IF(T744&gt;0,1,0)</f>
        <v/>
      </c>
      <c r="Z744" s="4">
        <f>INDEX('Job Evaluation'!$I$5:$I$40,MATCH(G744,'Job Evaluation'!$A$5:$A$40,0))</f>
        <v/>
      </c>
      <c r="AA744" s="4">
        <f>SUMPRODUCT(($C$2:$C$3444=C744)*($X$2:$X$3444&lt;X744))+SUMPRODUCT(($C$2:C744=C744)*($X$2:X744=X744))</f>
        <v/>
      </c>
      <c r="AB744" s="4">
        <f>MIN(4,INT((AA744-1)*4/COUNTIF($C$2:$C$3444,C744))+1)</f>
        <v/>
      </c>
    </row>
    <row r="745">
      <c r="A745" s="5" t="inlineStr">
        <is>
          <t>W00896</t>
        </is>
      </c>
      <c r="B745" s="5" t="inlineStr">
        <is>
          <t>DE · Munich</t>
        </is>
      </c>
      <c r="C745" s="5" t="inlineStr">
        <is>
          <t>DE</t>
        </is>
      </c>
      <c r="D745" s="5" t="inlineStr">
        <is>
          <t>Munich</t>
        </is>
      </c>
      <c r="E745" s="5" t="inlineStr">
        <is>
          <t>Operations</t>
        </is>
      </c>
      <c r="F745" s="5" t="inlineStr">
        <is>
          <t>L2</t>
        </is>
      </c>
      <c r="G745" s="5" t="inlineStr">
        <is>
          <t>Operations L2</t>
        </is>
      </c>
      <c r="H745" s="5" t="inlineStr">
        <is>
          <t>F</t>
        </is>
      </c>
      <c r="I745" s="5" t="inlineStr">
        <is>
          <t>Fixed-term</t>
        </is>
      </c>
      <c r="J745" s="5" t="inlineStr">
        <is>
          <t>Hybrid</t>
        </is>
      </c>
      <c r="K745" s="5" t="n">
        <v>1</v>
      </c>
      <c r="L745" s="5" t="n">
        <v>40</v>
      </c>
      <c r="M745" s="5" t="n">
        <v>3</v>
      </c>
      <c r="N745" s="41" t="n">
        <v>45050</v>
      </c>
      <c r="O745" s="41" t="n">
        <v>0</v>
      </c>
      <c r="P745" s="41" t="n">
        <v>0</v>
      </c>
      <c r="Q745" s="41" t="n">
        <v>0</v>
      </c>
      <c r="R745" s="41" t="n">
        <v>0</v>
      </c>
      <c r="S745" s="28">
        <f>L745*Settings!$C$7</f>
        <v/>
      </c>
      <c r="T745" s="34">
        <f>O745+P745+Q745+R745</f>
        <v/>
      </c>
      <c r="U745" s="34">
        <f>N745+T745</f>
        <v/>
      </c>
      <c r="V745" s="33">
        <f>N745/S745</f>
        <v/>
      </c>
      <c r="W745" s="33">
        <f>T745/S745</f>
        <v/>
      </c>
      <c r="X745" s="33">
        <f>U745/S745</f>
        <v/>
      </c>
      <c r="Y745" s="4">
        <f>IF(T745&gt;0,1,0)</f>
        <v/>
      </c>
      <c r="Z745" s="4">
        <f>INDEX('Job Evaluation'!$I$5:$I$40,MATCH(G745,'Job Evaluation'!$A$5:$A$40,0))</f>
        <v/>
      </c>
      <c r="AA745" s="4">
        <f>SUMPRODUCT(($C$2:$C$3444=C745)*($X$2:$X$3444&lt;X745))+SUMPRODUCT(($C$2:C745=C745)*($X$2:X745=X745))</f>
        <v/>
      </c>
      <c r="AB745" s="4">
        <f>MIN(4,INT((AA745-1)*4/COUNTIF($C$2:$C$3444,C745))+1)</f>
        <v/>
      </c>
    </row>
    <row r="746">
      <c r="A746" s="5" t="inlineStr">
        <is>
          <t>W00897</t>
        </is>
      </c>
      <c r="B746" s="5" t="inlineStr">
        <is>
          <t>ES · Barcelona</t>
        </is>
      </c>
      <c r="C746" s="5" t="inlineStr">
        <is>
          <t>ES</t>
        </is>
      </c>
      <c r="D746" s="5" t="inlineStr">
        <is>
          <t>Barcelona</t>
        </is>
      </c>
      <c r="E746" s="5" t="inlineStr">
        <is>
          <t>Customer Service</t>
        </is>
      </c>
      <c r="F746" s="5" t="inlineStr">
        <is>
          <t>L3</t>
        </is>
      </c>
      <c r="G746" s="5" t="inlineStr">
        <is>
          <t>Customer Service L3</t>
        </is>
      </c>
      <c r="H746" s="5" t="inlineStr">
        <is>
          <t>F</t>
        </is>
      </c>
      <c r="I746" s="5" t="inlineStr">
        <is>
          <t>Permanent</t>
        </is>
      </c>
      <c r="J746" s="5" t="inlineStr">
        <is>
          <t>Onsite</t>
        </is>
      </c>
      <c r="K746" s="5" t="n">
        <v>1</v>
      </c>
      <c r="L746" s="5" t="n">
        <v>40</v>
      </c>
      <c r="M746" s="5" t="n">
        <v>3</v>
      </c>
      <c r="N746" s="41" t="n">
        <v>36050</v>
      </c>
      <c r="O746" s="41" t="n">
        <v>1760</v>
      </c>
      <c r="P746" s="41" t="n">
        <v>0</v>
      </c>
      <c r="Q746" s="41" t="n">
        <v>1200</v>
      </c>
      <c r="R746" s="41" t="n">
        <v>0</v>
      </c>
      <c r="S746" s="28">
        <f>L746*Settings!$C$7</f>
        <v/>
      </c>
      <c r="T746" s="34">
        <f>O746+P746+Q746+R746</f>
        <v/>
      </c>
      <c r="U746" s="34">
        <f>N746+T746</f>
        <v/>
      </c>
      <c r="V746" s="33">
        <f>N746/S746</f>
        <v/>
      </c>
      <c r="W746" s="33">
        <f>T746/S746</f>
        <v/>
      </c>
      <c r="X746" s="33">
        <f>U746/S746</f>
        <v/>
      </c>
      <c r="Y746" s="4">
        <f>IF(T746&gt;0,1,0)</f>
        <v/>
      </c>
      <c r="Z746" s="4">
        <f>INDEX('Job Evaluation'!$I$5:$I$40,MATCH(G746,'Job Evaluation'!$A$5:$A$40,0))</f>
        <v/>
      </c>
      <c r="AA746" s="4">
        <f>SUMPRODUCT(($C$2:$C$3444=C746)*($X$2:$X$3444&lt;X746))+SUMPRODUCT(($C$2:C746=C746)*($X$2:X746=X746))</f>
        <v/>
      </c>
      <c r="AB746" s="4">
        <f>MIN(4,INT((AA746-1)*4/COUNTIF($C$2:$C$3444,C746))+1)</f>
        <v/>
      </c>
    </row>
    <row r="747">
      <c r="A747" s="5" t="inlineStr">
        <is>
          <t>W00898</t>
        </is>
      </c>
      <c r="B747" s="5" t="inlineStr">
        <is>
          <t>PL · Kraków</t>
        </is>
      </c>
      <c r="C747" s="5" t="inlineStr">
        <is>
          <t>PL</t>
        </is>
      </c>
      <c r="D747" s="5" t="inlineStr">
        <is>
          <t>Krakow</t>
        </is>
      </c>
      <c r="E747" s="5" t="inlineStr">
        <is>
          <t>Finance</t>
        </is>
      </c>
      <c r="F747" s="5" t="inlineStr">
        <is>
          <t>L4</t>
        </is>
      </c>
      <c r="G747" s="5" t="inlineStr">
        <is>
          <t>Finance L4</t>
        </is>
      </c>
      <c r="H747" s="5" t="inlineStr">
        <is>
          <t>M</t>
        </is>
      </c>
      <c r="I747" s="5" t="inlineStr">
        <is>
          <t>Permanent</t>
        </is>
      </c>
      <c r="J747" s="5" t="inlineStr">
        <is>
          <t>Hybrid</t>
        </is>
      </c>
      <c r="K747" s="5" t="n">
        <v>1</v>
      </c>
      <c r="L747" s="5" t="n">
        <v>40</v>
      </c>
      <c r="M747" s="5" t="n">
        <v>2</v>
      </c>
      <c r="N747" s="41" t="n">
        <v>47550</v>
      </c>
      <c r="O747" s="41" t="n">
        <v>1730</v>
      </c>
      <c r="P747" s="41" t="n">
        <v>0</v>
      </c>
      <c r="Q747" s="41" t="n">
        <v>0</v>
      </c>
      <c r="R747" s="41" t="n">
        <v>0</v>
      </c>
      <c r="S747" s="28">
        <f>L747*Settings!$C$7</f>
        <v/>
      </c>
      <c r="T747" s="34">
        <f>O747+P747+Q747+R747</f>
        <v/>
      </c>
      <c r="U747" s="34">
        <f>N747+T747</f>
        <v/>
      </c>
      <c r="V747" s="33">
        <f>N747/S747</f>
        <v/>
      </c>
      <c r="W747" s="33">
        <f>T747/S747</f>
        <v/>
      </c>
      <c r="X747" s="33">
        <f>U747/S747</f>
        <v/>
      </c>
      <c r="Y747" s="4">
        <f>IF(T747&gt;0,1,0)</f>
        <v/>
      </c>
      <c r="Z747" s="4">
        <f>INDEX('Job Evaluation'!$I$5:$I$40,MATCH(G747,'Job Evaluation'!$A$5:$A$40,0))</f>
        <v/>
      </c>
      <c r="AA747" s="4">
        <f>SUMPRODUCT(($C$2:$C$3444=C747)*($X$2:$X$3444&lt;X747))+SUMPRODUCT(($C$2:C747=C747)*($X$2:X747=X747))</f>
        <v/>
      </c>
      <c r="AB747" s="4">
        <f>MIN(4,INT((AA747-1)*4/COUNTIF($C$2:$C$3444,C747))+1)</f>
        <v/>
      </c>
    </row>
    <row r="748">
      <c r="A748" s="5" t="inlineStr">
        <is>
          <t>W00900</t>
        </is>
      </c>
      <c r="B748" s="5" t="inlineStr">
        <is>
          <t>DE · Munich</t>
        </is>
      </c>
      <c r="C748" s="5" t="inlineStr">
        <is>
          <t>DE</t>
        </is>
      </c>
      <c r="D748" s="5" t="inlineStr">
        <is>
          <t>Munich</t>
        </is>
      </c>
      <c r="E748" s="5" t="inlineStr">
        <is>
          <t>Sales</t>
        </is>
      </c>
      <c r="F748" s="5" t="inlineStr">
        <is>
          <t>L3</t>
        </is>
      </c>
      <c r="G748" s="5" t="inlineStr">
        <is>
          <t>Sales L3</t>
        </is>
      </c>
      <c r="H748" s="5" t="inlineStr">
        <is>
          <t>F</t>
        </is>
      </c>
      <c r="I748" s="5" t="inlineStr">
        <is>
          <t>Permanent</t>
        </is>
      </c>
      <c r="J748" s="5" t="inlineStr">
        <is>
          <t>Remote</t>
        </is>
      </c>
      <c r="K748" s="5" t="n">
        <v>1</v>
      </c>
      <c r="L748" s="5" t="n">
        <v>40</v>
      </c>
      <c r="M748" s="5" t="n">
        <v>3</v>
      </c>
      <c r="N748" s="41" t="n">
        <v>69150</v>
      </c>
      <c r="O748" s="41" t="n">
        <v>3480</v>
      </c>
      <c r="P748" s="41" t="n">
        <v>12560</v>
      </c>
      <c r="Q748" s="41" t="n">
        <v>0</v>
      </c>
      <c r="R748" s="41" t="n">
        <v>0</v>
      </c>
      <c r="S748" s="28">
        <f>L748*Settings!$C$7</f>
        <v/>
      </c>
      <c r="T748" s="34">
        <f>O748+P748+Q748+R748</f>
        <v/>
      </c>
      <c r="U748" s="34">
        <f>N748+T748</f>
        <v/>
      </c>
      <c r="V748" s="33">
        <f>N748/S748</f>
        <v/>
      </c>
      <c r="W748" s="33">
        <f>T748/S748</f>
        <v/>
      </c>
      <c r="X748" s="33">
        <f>U748/S748</f>
        <v/>
      </c>
      <c r="Y748" s="4">
        <f>IF(T748&gt;0,1,0)</f>
        <v/>
      </c>
      <c r="Z748" s="4">
        <f>INDEX('Job Evaluation'!$I$5:$I$40,MATCH(G748,'Job Evaluation'!$A$5:$A$40,0))</f>
        <v/>
      </c>
      <c r="AA748" s="4">
        <f>SUMPRODUCT(($C$2:$C$3444=C748)*($X$2:$X$3444&lt;X748))+SUMPRODUCT(($C$2:C748=C748)*($X$2:X748=X748))</f>
        <v/>
      </c>
      <c r="AB748" s="4">
        <f>MIN(4,INT((AA748-1)*4/COUNTIF($C$2:$C$3444,C748))+1)</f>
        <v/>
      </c>
    </row>
    <row r="749">
      <c r="A749" s="5" t="inlineStr">
        <is>
          <t>W00901</t>
        </is>
      </c>
      <c r="B749" s="5" t="inlineStr">
        <is>
          <t>IT · Milan</t>
        </is>
      </c>
      <c r="C749" s="5" t="inlineStr">
        <is>
          <t>IT</t>
        </is>
      </c>
      <c r="D749" s="5" t="inlineStr">
        <is>
          <t>Milan</t>
        </is>
      </c>
      <c r="E749" s="5" t="inlineStr">
        <is>
          <t>Operations</t>
        </is>
      </c>
      <c r="F749" s="5" t="inlineStr">
        <is>
          <t>L1</t>
        </is>
      </c>
      <c r="G749" s="5" t="inlineStr">
        <is>
          <t>Operations L1</t>
        </is>
      </c>
      <c r="H749" s="5" t="inlineStr">
        <is>
          <t>F</t>
        </is>
      </c>
      <c r="I749" s="5" t="inlineStr">
        <is>
          <t>Permanent</t>
        </is>
      </c>
      <c r="J749" s="5" t="inlineStr">
        <is>
          <t>Onsite</t>
        </is>
      </c>
      <c r="K749" s="5" t="n">
        <v>1</v>
      </c>
      <c r="L749" s="5" t="n">
        <v>40</v>
      </c>
      <c r="M749" s="5" t="n">
        <v>3</v>
      </c>
      <c r="N749" s="41" t="n">
        <v>26350</v>
      </c>
      <c r="O749" s="41" t="n">
        <v>0</v>
      </c>
      <c r="P749" s="41" t="n">
        <v>0</v>
      </c>
      <c r="Q749" s="41" t="n">
        <v>1320</v>
      </c>
      <c r="R749" s="41" t="n">
        <v>0</v>
      </c>
      <c r="S749" s="28">
        <f>L749*Settings!$C$7</f>
        <v/>
      </c>
      <c r="T749" s="34">
        <f>O749+P749+Q749+R749</f>
        <v/>
      </c>
      <c r="U749" s="34">
        <f>N749+T749</f>
        <v/>
      </c>
      <c r="V749" s="33">
        <f>N749/S749</f>
        <v/>
      </c>
      <c r="W749" s="33">
        <f>T749/S749</f>
        <v/>
      </c>
      <c r="X749" s="33">
        <f>U749/S749</f>
        <v/>
      </c>
      <c r="Y749" s="4">
        <f>IF(T749&gt;0,1,0)</f>
        <v/>
      </c>
      <c r="Z749" s="4">
        <f>INDEX('Job Evaluation'!$I$5:$I$40,MATCH(G749,'Job Evaluation'!$A$5:$A$40,0))</f>
        <v/>
      </c>
      <c r="AA749" s="4">
        <f>SUMPRODUCT(($C$2:$C$3444=C749)*($X$2:$X$3444&lt;X749))+SUMPRODUCT(($C$2:C749=C749)*($X$2:X749=X749))</f>
        <v/>
      </c>
      <c r="AB749" s="4">
        <f>MIN(4,INT((AA749-1)*4/COUNTIF($C$2:$C$3444,C749))+1)</f>
        <v/>
      </c>
    </row>
    <row r="750">
      <c r="A750" s="5" t="inlineStr">
        <is>
          <t>W00903</t>
        </is>
      </c>
      <c r="B750" s="5" t="inlineStr">
        <is>
          <t>PL · Kraków</t>
        </is>
      </c>
      <c r="C750" s="5" t="inlineStr">
        <is>
          <t>PL</t>
        </is>
      </c>
      <c r="D750" s="5" t="inlineStr">
        <is>
          <t>Krakow</t>
        </is>
      </c>
      <c r="E750" s="5" t="inlineStr">
        <is>
          <t>Operations</t>
        </is>
      </c>
      <c r="F750" s="5" t="inlineStr">
        <is>
          <t>L3</t>
        </is>
      </c>
      <c r="G750" s="5" t="inlineStr">
        <is>
          <t>Operations L3</t>
        </is>
      </c>
      <c r="H750" s="5" t="inlineStr">
        <is>
          <t>F</t>
        </is>
      </c>
      <c r="I750" s="5" t="inlineStr">
        <is>
          <t>Fixed-term</t>
        </is>
      </c>
      <c r="J750" s="5" t="inlineStr">
        <is>
          <t>Hybrid</t>
        </is>
      </c>
      <c r="K750" s="5" t="n">
        <v>1</v>
      </c>
      <c r="L750" s="5" t="n">
        <v>40</v>
      </c>
      <c r="M750" s="5" t="n">
        <v>3</v>
      </c>
      <c r="N750" s="41" t="n">
        <v>28800</v>
      </c>
      <c r="O750" s="41" t="n">
        <v>1410</v>
      </c>
      <c r="P750" s="41" t="n">
        <v>0</v>
      </c>
      <c r="Q750" s="41" t="n">
        <v>0</v>
      </c>
      <c r="R750" s="41" t="n">
        <v>0</v>
      </c>
      <c r="S750" s="28">
        <f>L750*Settings!$C$7</f>
        <v/>
      </c>
      <c r="T750" s="34">
        <f>O750+P750+Q750+R750</f>
        <v/>
      </c>
      <c r="U750" s="34">
        <f>N750+T750</f>
        <v/>
      </c>
      <c r="V750" s="33">
        <f>N750/S750</f>
        <v/>
      </c>
      <c r="W750" s="33">
        <f>T750/S750</f>
        <v/>
      </c>
      <c r="X750" s="33">
        <f>U750/S750</f>
        <v/>
      </c>
      <c r="Y750" s="4">
        <f>IF(T750&gt;0,1,0)</f>
        <v/>
      </c>
      <c r="Z750" s="4">
        <f>INDEX('Job Evaluation'!$I$5:$I$40,MATCH(G750,'Job Evaluation'!$A$5:$A$40,0))</f>
        <v/>
      </c>
      <c r="AA750" s="4">
        <f>SUMPRODUCT(($C$2:$C$3444=C750)*($X$2:$X$3444&lt;X750))+SUMPRODUCT(($C$2:C750=C750)*($X$2:X750=X750))</f>
        <v/>
      </c>
      <c r="AB750" s="4">
        <f>MIN(4,INT((AA750-1)*4/COUNTIF($C$2:$C$3444,C750))+1)</f>
        <v/>
      </c>
    </row>
    <row r="751">
      <c r="A751" s="5" t="inlineStr">
        <is>
          <t>W00904</t>
        </is>
      </c>
      <c r="B751" s="5" t="inlineStr">
        <is>
          <t>IT · Milan</t>
        </is>
      </c>
      <c r="C751" s="5" t="inlineStr">
        <is>
          <t>IT</t>
        </is>
      </c>
      <c r="D751" s="5" t="inlineStr">
        <is>
          <t>Milan</t>
        </is>
      </c>
      <c r="E751" s="5" t="inlineStr">
        <is>
          <t>Tech</t>
        </is>
      </c>
      <c r="F751" s="5" t="inlineStr">
        <is>
          <t>L4</t>
        </is>
      </c>
      <c r="G751" s="5" t="inlineStr">
        <is>
          <t>Tech L4</t>
        </is>
      </c>
      <c r="H751" s="5" t="inlineStr">
        <is>
          <t>M</t>
        </is>
      </c>
      <c r="I751" s="5" t="inlineStr">
        <is>
          <t>Fixed-term</t>
        </is>
      </c>
      <c r="J751" s="5" t="inlineStr">
        <is>
          <t>Hybrid</t>
        </is>
      </c>
      <c r="K751" s="5" t="n">
        <v>1</v>
      </c>
      <c r="L751" s="5" t="n">
        <v>40</v>
      </c>
      <c r="M751" s="5" t="n">
        <v>3</v>
      </c>
      <c r="N751" s="41" t="n">
        <v>63400</v>
      </c>
      <c r="O751" s="41" t="n">
        <v>4730</v>
      </c>
      <c r="P751" s="41" t="n">
        <v>0</v>
      </c>
      <c r="Q751" s="41" t="n">
        <v>0</v>
      </c>
      <c r="R751" s="41" t="n">
        <v>0</v>
      </c>
      <c r="S751" s="28">
        <f>L751*Settings!$C$7</f>
        <v/>
      </c>
      <c r="T751" s="34">
        <f>O751+P751+Q751+R751</f>
        <v/>
      </c>
      <c r="U751" s="34">
        <f>N751+T751</f>
        <v/>
      </c>
      <c r="V751" s="33">
        <f>N751/S751</f>
        <v/>
      </c>
      <c r="W751" s="33">
        <f>T751/S751</f>
        <v/>
      </c>
      <c r="X751" s="33">
        <f>U751/S751</f>
        <v/>
      </c>
      <c r="Y751" s="4">
        <f>IF(T751&gt;0,1,0)</f>
        <v/>
      </c>
      <c r="Z751" s="4">
        <f>INDEX('Job Evaluation'!$I$5:$I$40,MATCH(G751,'Job Evaluation'!$A$5:$A$40,0))</f>
        <v/>
      </c>
      <c r="AA751" s="4">
        <f>SUMPRODUCT(($C$2:$C$3444=C751)*($X$2:$X$3444&lt;X751))+SUMPRODUCT(($C$2:C751=C751)*($X$2:X751=X751))</f>
        <v/>
      </c>
      <c r="AB751" s="4">
        <f>MIN(4,INT((AA751-1)*4/COUNTIF($C$2:$C$3444,C751))+1)</f>
        <v/>
      </c>
    </row>
    <row r="752">
      <c r="A752" s="5" t="inlineStr">
        <is>
          <t>W00906</t>
        </is>
      </c>
      <c r="B752" s="5" t="inlineStr">
        <is>
          <t>DE · Munich</t>
        </is>
      </c>
      <c r="C752" s="5" t="inlineStr">
        <is>
          <t>DE</t>
        </is>
      </c>
      <c r="D752" s="5" t="inlineStr">
        <is>
          <t>Munich</t>
        </is>
      </c>
      <c r="E752" s="5" t="inlineStr">
        <is>
          <t>HR</t>
        </is>
      </c>
      <c r="F752" s="5" t="inlineStr">
        <is>
          <t>L3</t>
        </is>
      </c>
      <c r="G752" s="5" t="inlineStr">
        <is>
          <t>HR L3</t>
        </is>
      </c>
      <c r="H752" s="5" t="inlineStr">
        <is>
          <t>M</t>
        </is>
      </c>
      <c r="I752" s="5" t="inlineStr">
        <is>
          <t>Permanent</t>
        </is>
      </c>
      <c r="J752" s="5" t="inlineStr">
        <is>
          <t>Onsite</t>
        </is>
      </c>
      <c r="K752" s="5" t="n">
        <v>1</v>
      </c>
      <c r="L752" s="5" t="n">
        <v>40</v>
      </c>
      <c r="M752" s="5" t="n">
        <v>2</v>
      </c>
      <c r="N752" s="41" t="n">
        <v>56650</v>
      </c>
      <c r="O752" s="41" t="n">
        <v>1500</v>
      </c>
      <c r="P752" s="41" t="n">
        <v>0</v>
      </c>
      <c r="Q752" s="41" t="n">
        <v>0</v>
      </c>
      <c r="R752" s="41" t="n">
        <v>0</v>
      </c>
      <c r="S752" s="28">
        <f>L752*Settings!$C$7</f>
        <v/>
      </c>
      <c r="T752" s="34">
        <f>O752+P752+Q752+R752</f>
        <v/>
      </c>
      <c r="U752" s="34">
        <f>N752+T752</f>
        <v/>
      </c>
      <c r="V752" s="33">
        <f>N752/S752</f>
        <v/>
      </c>
      <c r="W752" s="33">
        <f>T752/S752</f>
        <v/>
      </c>
      <c r="X752" s="33">
        <f>U752/S752</f>
        <v/>
      </c>
      <c r="Y752" s="4">
        <f>IF(T752&gt;0,1,0)</f>
        <v/>
      </c>
      <c r="Z752" s="4">
        <f>INDEX('Job Evaluation'!$I$5:$I$40,MATCH(G752,'Job Evaluation'!$A$5:$A$40,0))</f>
        <v/>
      </c>
      <c r="AA752" s="4">
        <f>SUMPRODUCT(($C$2:$C$3444=C752)*($X$2:$X$3444&lt;X752))+SUMPRODUCT(($C$2:C752=C752)*($X$2:X752=X752))</f>
        <v/>
      </c>
      <c r="AB752" s="4">
        <f>MIN(4,INT((AA752-1)*4/COUNTIF($C$2:$C$3444,C752))+1)</f>
        <v/>
      </c>
    </row>
    <row r="753">
      <c r="A753" s="5" t="inlineStr">
        <is>
          <t>W00907</t>
        </is>
      </c>
      <c r="B753" s="5" t="inlineStr">
        <is>
          <t>IT · Milan</t>
        </is>
      </c>
      <c r="C753" s="5" t="inlineStr">
        <is>
          <t>IT</t>
        </is>
      </c>
      <c r="D753" s="5" t="inlineStr">
        <is>
          <t>Milan</t>
        </is>
      </c>
      <c r="E753" s="5" t="inlineStr">
        <is>
          <t>Operations</t>
        </is>
      </c>
      <c r="F753" s="5" t="inlineStr">
        <is>
          <t>L1</t>
        </is>
      </c>
      <c r="G753" s="5" t="inlineStr">
        <is>
          <t>Operations L1</t>
        </is>
      </c>
      <c r="H753" s="5" t="inlineStr">
        <is>
          <t>F</t>
        </is>
      </c>
      <c r="I753" s="5" t="inlineStr">
        <is>
          <t>Permanent</t>
        </is>
      </c>
      <c r="J753" s="5" t="inlineStr">
        <is>
          <t>Hybrid</t>
        </is>
      </c>
      <c r="K753" s="5" t="n">
        <v>1</v>
      </c>
      <c r="L753" s="5" t="n">
        <v>40</v>
      </c>
      <c r="M753" s="5" t="n">
        <v>3</v>
      </c>
      <c r="N753" s="41" t="n">
        <v>24550</v>
      </c>
      <c r="O753" s="41" t="n">
        <v>0</v>
      </c>
      <c r="P753" s="41" t="n">
        <v>0</v>
      </c>
      <c r="Q753" s="41" t="n">
        <v>0</v>
      </c>
      <c r="R753" s="41" t="n">
        <v>0</v>
      </c>
      <c r="S753" s="28">
        <f>L753*Settings!$C$7</f>
        <v/>
      </c>
      <c r="T753" s="34">
        <f>O753+P753+Q753+R753</f>
        <v/>
      </c>
      <c r="U753" s="34">
        <f>N753+T753</f>
        <v/>
      </c>
      <c r="V753" s="33">
        <f>N753/S753</f>
        <v/>
      </c>
      <c r="W753" s="33">
        <f>T753/S753</f>
        <v/>
      </c>
      <c r="X753" s="33">
        <f>U753/S753</f>
        <v/>
      </c>
      <c r="Y753" s="4">
        <f>IF(T753&gt;0,1,0)</f>
        <v/>
      </c>
      <c r="Z753" s="4">
        <f>INDEX('Job Evaluation'!$I$5:$I$40,MATCH(G753,'Job Evaluation'!$A$5:$A$40,0))</f>
        <v/>
      </c>
      <c r="AA753" s="4">
        <f>SUMPRODUCT(($C$2:$C$3444=C753)*($X$2:$X$3444&lt;X753))+SUMPRODUCT(($C$2:C753=C753)*($X$2:X753=X753))</f>
        <v/>
      </c>
      <c r="AB753" s="4">
        <f>MIN(4,INT((AA753-1)*4/COUNTIF($C$2:$C$3444,C753))+1)</f>
        <v/>
      </c>
    </row>
    <row r="754">
      <c r="A754" s="5" t="inlineStr">
        <is>
          <t>W00908</t>
        </is>
      </c>
      <c r="B754" s="5" t="inlineStr">
        <is>
          <t>ES · Barcelona</t>
        </is>
      </c>
      <c r="C754" s="5" t="inlineStr">
        <is>
          <t>ES</t>
        </is>
      </c>
      <c r="D754" s="5" t="inlineStr">
        <is>
          <t>Barcelona</t>
        </is>
      </c>
      <c r="E754" s="5" t="inlineStr">
        <is>
          <t>Operations</t>
        </is>
      </c>
      <c r="F754" s="5" t="inlineStr">
        <is>
          <t>L2</t>
        </is>
      </c>
      <c r="G754" s="5" t="inlineStr">
        <is>
          <t>Operations L2</t>
        </is>
      </c>
      <c r="H754" s="5" t="inlineStr">
        <is>
          <t>M</t>
        </is>
      </c>
      <c r="I754" s="5" t="inlineStr">
        <is>
          <t>Permanent</t>
        </is>
      </c>
      <c r="J754" s="5" t="inlineStr">
        <is>
          <t>Hybrid</t>
        </is>
      </c>
      <c r="K754" s="5" t="n">
        <v>1</v>
      </c>
      <c r="L754" s="5" t="n">
        <v>40</v>
      </c>
      <c r="M754" s="5" t="n">
        <v>4</v>
      </c>
      <c r="N754" s="41" t="n">
        <v>32250</v>
      </c>
      <c r="O754" s="41" t="n">
        <v>0</v>
      </c>
      <c r="P754" s="41" t="n">
        <v>0</v>
      </c>
      <c r="Q754" s="41" t="n">
        <v>0</v>
      </c>
      <c r="R754" s="41" t="n">
        <v>0</v>
      </c>
      <c r="S754" s="28">
        <f>L754*Settings!$C$7</f>
        <v/>
      </c>
      <c r="T754" s="34">
        <f>O754+P754+Q754+R754</f>
        <v/>
      </c>
      <c r="U754" s="34">
        <f>N754+T754</f>
        <v/>
      </c>
      <c r="V754" s="33">
        <f>N754/S754</f>
        <v/>
      </c>
      <c r="W754" s="33">
        <f>T754/S754</f>
        <v/>
      </c>
      <c r="X754" s="33">
        <f>U754/S754</f>
        <v/>
      </c>
      <c r="Y754" s="4">
        <f>IF(T754&gt;0,1,0)</f>
        <v/>
      </c>
      <c r="Z754" s="4">
        <f>INDEX('Job Evaluation'!$I$5:$I$40,MATCH(G754,'Job Evaluation'!$A$5:$A$40,0))</f>
        <v/>
      </c>
      <c r="AA754" s="4">
        <f>SUMPRODUCT(($C$2:$C$3444=C754)*($X$2:$X$3444&lt;X754))+SUMPRODUCT(($C$2:C754=C754)*($X$2:X754=X754))</f>
        <v/>
      </c>
      <c r="AB754" s="4">
        <f>MIN(4,INT((AA754-1)*4/COUNTIF($C$2:$C$3444,C754))+1)</f>
        <v/>
      </c>
    </row>
    <row r="755">
      <c r="A755" s="5" t="inlineStr">
        <is>
          <t>W00909</t>
        </is>
      </c>
      <c r="B755" s="5" t="inlineStr">
        <is>
          <t>DE · Munich</t>
        </is>
      </c>
      <c r="C755" s="5" t="inlineStr">
        <is>
          <t>DE</t>
        </is>
      </c>
      <c r="D755" s="5" t="inlineStr">
        <is>
          <t>Munich</t>
        </is>
      </c>
      <c r="E755" s="5" t="inlineStr">
        <is>
          <t>Customer Service</t>
        </is>
      </c>
      <c r="F755" s="5" t="inlineStr">
        <is>
          <t>L1</t>
        </is>
      </c>
      <c r="G755" s="5" t="inlineStr">
        <is>
          <t>Customer Service L1</t>
        </is>
      </c>
      <c r="H755" s="5" t="inlineStr">
        <is>
          <t>F</t>
        </is>
      </c>
      <c r="I755" s="5" t="inlineStr">
        <is>
          <t>Permanent</t>
        </is>
      </c>
      <c r="J755" s="5" t="inlineStr">
        <is>
          <t>Hybrid</t>
        </is>
      </c>
      <c r="K755" s="5" t="n">
        <v>1</v>
      </c>
      <c r="L755" s="5" t="n">
        <v>40</v>
      </c>
      <c r="M755" s="5" t="n">
        <v>3</v>
      </c>
      <c r="N755" s="41" t="n">
        <v>37400</v>
      </c>
      <c r="O755" s="41" t="n">
        <v>0</v>
      </c>
      <c r="P755" s="41" t="n">
        <v>0</v>
      </c>
      <c r="Q755" s="41" t="n">
        <v>0</v>
      </c>
      <c r="R755" s="41" t="n">
        <v>0</v>
      </c>
      <c r="S755" s="28">
        <f>L755*Settings!$C$7</f>
        <v/>
      </c>
      <c r="T755" s="34">
        <f>O755+P755+Q755+R755</f>
        <v/>
      </c>
      <c r="U755" s="34">
        <f>N755+T755</f>
        <v/>
      </c>
      <c r="V755" s="33">
        <f>N755/S755</f>
        <v/>
      </c>
      <c r="W755" s="33">
        <f>T755/S755</f>
        <v/>
      </c>
      <c r="X755" s="33">
        <f>U755/S755</f>
        <v/>
      </c>
      <c r="Y755" s="4">
        <f>IF(T755&gt;0,1,0)</f>
        <v/>
      </c>
      <c r="Z755" s="4">
        <f>INDEX('Job Evaluation'!$I$5:$I$40,MATCH(G755,'Job Evaluation'!$A$5:$A$40,0))</f>
        <v/>
      </c>
      <c r="AA755" s="4">
        <f>SUMPRODUCT(($C$2:$C$3444=C755)*($X$2:$X$3444&lt;X755))+SUMPRODUCT(($C$2:C755=C755)*($X$2:X755=X755))</f>
        <v/>
      </c>
      <c r="AB755" s="4">
        <f>MIN(4,INT((AA755-1)*4/COUNTIF($C$2:$C$3444,C755))+1)</f>
        <v/>
      </c>
    </row>
    <row r="756">
      <c r="A756" s="5" t="inlineStr">
        <is>
          <t>W00910</t>
        </is>
      </c>
      <c r="B756" s="5" t="inlineStr">
        <is>
          <t>IT · Milan</t>
        </is>
      </c>
      <c r="C756" s="5" t="inlineStr">
        <is>
          <t>IT</t>
        </is>
      </c>
      <c r="D756" s="5" t="inlineStr">
        <is>
          <t>Milan</t>
        </is>
      </c>
      <c r="E756" s="5" t="inlineStr">
        <is>
          <t>Customer Service</t>
        </is>
      </c>
      <c r="F756" s="5" t="inlineStr">
        <is>
          <t>L1</t>
        </is>
      </c>
      <c r="G756" s="5" t="inlineStr">
        <is>
          <t>Customer Service L1</t>
        </is>
      </c>
      <c r="H756" s="5" t="inlineStr">
        <is>
          <t>M</t>
        </is>
      </c>
      <c r="I756" s="5" t="inlineStr">
        <is>
          <t>Permanent</t>
        </is>
      </c>
      <c r="J756" s="5" t="inlineStr">
        <is>
          <t>Onsite</t>
        </is>
      </c>
      <c r="K756" s="5" t="n">
        <v>1</v>
      </c>
      <c r="L756" s="5" t="n">
        <v>40</v>
      </c>
      <c r="M756" s="5" t="n">
        <v>3</v>
      </c>
      <c r="N756" s="41" t="n">
        <v>23200</v>
      </c>
      <c r="O756" s="41" t="n">
        <v>0</v>
      </c>
      <c r="P756" s="41" t="n">
        <v>0</v>
      </c>
      <c r="Q756" s="41" t="n">
        <v>1320</v>
      </c>
      <c r="R756" s="41" t="n">
        <v>0</v>
      </c>
      <c r="S756" s="28">
        <f>L756*Settings!$C$7</f>
        <v/>
      </c>
      <c r="T756" s="34">
        <f>O756+P756+Q756+R756</f>
        <v/>
      </c>
      <c r="U756" s="34">
        <f>N756+T756</f>
        <v/>
      </c>
      <c r="V756" s="33">
        <f>N756/S756</f>
        <v/>
      </c>
      <c r="W756" s="33">
        <f>T756/S756</f>
        <v/>
      </c>
      <c r="X756" s="33">
        <f>U756/S756</f>
        <v/>
      </c>
      <c r="Y756" s="4">
        <f>IF(T756&gt;0,1,0)</f>
        <v/>
      </c>
      <c r="Z756" s="4">
        <f>INDEX('Job Evaluation'!$I$5:$I$40,MATCH(G756,'Job Evaluation'!$A$5:$A$40,0))</f>
        <v/>
      </c>
      <c r="AA756" s="4">
        <f>SUMPRODUCT(($C$2:$C$3444=C756)*($X$2:$X$3444&lt;X756))+SUMPRODUCT(($C$2:C756=C756)*($X$2:X756=X756))</f>
        <v/>
      </c>
      <c r="AB756" s="4">
        <f>MIN(4,INT((AA756-1)*4/COUNTIF($C$2:$C$3444,C756))+1)</f>
        <v/>
      </c>
    </row>
    <row r="757">
      <c r="A757" s="5" t="inlineStr">
        <is>
          <t>W00911</t>
        </is>
      </c>
      <c r="B757" s="5" t="inlineStr">
        <is>
          <t>DE · Munich</t>
        </is>
      </c>
      <c r="C757" s="5" t="inlineStr">
        <is>
          <t>DE</t>
        </is>
      </c>
      <c r="D757" s="5" t="inlineStr">
        <is>
          <t>Munich</t>
        </is>
      </c>
      <c r="E757" s="5" t="inlineStr">
        <is>
          <t>Sales</t>
        </is>
      </c>
      <c r="F757" s="5" t="inlineStr">
        <is>
          <t>L1</t>
        </is>
      </c>
      <c r="G757" s="5" t="inlineStr">
        <is>
          <t>Sales L1</t>
        </is>
      </c>
      <c r="H757" s="5" t="inlineStr">
        <is>
          <t>M</t>
        </is>
      </c>
      <c r="I757" s="5" t="inlineStr">
        <is>
          <t>Permanent</t>
        </is>
      </c>
      <c r="J757" s="5" t="inlineStr">
        <is>
          <t>Hybrid</t>
        </is>
      </c>
      <c r="K757" s="5" t="n">
        <v>0.8</v>
      </c>
      <c r="L757" s="5" t="n">
        <v>32</v>
      </c>
      <c r="M757" s="5" t="n">
        <v>2</v>
      </c>
      <c r="N757" s="41" t="n">
        <v>34240</v>
      </c>
      <c r="O757" s="41" t="n">
        <v>0</v>
      </c>
      <c r="P757" s="41" t="n">
        <v>4220</v>
      </c>
      <c r="Q757" s="41" t="n">
        <v>0</v>
      </c>
      <c r="R757" s="41" t="n">
        <v>0</v>
      </c>
      <c r="S757" s="28">
        <f>L757*Settings!$C$7</f>
        <v/>
      </c>
      <c r="T757" s="34">
        <f>O757+P757+Q757+R757</f>
        <v/>
      </c>
      <c r="U757" s="34">
        <f>N757+T757</f>
        <v/>
      </c>
      <c r="V757" s="33">
        <f>N757/S757</f>
        <v/>
      </c>
      <c r="W757" s="33">
        <f>T757/S757</f>
        <v/>
      </c>
      <c r="X757" s="33">
        <f>U757/S757</f>
        <v/>
      </c>
      <c r="Y757" s="4">
        <f>IF(T757&gt;0,1,0)</f>
        <v/>
      </c>
      <c r="Z757" s="4">
        <f>INDEX('Job Evaluation'!$I$5:$I$40,MATCH(G757,'Job Evaluation'!$A$5:$A$40,0))</f>
        <v/>
      </c>
      <c r="AA757" s="4">
        <f>SUMPRODUCT(($C$2:$C$3444=C757)*($X$2:$X$3444&lt;X757))+SUMPRODUCT(($C$2:C757=C757)*($X$2:X757=X757))</f>
        <v/>
      </c>
      <c r="AB757" s="4">
        <f>MIN(4,INT((AA757-1)*4/COUNTIF($C$2:$C$3444,C757))+1)</f>
        <v/>
      </c>
    </row>
    <row r="758">
      <c r="A758" s="5" t="inlineStr">
        <is>
          <t>W00912</t>
        </is>
      </c>
      <c r="B758" s="5" t="inlineStr">
        <is>
          <t>PL · Kraków</t>
        </is>
      </c>
      <c r="C758" s="5" t="inlineStr">
        <is>
          <t>PL</t>
        </is>
      </c>
      <c r="D758" s="5" t="inlineStr">
        <is>
          <t>Krakow</t>
        </is>
      </c>
      <c r="E758" s="5" t="inlineStr">
        <is>
          <t>Finance</t>
        </is>
      </c>
      <c r="F758" s="5" t="inlineStr">
        <is>
          <t>L3</t>
        </is>
      </c>
      <c r="G758" s="5" t="inlineStr">
        <is>
          <t>Finance L3</t>
        </is>
      </c>
      <c r="H758" s="5" t="inlineStr">
        <is>
          <t>M</t>
        </is>
      </c>
      <c r="I758" s="5" t="inlineStr">
        <is>
          <t>Fixed-term</t>
        </is>
      </c>
      <c r="J758" s="5" t="inlineStr">
        <is>
          <t>Hybrid</t>
        </is>
      </c>
      <c r="K758" s="5" t="n">
        <v>1</v>
      </c>
      <c r="L758" s="5" t="n">
        <v>40</v>
      </c>
      <c r="M758" s="5" t="n">
        <v>2</v>
      </c>
      <c r="N758" s="41" t="n">
        <v>40050</v>
      </c>
      <c r="O758" s="41" t="n">
        <v>990</v>
      </c>
      <c r="P758" s="41" t="n">
        <v>0</v>
      </c>
      <c r="Q758" s="41" t="n">
        <v>0</v>
      </c>
      <c r="R758" s="41" t="n">
        <v>0</v>
      </c>
      <c r="S758" s="28">
        <f>L758*Settings!$C$7</f>
        <v/>
      </c>
      <c r="T758" s="34">
        <f>O758+P758+Q758+R758</f>
        <v/>
      </c>
      <c r="U758" s="34">
        <f>N758+T758</f>
        <v/>
      </c>
      <c r="V758" s="33">
        <f>N758/S758</f>
        <v/>
      </c>
      <c r="W758" s="33">
        <f>T758/S758</f>
        <v/>
      </c>
      <c r="X758" s="33">
        <f>U758/S758</f>
        <v/>
      </c>
      <c r="Y758" s="4">
        <f>IF(T758&gt;0,1,0)</f>
        <v/>
      </c>
      <c r="Z758" s="4">
        <f>INDEX('Job Evaluation'!$I$5:$I$40,MATCH(G758,'Job Evaluation'!$A$5:$A$40,0))</f>
        <v/>
      </c>
      <c r="AA758" s="4">
        <f>SUMPRODUCT(($C$2:$C$3444=C758)*($X$2:$X$3444&lt;X758))+SUMPRODUCT(($C$2:C758=C758)*($X$2:X758=X758))</f>
        <v/>
      </c>
      <c r="AB758" s="4">
        <f>MIN(4,INT((AA758-1)*4/COUNTIF($C$2:$C$3444,C758))+1)</f>
        <v/>
      </c>
    </row>
    <row r="759">
      <c r="A759" s="5" t="inlineStr">
        <is>
          <t>W00913</t>
        </is>
      </c>
      <c r="B759" s="5" t="inlineStr">
        <is>
          <t>ES · Barcelona</t>
        </is>
      </c>
      <c r="C759" s="5" t="inlineStr">
        <is>
          <t>ES</t>
        </is>
      </c>
      <c r="D759" s="5" t="inlineStr">
        <is>
          <t>Barcelona</t>
        </is>
      </c>
      <c r="E759" s="5" t="inlineStr">
        <is>
          <t>Operations</t>
        </is>
      </c>
      <c r="F759" s="5" t="inlineStr">
        <is>
          <t>L2</t>
        </is>
      </c>
      <c r="G759" s="5" t="inlineStr">
        <is>
          <t>Operations L2</t>
        </is>
      </c>
      <c r="H759" s="5" t="inlineStr">
        <is>
          <t>F</t>
        </is>
      </c>
      <c r="I759" s="5" t="inlineStr">
        <is>
          <t>Permanent</t>
        </is>
      </c>
      <c r="J759" s="5" t="inlineStr">
        <is>
          <t>Hybrid</t>
        </is>
      </c>
      <c r="K759" s="5" t="n">
        <v>1</v>
      </c>
      <c r="L759" s="5" t="n">
        <v>40</v>
      </c>
      <c r="M759" s="5" t="n">
        <v>4</v>
      </c>
      <c r="N759" s="41" t="n">
        <v>25350</v>
      </c>
      <c r="O759" s="41" t="n">
        <v>0</v>
      </c>
      <c r="P759" s="41" t="n">
        <v>0</v>
      </c>
      <c r="Q759" s="41" t="n">
        <v>0</v>
      </c>
      <c r="R759" s="41" t="n">
        <v>0</v>
      </c>
      <c r="S759" s="28">
        <f>L759*Settings!$C$7</f>
        <v/>
      </c>
      <c r="T759" s="34">
        <f>O759+P759+Q759+R759</f>
        <v/>
      </c>
      <c r="U759" s="34">
        <f>N759+T759</f>
        <v/>
      </c>
      <c r="V759" s="33">
        <f>N759/S759</f>
        <v/>
      </c>
      <c r="W759" s="33">
        <f>T759/S759</f>
        <v/>
      </c>
      <c r="X759" s="33">
        <f>U759/S759</f>
        <v/>
      </c>
      <c r="Y759" s="4">
        <f>IF(T759&gt;0,1,0)</f>
        <v/>
      </c>
      <c r="Z759" s="4">
        <f>INDEX('Job Evaluation'!$I$5:$I$40,MATCH(G759,'Job Evaluation'!$A$5:$A$40,0))</f>
        <v/>
      </c>
      <c r="AA759" s="4">
        <f>SUMPRODUCT(($C$2:$C$3444=C759)*($X$2:$X$3444&lt;X759))+SUMPRODUCT(($C$2:C759=C759)*($X$2:X759=X759))</f>
        <v/>
      </c>
      <c r="AB759" s="4">
        <f>MIN(4,INT((AA759-1)*4/COUNTIF($C$2:$C$3444,C759))+1)</f>
        <v/>
      </c>
    </row>
    <row r="760">
      <c r="A760" s="5" t="inlineStr">
        <is>
          <t>W00914</t>
        </is>
      </c>
      <c r="B760" s="5" t="inlineStr">
        <is>
          <t>DE · Munich</t>
        </is>
      </c>
      <c r="C760" s="5" t="inlineStr">
        <is>
          <t>DE</t>
        </is>
      </c>
      <c r="D760" s="5" t="inlineStr">
        <is>
          <t>Munich</t>
        </is>
      </c>
      <c r="E760" s="5" t="inlineStr">
        <is>
          <t>Finance</t>
        </is>
      </c>
      <c r="F760" s="5" t="inlineStr">
        <is>
          <t>L2</t>
        </is>
      </c>
      <c r="G760" s="5" t="inlineStr">
        <is>
          <t>Finance L2</t>
        </is>
      </c>
      <c r="H760" s="5" t="inlineStr">
        <is>
          <t>F</t>
        </is>
      </c>
      <c r="I760" s="5" t="inlineStr">
        <is>
          <t>Permanent</t>
        </is>
      </c>
      <c r="J760" s="5" t="inlineStr">
        <is>
          <t>Hybrid</t>
        </is>
      </c>
      <c r="K760" s="5" t="n">
        <v>1</v>
      </c>
      <c r="L760" s="5" t="n">
        <v>40</v>
      </c>
      <c r="M760" s="5" t="n">
        <v>3</v>
      </c>
      <c r="N760" s="41" t="n">
        <v>46500</v>
      </c>
      <c r="O760" s="41" t="n">
        <v>0</v>
      </c>
      <c r="P760" s="41" t="n">
        <v>0</v>
      </c>
      <c r="Q760" s="41" t="n">
        <v>0</v>
      </c>
      <c r="R760" s="41" t="n">
        <v>0</v>
      </c>
      <c r="S760" s="28">
        <f>L760*Settings!$C$7</f>
        <v/>
      </c>
      <c r="T760" s="34">
        <f>O760+P760+Q760+R760</f>
        <v/>
      </c>
      <c r="U760" s="34">
        <f>N760+T760</f>
        <v/>
      </c>
      <c r="V760" s="33">
        <f>N760/S760</f>
        <v/>
      </c>
      <c r="W760" s="33">
        <f>T760/S760</f>
        <v/>
      </c>
      <c r="X760" s="33">
        <f>U760/S760</f>
        <v/>
      </c>
      <c r="Y760" s="4">
        <f>IF(T760&gt;0,1,0)</f>
        <v/>
      </c>
      <c r="Z760" s="4">
        <f>INDEX('Job Evaluation'!$I$5:$I$40,MATCH(G760,'Job Evaluation'!$A$5:$A$40,0))</f>
        <v/>
      </c>
      <c r="AA760" s="4">
        <f>SUMPRODUCT(($C$2:$C$3444=C760)*($X$2:$X$3444&lt;X760))+SUMPRODUCT(($C$2:C760=C760)*($X$2:X760=X760))</f>
        <v/>
      </c>
      <c r="AB760" s="4">
        <f>MIN(4,INT((AA760-1)*4/COUNTIF($C$2:$C$3444,C760))+1)</f>
        <v/>
      </c>
    </row>
    <row r="761">
      <c r="A761" s="5" t="inlineStr">
        <is>
          <t>W00915</t>
        </is>
      </c>
      <c r="B761" s="5" t="inlineStr">
        <is>
          <t>DE · Munich</t>
        </is>
      </c>
      <c r="C761" s="5" t="inlineStr">
        <is>
          <t>DE</t>
        </is>
      </c>
      <c r="D761" s="5" t="inlineStr">
        <is>
          <t>Munich</t>
        </is>
      </c>
      <c r="E761" s="5" t="inlineStr">
        <is>
          <t>Operations</t>
        </is>
      </c>
      <c r="F761" s="5" t="inlineStr">
        <is>
          <t>L1</t>
        </is>
      </c>
      <c r="G761" s="5" t="inlineStr">
        <is>
          <t>Operations L1</t>
        </is>
      </c>
      <c r="H761" s="5" t="inlineStr">
        <is>
          <t>F</t>
        </is>
      </c>
      <c r="I761" s="5" t="inlineStr">
        <is>
          <t>Permanent</t>
        </is>
      </c>
      <c r="J761" s="5" t="inlineStr">
        <is>
          <t>Remote</t>
        </is>
      </c>
      <c r="K761" s="5" t="n">
        <v>1</v>
      </c>
      <c r="L761" s="5" t="n">
        <v>40</v>
      </c>
      <c r="M761" s="5" t="n">
        <v>3</v>
      </c>
      <c r="N761" s="41" t="n">
        <v>35600</v>
      </c>
      <c r="O761" s="41" t="n">
        <v>0</v>
      </c>
      <c r="P761" s="41" t="n">
        <v>0</v>
      </c>
      <c r="Q761" s="41" t="n">
        <v>0</v>
      </c>
      <c r="R761" s="41" t="n">
        <v>0</v>
      </c>
      <c r="S761" s="28">
        <f>L761*Settings!$C$7</f>
        <v/>
      </c>
      <c r="T761" s="34">
        <f>O761+P761+Q761+R761</f>
        <v/>
      </c>
      <c r="U761" s="34">
        <f>N761+T761</f>
        <v/>
      </c>
      <c r="V761" s="33">
        <f>N761/S761</f>
        <v/>
      </c>
      <c r="W761" s="33">
        <f>T761/S761</f>
        <v/>
      </c>
      <c r="X761" s="33">
        <f>U761/S761</f>
        <v/>
      </c>
      <c r="Y761" s="4">
        <f>IF(T761&gt;0,1,0)</f>
        <v/>
      </c>
      <c r="Z761" s="4">
        <f>INDEX('Job Evaluation'!$I$5:$I$40,MATCH(G761,'Job Evaluation'!$A$5:$A$40,0))</f>
        <v/>
      </c>
      <c r="AA761" s="4">
        <f>SUMPRODUCT(($C$2:$C$3444=C761)*($X$2:$X$3444&lt;X761))+SUMPRODUCT(($C$2:C761=C761)*($X$2:X761=X761))</f>
        <v/>
      </c>
      <c r="AB761" s="4">
        <f>MIN(4,INT((AA761-1)*4/COUNTIF($C$2:$C$3444,C761))+1)</f>
        <v/>
      </c>
    </row>
    <row r="762">
      <c r="A762" s="5" t="inlineStr">
        <is>
          <t>W00916</t>
        </is>
      </c>
      <c r="B762" s="5" t="inlineStr">
        <is>
          <t>PL · Kraków</t>
        </is>
      </c>
      <c r="C762" s="5" t="inlineStr">
        <is>
          <t>PL</t>
        </is>
      </c>
      <c r="D762" s="5" t="inlineStr">
        <is>
          <t>Krakow</t>
        </is>
      </c>
      <c r="E762" s="5" t="inlineStr">
        <is>
          <t>Operations</t>
        </is>
      </c>
      <c r="F762" s="5" t="inlineStr">
        <is>
          <t>L2</t>
        </is>
      </c>
      <c r="G762" s="5" t="inlineStr">
        <is>
          <t>Operations L2</t>
        </is>
      </c>
      <c r="H762" s="5" t="inlineStr">
        <is>
          <t>M</t>
        </is>
      </c>
      <c r="I762" s="5" t="inlineStr">
        <is>
          <t>Permanent</t>
        </is>
      </c>
      <c r="J762" s="5" t="inlineStr">
        <is>
          <t>Onsite</t>
        </is>
      </c>
      <c r="K762" s="5" t="n">
        <v>1</v>
      </c>
      <c r="L762" s="5" t="n">
        <v>40</v>
      </c>
      <c r="M762" s="5" t="n">
        <v>3</v>
      </c>
      <c r="N762" s="41" t="n">
        <v>25300</v>
      </c>
      <c r="O762" s="41" t="n">
        <v>0</v>
      </c>
      <c r="P762" s="41" t="n">
        <v>0</v>
      </c>
      <c r="Q762" s="41" t="n">
        <v>840</v>
      </c>
      <c r="R762" s="41" t="n">
        <v>0</v>
      </c>
      <c r="S762" s="28">
        <f>L762*Settings!$C$7</f>
        <v/>
      </c>
      <c r="T762" s="34">
        <f>O762+P762+Q762+R762</f>
        <v/>
      </c>
      <c r="U762" s="34">
        <f>N762+T762</f>
        <v/>
      </c>
      <c r="V762" s="33">
        <f>N762/S762</f>
        <v/>
      </c>
      <c r="W762" s="33">
        <f>T762/S762</f>
        <v/>
      </c>
      <c r="X762" s="33">
        <f>U762/S762</f>
        <v/>
      </c>
      <c r="Y762" s="4">
        <f>IF(T762&gt;0,1,0)</f>
        <v/>
      </c>
      <c r="Z762" s="4">
        <f>INDEX('Job Evaluation'!$I$5:$I$40,MATCH(G762,'Job Evaluation'!$A$5:$A$40,0))</f>
        <v/>
      </c>
      <c r="AA762" s="4">
        <f>SUMPRODUCT(($C$2:$C$3444=C762)*($X$2:$X$3444&lt;X762))+SUMPRODUCT(($C$2:C762=C762)*($X$2:X762=X762))</f>
        <v/>
      </c>
      <c r="AB762" s="4">
        <f>MIN(4,INT((AA762-1)*4/COUNTIF($C$2:$C$3444,C762))+1)</f>
        <v/>
      </c>
    </row>
    <row r="763">
      <c r="A763" s="5" t="inlineStr">
        <is>
          <t>W00917</t>
        </is>
      </c>
      <c r="B763" s="5" t="inlineStr">
        <is>
          <t>PL · Kraków</t>
        </is>
      </c>
      <c r="C763" s="5" t="inlineStr">
        <is>
          <t>PL</t>
        </is>
      </c>
      <c r="D763" s="5" t="inlineStr">
        <is>
          <t>Krakow</t>
        </is>
      </c>
      <c r="E763" s="5" t="inlineStr">
        <is>
          <t>Tech</t>
        </is>
      </c>
      <c r="F763" s="5" t="inlineStr">
        <is>
          <t>L3</t>
        </is>
      </c>
      <c r="G763" s="5" t="inlineStr">
        <is>
          <t>Tech L3</t>
        </is>
      </c>
      <c r="H763" s="5" t="inlineStr">
        <is>
          <t>F</t>
        </is>
      </c>
      <c r="I763" s="5" t="inlineStr">
        <is>
          <t>Permanent</t>
        </is>
      </c>
      <c r="J763" s="5" t="inlineStr">
        <is>
          <t>Hybrid</t>
        </is>
      </c>
      <c r="K763" s="5" t="n">
        <v>1</v>
      </c>
      <c r="L763" s="5" t="n">
        <v>40</v>
      </c>
      <c r="M763" s="5" t="n">
        <v>3</v>
      </c>
      <c r="N763" s="41" t="n">
        <v>42300</v>
      </c>
      <c r="O763" s="41" t="n">
        <v>2110</v>
      </c>
      <c r="P763" s="41" t="n">
        <v>0</v>
      </c>
      <c r="Q763" s="41" t="n">
        <v>0</v>
      </c>
      <c r="R763" s="41" t="n">
        <v>0</v>
      </c>
      <c r="S763" s="28">
        <f>L763*Settings!$C$7</f>
        <v/>
      </c>
      <c r="T763" s="34">
        <f>O763+P763+Q763+R763</f>
        <v/>
      </c>
      <c r="U763" s="34">
        <f>N763+T763</f>
        <v/>
      </c>
      <c r="V763" s="33">
        <f>N763/S763</f>
        <v/>
      </c>
      <c r="W763" s="33">
        <f>T763/S763</f>
        <v/>
      </c>
      <c r="X763" s="33">
        <f>U763/S763</f>
        <v/>
      </c>
      <c r="Y763" s="4">
        <f>IF(T763&gt;0,1,0)</f>
        <v/>
      </c>
      <c r="Z763" s="4">
        <f>INDEX('Job Evaluation'!$I$5:$I$40,MATCH(G763,'Job Evaluation'!$A$5:$A$40,0))</f>
        <v/>
      </c>
      <c r="AA763" s="4">
        <f>SUMPRODUCT(($C$2:$C$3444=C763)*($X$2:$X$3444&lt;X763))+SUMPRODUCT(($C$2:C763=C763)*($X$2:X763=X763))</f>
        <v/>
      </c>
      <c r="AB763" s="4">
        <f>MIN(4,INT((AA763-1)*4/COUNTIF($C$2:$C$3444,C763))+1)</f>
        <v/>
      </c>
    </row>
    <row r="764">
      <c r="A764" s="5" t="inlineStr">
        <is>
          <t>W00918</t>
        </is>
      </c>
      <c r="B764" s="5" t="inlineStr">
        <is>
          <t>IT · Milan</t>
        </is>
      </c>
      <c r="C764" s="5" t="inlineStr">
        <is>
          <t>IT</t>
        </is>
      </c>
      <c r="D764" s="5" t="inlineStr">
        <is>
          <t>Milan</t>
        </is>
      </c>
      <c r="E764" s="5" t="inlineStr">
        <is>
          <t>Finance</t>
        </is>
      </c>
      <c r="F764" s="5" t="inlineStr">
        <is>
          <t>L5</t>
        </is>
      </c>
      <c r="G764" s="5" t="inlineStr">
        <is>
          <t>Finance L5</t>
        </is>
      </c>
      <c r="H764" s="5" t="inlineStr">
        <is>
          <t>M</t>
        </is>
      </c>
      <c r="I764" s="5" t="inlineStr">
        <is>
          <t>Permanent</t>
        </is>
      </c>
      <c r="J764" s="5" t="inlineStr">
        <is>
          <t>Hybrid</t>
        </is>
      </c>
      <c r="K764" s="5" t="n">
        <v>1</v>
      </c>
      <c r="L764" s="5" t="n">
        <v>40</v>
      </c>
      <c r="M764" s="5" t="n">
        <v>2</v>
      </c>
      <c r="N764" s="41" t="n">
        <v>76750</v>
      </c>
      <c r="O764" s="41" t="n">
        <v>5160</v>
      </c>
      <c r="P764" s="41" t="n">
        <v>0</v>
      </c>
      <c r="Q764" s="41" t="n">
        <v>0</v>
      </c>
      <c r="R764" s="41" t="n">
        <v>6000</v>
      </c>
      <c r="S764" s="28">
        <f>L764*Settings!$C$7</f>
        <v/>
      </c>
      <c r="T764" s="34">
        <f>O764+P764+Q764+R764</f>
        <v/>
      </c>
      <c r="U764" s="34">
        <f>N764+T764</f>
        <v/>
      </c>
      <c r="V764" s="33">
        <f>N764/S764</f>
        <v/>
      </c>
      <c r="W764" s="33">
        <f>T764/S764</f>
        <v/>
      </c>
      <c r="X764" s="33">
        <f>U764/S764</f>
        <v/>
      </c>
      <c r="Y764" s="4">
        <f>IF(T764&gt;0,1,0)</f>
        <v/>
      </c>
      <c r="Z764" s="4">
        <f>INDEX('Job Evaluation'!$I$5:$I$40,MATCH(G764,'Job Evaluation'!$A$5:$A$40,0))</f>
        <v/>
      </c>
      <c r="AA764" s="4">
        <f>SUMPRODUCT(($C$2:$C$3444=C764)*($X$2:$X$3444&lt;X764))+SUMPRODUCT(($C$2:C764=C764)*($X$2:X764=X764))</f>
        <v/>
      </c>
      <c r="AB764" s="4">
        <f>MIN(4,INT((AA764-1)*4/COUNTIF($C$2:$C$3444,C764))+1)</f>
        <v/>
      </c>
    </row>
    <row r="765">
      <c r="A765" s="5" t="inlineStr">
        <is>
          <t>W00919</t>
        </is>
      </c>
      <c r="B765" s="5" t="inlineStr">
        <is>
          <t>PL · Kraków</t>
        </is>
      </c>
      <c r="C765" s="5" t="inlineStr">
        <is>
          <t>PL</t>
        </is>
      </c>
      <c r="D765" s="5" t="inlineStr">
        <is>
          <t>Krakow</t>
        </is>
      </c>
      <c r="E765" s="5" t="inlineStr">
        <is>
          <t>Sales</t>
        </is>
      </c>
      <c r="F765" s="5" t="inlineStr">
        <is>
          <t>L3</t>
        </is>
      </c>
      <c r="G765" s="5" t="inlineStr">
        <is>
          <t>Sales L3</t>
        </is>
      </c>
      <c r="H765" s="5" t="inlineStr">
        <is>
          <t>M</t>
        </is>
      </c>
      <c r="I765" s="5" t="inlineStr">
        <is>
          <t>Permanent</t>
        </is>
      </c>
      <c r="J765" s="5" t="inlineStr">
        <is>
          <t>Hybrid</t>
        </is>
      </c>
      <c r="K765" s="5" t="n">
        <v>1</v>
      </c>
      <c r="L765" s="5" t="n">
        <v>40</v>
      </c>
      <c r="M765" s="5" t="n">
        <v>3</v>
      </c>
      <c r="N765" s="41" t="n">
        <v>34300</v>
      </c>
      <c r="O765" s="41" t="n">
        <v>1590</v>
      </c>
      <c r="P765" s="41" t="n">
        <v>4470</v>
      </c>
      <c r="Q765" s="41" t="n">
        <v>0</v>
      </c>
      <c r="R765" s="41" t="n">
        <v>0</v>
      </c>
      <c r="S765" s="28">
        <f>L765*Settings!$C$7</f>
        <v/>
      </c>
      <c r="T765" s="34">
        <f>O765+P765+Q765+R765</f>
        <v/>
      </c>
      <c r="U765" s="34">
        <f>N765+T765</f>
        <v/>
      </c>
      <c r="V765" s="33">
        <f>N765/S765</f>
        <v/>
      </c>
      <c r="W765" s="33">
        <f>T765/S765</f>
        <v/>
      </c>
      <c r="X765" s="33">
        <f>U765/S765</f>
        <v/>
      </c>
      <c r="Y765" s="4">
        <f>IF(T765&gt;0,1,0)</f>
        <v/>
      </c>
      <c r="Z765" s="4">
        <f>INDEX('Job Evaluation'!$I$5:$I$40,MATCH(G765,'Job Evaluation'!$A$5:$A$40,0))</f>
        <v/>
      </c>
      <c r="AA765" s="4">
        <f>SUMPRODUCT(($C$2:$C$3444=C765)*($X$2:$X$3444&lt;X765))+SUMPRODUCT(($C$2:C765=C765)*($X$2:X765=X765))</f>
        <v/>
      </c>
      <c r="AB765" s="4">
        <f>MIN(4,INT((AA765-1)*4/COUNTIF($C$2:$C$3444,C765))+1)</f>
        <v/>
      </c>
    </row>
    <row r="766">
      <c r="A766" s="5" t="inlineStr">
        <is>
          <t>W00920</t>
        </is>
      </c>
      <c r="B766" s="5" t="inlineStr">
        <is>
          <t>DE · Munich</t>
        </is>
      </c>
      <c r="C766" s="5" t="inlineStr">
        <is>
          <t>DE</t>
        </is>
      </c>
      <c r="D766" s="5" t="inlineStr">
        <is>
          <t>Munich</t>
        </is>
      </c>
      <c r="E766" s="5" t="inlineStr">
        <is>
          <t>Operations</t>
        </is>
      </c>
      <c r="F766" s="5" t="inlineStr">
        <is>
          <t>L2</t>
        </is>
      </c>
      <c r="G766" s="5" t="inlineStr">
        <is>
          <t>Operations L2</t>
        </is>
      </c>
      <c r="H766" s="5" t="inlineStr">
        <is>
          <t>F</t>
        </is>
      </c>
      <c r="I766" s="5" t="inlineStr">
        <is>
          <t>Permanent</t>
        </is>
      </c>
      <c r="J766" s="5" t="inlineStr">
        <is>
          <t>Hybrid</t>
        </is>
      </c>
      <c r="K766" s="5" t="n">
        <v>1</v>
      </c>
      <c r="L766" s="5" t="n">
        <v>40</v>
      </c>
      <c r="M766" s="5" t="n">
        <v>1</v>
      </c>
      <c r="N766" s="41" t="n">
        <v>39900</v>
      </c>
      <c r="O766" s="41" t="n">
        <v>0</v>
      </c>
      <c r="P766" s="41" t="n">
        <v>0</v>
      </c>
      <c r="Q766" s="41" t="n">
        <v>0</v>
      </c>
      <c r="R766" s="41" t="n">
        <v>0</v>
      </c>
      <c r="S766" s="28">
        <f>L766*Settings!$C$7</f>
        <v/>
      </c>
      <c r="T766" s="34">
        <f>O766+P766+Q766+R766</f>
        <v/>
      </c>
      <c r="U766" s="34">
        <f>N766+T766</f>
        <v/>
      </c>
      <c r="V766" s="33">
        <f>N766/S766</f>
        <v/>
      </c>
      <c r="W766" s="33">
        <f>T766/S766</f>
        <v/>
      </c>
      <c r="X766" s="33">
        <f>U766/S766</f>
        <v/>
      </c>
      <c r="Y766" s="4">
        <f>IF(T766&gt;0,1,0)</f>
        <v/>
      </c>
      <c r="Z766" s="4">
        <f>INDEX('Job Evaluation'!$I$5:$I$40,MATCH(G766,'Job Evaluation'!$A$5:$A$40,0))</f>
        <v/>
      </c>
      <c r="AA766" s="4">
        <f>SUMPRODUCT(($C$2:$C$3444=C766)*($X$2:$X$3444&lt;X766))+SUMPRODUCT(($C$2:C766=C766)*($X$2:X766=X766))</f>
        <v/>
      </c>
      <c r="AB766" s="4">
        <f>MIN(4,INT((AA766-1)*4/COUNTIF($C$2:$C$3444,C766))+1)</f>
        <v/>
      </c>
    </row>
    <row r="767">
      <c r="A767" s="5" t="inlineStr">
        <is>
          <t>W00921</t>
        </is>
      </c>
      <c r="B767" s="5" t="inlineStr">
        <is>
          <t>IT · Milan</t>
        </is>
      </c>
      <c r="C767" s="5" t="inlineStr">
        <is>
          <t>IT</t>
        </is>
      </c>
      <c r="D767" s="5" t="inlineStr">
        <is>
          <t>Milan</t>
        </is>
      </c>
      <c r="E767" s="5" t="inlineStr">
        <is>
          <t>Customer Service</t>
        </is>
      </c>
      <c r="F767" s="5" t="inlineStr">
        <is>
          <t>L4</t>
        </is>
      </c>
      <c r="G767" s="5" t="inlineStr">
        <is>
          <t>Customer Service L4</t>
        </is>
      </c>
      <c r="H767" s="5" t="inlineStr">
        <is>
          <t>M</t>
        </is>
      </c>
      <c r="I767" s="5" t="inlineStr">
        <is>
          <t>Permanent</t>
        </is>
      </c>
      <c r="J767" s="5" t="inlineStr">
        <is>
          <t>Onsite</t>
        </is>
      </c>
      <c r="K767" s="5" t="n">
        <v>1</v>
      </c>
      <c r="L767" s="5" t="n">
        <v>40</v>
      </c>
      <c r="M767" s="5" t="n">
        <v>3</v>
      </c>
      <c r="N767" s="41" t="n">
        <v>49250</v>
      </c>
      <c r="O767" s="41" t="n">
        <v>3910</v>
      </c>
      <c r="P767" s="41" t="n">
        <v>0</v>
      </c>
      <c r="Q767" s="41" t="n">
        <v>0</v>
      </c>
      <c r="R767" s="41" t="n">
        <v>0</v>
      </c>
      <c r="S767" s="28">
        <f>L767*Settings!$C$7</f>
        <v/>
      </c>
      <c r="T767" s="34">
        <f>O767+P767+Q767+R767</f>
        <v/>
      </c>
      <c r="U767" s="34">
        <f>N767+T767</f>
        <v/>
      </c>
      <c r="V767" s="33">
        <f>N767/S767</f>
        <v/>
      </c>
      <c r="W767" s="33">
        <f>T767/S767</f>
        <v/>
      </c>
      <c r="X767" s="33">
        <f>U767/S767</f>
        <v/>
      </c>
      <c r="Y767" s="4">
        <f>IF(T767&gt;0,1,0)</f>
        <v/>
      </c>
      <c r="Z767" s="4">
        <f>INDEX('Job Evaluation'!$I$5:$I$40,MATCH(G767,'Job Evaluation'!$A$5:$A$40,0))</f>
        <v/>
      </c>
      <c r="AA767" s="4">
        <f>SUMPRODUCT(($C$2:$C$3444=C767)*($X$2:$X$3444&lt;X767))+SUMPRODUCT(($C$2:C767=C767)*($X$2:X767=X767))</f>
        <v/>
      </c>
      <c r="AB767" s="4">
        <f>MIN(4,INT((AA767-1)*4/COUNTIF($C$2:$C$3444,C767))+1)</f>
        <v/>
      </c>
    </row>
    <row r="768">
      <c r="A768" s="5" t="inlineStr">
        <is>
          <t>W00922</t>
        </is>
      </c>
      <c r="B768" s="5" t="inlineStr">
        <is>
          <t>PL · Kraków</t>
        </is>
      </c>
      <c r="C768" s="5" t="inlineStr">
        <is>
          <t>PL</t>
        </is>
      </c>
      <c r="D768" s="5" t="inlineStr">
        <is>
          <t>Krakow</t>
        </is>
      </c>
      <c r="E768" s="5" t="inlineStr">
        <is>
          <t>Customer Service</t>
        </is>
      </c>
      <c r="F768" s="5" t="inlineStr">
        <is>
          <t>L1</t>
        </is>
      </c>
      <c r="G768" s="5" t="inlineStr">
        <is>
          <t>Customer Service L1</t>
        </is>
      </c>
      <c r="H768" s="5" t="inlineStr">
        <is>
          <t>M</t>
        </is>
      </c>
      <c r="I768" s="5" t="inlineStr">
        <is>
          <t>Permanent</t>
        </is>
      </c>
      <c r="J768" s="5" t="inlineStr">
        <is>
          <t>Hybrid</t>
        </is>
      </c>
      <c r="K768" s="5" t="n">
        <v>1</v>
      </c>
      <c r="L768" s="5" t="n">
        <v>40</v>
      </c>
      <c r="M768" s="5" t="n">
        <v>3</v>
      </c>
      <c r="N768" s="41" t="n">
        <v>16800</v>
      </c>
      <c r="O768" s="41" t="n">
        <v>0</v>
      </c>
      <c r="P768" s="41" t="n">
        <v>0</v>
      </c>
      <c r="Q768" s="41" t="n">
        <v>0</v>
      </c>
      <c r="R768" s="41" t="n">
        <v>0</v>
      </c>
      <c r="S768" s="28">
        <f>L768*Settings!$C$7</f>
        <v/>
      </c>
      <c r="T768" s="34">
        <f>O768+P768+Q768+R768</f>
        <v/>
      </c>
      <c r="U768" s="34">
        <f>N768+T768</f>
        <v/>
      </c>
      <c r="V768" s="33">
        <f>N768/S768</f>
        <v/>
      </c>
      <c r="W768" s="33">
        <f>T768/S768</f>
        <v/>
      </c>
      <c r="X768" s="33">
        <f>U768/S768</f>
        <v/>
      </c>
      <c r="Y768" s="4">
        <f>IF(T768&gt;0,1,0)</f>
        <v/>
      </c>
      <c r="Z768" s="4">
        <f>INDEX('Job Evaluation'!$I$5:$I$40,MATCH(G768,'Job Evaluation'!$A$5:$A$40,0))</f>
        <v/>
      </c>
      <c r="AA768" s="4">
        <f>SUMPRODUCT(($C$2:$C$3444=C768)*($X$2:$X$3444&lt;X768))+SUMPRODUCT(($C$2:C768=C768)*($X$2:X768=X768))</f>
        <v/>
      </c>
      <c r="AB768" s="4">
        <f>MIN(4,INT((AA768-1)*4/COUNTIF($C$2:$C$3444,C768))+1)</f>
        <v/>
      </c>
    </row>
    <row r="769">
      <c r="A769" s="5" t="inlineStr">
        <is>
          <t>W00923</t>
        </is>
      </c>
      <c r="B769" s="5" t="inlineStr">
        <is>
          <t>IT · Milan</t>
        </is>
      </c>
      <c r="C769" s="5" t="inlineStr">
        <is>
          <t>IT</t>
        </is>
      </c>
      <c r="D769" s="5" t="inlineStr">
        <is>
          <t>Milan</t>
        </is>
      </c>
      <c r="E769" s="5" t="inlineStr">
        <is>
          <t>Operations</t>
        </is>
      </c>
      <c r="F769" s="5" t="inlineStr">
        <is>
          <t>L1</t>
        </is>
      </c>
      <c r="G769" s="5" t="inlineStr">
        <is>
          <t>Operations L1</t>
        </is>
      </c>
      <c r="H769" s="5" t="inlineStr">
        <is>
          <t>F</t>
        </is>
      </c>
      <c r="I769" s="5" t="inlineStr">
        <is>
          <t>Permanent</t>
        </is>
      </c>
      <c r="J769" s="5" t="inlineStr">
        <is>
          <t>Onsite</t>
        </is>
      </c>
      <c r="K769" s="5" t="n">
        <v>1</v>
      </c>
      <c r="L769" s="5" t="n">
        <v>40</v>
      </c>
      <c r="M769" s="5" t="n">
        <v>4</v>
      </c>
      <c r="N769" s="41" t="n">
        <v>25950</v>
      </c>
      <c r="O769" s="41" t="n">
        <v>0</v>
      </c>
      <c r="P769" s="41" t="n">
        <v>0</v>
      </c>
      <c r="Q769" s="41" t="n">
        <v>1320</v>
      </c>
      <c r="R769" s="41" t="n">
        <v>0</v>
      </c>
      <c r="S769" s="28">
        <f>L769*Settings!$C$7</f>
        <v/>
      </c>
      <c r="T769" s="34">
        <f>O769+P769+Q769+R769</f>
        <v/>
      </c>
      <c r="U769" s="34">
        <f>N769+T769</f>
        <v/>
      </c>
      <c r="V769" s="33">
        <f>N769/S769</f>
        <v/>
      </c>
      <c r="W769" s="33">
        <f>T769/S769</f>
        <v/>
      </c>
      <c r="X769" s="33">
        <f>U769/S769</f>
        <v/>
      </c>
      <c r="Y769" s="4">
        <f>IF(T769&gt;0,1,0)</f>
        <v/>
      </c>
      <c r="Z769" s="4">
        <f>INDEX('Job Evaluation'!$I$5:$I$40,MATCH(G769,'Job Evaluation'!$A$5:$A$40,0))</f>
        <v/>
      </c>
      <c r="AA769" s="4">
        <f>SUMPRODUCT(($C$2:$C$3444=C769)*($X$2:$X$3444&lt;X769))+SUMPRODUCT(($C$2:C769=C769)*($X$2:X769=X769))</f>
        <v/>
      </c>
      <c r="AB769" s="4">
        <f>MIN(4,INT((AA769-1)*4/COUNTIF($C$2:$C$3444,C769))+1)</f>
        <v/>
      </c>
    </row>
    <row r="770">
      <c r="A770" s="5" t="inlineStr">
        <is>
          <t>W00924</t>
        </is>
      </c>
      <c r="B770" s="5" t="inlineStr">
        <is>
          <t>IT · Milan</t>
        </is>
      </c>
      <c r="C770" s="5" t="inlineStr">
        <is>
          <t>IT</t>
        </is>
      </c>
      <c r="D770" s="5" t="inlineStr">
        <is>
          <t>Milan</t>
        </is>
      </c>
      <c r="E770" s="5" t="inlineStr">
        <is>
          <t>Tech</t>
        </is>
      </c>
      <c r="F770" s="5" t="inlineStr">
        <is>
          <t>L4</t>
        </is>
      </c>
      <c r="G770" s="5" t="inlineStr">
        <is>
          <t>Tech L4</t>
        </is>
      </c>
      <c r="H770" s="5" t="inlineStr">
        <is>
          <t>M</t>
        </is>
      </c>
      <c r="I770" s="5" t="inlineStr">
        <is>
          <t>Fixed-term</t>
        </is>
      </c>
      <c r="J770" s="5" t="inlineStr">
        <is>
          <t>Hybrid</t>
        </is>
      </c>
      <c r="K770" s="5" t="n">
        <v>1</v>
      </c>
      <c r="L770" s="5" t="n">
        <v>40</v>
      </c>
      <c r="M770" s="5" t="n">
        <v>1</v>
      </c>
      <c r="N770" s="41" t="n">
        <v>65750</v>
      </c>
      <c r="O770" s="41" t="n">
        <v>0</v>
      </c>
      <c r="P770" s="41" t="n">
        <v>0</v>
      </c>
      <c r="Q770" s="41" t="n">
        <v>0</v>
      </c>
      <c r="R770" s="41" t="n">
        <v>0</v>
      </c>
      <c r="S770" s="28">
        <f>L770*Settings!$C$7</f>
        <v/>
      </c>
      <c r="T770" s="34">
        <f>O770+P770+Q770+R770</f>
        <v/>
      </c>
      <c r="U770" s="34">
        <f>N770+T770</f>
        <v/>
      </c>
      <c r="V770" s="33">
        <f>N770/S770</f>
        <v/>
      </c>
      <c r="W770" s="33">
        <f>T770/S770</f>
        <v/>
      </c>
      <c r="X770" s="33">
        <f>U770/S770</f>
        <v/>
      </c>
      <c r="Y770" s="4">
        <f>IF(T770&gt;0,1,0)</f>
        <v/>
      </c>
      <c r="Z770" s="4">
        <f>INDEX('Job Evaluation'!$I$5:$I$40,MATCH(G770,'Job Evaluation'!$A$5:$A$40,0))</f>
        <v/>
      </c>
      <c r="AA770" s="4">
        <f>SUMPRODUCT(($C$2:$C$3444=C770)*($X$2:$X$3444&lt;X770))+SUMPRODUCT(($C$2:C770=C770)*($X$2:X770=X770))</f>
        <v/>
      </c>
      <c r="AB770" s="4">
        <f>MIN(4,INT((AA770-1)*4/COUNTIF($C$2:$C$3444,C770))+1)</f>
        <v/>
      </c>
    </row>
    <row r="771">
      <c r="A771" s="5" t="inlineStr">
        <is>
          <t>W00925</t>
        </is>
      </c>
      <c r="B771" s="5" t="inlineStr">
        <is>
          <t>PL · Kraków</t>
        </is>
      </c>
      <c r="C771" s="5" t="inlineStr">
        <is>
          <t>PL</t>
        </is>
      </c>
      <c r="D771" s="5" t="inlineStr">
        <is>
          <t>Krakow</t>
        </is>
      </c>
      <c r="E771" s="5" t="inlineStr">
        <is>
          <t>Sales</t>
        </is>
      </c>
      <c r="F771" s="5" t="inlineStr">
        <is>
          <t>L2</t>
        </is>
      </c>
      <c r="G771" s="5" t="inlineStr">
        <is>
          <t>Sales L2</t>
        </is>
      </c>
      <c r="H771" s="5" t="inlineStr">
        <is>
          <t>F</t>
        </is>
      </c>
      <c r="I771" s="5" t="inlineStr">
        <is>
          <t>Permanent</t>
        </is>
      </c>
      <c r="J771" s="5" t="inlineStr">
        <is>
          <t>Hybrid</t>
        </is>
      </c>
      <c r="K771" s="5" t="n">
        <v>1</v>
      </c>
      <c r="L771" s="5" t="n">
        <v>40</v>
      </c>
      <c r="M771" s="5" t="n">
        <v>3</v>
      </c>
      <c r="N771" s="41" t="n">
        <v>20400</v>
      </c>
      <c r="O771" s="41" t="n">
        <v>0</v>
      </c>
      <c r="P771" s="41" t="n">
        <v>2920</v>
      </c>
      <c r="Q771" s="41" t="n">
        <v>0</v>
      </c>
      <c r="R771" s="41" t="n">
        <v>0</v>
      </c>
      <c r="S771" s="28">
        <f>L771*Settings!$C$7</f>
        <v/>
      </c>
      <c r="T771" s="34">
        <f>O771+P771+Q771+R771</f>
        <v/>
      </c>
      <c r="U771" s="34">
        <f>N771+T771</f>
        <v/>
      </c>
      <c r="V771" s="33">
        <f>N771/S771</f>
        <v/>
      </c>
      <c r="W771" s="33">
        <f>T771/S771</f>
        <v/>
      </c>
      <c r="X771" s="33">
        <f>U771/S771</f>
        <v/>
      </c>
      <c r="Y771" s="4">
        <f>IF(T771&gt;0,1,0)</f>
        <v/>
      </c>
      <c r="Z771" s="4">
        <f>INDEX('Job Evaluation'!$I$5:$I$40,MATCH(G771,'Job Evaluation'!$A$5:$A$40,0))</f>
        <v/>
      </c>
      <c r="AA771" s="4">
        <f>SUMPRODUCT(($C$2:$C$3444=C771)*($X$2:$X$3444&lt;X771))+SUMPRODUCT(($C$2:C771=C771)*($X$2:X771=X771))</f>
        <v/>
      </c>
      <c r="AB771" s="4">
        <f>MIN(4,INT((AA771-1)*4/COUNTIF($C$2:$C$3444,C771))+1)</f>
        <v/>
      </c>
    </row>
    <row r="772">
      <c r="A772" s="5" t="inlineStr">
        <is>
          <t>W00926</t>
        </is>
      </c>
      <c r="B772" s="5" t="inlineStr">
        <is>
          <t>IT · Milan</t>
        </is>
      </c>
      <c r="C772" s="5" t="inlineStr">
        <is>
          <t>IT</t>
        </is>
      </c>
      <c r="D772" s="5" t="inlineStr">
        <is>
          <t>Milan</t>
        </is>
      </c>
      <c r="E772" s="5" t="inlineStr">
        <is>
          <t>Operations</t>
        </is>
      </c>
      <c r="F772" s="5" t="inlineStr">
        <is>
          <t>L1</t>
        </is>
      </c>
      <c r="G772" s="5" t="inlineStr">
        <is>
          <t>Operations L1</t>
        </is>
      </c>
      <c r="H772" s="5" t="inlineStr">
        <is>
          <t>M</t>
        </is>
      </c>
      <c r="I772" s="5" t="inlineStr">
        <is>
          <t>Permanent</t>
        </is>
      </c>
      <c r="J772" s="5" t="inlineStr">
        <is>
          <t>Hybrid</t>
        </is>
      </c>
      <c r="K772" s="5" t="n">
        <v>1</v>
      </c>
      <c r="L772" s="5" t="n">
        <v>40</v>
      </c>
      <c r="M772" s="5" t="n">
        <v>3</v>
      </c>
      <c r="N772" s="41" t="n">
        <v>29100</v>
      </c>
      <c r="O772" s="41" t="n">
        <v>0</v>
      </c>
      <c r="P772" s="41" t="n">
        <v>0</v>
      </c>
      <c r="Q772" s="41" t="n">
        <v>0</v>
      </c>
      <c r="R772" s="41" t="n">
        <v>0</v>
      </c>
      <c r="S772" s="28">
        <f>L772*Settings!$C$7</f>
        <v/>
      </c>
      <c r="T772" s="34">
        <f>O772+P772+Q772+R772</f>
        <v/>
      </c>
      <c r="U772" s="34">
        <f>N772+T772</f>
        <v/>
      </c>
      <c r="V772" s="33">
        <f>N772/S772</f>
        <v/>
      </c>
      <c r="W772" s="33">
        <f>T772/S772</f>
        <v/>
      </c>
      <c r="X772" s="33">
        <f>U772/S772</f>
        <v/>
      </c>
      <c r="Y772" s="4">
        <f>IF(T772&gt;0,1,0)</f>
        <v/>
      </c>
      <c r="Z772" s="4">
        <f>INDEX('Job Evaluation'!$I$5:$I$40,MATCH(G772,'Job Evaluation'!$A$5:$A$40,0))</f>
        <v/>
      </c>
      <c r="AA772" s="4">
        <f>SUMPRODUCT(($C$2:$C$3444=C772)*($X$2:$X$3444&lt;X772))+SUMPRODUCT(($C$2:C772=C772)*($X$2:X772=X772))</f>
        <v/>
      </c>
      <c r="AB772" s="4">
        <f>MIN(4,INT((AA772-1)*4/COUNTIF($C$2:$C$3444,C772))+1)</f>
        <v/>
      </c>
    </row>
    <row r="773">
      <c r="A773" s="5" t="inlineStr">
        <is>
          <t>W00928</t>
        </is>
      </c>
      <c r="B773" s="5" t="inlineStr">
        <is>
          <t>IT · Milan</t>
        </is>
      </c>
      <c r="C773" s="5" t="inlineStr">
        <is>
          <t>IT</t>
        </is>
      </c>
      <c r="D773" s="5" t="inlineStr">
        <is>
          <t>Milan</t>
        </is>
      </c>
      <c r="E773" s="5" t="inlineStr">
        <is>
          <t>Customer Service</t>
        </is>
      </c>
      <c r="F773" s="5" t="inlineStr">
        <is>
          <t>L1</t>
        </is>
      </c>
      <c r="G773" s="5" t="inlineStr">
        <is>
          <t>Customer Service L1</t>
        </is>
      </c>
      <c r="H773" s="5" t="inlineStr">
        <is>
          <t>M</t>
        </is>
      </c>
      <c r="I773" s="5" t="inlineStr">
        <is>
          <t>Permanent</t>
        </is>
      </c>
      <c r="J773" s="5" t="inlineStr">
        <is>
          <t>Hybrid</t>
        </is>
      </c>
      <c r="K773" s="5" t="n">
        <v>1</v>
      </c>
      <c r="L773" s="5" t="n">
        <v>40</v>
      </c>
      <c r="M773" s="5" t="n">
        <v>3</v>
      </c>
      <c r="N773" s="41" t="n">
        <v>25200</v>
      </c>
      <c r="O773" s="41" t="n">
        <v>0</v>
      </c>
      <c r="P773" s="41" t="n">
        <v>0</v>
      </c>
      <c r="Q773" s="41" t="n">
        <v>0</v>
      </c>
      <c r="R773" s="41" t="n">
        <v>0</v>
      </c>
      <c r="S773" s="28">
        <f>L773*Settings!$C$7</f>
        <v/>
      </c>
      <c r="T773" s="34">
        <f>O773+P773+Q773+R773</f>
        <v/>
      </c>
      <c r="U773" s="34">
        <f>N773+T773</f>
        <v/>
      </c>
      <c r="V773" s="33">
        <f>N773/S773</f>
        <v/>
      </c>
      <c r="W773" s="33">
        <f>T773/S773</f>
        <v/>
      </c>
      <c r="X773" s="33">
        <f>U773/S773</f>
        <v/>
      </c>
      <c r="Y773" s="4">
        <f>IF(T773&gt;0,1,0)</f>
        <v/>
      </c>
      <c r="Z773" s="4">
        <f>INDEX('Job Evaluation'!$I$5:$I$40,MATCH(G773,'Job Evaluation'!$A$5:$A$40,0))</f>
        <v/>
      </c>
      <c r="AA773" s="4">
        <f>SUMPRODUCT(($C$2:$C$3444=C773)*($X$2:$X$3444&lt;X773))+SUMPRODUCT(($C$2:C773=C773)*($X$2:X773=X773))</f>
        <v/>
      </c>
      <c r="AB773" s="4">
        <f>MIN(4,INT((AA773-1)*4/COUNTIF($C$2:$C$3444,C773))+1)</f>
        <v/>
      </c>
    </row>
    <row r="774">
      <c r="A774" s="5" t="inlineStr">
        <is>
          <t>W00929</t>
        </is>
      </c>
      <c r="B774" s="5" t="inlineStr">
        <is>
          <t>PL · Kraków</t>
        </is>
      </c>
      <c r="C774" s="5" t="inlineStr">
        <is>
          <t>PL</t>
        </is>
      </c>
      <c r="D774" s="5" t="inlineStr">
        <is>
          <t>Krakow</t>
        </is>
      </c>
      <c r="E774" s="5" t="inlineStr">
        <is>
          <t>Sales</t>
        </is>
      </c>
      <c r="F774" s="5" t="inlineStr">
        <is>
          <t>L3</t>
        </is>
      </c>
      <c r="G774" s="5" t="inlineStr">
        <is>
          <t>Sales L3</t>
        </is>
      </c>
      <c r="H774" s="5" t="inlineStr">
        <is>
          <t>M</t>
        </is>
      </c>
      <c r="I774" s="5" t="inlineStr">
        <is>
          <t>Fixed-term</t>
        </is>
      </c>
      <c r="J774" s="5" t="inlineStr">
        <is>
          <t>Hybrid</t>
        </is>
      </c>
      <c r="K774" s="5" t="n">
        <v>1</v>
      </c>
      <c r="L774" s="5" t="n">
        <v>40</v>
      </c>
      <c r="M774" s="5" t="n">
        <v>4</v>
      </c>
      <c r="N774" s="41" t="n">
        <v>28150</v>
      </c>
      <c r="O774" s="41" t="n">
        <v>1640</v>
      </c>
      <c r="P774" s="41" t="n">
        <v>2440</v>
      </c>
      <c r="Q774" s="41" t="n">
        <v>0</v>
      </c>
      <c r="R774" s="41" t="n">
        <v>0</v>
      </c>
      <c r="S774" s="28">
        <f>L774*Settings!$C$7</f>
        <v/>
      </c>
      <c r="T774" s="34">
        <f>O774+P774+Q774+R774</f>
        <v/>
      </c>
      <c r="U774" s="34">
        <f>N774+T774</f>
        <v/>
      </c>
      <c r="V774" s="33">
        <f>N774/S774</f>
        <v/>
      </c>
      <c r="W774" s="33">
        <f>T774/S774</f>
        <v/>
      </c>
      <c r="X774" s="33">
        <f>U774/S774</f>
        <v/>
      </c>
      <c r="Y774" s="4">
        <f>IF(T774&gt;0,1,0)</f>
        <v/>
      </c>
      <c r="Z774" s="4">
        <f>INDEX('Job Evaluation'!$I$5:$I$40,MATCH(G774,'Job Evaluation'!$A$5:$A$40,0))</f>
        <v/>
      </c>
      <c r="AA774" s="4">
        <f>SUMPRODUCT(($C$2:$C$3444=C774)*($X$2:$X$3444&lt;X774))+SUMPRODUCT(($C$2:C774=C774)*($X$2:X774=X774))</f>
        <v/>
      </c>
      <c r="AB774" s="4">
        <f>MIN(4,INT((AA774-1)*4/COUNTIF($C$2:$C$3444,C774))+1)</f>
        <v/>
      </c>
    </row>
    <row r="775">
      <c r="A775" s="5" t="inlineStr">
        <is>
          <t>W00931</t>
        </is>
      </c>
      <c r="B775" s="5" t="inlineStr">
        <is>
          <t>IT · Milan</t>
        </is>
      </c>
      <c r="C775" s="5" t="inlineStr">
        <is>
          <t>IT</t>
        </is>
      </c>
      <c r="D775" s="5" t="inlineStr">
        <is>
          <t>Milan</t>
        </is>
      </c>
      <c r="E775" s="5" t="inlineStr">
        <is>
          <t>Operations</t>
        </is>
      </c>
      <c r="F775" s="5" t="inlineStr">
        <is>
          <t>L2</t>
        </is>
      </c>
      <c r="G775" s="5" t="inlineStr">
        <is>
          <t>Operations L2</t>
        </is>
      </c>
      <c r="H775" s="5" t="inlineStr">
        <is>
          <t>F</t>
        </is>
      </c>
      <c r="I775" s="5" t="inlineStr">
        <is>
          <t>Fixed-term</t>
        </is>
      </c>
      <c r="J775" s="5" t="inlineStr">
        <is>
          <t>Hybrid</t>
        </is>
      </c>
      <c r="K775" s="5" t="n">
        <v>0.8</v>
      </c>
      <c r="L775" s="5" t="n">
        <v>32</v>
      </c>
      <c r="M775" s="5" t="n">
        <v>4</v>
      </c>
      <c r="N775" s="41" t="n">
        <v>23600</v>
      </c>
      <c r="O775" s="41" t="n">
        <v>0</v>
      </c>
      <c r="P775" s="41" t="n">
        <v>0</v>
      </c>
      <c r="Q775" s="41" t="n">
        <v>0</v>
      </c>
      <c r="R775" s="41" t="n">
        <v>0</v>
      </c>
      <c r="S775" s="28">
        <f>L775*Settings!$C$7</f>
        <v/>
      </c>
      <c r="T775" s="34">
        <f>O775+P775+Q775+R775</f>
        <v/>
      </c>
      <c r="U775" s="34">
        <f>N775+T775</f>
        <v/>
      </c>
      <c r="V775" s="33">
        <f>N775/S775</f>
        <v/>
      </c>
      <c r="W775" s="33">
        <f>T775/S775</f>
        <v/>
      </c>
      <c r="X775" s="33">
        <f>U775/S775</f>
        <v/>
      </c>
      <c r="Y775" s="4">
        <f>IF(T775&gt;0,1,0)</f>
        <v/>
      </c>
      <c r="Z775" s="4">
        <f>INDEX('Job Evaluation'!$I$5:$I$40,MATCH(G775,'Job Evaluation'!$A$5:$A$40,0))</f>
        <v/>
      </c>
      <c r="AA775" s="4">
        <f>SUMPRODUCT(($C$2:$C$3444=C775)*($X$2:$X$3444&lt;X775))+SUMPRODUCT(($C$2:C775=C775)*($X$2:X775=X775))</f>
        <v/>
      </c>
      <c r="AB775" s="4">
        <f>MIN(4,INT((AA775-1)*4/COUNTIF($C$2:$C$3444,C775))+1)</f>
        <v/>
      </c>
    </row>
    <row r="776">
      <c r="A776" s="5" t="inlineStr">
        <is>
          <t>W00932</t>
        </is>
      </c>
      <c r="B776" s="5" t="inlineStr">
        <is>
          <t>IT · Milan</t>
        </is>
      </c>
      <c r="C776" s="5" t="inlineStr">
        <is>
          <t>IT</t>
        </is>
      </c>
      <c r="D776" s="5" t="inlineStr">
        <is>
          <t>Milan</t>
        </is>
      </c>
      <c r="E776" s="5" t="inlineStr">
        <is>
          <t>HR</t>
        </is>
      </c>
      <c r="F776" s="5" t="inlineStr">
        <is>
          <t>L1</t>
        </is>
      </c>
      <c r="G776" s="5" t="inlineStr">
        <is>
          <t>HR L1</t>
        </is>
      </c>
      <c r="H776" s="5" t="inlineStr">
        <is>
          <t>M</t>
        </is>
      </c>
      <c r="I776" s="5" t="inlineStr">
        <is>
          <t>Permanent</t>
        </is>
      </c>
      <c r="J776" s="5" t="inlineStr">
        <is>
          <t>Remote</t>
        </is>
      </c>
      <c r="K776" s="5" t="n">
        <v>0.8</v>
      </c>
      <c r="L776" s="5" t="n">
        <v>32</v>
      </c>
      <c r="M776" s="5" t="n">
        <v>3</v>
      </c>
      <c r="N776" s="41" t="n">
        <v>17720</v>
      </c>
      <c r="O776" s="41" t="n">
        <v>0</v>
      </c>
      <c r="P776" s="41" t="n">
        <v>0</v>
      </c>
      <c r="Q776" s="41" t="n">
        <v>0</v>
      </c>
      <c r="R776" s="41" t="n">
        <v>0</v>
      </c>
      <c r="S776" s="28">
        <f>L776*Settings!$C$7</f>
        <v/>
      </c>
      <c r="T776" s="34">
        <f>O776+P776+Q776+R776</f>
        <v/>
      </c>
      <c r="U776" s="34">
        <f>N776+T776</f>
        <v/>
      </c>
      <c r="V776" s="33">
        <f>N776/S776</f>
        <v/>
      </c>
      <c r="W776" s="33">
        <f>T776/S776</f>
        <v/>
      </c>
      <c r="X776" s="33">
        <f>U776/S776</f>
        <v/>
      </c>
      <c r="Y776" s="4">
        <f>IF(T776&gt;0,1,0)</f>
        <v/>
      </c>
      <c r="Z776" s="4">
        <f>INDEX('Job Evaluation'!$I$5:$I$40,MATCH(G776,'Job Evaluation'!$A$5:$A$40,0))</f>
        <v/>
      </c>
      <c r="AA776" s="4">
        <f>SUMPRODUCT(($C$2:$C$3444=C776)*($X$2:$X$3444&lt;X776))+SUMPRODUCT(($C$2:C776=C776)*($X$2:X776=X776))</f>
        <v/>
      </c>
      <c r="AB776" s="4">
        <f>MIN(4,INT((AA776-1)*4/COUNTIF($C$2:$C$3444,C776))+1)</f>
        <v/>
      </c>
    </row>
    <row r="777">
      <c r="A777" s="5" t="inlineStr">
        <is>
          <t>W00933</t>
        </is>
      </c>
      <c r="B777" s="5" t="inlineStr">
        <is>
          <t>PL · Kraków</t>
        </is>
      </c>
      <c r="C777" s="5" t="inlineStr">
        <is>
          <t>PL</t>
        </is>
      </c>
      <c r="D777" s="5" t="inlineStr">
        <is>
          <t>Krakow</t>
        </is>
      </c>
      <c r="E777" s="5" t="inlineStr">
        <is>
          <t>Operations</t>
        </is>
      </c>
      <c r="F777" s="5" t="inlineStr">
        <is>
          <t>L1</t>
        </is>
      </c>
      <c r="G777" s="5" t="inlineStr">
        <is>
          <t>Operations L1</t>
        </is>
      </c>
      <c r="H777" s="5" t="inlineStr">
        <is>
          <t>F</t>
        </is>
      </c>
      <c r="I777" s="5" t="inlineStr">
        <is>
          <t>Permanent</t>
        </is>
      </c>
      <c r="J777" s="5" t="inlineStr">
        <is>
          <t>Hybrid</t>
        </is>
      </c>
      <c r="K777" s="5" t="n">
        <v>1</v>
      </c>
      <c r="L777" s="5" t="n">
        <v>40</v>
      </c>
      <c r="M777" s="5" t="n">
        <v>3</v>
      </c>
      <c r="N777" s="41" t="n">
        <v>20700</v>
      </c>
      <c r="O777" s="41" t="n">
        <v>0</v>
      </c>
      <c r="P777" s="41" t="n">
        <v>0</v>
      </c>
      <c r="Q777" s="41" t="n">
        <v>0</v>
      </c>
      <c r="R777" s="41" t="n">
        <v>0</v>
      </c>
      <c r="S777" s="28">
        <f>L777*Settings!$C$7</f>
        <v/>
      </c>
      <c r="T777" s="34">
        <f>O777+P777+Q777+R777</f>
        <v/>
      </c>
      <c r="U777" s="34">
        <f>N777+T777</f>
        <v/>
      </c>
      <c r="V777" s="33">
        <f>N777/S777</f>
        <v/>
      </c>
      <c r="W777" s="33">
        <f>T777/S777</f>
        <v/>
      </c>
      <c r="X777" s="33">
        <f>U777/S777</f>
        <v/>
      </c>
      <c r="Y777" s="4">
        <f>IF(T777&gt;0,1,0)</f>
        <v/>
      </c>
      <c r="Z777" s="4">
        <f>INDEX('Job Evaluation'!$I$5:$I$40,MATCH(G777,'Job Evaluation'!$A$5:$A$40,0))</f>
        <v/>
      </c>
      <c r="AA777" s="4">
        <f>SUMPRODUCT(($C$2:$C$3444=C777)*($X$2:$X$3444&lt;X777))+SUMPRODUCT(($C$2:C777=C777)*($X$2:X777=X777))</f>
        <v/>
      </c>
      <c r="AB777" s="4">
        <f>MIN(4,INT((AA777-1)*4/COUNTIF($C$2:$C$3444,C777))+1)</f>
        <v/>
      </c>
    </row>
    <row r="778">
      <c r="A778" s="5" t="inlineStr">
        <is>
          <t>W00934</t>
        </is>
      </c>
      <c r="B778" s="5" t="inlineStr">
        <is>
          <t>PL · Kraków</t>
        </is>
      </c>
      <c r="C778" s="5" t="inlineStr">
        <is>
          <t>PL</t>
        </is>
      </c>
      <c r="D778" s="5" t="inlineStr">
        <is>
          <t>Krakow</t>
        </is>
      </c>
      <c r="E778" s="5" t="inlineStr">
        <is>
          <t>Customer Service</t>
        </is>
      </c>
      <c r="F778" s="5" t="inlineStr">
        <is>
          <t>L3</t>
        </is>
      </c>
      <c r="G778" s="5" t="inlineStr">
        <is>
          <t>Customer Service L3</t>
        </is>
      </c>
      <c r="H778" s="5" t="inlineStr">
        <is>
          <t>M</t>
        </is>
      </c>
      <c r="I778" s="5" t="inlineStr">
        <is>
          <t>Permanent</t>
        </is>
      </c>
      <c r="J778" s="5" t="inlineStr">
        <is>
          <t>Hybrid</t>
        </is>
      </c>
      <c r="K778" s="5" t="n">
        <v>1</v>
      </c>
      <c r="L778" s="5" t="n">
        <v>40</v>
      </c>
      <c r="M778" s="5" t="n">
        <v>4</v>
      </c>
      <c r="N778" s="41" t="n">
        <v>33400</v>
      </c>
      <c r="O778" s="41" t="n">
        <v>2080</v>
      </c>
      <c r="P778" s="41" t="n">
        <v>0</v>
      </c>
      <c r="Q778" s="41" t="n">
        <v>0</v>
      </c>
      <c r="R778" s="41" t="n">
        <v>0</v>
      </c>
      <c r="S778" s="28">
        <f>L778*Settings!$C$7</f>
        <v/>
      </c>
      <c r="T778" s="34">
        <f>O778+P778+Q778+R778</f>
        <v/>
      </c>
      <c r="U778" s="34">
        <f>N778+T778</f>
        <v/>
      </c>
      <c r="V778" s="33">
        <f>N778/S778</f>
        <v/>
      </c>
      <c r="W778" s="33">
        <f>T778/S778</f>
        <v/>
      </c>
      <c r="X778" s="33">
        <f>U778/S778</f>
        <v/>
      </c>
      <c r="Y778" s="4">
        <f>IF(T778&gt;0,1,0)</f>
        <v/>
      </c>
      <c r="Z778" s="4">
        <f>INDEX('Job Evaluation'!$I$5:$I$40,MATCH(G778,'Job Evaluation'!$A$5:$A$40,0))</f>
        <v/>
      </c>
      <c r="AA778" s="4">
        <f>SUMPRODUCT(($C$2:$C$3444=C778)*($X$2:$X$3444&lt;X778))+SUMPRODUCT(($C$2:C778=C778)*($X$2:X778=X778))</f>
        <v/>
      </c>
      <c r="AB778" s="4">
        <f>MIN(4,INT((AA778-1)*4/COUNTIF($C$2:$C$3444,C778))+1)</f>
        <v/>
      </c>
    </row>
    <row r="779">
      <c r="A779" s="5" t="inlineStr">
        <is>
          <t>W00936</t>
        </is>
      </c>
      <c r="B779" s="5" t="inlineStr">
        <is>
          <t>IT · Milan</t>
        </is>
      </c>
      <c r="C779" s="5" t="inlineStr">
        <is>
          <t>IT</t>
        </is>
      </c>
      <c r="D779" s="5" t="inlineStr">
        <is>
          <t>Milan</t>
        </is>
      </c>
      <c r="E779" s="5" t="inlineStr">
        <is>
          <t>Tech</t>
        </is>
      </c>
      <c r="F779" s="5" t="inlineStr">
        <is>
          <t>L3</t>
        </is>
      </c>
      <c r="G779" s="5" t="inlineStr">
        <is>
          <t>Tech L3</t>
        </is>
      </c>
      <c r="H779" s="5" t="inlineStr">
        <is>
          <t>M</t>
        </is>
      </c>
      <c r="I779" s="5" t="inlineStr">
        <is>
          <t>Permanent</t>
        </is>
      </c>
      <c r="J779" s="5" t="inlineStr">
        <is>
          <t>Hybrid</t>
        </is>
      </c>
      <c r="K779" s="5" t="n">
        <v>1</v>
      </c>
      <c r="L779" s="5" t="n">
        <v>40</v>
      </c>
      <c r="M779" s="5" t="n">
        <v>4</v>
      </c>
      <c r="N779" s="41" t="n">
        <v>48050</v>
      </c>
      <c r="O779" s="41" t="n">
        <v>3090</v>
      </c>
      <c r="P779" s="41" t="n">
        <v>0</v>
      </c>
      <c r="Q779" s="41" t="n">
        <v>0</v>
      </c>
      <c r="R779" s="41" t="n">
        <v>0</v>
      </c>
      <c r="S779" s="28">
        <f>L779*Settings!$C$7</f>
        <v/>
      </c>
      <c r="T779" s="34">
        <f>O779+P779+Q779+R779</f>
        <v/>
      </c>
      <c r="U779" s="34">
        <f>N779+T779</f>
        <v/>
      </c>
      <c r="V779" s="33">
        <f>N779/S779</f>
        <v/>
      </c>
      <c r="W779" s="33">
        <f>T779/S779</f>
        <v/>
      </c>
      <c r="X779" s="33">
        <f>U779/S779</f>
        <v/>
      </c>
      <c r="Y779" s="4">
        <f>IF(T779&gt;0,1,0)</f>
        <v/>
      </c>
      <c r="Z779" s="4">
        <f>INDEX('Job Evaluation'!$I$5:$I$40,MATCH(G779,'Job Evaluation'!$A$5:$A$40,0))</f>
        <v/>
      </c>
      <c r="AA779" s="4">
        <f>SUMPRODUCT(($C$2:$C$3444=C779)*($X$2:$X$3444&lt;X779))+SUMPRODUCT(($C$2:C779=C779)*($X$2:X779=X779))</f>
        <v/>
      </c>
      <c r="AB779" s="4">
        <f>MIN(4,INT((AA779-1)*4/COUNTIF($C$2:$C$3444,C779))+1)</f>
        <v/>
      </c>
    </row>
    <row r="780">
      <c r="A780" s="5" t="inlineStr">
        <is>
          <t>W00937</t>
        </is>
      </c>
      <c r="B780" s="5" t="inlineStr">
        <is>
          <t>DE · Munich</t>
        </is>
      </c>
      <c r="C780" s="5" t="inlineStr">
        <is>
          <t>DE</t>
        </is>
      </c>
      <c r="D780" s="5" t="inlineStr">
        <is>
          <t>Munich</t>
        </is>
      </c>
      <c r="E780" s="5" t="inlineStr">
        <is>
          <t>Customer Service</t>
        </is>
      </c>
      <c r="F780" s="5" t="inlineStr">
        <is>
          <t>L4</t>
        </is>
      </c>
      <c r="G780" s="5" t="inlineStr">
        <is>
          <t>Customer Service L4</t>
        </is>
      </c>
      <c r="H780" s="5" t="inlineStr">
        <is>
          <t>F</t>
        </is>
      </c>
      <c r="I780" s="5" t="inlineStr">
        <is>
          <t>Permanent</t>
        </is>
      </c>
      <c r="J780" s="5" t="inlineStr">
        <is>
          <t>Remote</t>
        </is>
      </c>
      <c r="K780" s="5" t="n">
        <v>1</v>
      </c>
      <c r="L780" s="5" t="n">
        <v>40</v>
      </c>
      <c r="M780" s="5" t="n">
        <v>3</v>
      </c>
      <c r="N780" s="41" t="n">
        <v>80300</v>
      </c>
      <c r="O780" s="41" t="n">
        <v>6410</v>
      </c>
      <c r="P780" s="41" t="n">
        <v>0</v>
      </c>
      <c r="Q780" s="41" t="n">
        <v>0</v>
      </c>
      <c r="R780" s="41" t="n">
        <v>0</v>
      </c>
      <c r="S780" s="28">
        <f>L780*Settings!$C$7</f>
        <v/>
      </c>
      <c r="T780" s="34">
        <f>O780+P780+Q780+R780</f>
        <v/>
      </c>
      <c r="U780" s="34">
        <f>N780+T780</f>
        <v/>
      </c>
      <c r="V780" s="33">
        <f>N780/S780</f>
        <v/>
      </c>
      <c r="W780" s="33">
        <f>T780/S780</f>
        <v/>
      </c>
      <c r="X780" s="33">
        <f>U780/S780</f>
        <v/>
      </c>
      <c r="Y780" s="4">
        <f>IF(T780&gt;0,1,0)</f>
        <v/>
      </c>
      <c r="Z780" s="4">
        <f>INDEX('Job Evaluation'!$I$5:$I$40,MATCH(G780,'Job Evaluation'!$A$5:$A$40,0))</f>
        <v/>
      </c>
      <c r="AA780" s="4">
        <f>SUMPRODUCT(($C$2:$C$3444=C780)*($X$2:$X$3444&lt;X780))+SUMPRODUCT(($C$2:C780=C780)*($X$2:X780=X780))</f>
        <v/>
      </c>
      <c r="AB780" s="4">
        <f>MIN(4,INT((AA780-1)*4/COUNTIF($C$2:$C$3444,C780))+1)</f>
        <v/>
      </c>
    </row>
    <row r="781">
      <c r="A781" s="5" t="inlineStr">
        <is>
          <t>W00938</t>
        </is>
      </c>
      <c r="B781" s="5" t="inlineStr">
        <is>
          <t>PL · Kraków</t>
        </is>
      </c>
      <c r="C781" s="5" t="inlineStr">
        <is>
          <t>PL</t>
        </is>
      </c>
      <c r="D781" s="5" t="inlineStr">
        <is>
          <t>Krakow</t>
        </is>
      </c>
      <c r="E781" s="5" t="inlineStr">
        <is>
          <t>Operations</t>
        </is>
      </c>
      <c r="F781" s="5" t="inlineStr">
        <is>
          <t>L1</t>
        </is>
      </c>
      <c r="G781" s="5" t="inlineStr">
        <is>
          <t>Operations L1</t>
        </is>
      </c>
      <c r="H781" s="5" t="inlineStr">
        <is>
          <t>F</t>
        </is>
      </c>
      <c r="I781" s="5" t="inlineStr">
        <is>
          <t>Permanent</t>
        </is>
      </c>
      <c r="J781" s="5" t="inlineStr">
        <is>
          <t>Hybrid</t>
        </is>
      </c>
      <c r="K781" s="5" t="n">
        <v>1</v>
      </c>
      <c r="L781" s="5" t="n">
        <v>40</v>
      </c>
      <c r="M781" s="5" t="n">
        <v>3</v>
      </c>
      <c r="N781" s="41" t="n">
        <v>22450</v>
      </c>
      <c r="O781" s="41" t="n">
        <v>0</v>
      </c>
      <c r="P781" s="41" t="n">
        <v>0</v>
      </c>
      <c r="Q781" s="41" t="n">
        <v>0</v>
      </c>
      <c r="R781" s="41" t="n">
        <v>0</v>
      </c>
      <c r="S781" s="28">
        <f>L781*Settings!$C$7</f>
        <v/>
      </c>
      <c r="T781" s="34">
        <f>O781+P781+Q781+R781</f>
        <v/>
      </c>
      <c r="U781" s="34">
        <f>N781+T781</f>
        <v/>
      </c>
      <c r="V781" s="33">
        <f>N781/S781</f>
        <v/>
      </c>
      <c r="W781" s="33">
        <f>T781/S781</f>
        <v/>
      </c>
      <c r="X781" s="33">
        <f>U781/S781</f>
        <v/>
      </c>
      <c r="Y781" s="4">
        <f>IF(T781&gt;0,1,0)</f>
        <v/>
      </c>
      <c r="Z781" s="4">
        <f>INDEX('Job Evaluation'!$I$5:$I$40,MATCH(G781,'Job Evaluation'!$A$5:$A$40,0))</f>
        <v/>
      </c>
      <c r="AA781" s="4">
        <f>SUMPRODUCT(($C$2:$C$3444=C781)*($X$2:$X$3444&lt;X781))+SUMPRODUCT(($C$2:C781=C781)*($X$2:X781=X781))</f>
        <v/>
      </c>
      <c r="AB781" s="4">
        <f>MIN(4,INT((AA781-1)*4/COUNTIF($C$2:$C$3444,C781))+1)</f>
        <v/>
      </c>
    </row>
    <row r="782">
      <c r="A782" s="5" t="inlineStr">
        <is>
          <t>W00939</t>
        </is>
      </c>
      <c r="B782" s="5" t="inlineStr">
        <is>
          <t>DE · Munich</t>
        </is>
      </c>
      <c r="C782" s="5" t="inlineStr">
        <is>
          <t>DE</t>
        </is>
      </c>
      <c r="D782" s="5" t="inlineStr">
        <is>
          <t>Munich</t>
        </is>
      </c>
      <c r="E782" s="5" t="inlineStr">
        <is>
          <t>HR</t>
        </is>
      </c>
      <c r="F782" s="5" t="inlineStr">
        <is>
          <t>L2</t>
        </is>
      </c>
      <c r="G782" s="5" t="inlineStr">
        <is>
          <t>HR L2</t>
        </is>
      </c>
      <c r="H782" s="5" t="inlineStr">
        <is>
          <t>F</t>
        </is>
      </c>
      <c r="I782" s="5" t="inlineStr">
        <is>
          <t>Permanent</t>
        </is>
      </c>
      <c r="J782" s="5" t="inlineStr">
        <is>
          <t>Onsite</t>
        </is>
      </c>
      <c r="K782" s="5" t="n">
        <v>1</v>
      </c>
      <c r="L782" s="5" t="n">
        <v>40</v>
      </c>
      <c r="M782" s="5" t="n">
        <v>4</v>
      </c>
      <c r="N782" s="41" t="n">
        <v>51950</v>
      </c>
      <c r="O782" s="41" t="n">
        <v>0</v>
      </c>
      <c r="P782" s="41" t="n">
        <v>0</v>
      </c>
      <c r="Q782" s="41" t="n">
        <v>0</v>
      </c>
      <c r="R782" s="41" t="n">
        <v>0</v>
      </c>
      <c r="S782" s="28">
        <f>L782*Settings!$C$7</f>
        <v/>
      </c>
      <c r="T782" s="34">
        <f>O782+P782+Q782+R782</f>
        <v/>
      </c>
      <c r="U782" s="34">
        <f>N782+T782</f>
        <v/>
      </c>
      <c r="V782" s="33">
        <f>N782/S782</f>
        <v/>
      </c>
      <c r="W782" s="33">
        <f>T782/S782</f>
        <v/>
      </c>
      <c r="X782" s="33">
        <f>U782/S782</f>
        <v/>
      </c>
      <c r="Y782" s="4">
        <f>IF(T782&gt;0,1,0)</f>
        <v/>
      </c>
      <c r="Z782" s="4">
        <f>INDEX('Job Evaluation'!$I$5:$I$40,MATCH(G782,'Job Evaluation'!$A$5:$A$40,0))</f>
        <v/>
      </c>
      <c r="AA782" s="4">
        <f>SUMPRODUCT(($C$2:$C$3444=C782)*($X$2:$X$3444&lt;X782))+SUMPRODUCT(($C$2:C782=C782)*($X$2:X782=X782))</f>
        <v/>
      </c>
      <c r="AB782" s="4">
        <f>MIN(4,INT((AA782-1)*4/COUNTIF($C$2:$C$3444,C782))+1)</f>
        <v/>
      </c>
    </row>
    <row r="783">
      <c r="A783" s="5" t="inlineStr">
        <is>
          <t>W00940</t>
        </is>
      </c>
      <c r="B783" s="5" t="inlineStr">
        <is>
          <t>IT · Milan</t>
        </is>
      </c>
      <c r="C783" s="5" t="inlineStr">
        <is>
          <t>IT</t>
        </is>
      </c>
      <c r="D783" s="5" t="inlineStr">
        <is>
          <t>Milan</t>
        </is>
      </c>
      <c r="E783" s="5" t="inlineStr">
        <is>
          <t>Customer Service</t>
        </is>
      </c>
      <c r="F783" s="5" t="inlineStr">
        <is>
          <t>L2</t>
        </is>
      </c>
      <c r="G783" s="5" t="inlineStr">
        <is>
          <t>Customer Service L2</t>
        </is>
      </c>
      <c r="H783" s="5" t="inlineStr">
        <is>
          <t>M</t>
        </is>
      </c>
      <c r="I783" s="5" t="inlineStr">
        <is>
          <t>Permanent</t>
        </is>
      </c>
      <c r="J783" s="5" t="inlineStr">
        <is>
          <t>Hybrid</t>
        </is>
      </c>
      <c r="K783" s="5" t="n">
        <v>1</v>
      </c>
      <c r="L783" s="5" t="n">
        <v>40</v>
      </c>
      <c r="M783" s="5" t="n">
        <v>4</v>
      </c>
      <c r="N783" s="41" t="n">
        <v>30100</v>
      </c>
      <c r="O783" s="41" t="n">
        <v>0</v>
      </c>
      <c r="P783" s="41" t="n">
        <v>0</v>
      </c>
      <c r="Q783" s="41" t="n">
        <v>0</v>
      </c>
      <c r="R783" s="41" t="n">
        <v>0</v>
      </c>
      <c r="S783" s="28">
        <f>L783*Settings!$C$7</f>
        <v/>
      </c>
      <c r="T783" s="34">
        <f>O783+P783+Q783+R783</f>
        <v/>
      </c>
      <c r="U783" s="34">
        <f>N783+T783</f>
        <v/>
      </c>
      <c r="V783" s="33">
        <f>N783/S783</f>
        <v/>
      </c>
      <c r="W783" s="33">
        <f>T783/S783</f>
        <v/>
      </c>
      <c r="X783" s="33">
        <f>U783/S783</f>
        <v/>
      </c>
      <c r="Y783" s="4">
        <f>IF(T783&gt;0,1,0)</f>
        <v/>
      </c>
      <c r="Z783" s="4">
        <f>INDEX('Job Evaluation'!$I$5:$I$40,MATCH(G783,'Job Evaluation'!$A$5:$A$40,0))</f>
        <v/>
      </c>
      <c r="AA783" s="4">
        <f>SUMPRODUCT(($C$2:$C$3444=C783)*($X$2:$X$3444&lt;X783))+SUMPRODUCT(($C$2:C783=C783)*($X$2:X783=X783))</f>
        <v/>
      </c>
      <c r="AB783" s="4">
        <f>MIN(4,INT((AA783-1)*4/COUNTIF($C$2:$C$3444,C783))+1)</f>
        <v/>
      </c>
    </row>
    <row r="784">
      <c r="A784" s="5" t="inlineStr">
        <is>
          <t>W00942</t>
        </is>
      </c>
      <c r="B784" s="5" t="inlineStr">
        <is>
          <t>PL · Kraków</t>
        </is>
      </c>
      <c r="C784" s="5" t="inlineStr">
        <is>
          <t>PL</t>
        </is>
      </c>
      <c r="D784" s="5" t="inlineStr">
        <is>
          <t>Krakow</t>
        </is>
      </c>
      <c r="E784" s="5" t="inlineStr">
        <is>
          <t>Customer Service</t>
        </is>
      </c>
      <c r="F784" s="5" t="inlineStr">
        <is>
          <t>L2</t>
        </is>
      </c>
      <c r="G784" s="5" t="inlineStr">
        <is>
          <t>Customer Service L2</t>
        </is>
      </c>
      <c r="H784" s="5" t="inlineStr">
        <is>
          <t>F</t>
        </is>
      </c>
      <c r="I784" s="5" t="inlineStr">
        <is>
          <t>Permanent</t>
        </is>
      </c>
      <c r="J784" s="5" t="inlineStr">
        <is>
          <t>Hybrid</t>
        </is>
      </c>
      <c r="K784" s="5" t="n">
        <v>1</v>
      </c>
      <c r="L784" s="5" t="n">
        <v>40</v>
      </c>
      <c r="M784" s="5" t="n">
        <v>3</v>
      </c>
      <c r="N784" s="41" t="n">
        <v>21650</v>
      </c>
      <c r="O784" s="41" t="n">
        <v>0</v>
      </c>
      <c r="P784" s="41" t="n">
        <v>0</v>
      </c>
      <c r="Q784" s="41" t="n">
        <v>0</v>
      </c>
      <c r="R784" s="41" t="n">
        <v>0</v>
      </c>
      <c r="S784" s="28">
        <f>L784*Settings!$C$7</f>
        <v/>
      </c>
      <c r="T784" s="34">
        <f>O784+P784+Q784+R784</f>
        <v/>
      </c>
      <c r="U784" s="34">
        <f>N784+T784</f>
        <v/>
      </c>
      <c r="V784" s="33">
        <f>N784/S784</f>
        <v/>
      </c>
      <c r="W784" s="33">
        <f>T784/S784</f>
        <v/>
      </c>
      <c r="X784" s="33">
        <f>U784/S784</f>
        <v/>
      </c>
      <c r="Y784" s="4">
        <f>IF(T784&gt;0,1,0)</f>
        <v/>
      </c>
      <c r="Z784" s="4">
        <f>INDEX('Job Evaluation'!$I$5:$I$40,MATCH(G784,'Job Evaluation'!$A$5:$A$40,0))</f>
        <v/>
      </c>
      <c r="AA784" s="4">
        <f>SUMPRODUCT(($C$2:$C$3444=C784)*($X$2:$X$3444&lt;X784))+SUMPRODUCT(($C$2:C784=C784)*($X$2:X784=X784))</f>
        <v/>
      </c>
      <c r="AB784" s="4">
        <f>MIN(4,INT((AA784-1)*4/COUNTIF($C$2:$C$3444,C784))+1)</f>
        <v/>
      </c>
    </row>
    <row r="785">
      <c r="A785" s="5" t="inlineStr">
        <is>
          <t>W00943</t>
        </is>
      </c>
      <c r="B785" s="5" t="inlineStr">
        <is>
          <t>ES · Barcelona</t>
        </is>
      </c>
      <c r="C785" s="5" t="inlineStr">
        <is>
          <t>ES</t>
        </is>
      </c>
      <c r="D785" s="5" t="inlineStr">
        <is>
          <t>Barcelona</t>
        </is>
      </c>
      <c r="E785" s="5" t="inlineStr">
        <is>
          <t>Sales</t>
        </is>
      </c>
      <c r="F785" s="5" t="inlineStr">
        <is>
          <t>L2</t>
        </is>
      </c>
      <c r="G785" s="5" t="inlineStr">
        <is>
          <t>Sales L2</t>
        </is>
      </c>
      <c r="H785" s="5" t="inlineStr">
        <is>
          <t>F</t>
        </is>
      </c>
      <c r="I785" s="5" t="inlineStr">
        <is>
          <t>Permanent</t>
        </is>
      </c>
      <c r="J785" s="5" t="inlineStr">
        <is>
          <t>Remote</t>
        </is>
      </c>
      <c r="K785" s="5" t="n">
        <v>0.8</v>
      </c>
      <c r="L785" s="5" t="n">
        <v>32</v>
      </c>
      <c r="M785" s="5" t="n">
        <v>3</v>
      </c>
      <c r="N785" s="41" t="n">
        <v>27800</v>
      </c>
      <c r="O785" s="41" t="n">
        <v>0</v>
      </c>
      <c r="P785" s="41" t="n">
        <v>3560</v>
      </c>
      <c r="Q785" s="41" t="n">
        <v>0</v>
      </c>
      <c r="R785" s="41" t="n">
        <v>0</v>
      </c>
      <c r="S785" s="28">
        <f>L785*Settings!$C$7</f>
        <v/>
      </c>
      <c r="T785" s="34">
        <f>O785+P785+Q785+R785</f>
        <v/>
      </c>
      <c r="U785" s="34">
        <f>N785+T785</f>
        <v/>
      </c>
      <c r="V785" s="33">
        <f>N785/S785</f>
        <v/>
      </c>
      <c r="W785" s="33">
        <f>T785/S785</f>
        <v/>
      </c>
      <c r="X785" s="33">
        <f>U785/S785</f>
        <v/>
      </c>
      <c r="Y785" s="4">
        <f>IF(T785&gt;0,1,0)</f>
        <v/>
      </c>
      <c r="Z785" s="4">
        <f>INDEX('Job Evaluation'!$I$5:$I$40,MATCH(G785,'Job Evaluation'!$A$5:$A$40,0))</f>
        <v/>
      </c>
      <c r="AA785" s="4">
        <f>SUMPRODUCT(($C$2:$C$3444=C785)*($X$2:$X$3444&lt;X785))+SUMPRODUCT(($C$2:C785=C785)*($X$2:X785=X785))</f>
        <v/>
      </c>
      <c r="AB785" s="4">
        <f>MIN(4,INT((AA785-1)*4/COUNTIF($C$2:$C$3444,C785))+1)</f>
        <v/>
      </c>
    </row>
    <row r="786">
      <c r="A786" s="5" t="inlineStr">
        <is>
          <t>W00944</t>
        </is>
      </c>
      <c r="B786" s="5" t="inlineStr">
        <is>
          <t>IT · Milan</t>
        </is>
      </c>
      <c r="C786" s="5" t="inlineStr">
        <is>
          <t>IT</t>
        </is>
      </c>
      <c r="D786" s="5" t="inlineStr">
        <is>
          <t>Milan</t>
        </is>
      </c>
      <c r="E786" s="5" t="inlineStr">
        <is>
          <t>Customer Service</t>
        </is>
      </c>
      <c r="F786" s="5" t="inlineStr">
        <is>
          <t>L4</t>
        </is>
      </c>
      <c r="G786" s="5" t="inlineStr">
        <is>
          <t>Customer Service L4</t>
        </is>
      </c>
      <c r="H786" s="5" t="inlineStr">
        <is>
          <t>M</t>
        </is>
      </c>
      <c r="I786" s="5" t="inlineStr">
        <is>
          <t>Permanent</t>
        </is>
      </c>
      <c r="J786" s="5" t="inlineStr">
        <is>
          <t>Onsite</t>
        </is>
      </c>
      <c r="K786" s="5" t="n">
        <v>1</v>
      </c>
      <c r="L786" s="5" t="n">
        <v>40</v>
      </c>
      <c r="M786" s="5" t="n">
        <v>3</v>
      </c>
      <c r="N786" s="41" t="n">
        <v>50100</v>
      </c>
      <c r="O786" s="41" t="n">
        <v>4120</v>
      </c>
      <c r="P786" s="41" t="n">
        <v>0</v>
      </c>
      <c r="Q786" s="41" t="n">
        <v>0</v>
      </c>
      <c r="R786" s="41" t="n">
        <v>0</v>
      </c>
      <c r="S786" s="28">
        <f>L786*Settings!$C$7</f>
        <v/>
      </c>
      <c r="T786" s="34">
        <f>O786+P786+Q786+R786</f>
        <v/>
      </c>
      <c r="U786" s="34">
        <f>N786+T786</f>
        <v/>
      </c>
      <c r="V786" s="33">
        <f>N786/S786</f>
        <v/>
      </c>
      <c r="W786" s="33">
        <f>T786/S786</f>
        <v/>
      </c>
      <c r="X786" s="33">
        <f>U786/S786</f>
        <v/>
      </c>
      <c r="Y786" s="4">
        <f>IF(T786&gt;0,1,0)</f>
        <v/>
      </c>
      <c r="Z786" s="4">
        <f>INDEX('Job Evaluation'!$I$5:$I$40,MATCH(G786,'Job Evaluation'!$A$5:$A$40,0))</f>
        <v/>
      </c>
      <c r="AA786" s="4">
        <f>SUMPRODUCT(($C$2:$C$3444=C786)*($X$2:$X$3444&lt;X786))+SUMPRODUCT(($C$2:C786=C786)*($X$2:X786=X786))</f>
        <v/>
      </c>
      <c r="AB786" s="4">
        <f>MIN(4,INT((AA786-1)*4/COUNTIF($C$2:$C$3444,C786))+1)</f>
        <v/>
      </c>
    </row>
    <row r="787">
      <c r="A787" s="5" t="inlineStr">
        <is>
          <t>W00945</t>
        </is>
      </c>
      <c r="B787" s="5" t="inlineStr">
        <is>
          <t>IT · Milan</t>
        </is>
      </c>
      <c r="C787" s="5" t="inlineStr">
        <is>
          <t>IT</t>
        </is>
      </c>
      <c r="D787" s="5" t="inlineStr">
        <is>
          <t>Milan</t>
        </is>
      </c>
      <c r="E787" s="5" t="inlineStr">
        <is>
          <t>Customer Service</t>
        </is>
      </c>
      <c r="F787" s="5" t="inlineStr">
        <is>
          <t>L1</t>
        </is>
      </c>
      <c r="G787" s="5" t="inlineStr">
        <is>
          <t>Customer Service L1</t>
        </is>
      </c>
      <c r="H787" s="5" t="inlineStr">
        <is>
          <t>M</t>
        </is>
      </c>
      <c r="I787" s="5" t="inlineStr">
        <is>
          <t>Permanent</t>
        </is>
      </c>
      <c r="J787" s="5" t="inlineStr">
        <is>
          <t>Remote</t>
        </is>
      </c>
      <c r="K787" s="5" t="n">
        <v>1</v>
      </c>
      <c r="L787" s="5" t="n">
        <v>40</v>
      </c>
      <c r="M787" s="5" t="n">
        <v>3</v>
      </c>
      <c r="N787" s="41" t="n">
        <v>22600</v>
      </c>
      <c r="O787" s="41" t="n">
        <v>0</v>
      </c>
      <c r="P787" s="41" t="n">
        <v>0</v>
      </c>
      <c r="Q787" s="41" t="n">
        <v>0</v>
      </c>
      <c r="R787" s="41" t="n">
        <v>0</v>
      </c>
      <c r="S787" s="28">
        <f>L787*Settings!$C$7</f>
        <v/>
      </c>
      <c r="T787" s="34">
        <f>O787+P787+Q787+R787</f>
        <v/>
      </c>
      <c r="U787" s="34">
        <f>N787+T787</f>
        <v/>
      </c>
      <c r="V787" s="33">
        <f>N787/S787</f>
        <v/>
      </c>
      <c r="W787" s="33">
        <f>T787/S787</f>
        <v/>
      </c>
      <c r="X787" s="33">
        <f>U787/S787</f>
        <v/>
      </c>
      <c r="Y787" s="4">
        <f>IF(T787&gt;0,1,0)</f>
        <v/>
      </c>
      <c r="Z787" s="4">
        <f>INDEX('Job Evaluation'!$I$5:$I$40,MATCH(G787,'Job Evaluation'!$A$5:$A$40,0))</f>
        <v/>
      </c>
      <c r="AA787" s="4">
        <f>SUMPRODUCT(($C$2:$C$3444=C787)*($X$2:$X$3444&lt;X787))+SUMPRODUCT(($C$2:C787=C787)*($X$2:X787=X787))</f>
        <v/>
      </c>
      <c r="AB787" s="4">
        <f>MIN(4,INT((AA787-1)*4/COUNTIF($C$2:$C$3444,C787))+1)</f>
        <v/>
      </c>
    </row>
    <row r="788">
      <c r="A788" s="5" t="inlineStr">
        <is>
          <t>W00946</t>
        </is>
      </c>
      <c r="B788" s="5" t="inlineStr">
        <is>
          <t>PL · Kraków</t>
        </is>
      </c>
      <c r="C788" s="5" t="inlineStr">
        <is>
          <t>PL</t>
        </is>
      </c>
      <c r="D788" s="5" t="inlineStr">
        <is>
          <t>Krakow</t>
        </is>
      </c>
      <c r="E788" s="5" t="inlineStr">
        <is>
          <t>Customer Service</t>
        </is>
      </c>
      <c r="F788" s="5" t="inlineStr">
        <is>
          <t>L1</t>
        </is>
      </c>
      <c r="G788" s="5" t="inlineStr">
        <is>
          <t>Customer Service L1</t>
        </is>
      </c>
      <c r="H788" s="5" t="inlineStr">
        <is>
          <t>F</t>
        </is>
      </c>
      <c r="I788" s="5" t="inlineStr">
        <is>
          <t>Fixed-term</t>
        </is>
      </c>
      <c r="J788" s="5" t="inlineStr">
        <is>
          <t>Hybrid</t>
        </is>
      </c>
      <c r="K788" s="5" t="n">
        <v>1</v>
      </c>
      <c r="L788" s="5" t="n">
        <v>40</v>
      </c>
      <c r="M788" s="5" t="n">
        <v>3</v>
      </c>
      <c r="N788" s="41" t="n">
        <v>17350</v>
      </c>
      <c r="O788" s="41" t="n">
        <v>0</v>
      </c>
      <c r="P788" s="41" t="n">
        <v>0</v>
      </c>
      <c r="Q788" s="41" t="n">
        <v>0</v>
      </c>
      <c r="R788" s="41" t="n">
        <v>0</v>
      </c>
      <c r="S788" s="28">
        <f>L788*Settings!$C$7</f>
        <v/>
      </c>
      <c r="T788" s="34">
        <f>O788+P788+Q788+R788</f>
        <v/>
      </c>
      <c r="U788" s="34">
        <f>N788+T788</f>
        <v/>
      </c>
      <c r="V788" s="33">
        <f>N788/S788</f>
        <v/>
      </c>
      <c r="W788" s="33">
        <f>T788/S788</f>
        <v/>
      </c>
      <c r="X788" s="33">
        <f>U788/S788</f>
        <v/>
      </c>
      <c r="Y788" s="4">
        <f>IF(T788&gt;0,1,0)</f>
        <v/>
      </c>
      <c r="Z788" s="4">
        <f>INDEX('Job Evaluation'!$I$5:$I$40,MATCH(G788,'Job Evaluation'!$A$5:$A$40,0))</f>
        <v/>
      </c>
      <c r="AA788" s="4">
        <f>SUMPRODUCT(($C$2:$C$3444=C788)*($X$2:$X$3444&lt;X788))+SUMPRODUCT(($C$2:C788=C788)*($X$2:X788=X788))</f>
        <v/>
      </c>
      <c r="AB788" s="4">
        <f>MIN(4,INT((AA788-1)*4/COUNTIF($C$2:$C$3444,C788))+1)</f>
        <v/>
      </c>
    </row>
    <row r="789">
      <c r="A789" s="5" t="inlineStr">
        <is>
          <t>W00947</t>
        </is>
      </c>
      <c r="B789" s="5" t="inlineStr">
        <is>
          <t>IT · Milan</t>
        </is>
      </c>
      <c r="C789" s="5" t="inlineStr">
        <is>
          <t>IT</t>
        </is>
      </c>
      <c r="D789" s="5" t="inlineStr">
        <is>
          <t>Milan</t>
        </is>
      </c>
      <c r="E789" s="5" t="inlineStr">
        <is>
          <t>Tech</t>
        </is>
      </c>
      <c r="F789" s="5" t="inlineStr">
        <is>
          <t>L4</t>
        </is>
      </c>
      <c r="G789" s="5" t="inlineStr">
        <is>
          <t>Tech L4</t>
        </is>
      </c>
      <c r="H789" s="5" t="inlineStr">
        <is>
          <t>F</t>
        </is>
      </c>
      <c r="I789" s="5" t="inlineStr">
        <is>
          <t>Permanent</t>
        </is>
      </c>
      <c r="J789" s="5" t="inlineStr">
        <is>
          <t>Remote</t>
        </is>
      </c>
      <c r="K789" s="5" t="n">
        <v>1</v>
      </c>
      <c r="L789" s="5" t="n">
        <v>40</v>
      </c>
      <c r="M789" s="5" t="n">
        <v>3</v>
      </c>
      <c r="N789" s="41" t="n">
        <v>69850</v>
      </c>
      <c r="O789" s="41" t="n">
        <v>6050</v>
      </c>
      <c r="P789" s="41" t="n">
        <v>0</v>
      </c>
      <c r="Q789" s="41" t="n">
        <v>0</v>
      </c>
      <c r="R789" s="41" t="n">
        <v>0</v>
      </c>
      <c r="S789" s="28">
        <f>L789*Settings!$C$7</f>
        <v/>
      </c>
      <c r="T789" s="34">
        <f>O789+P789+Q789+R789</f>
        <v/>
      </c>
      <c r="U789" s="34">
        <f>N789+T789</f>
        <v/>
      </c>
      <c r="V789" s="33">
        <f>N789/S789</f>
        <v/>
      </c>
      <c r="W789" s="33">
        <f>T789/S789</f>
        <v/>
      </c>
      <c r="X789" s="33">
        <f>U789/S789</f>
        <v/>
      </c>
      <c r="Y789" s="4">
        <f>IF(T789&gt;0,1,0)</f>
        <v/>
      </c>
      <c r="Z789" s="4">
        <f>INDEX('Job Evaluation'!$I$5:$I$40,MATCH(G789,'Job Evaluation'!$A$5:$A$40,0))</f>
        <v/>
      </c>
      <c r="AA789" s="4">
        <f>SUMPRODUCT(($C$2:$C$3444=C789)*($X$2:$X$3444&lt;X789))+SUMPRODUCT(($C$2:C789=C789)*($X$2:X789=X789))</f>
        <v/>
      </c>
      <c r="AB789" s="4">
        <f>MIN(4,INT((AA789-1)*4/COUNTIF($C$2:$C$3444,C789))+1)</f>
        <v/>
      </c>
    </row>
    <row r="790">
      <c r="A790" s="5" t="inlineStr">
        <is>
          <t>W00948</t>
        </is>
      </c>
      <c r="B790" s="5" t="inlineStr">
        <is>
          <t>PL · Kraków</t>
        </is>
      </c>
      <c r="C790" s="5" t="inlineStr">
        <is>
          <t>PL</t>
        </is>
      </c>
      <c r="D790" s="5" t="inlineStr">
        <is>
          <t>Krakow</t>
        </is>
      </c>
      <c r="E790" s="5" t="inlineStr">
        <is>
          <t>Tech</t>
        </is>
      </c>
      <c r="F790" s="5" t="inlineStr">
        <is>
          <t>L2</t>
        </is>
      </c>
      <c r="G790" s="5" t="inlineStr">
        <is>
          <t>Tech L2</t>
        </is>
      </c>
      <c r="H790" s="5" t="inlineStr">
        <is>
          <t>M</t>
        </is>
      </c>
      <c r="I790" s="5" t="inlineStr">
        <is>
          <t>Permanent</t>
        </is>
      </c>
      <c r="J790" s="5" t="inlineStr">
        <is>
          <t>Onsite</t>
        </is>
      </c>
      <c r="K790" s="5" t="n">
        <v>0.8</v>
      </c>
      <c r="L790" s="5" t="n">
        <v>32</v>
      </c>
      <c r="M790" s="5" t="n">
        <v>3</v>
      </c>
      <c r="N790" s="41" t="n">
        <v>24920</v>
      </c>
      <c r="O790" s="41" t="n">
        <v>0</v>
      </c>
      <c r="P790" s="41" t="n">
        <v>0</v>
      </c>
      <c r="Q790" s="41" t="n">
        <v>0</v>
      </c>
      <c r="R790" s="41" t="n">
        <v>0</v>
      </c>
      <c r="S790" s="28">
        <f>L790*Settings!$C$7</f>
        <v/>
      </c>
      <c r="T790" s="34">
        <f>O790+P790+Q790+R790</f>
        <v/>
      </c>
      <c r="U790" s="34">
        <f>N790+T790</f>
        <v/>
      </c>
      <c r="V790" s="33">
        <f>N790/S790</f>
        <v/>
      </c>
      <c r="W790" s="33">
        <f>T790/S790</f>
        <v/>
      </c>
      <c r="X790" s="33">
        <f>U790/S790</f>
        <v/>
      </c>
      <c r="Y790" s="4">
        <f>IF(T790&gt;0,1,0)</f>
        <v/>
      </c>
      <c r="Z790" s="4">
        <f>INDEX('Job Evaluation'!$I$5:$I$40,MATCH(G790,'Job Evaluation'!$A$5:$A$40,0))</f>
        <v/>
      </c>
      <c r="AA790" s="4">
        <f>SUMPRODUCT(($C$2:$C$3444=C790)*($X$2:$X$3444&lt;X790))+SUMPRODUCT(($C$2:C790=C790)*($X$2:X790=X790))</f>
        <v/>
      </c>
      <c r="AB790" s="4">
        <f>MIN(4,INT((AA790-1)*4/COUNTIF($C$2:$C$3444,C790))+1)</f>
        <v/>
      </c>
    </row>
    <row r="791">
      <c r="A791" s="5" t="inlineStr">
        <is>
          <t>W00949</t>
        </is>
      </c>
      <c r="B791" s="5" t="inlineStr">
        <is>
          <t>IT · Milan</t>
        </is>
      </c>
      <c r="C791" s="5" t="inlineStr">
        <is>
          <t>IT</t>
        </is>
      </c>
      <c r="D791" s="5" t="inlineStr">
        <is>
          <t>Milan</t>
        </is>
      </c>
      <c r="E791" s="5" t="inlineStr">
        <is>
          <t>Customer Service</t>
        </is>
      </c>
      <c r="F791" s="5" t="inlineStr">
        <is>
          <t>L3</t>
        </is>
      </c>
      <c r="G791" s="5" t="inlineStr">
        <is>
          <t>Customer Service L3</t>
        </is>
      </c>
      <c r="H791" s="5" t="inlineStr">
        <is>
          <t>F</t>
        </is>
      </c>
      <c r="I791" s="5" t="inlineStr">
        <is>
          <t>Permanent</t>
        </is>
      </c>
      <c r="J791" s="5" t="inlineStr">
        <is>
          <t>Hybrid</t>
        </is>
      </c>
      <c r="K791" s="5" t="n">
        <v>1</v>
      </c>
      <c r="L791" s="5" t="n">
        <v>40</v>
      </c>
      <c r="M791" s="5" t="n">
        <v>3</v>
      </c>
      <c r="N791" s="41" t="n">
        <v>34850</v>
      </c>
      <c r="O791" s="41" t="n">
        <v>1840</v>
      </c>
      <c r="P791" s="41" t="n">
        <v>0</v>
      </c>
      <c r="Q791" s="41" t="n">
        <v>0</v>
      </c>
      <c r="R791" s="41" t="n">
        <v>0</v>
      </c>
      <c r="S791" s="28">
        <f>L791*Settings!$C$7</f>
        <v/>
      </c>
      <c r="T791" s="34">
        <f>O791+P791+Q791+R791</f>
        <v/>
      </c>
      <c r="U791" s="34">
        <f>N791+T791</f>
        <v/>
      </c>
      <c r="V791" s="33">
        <f>N791/S791</f>
        <v/>
      </c>
      <c r="W791" s="33">
        <f>T791/S791</f>
        <v/>
      </c>
      <c r="X791" s="33">
        <f>U791/S791</f>
        <v/>
      </c>
      <c r="Y791" s="4">
        <f>IF(T791&gt;0,1,0)</f>
        <v/>
      </c>
      <c r="Z791" s="4">
        <f>INDEX('Job Evaluation'!$I$5:$I$40,MATCH(G791,'Job Evaluation'!$A$5:$A$40,0))</f>
        <v/>
      </c>
      <c r="AA791" s="4">
        <f>SUMPRODUCT(($C$2:$C$3444=C791)*($X$2:$X$3444&lt;X791))+SUMPRODUCT(($C$2:C791=C791)*($X$2:X791=X791))</f>
        <v/>
      </c>
      <c r="AB791" s="4">
        <f>MIN(4,INT((AA791-1)*4/COUNTIF($C$2:$C$3444,C791))+1)</f>
        <v/>
      </c>
    </row>
    <row r="792">
      <c r="A792" s="5" t="inlineStr">
        <is>
          <t>W00950</t>
        </is>
      </c>
      <c r="B792" s="5" t="inlineStr">
        <is>
          <t>PL · Kraków</t>
        </is>
      </c>
      <c r="C792" s="5" t="inlineStr">
        <is>
          <t>PL</t>
        </is>
      </c>
      <c r="D792" s="5" t="inlineStr">
        <is>
          <t>Krakow</t>
        </is>
      </c>
      <c r="E792" s="5" t="inlineStr">
        <is>
          <t>Operations</t>
        </is>
      </c>
      <c r="F792" s="5" t="inlineStr">
        <is>
          <t>L2</t>
        </is>
      </c>
      <c r="G792" s="5" t="inlineStr">
        <is>
          <t>Operations L2</t>
        </is>
      </c>
      <c r="H792" s="5" t="inlineStr">
        <is>
          <t>F</t>
        </is>
      </c>
      <c r="I792" s="5" t="inlineStr">
        <is>
          <t>Permanent</t>
        </is>
      </c>
      <c r="J792" s="5" t="inlineStr">
        <is>
          <t>Hybrid</t>
        </is>
      </c>
      <c r="K792" s="5" t="n">
        <v>1</v>
      </c>
      <c r="L792" s="5" t="n">
        <v>40</v>
      </c>
      <c r="M792" s="5" t="n">
        <v>3</v>
      </c>
      <c r="N792" s="41" t="n">
        <v>27150</v>
      </c>
      <c r="O792" s="41" t="n">
        <v>0</v>
      </c>
      <c r="P792" s="41" t="n">
        <v>0</v>
      </c>
      <c r="Q792" s="41" t="n">
        <v>0</v>
      </c>
      <c r="R792" s="41" t="n">
        <v>0</v>
      </c>
      <c r="S792" s="28">
        <f>L792*Settings!$C$7</f>
        <v/>
      </c>
      <c r="T792" s="34">
        <f>O792+P792+Q792+R792</f>
        <v/>
      </c>
      <c r="U792" s="34">
        <f>N792+T792</f>
        <v/>
      </c>
      <c r="V792" s="33">
        <f>N792/S792</f>
        <v/>
      </c>
      <c r="W792" s="33">
        <f>T792/S792</f>
        <v/>
      </c>
      <c r="X792" s="33">
        <f>U792/S792</f>
        <v/>
      </c>
      <c r="Y792" s="4">
        <f>IF(T792&gt;0,1,0)</f>
        <v/>
      </c>
      <c r="Z792" s="4">
        <f>INDEX('Job Evaluation'!$I$5:$I$40,MATCH(G792,'Job Evaluation'!$A$5:$A$40,0))</f>
        <v/>
      </c>
      <c r="AA792" s="4">
        <f>SUMPRODUCT(($C$2:$C$3444=C792)*($X$2:$X$3444&lt;X792))+SUMPRODUCT(($C$2:C792=C792)*($X$2:X792=X792))</f>
        <v/>
      </c>
      <c r="AB792" s="4">
        <f>MIN(4,INT((AA792-1)*4/COUNTIF($C$2:$C$3444,C792))+1)</f>
        <v/>
      </c>
    </row>
    <row r="793">
      <c r="A793" s="5" t="inlineStr">
        <is>
          <t>W00951</t>
        </is>
      </c>
      <c r="B793" s="5" t="inlineStr">
        <is>
          <t>PL · Kraków</t>
        </is>
      </c>
      <c r="C793" s="5" t="inlineStr">
        <is>
          <t>PL</t>
        </is>
      </c>
      <c r="D793" s="5" t="inlineStr">
        <is>
          <t>Krakow</t>
        </is>
      </c>
      <c r="E793" s="5" t="inlineStr">
        <is>
          <t>Tech</t>
        </is>
      </c>
      <c r="F793" s="5" t="inlineStr">
        <is>
          <t>L1</t>
        </is>
      </c>
      <c r="G793" s="5" t="inlineStr">
        <is>
          <t>Tech L1</t>
        </is>
      </c>
      <c r="H793" s="5" t="inlineStr">
        <is>
          <t>F</t>
        </is>
      </c>
      <c r="I793" s="5" t="inlineStr">
        <is>
          <t>Permanent</t>
        </is>
      </c>
      <c r="J793" s="5" t="inlineStr">
        <is>
          <t>Hybrid</t>
        </is>
      </c>
      <c r="K793" s="5" t="n">
        <v>1</v>
      </c>
      <c r="L793" s="5" t="n">
        <v>40</v>
      </c>
      <c r="M793" s="5" t="n">
        <v>3</v>
      </c>
      <c r="N793" s="41" t="n">
        <v>22950</v>
      </c>
      <c r="O793" s="41" t="n">
        <v>0</v>
      </c>
      <c r="P793" s="41" t="n">
        <v>0</v>
      </c>
      <c r="Q793" s="41" t="n">
        <v>0</v>
      </c>
      <c r="R793" s="41" t="n">
        <v>0</v>
      </c>
      <c r="S793" s="28">
        <f>L793*Settings!$C$7</f>
        <v/>
      </c>
      <c r="T793" s="34">
        <f>O793+P793+Q793+R793</f>
        <v/>
      </c>
      <c r="U793" s="34">
        <f>N793+T793</f>
        <v/>
      </c>
      <c r="V793" s="33">
        <f>N793/S793</f>
        <v/>
      </c>
      <c r="W793" s="33">
        <f>T793/S793</f>
        <v/>
      </c>
      <c r="X793" s="33">
        <f>U793/S793</f>
        <v/>
      </c>
      <c r="Y793" s="4">
        <f>IF(T793&gt;0,1,0)</f>
        <v/>
      </c>
      <c r="Z793" s="4">
        <f>INDEX('Job Evaluation'!$I$5:$I$40,MATCH(G793,'Job Evaluation'!$A$5:$A$40,0))</f>
        <v/>
      </c>
      <c r="AA793" s="4">
        <f>SUMPRODUCT(($C$2:$C$3444=C793)*($X$2:$X$3444&lt;X793))+SUMPRODUCT(($C$2:C793=C793)*($X$2:X793=X793))</f>
        <v/>
      </c>
      <c r="AB793" s="4">
        <f>MIN(4,INT((AA793-1)*4/COUNTIF($C$2:$C$3444,C793))+1)</f>
        <v/>
      </c>
    </row>
    <row r="794">
      <c r="A794" s="5" t="inlineStr">
        <is>
          <t>W00952</t>
        </is>
      </c>
      <c r="B794" s="5" t="inlineStr">
        <is>
          <t>ES · Barcelona</t>
        </is>
      </c>
      <c r="C794" s="5" t="inlineStr">
        <is>
          <t>ES</t>
        </is>
      </c>
      <c r="D794" s="5" t="inlineStr">
        <is>
          <t>Barcelona</t>
        </is>
      </c>
      <c r="E794" s="5" t="inlineStr">
        <is>
          <t>Operations</t>
        </is>
      </c>
      <c r="F794" s="5" t="inlineStr">
        <is>
          <t>L4</t>
        </is>
      </c>
      <c r="G794" s="5" t="inlineStr">
        <is>
          <t>Operations L4</t>
        </is>
      </c>
      <c r="H794" s="5" t="inlineStr">
        <is>
          <t>M</t>
        </is>
      </c>
      <c r="I794" s="5" t="inlineStr">
        <is>
          <t>Permanent</t>
        </is>
      </c>
      <c r="J794" s="5" t="inlineStr">
        <is>
          <t>Hybrid</t>
        </is>
      </c>
      <c r="K794" s="5" t="n">
        <v>1</v>
      </c>
      <c r="L794" s="5" t="n">
        <v>40</v>
      </c>
      <c r="M794" s="5" t="n">
        <v>1</v>
      </c>
      <c r="N794" s="41" t="n">
        <v>47400</v>
      </c>
      <c r="O794" s="41" t="n">
        <v>0</v>
      </c>
      <c r="P794" s="41" t="n">
        <v>0</v>
      </c>
      <c r="Q794" s="41" t="n">
        <v>0</v>
      </c>
      <c r="R794" s="41" t="n">
        <v>0</v>
      </c>
      <c r="S794" s="28">
        <f>L794*Settings!$C$7</f>
        <v/>
      </c>
      <c r="T794" s="34">
        <f>O794+P794+Q794+R794</f>
        <v/>
      </c>
      <c r="U794" s="34">
        <f>N794+T794</f>
        <v/>
      </c>
      <c r="V794" s="33">
        <f>N794/S794</f>
        <v/>
      </c>
      <c r="W794" s="33">
        <f>T794/S794</f>
        <v/>
      </c>
      <c r="X794" s="33">
        <f>U794/S794</f>
        <v/>
      </c>
      <c r="Y794" s="4">
        <f>IF(T794&gt;0,1,0)</f>
        <v/>
      </c>
      <c r="Z794" s="4">
        <f>INDEX('Job Evaluation'!$I$5:$I$40,MATCH(G794,'Job Evaluation'!$A$5:$A$40,0))</f>
        <v/>
      </c>
      <c r="AA794" s="4">
        <f>SUMPRODUCT(($C$2:$C$3444=C794)*($X$2:$X$3444&lt;X794))+SUMPRODUCT(($C$2:C794=C794)*($X$2:X794=X794))</f>
        <v/>
      </c>
      <c r="AB794" s="4">
        <f>MIN(4,INT((AA794-1)*4/COUNTIF($C$2:$C$3444,C794))+1)</f>
        <v/>
      </c>
    </row>
    <row r="795">
      <c r="A795" s="5" t="inlineStr">
        <is>
          <t>W00953</t>
        </is>
      </c>
      <c r="B795" s="5" t="inlineStr">
        <is>
          <t>DE · Munich</t>
        </is>
      </c>
      <c r="C795" s="5" t="inlineStr">
        <is>
          <t>DE</t>
        </is>
      </c>
      <c r="D795" s="5" t="inlineStr">
        <is>
          <t>Munich</t>
        </is>
      </c>
      <c r="E795" s="5" t="inlineStr">
        <is>
          <t>Finance</t>
        </is>
      </c>
      <c r="F795" s="5" t="inlineStr">
        <is>
          <t>L4</t>
        </is>
      </c>
      <c r="G795" s="5" t="inlineStr">
        <is>
          <t>Finance L4</t>
        </is>
      </c>
      <c r="H795" s="5" t="inlineStr">
        <is>
          <t>M</t>
        </is>
      </c>
      <c r="I795" s="5" t="inlineStr">
        <is>
          <t>Permanent</t>
        </is>
      </c>
      <c r="J795" s="5" t="inlineStr">
        <is>
          <t>Remote</t>
        </is>
      </c>
      <c r="K795" s="5" t="n">
        <v>1</v>
      </c>
      <c r="L795" s="5" t="n">
        <v>40</v>
      </c>
      <c r="M795" s="5" t="n">
        <v>4</v>
      </c>
      <c r="N795" s="41" t="n">
        <v>89600</v>
      </c>
      <c r="O795" s="41" t="n">
        <v>8460</v>
      </c>
      <c r="P795" s="41" t="n">
        <v>0</v>
      </c>
      <c r="Q795" s="41" t="n">
        <v>0</v>
      </c>
      <c r="R795" s="41" t="n">
        <v>0</v>
      </c>
      <c r="S795" s="28">
        <f>L795*Settings!$C$7</f>
        <v/>
      </c>
      <c r="T795" s="34">
        <f>O795+P795+Q795+R795</f>
        <v/>
      </c>
      <c r="U795" s="34">
        <f>N795+T795</f>
        <v/>
      </c>
      <c r="V795" s="33">
        <f>N795/S795</f>
        <v/>
      </c>
      <c r="W795" s="33">
        <f>T795/S795</f>
        <v/>
      </c>
      <c r="X795" s="33">
        <f>U795/S795</f>
        <v/>
      </c>
      <c r="Y795" s="4">
        <f>IF(T795&gt;0,1,0)</f>
        <v/>
      </c>
      <c r="Z795" s="4">
        <f>INDEX('Job Evaluation'!$I$5:$I$40,MATCH(G795,'Job Evaluation'!$A$5:$A$40,0))</f>
        <v/>
      </c>
      <c r="AA795" s="4">
        <f>SUMPRODUCT(($C$2:$C$3444=C795)*($X$2:$X$3444&lt;X795))+SUMPRODUCT(($C$2:C795=C795)*($X$2:X795=X795))</f>
        <v/>
      </c>
      <c r="AB795" s="4">
        <f>MIN(4,INT((AA795-1)*4/COUNTIF($C$2:$C$3444,C795))+1)</f>
        <v/>
      </c>
    </row>
    <row r="796">
      <c r="A796" s="5" t="inlineStr">
        <is>
          <t>W00954</t>
        </is>
      </c>
      <c r="B796" s="5" t="inlineStr">
        <is>
          <t>IT · Milan</t>
        </is>
      </c>
      <c r="C796" s="5" t="inlineStr">
        <is>
          <t>IT</t>
        </is>
      </c>
      <c r="D796" s="5" t="inlineStr">
        <is>
          <t>Milan</t>
        </is>
      </c>
      <c r="E796" s="5" t="inlineStr">
        <is>
          <t>Customer Service</t>
        </is>
      </c>
      <c r="F796" s="5" t="inlineStr">
        <is>
          <t>L3</t>
        </is>
      </c>
      <c r="G796" s="5" t="inlineStr">
        <is>
          <t>Customer Service L3</t>
        </is>
      </c>
      <c r="H796" s="5" t="inlineStr">
        <is>
          <t>F</t>
        </is>
      </c>
      <c r="I796" s="5" t="inlineStr">
        <is>
          <t>Permanent</t>
        </is>
      </c>
      <c r="J796" s="5" t="inlineStr">
        <is>
          <t>Hybrid</t>
        </is>
      </c>
      <c r="K796" s="5" t="n">
        <v>1</v>
      </c>
      <c r="L796" s="5" t="n">
        <v>40</v>
      </c>
      <c r="M796" s="5" t="n">
        <v>2</v>
      </c>
      <c r="N796" s="41" t="n">
        <v>40900</v>
      </c>
      <c r="O796" s="41" t="n">
        <v>1110</v>
      </c>
      <c r="P796" s="41" t="n">
        <v>0</v>
      </c>
      <c r="Q796" s="41" t="n">
        <v>0</v>
      </c>
      <c r="R796" s="41" t="n">
        <v>0</v>
      </c>
      <c r="S796" s="28">
        <f>L796*Settings!$C$7</f>
        <v/>
      </c>
      <c r="T796" s="34">
        <f>O796+P796+Q796+R796</f>
        <v/>
      </c>
      <c r="U796" s="34">
        <f>N796+T796</f>
        <v/>
      </c>
      <c r="V796" s="33">
        <f>N796/S796</f>
        <v/>
      </c>
      <c r="W796" s="33">
        <f>T796/S796</f>
        <v/>
      </c>
      <c r="X796" s="33">
        <f>U796/S796</f>
        <v/>
      </c>
      <c r="Y796" s="4">
        <f>IF(T796&gt;0,1,0)</f>
        <v/>
      </c>
      <c r="Z796" s="4">
        <f>INDEX('Job Evaluation'!$I$5:$I$40,MATCH(G796,'Job Evaluation'!$A$5:$A$40,0))</f>
        <v/>
      </c>
      <c r="AA796" s="4">
        <f>SUMPRODUCT(($C$2:$C$3444=C796)*($X$2:$X$3444&lt;X796))+SUMPRODUCT(($C$2:C796=C796)*($X$2:X796=X796))</f>
        <v/>
      </c>
      <c r="AB796" s="4">
        <f>MIN(4,INT((AA796-1)*4/COUNTIF($C$2:$C$3444,C796))+1)</f>
        <v/>
      </c>
    </row>
    <row r="797">
      <c r="A797" s="5" t="inlineStr">
        <is>
          <t>W00955</t>
        </is>
      </c>
      <c r="B797" s="5" t="inlineStr">
        <is>
          <t>ES · Barcelona</t>
        </is>
      </c>
      <c r="C797" s="5" t="inlineStr">
        <is>
          <t>ES</t>
        </is>
      </c>
      <c r="D797" s="5" t="inlineStr">
        <is>
          <t>Barcelona</t>
        </is>
      </c>
      <c r="E797" s="5" t="inlineStr">
        <is>
          <t>Operations</t>
        </is>
      </c>
      <c r="F797" s="5" t="inlineStr">
        <is>
          <t>L5</t>
        </is>
      </c>
      <c r="G797" s="5" t="inlineStr">
        <is>
          <t>Operations L5</t>
        </is>
      </c>
      <c r="H797" s="5" t="inlineStr">
        <is>
          <t>M</t>
        </is>
      </c>
      <c r="I797" s="5" t="inlineStr">
        <is>
          <t>Permanent</t>
        </is>
      </c>
      <c r="J797" s="5" t="inlineStr">
        <is>
          <t>Onsite</t>
        </is>
      </c>
      <c r="K797" s="5" t="n">
        <v>1</v>
      </c>
      <c r="L797" s="5" t="n">
        <v>40</v>
      </c>
      <c r="M797" s="5" t="n">
        <v>3</v>
      </c>
      <c r="N797" s="41" t="n">
        <v>66850</v>
      </c>
      <c r="O797" s="41" t="n">
        <v>8500</v>
      </c>
      <c r="P797" s="41" t="n">
        <v>0</v>
      </c>
      <c r="Q797" s="41" t="n">
        <v>0</v>
      </c>
      <c r="R797" s="41" t="n">
        <v>5400</v>
      </c>
      <c r="S797" s="28">
        <f>L797*Settings!$C$7</f>
        <v/>
      </c>
      <c r="T797" s="34">
        <f>O797+P797+Q797+R797</f>
        <v/>
      </c>
      <c r="U797" s="34">
        <f>N797+T797</f>
        <v/>
      </c>
      <c r="V797" s="33">
        <f>N797/S797</f>
        <v/>
      </c>
      <c r="W797" s="33">
        <f>T797/S797</f>
        <v/>
      </c>
      <c r="X797" s="33">
        <f>U797/S797</f>
        <v/>
      </c>
      <c r="Y797" s="4">
        <f>IF(T797&gt;0,1,0)</f>
        <v/>
      </c>
      <c r="Z797" s="4">
        <f>INDEX('Job Evaluation'!$I$5:$I$40,MATCH(G797,'Job Evaluation'!$A$5:$A$40,0))</f>
        <v/>
      </c>
      <c r="AA797" s="4">
        <f>SUMPRODUCT(($C$2:$C$3444=C797)*($X$2:$X$3444&lt;X797))+SUMPRODUCT(($C$2:C797=C797)*($X$2:X797=X797))</f>
        <v/>
      </c>
      <c r="AB797" s="4">
        <f>MIN(4,INT((AA797-1)*4/COUNTIF($C$2:$C$3444,C797))+1)</f>
        <v/>
      </c>
    </row>
    <row r="798">
      <c r="A798" s="5" t="inlineStr">
        <is>
          <t>W00956</t>
        </is>
      </c>
      <c r="B798" s="5" t="inlineStr">
        <is>
          <t>PL · Kraków</t>
        </is>
      </c>
      <c r="C798" s="5" t="inlineStr">
        <is>
          <t>PL</t>
        </is>
      </c>
      <c r="D798" s="5" t="inlineStr">
        <is>
          <t>Krakow</t>
        </is>
      </c>
      <c r="E798" s="5" t="inlineStr">
        <is>
          <t>Finance</t>
        </is>
      </c>
      <c r="F798" s="5" t="inlineStr">
        <is>
          <t>L2</t>
        </is>
      </c>
      <c r="G798" s="5" t="inlineStr">
        <is>
          <t>Finance L2</t>
        </is>
      </c>
      <c r="H798" s="5" t="inlineStr">
        <is>
          <t>M</t>
        </is>
      </c>
      <c r="I798" s="5" t="inlineStr">
        <is>
          <t>Permanent</t>
        </is>
      </c>
      <c r="J798" s="5" t="inlineStr">
        <is>
          <t>Hybrid</t>
        </is>
      </c>
      <c r="K798" s="5" t="n">
        <v>1</v>
      </c>
      <c r="L798" s="5" t="n">
        <v>40</v>
      </c>
      <c r="M798" s="5" t="n">
        <v>4</v>
      </c>
      <c r="N798" s="41" t="n">
        <v>29700</v>
      </c>
      <c r="O798" s="41" t="n">
        <v>0</v>
      </c>
      <c r="P798" s="41" t="n">
        <v>0</v>
      </c>
      <c r="Q798" s="41" t="n">
        <v>0</v>
      </c>
      <c r="R798" s="41" t="n">
        <v>0</v>
      </c>
      <c r="S798" s="28">
        <f>L798*Settings!$C$7</f>
        <v/>
      </c>
      <c r="T798" s="34">
        <f>O798+P798+Q798+R798</f>
        <v/>
      </c>
      <c r="U798" s="34">
        <f>N798+T798</f>
        <v/>
      </c>
      <c r="V798" s="33">
        <f>N798/S798</f>
        <v/>
      </c>
      <c r="W798" s="33">
        <f>T798/S798</f>
        <v/>
      </c>
      <c r="X798" s="33">
        <f>U798/S798</f>
        <v/>
      </c>
      <c r="Y798" s="4">
        <f>IF(T798&gt;0,1,0)</f>
        <v/>
      </c>
      <c r="Z798" s="4">
        <f>INDEX('Job Evaluation'!$I$5:$I$40,MATCH(G798,'Job Evaluation'!$A$5:$A$40,0))</f>
        <v/>
      </c>
      <c r="AA798" s="4">
        <f>SUMPRODUCT(($C$2:$C$3444=C798)*($X$2:$X$3444&lt;X798))+SUMPRODUCT(($C$2:C798=C798)*($X$2:X798=X798))</f>
        <v/>
      </c>
      <c r="AB798" s="4">
        <f>MIN(4,INT((AA798-1)*4/COUNTIF($C$2:$C$3444,C798))+1)</f>
        <v/>
      </c>
    </row>
    <row r="799">
      <c r="A799" s="5" t="inlineStr">
        <is>
          <t>W00957</t>
        </is>
      </c>
      <c r="B799" s="5" t="inlineStr">
        <is>
          <t>IT · Milan</t>
        </is>
      </c>
      <c r="C799" s="5" t="inlineStr">
        <is>
          <t>IT</t>
        </is>
      </c>
      <c r="D799" s="5" t="inlineStr">
        <is>
          <t>Milan</t>
        </is>
      </c>
      <c r="E799" s="5" t="inlineStr">
        <is>
          <t>Sales</t>
        </is>
      </c>
      <c r="F799" s="5" t="inlineStr">
        <is>
          <t>L2</t>
        </is>
      </c>
      <c r="G799" s="5" t="inlineStr">
        <is>
          <t>Sales L2</t>
        </is>
      </c>
      <c r="H799" s="5" t="inlineStr">
        <is>
          <t>F</t>
        </is>
      </c>
      <c r="I799" s="5" t="inlineStr">
        <is>
          <t>Permanent</t>
        </is>
      </c>
      <c r="J799" s="5" t="inlineStr">
        <is>
          <t>Onsite</t>
        </is>
      </c>
      <c r="K799" s="5" t="n">
        <v>1</v>
      </c>
      <c r="L799" s="5" t="n">
        <v>40</v>
      </c>
      <c r="M799" s="5" t="n">
        <v>5</v>
      </c>
      <c r="N799" s="41" t="n">
        <v>32400</v>
      </c>
      <c r="O799" s="41" t="n">
        <v>0</v>
      </c>
      <c r="P799" s="41" t="n">
        <v>3820</v>
      </c>
      <c r="Q799" s="41" t="n">
        <v>0</v>
      </c>
      <c r="R799" s="41" t="n">
        <v>0</v>
      </c>
      <c r="S799" s="28">
        <f>L799*Settings!$C$7</f>
        <v/>
      </c>
      <c r="T799" s="34">
        <f>O799+P799+Q799+R799</f>
        <v/>
      </c>
      <c r="U799" s="34">
        <f>N799+T799</f>
        <v/>
      </c>
      <c r="V799" s="33">
        <f>N799/S799</f>
        <v/>
      </c>
      <c r="W799" s="33">
        <f>T799/S799</f>
        <v/>
      </c>
      <c r="X799" s="33">
        <f>U799/S799</f>
        <v/>
      </c>
      <c r="Y799" s="4">
        <f>IF(T799&gt;0,1,0)</f>
        <v/>
      </c>
      <c r="Z799" s="4">
        <f>INDEX('Job Evaluation'!$I$5:$I$40,MATCH(G799,'Job Evaluation'!$A$5:$A$40,0))</f>
        <v/>
      </c>
      <c r="AA799" s="4">
        <f>SUMPRODUCT(($C$2:$C$3444=C799)*($X$2:$X$3444&lt;X799))+SUMPRODUCT(($C$2:C799=C799)*($X$2:X799=X799))</f>
        <v/>
      </c>
      <c r="AB799" s="4">
        <f>MIN(4,INT((AA799-1)*4/COUNTIF($C$2:$C$3444,C799))+1)</f>
        <v/>
      </c>
    </row>
    <row r="800">
      <c r="A800" s="5" t="inlineStr">
        <is>
          <t>W00959</t>
        </is>
      </c>
      <c r="B800" s="5" t="inlineStr">
        <is>
          <t>ES · Barcelona</t>
        </is>
      </c>
      <c r="C800" s="5" t="inlineStr">
        <is>
          <t>ES</t>
        </is>
      </c>
      <c r="D800" s="5" t="inlineStr">
        <is>
          <t>Barcelona</t>
        </is>
      </c>
      <c r="E800" s="5" t="inlineStr">
        <is>
          <t>Customer Service</t>
        </is>
      </c>
      <c r="F800" s="5" t="inlineStr">
        <is>
          <t>L3</t>
        </is>
      </c>
      <c r="G800" s="5" t="inlineStr">
        <is>
          <t>Customer Service L3</t>
        </is>
      </c>
      <c r="H800" s="5" t="inlineStr">
        <is>
          <t>F</t>
        </is>
      </c>
      <c r="I800" s="5" t="inlineStr">
        <is>
          <t>Permanent</t>
        </is>
      </c>
      <c r="J800" s="5" t="inlineStr">
        <is>
          <t>Remote</t>
        </is>
      </c>
      <c r="K800" s="5" t="n">
        <v>1</v>
      </c>
      <c r="L800" s="5" t="n">
        <v>40</v>
      </c>
      <c r="M800" s="5" t="n">
        <v>3</v>
      </c>
      <c r="N800" s="41" t="n">
        <v>36700</v>
      </c>
      <c r="O800" s="41" t="n">
        <v>1890</v>
      </c>
      <c r="P800" s="41" t="n">
        <v>0</v>
      </c>
      <c r="Q800" s="41" t="n">
        <v>0</v>
      </c>
      <c r="R800" s="41" t="n">
        <v>0</v>
      </c>
      <c r="S800" s="28">
        <f>L800*Settings!$C$7</f>
        <v/>
      </c>
      <c r="T800" s="34">
        <f>O800+P800+Q800+R800</f>
        <v/>
      </c>
      <c r="U800" s="34">
        <f>N800+T800</f>
        <v/>
      </c>
      <c r="V800" s="33">
        <f>N800/S800</f>
        <v/>
      </c>
      <c r="W800" s="33">
        <f>T800/S800</f>
        <v/>
      </c>
      <c r="X800" s="33">
        <f>U800/S800</f>
        <v/>
      </c>
      <c r="Y800" s="4">
        <f>IF(T800&gt;0,1,0)</f>
        <v/>
      </c>
      <c r="Z800" s="4">
        <f>INDEX('Job Evaluation'!$I$5:$I$40,MATCH(G800,'Job Evaluation'!$A$5:$A$40,0))</f>
        <v/>
      </c>
      <c r="AA800" s="4">
        <f>SUMPRODUCT(($C$2:$C$3444=C800)*($X$2:$X$3444&lt;X800))+SUMPRODUCT(($C$2:C800=C800)*($X$2:X800=X800))</f>
        <v/>
      </c>
      <c r="AB800" s="4">
        <f>MIN(4,INT((AA800-1)*4/COUNTIF($C$2:$C$3444,C800))+1)</f>
        <v/>
      </c>
    </row>
    <row r="801">
      <c r="A801" s="5" t="inlineStr">
        <is>
          <t>W00960</t>
        </is>
      </c>
      <c r="B801" s="5" t="inlineStr">
        <is>
          <t>DE · Munich</t>
        </is>
      </c>
      <c r="C801" s="5" t="inlineStr">
        <is>
          <t>DE</t>
        </is>
      </c>
      <c r="D801" s="5" t="inlineStr">
        <is>
          <t>Munich</t>
        </is>
      </c>
      <c r="E801" s="5" t="inlineStr">
        <is>
          <t>Customer Service</t>
        </is>
      </c>
      <c r="F801" s="5" t="inlineStr">
        <is>
          <t>L1</t>
        </is>
      </c>
      <c r="G801" s="5" t="inlineStr">
        <is>
          <t>Customer Service L1</t>
        </is>
      </c>
      <c r="H801" s="5" t="inlineStr">
        <is>
          <t>F</t>
        </is>
      </c>
      <c r="I801" s="5" t="inlineStr">
        <is>
          <t>Permanent</t>
        </is>
      </c>
      <c r="J801" s="5" t="inlineStr">
        <is>
          <t>Onsite</t>
        </is>
      </c>
      <c r="K801" s="5" t="n">
        <v>1</v>
      </c>
      <c r="L801" s="5" t="n">
        <v>40</v>
      </c>
      <c r="M801" s="5" t="n">
        <v>4</v>
      </c>
      <c r="N801" s="41" t="n">
        <v>35950</v>
      </c>
      <c r="O801" s="41" t="n">
        <v>0</v>
      </c>
      <c r="P801" s="41" t="n">
        <v>0</v>
      </c>
      <c r="Q801" s="41" t="n">
        <v>1800</v>
      </c>
      <c r="R801" s="41" t="n">
        <v>0</v>
      </c>
      <c r="S801" s="28">
        <f>L801*Settings!$C$7</f>
        <v/>
      </c>
      <c r="T801" s="34">
        <f>O801+P801+Q801+R801</f>
        <v/>
      </c>
      <c r="U801" s="34">
        <f>N801+T801</f>
        <v/>
      </c>
      <c r="V801" s="33">
        <f>N801/S801</f>
        <v/>
      </c>
      <c r="W801" s="33">
        <f>T801/S801</f>
        <v/>
      </c>
      <c r="X801" s="33">
        <f>U801/S801</f>
        <v/>
      </c>
      <c r="Y801" s="4">
        <f>IF(T801&gt;0,1,0)</f>
        <v/>
      </c>
      <c r="Z801" s="4">
        <f>INDEX('Job Evaluation'!$I$5:$I$40,MATCH(G801,'Job Evaluation'!$A$5:$A$40,0))</f>
        <v/>
      </c>
      <c r="AA801" s="4">
        <f>SUMPRODUCT(($C$2:$C$3444=C801)*($X$2:$X$3444&lt;X801))+SUMPRODUCT(($C$2:C801=C801)*($X$2:X801=X801))</f>
        <v/>
      </c>
      <c r="AB801" s="4">
        <f>MIN(4,INT((AA801-1)*4/COUNTIF($C$2:$C$3444,C801))+1)</f>
        <v/>
      </c>
    </row>
    <row r="802">
      <c r="A802" s="5" t="inlineStr">
        <is>
          <t>W00961</t>
        </is>
      </c>
      <c r="B802" s="5" t="inlineStr">
        <is>
          <t>IT · Milan</t>
        </is>
      </c>
      <c r="C802" s="5" t="inlineStr">
        <is>
          <t>IT</t>
        </is>
      </c>
      <c r="D802" s="5" t="inlineStr">
        <is>
          <t>Milan</t>
        </is>
      </c>
      <c r="E802" s="5" t="inlineStr">
        <is>
          <t>Operations</t>
        </is>
      </c>
      <c r="F802" s="5" t="inlineStr">
        <is>
          <t>L3</t>
        </is>
      </c>
      <c r="G802" s="5" t="inlineStr">
        <is>
          <t>Operations L3</t>
        </is>
      </c>
      <c r="H802" s="5" t="inlineStr">
        <is>
          <t>F</t>
        </is>
      </c>
      <c r="I802" s="5" t="inlineStr">
        <is>
          <t>Permanent</t>
        </is>
      </c>
      <c r="J802" s="5" t="inlineStr">
        <is>
          <t>Remote</t>
        </is>
      </c>
      <c r="K802" s="5" t="n">
        <v>1</v>
      </c>
      <c r="L802" s="5" t="n">
        <v>40</v>
      </c>
      <c r="M802" s="5" t="n">
        <v>3</v>
      </c>
      <c r="N802" s="41" t="n">
        <v>38100</v>
      </c>
      <c r="O802" s="41" t="n">
        <v>1840</v>
      </c>
      <c r="P802" s="41" t="n">
        <v>0</v>
      </c>
      <c r="Q802" s="41" t="n">
        <v>0</v>
      </c>
      <c r="R802" s="41" t="n">
        <v>0</v>
      </c>
      <c r="S802" s="28">
        <f>L802*Settings!$C$7</f>
        <v/>
      </c>
      <c r="T802" s="34">
        <f>O802+P802+Q802+R802</f>
        <v/>
      </c>
      <c r="U802" s="34">
        <f>N802+T802</f>
        <v/>
      </c>
      <c r="V802" s="33">
        <f>N802/S802</f>
        <v/>
      </c>
      <c r="W802" s="33">
        <f>T802/S802</f>
        <v/>
      </c>
      <c r="X802" s="33">
        <f>U802/S802</f>
        <v/>
      </c>
      <c r="Y802" s="4">
        <f>IF(T802&gt;0,1,0)</f>
        <v/>
      </c>
      <c r="Z802" s="4">
        <f>INDEX('Job Evaluation'!$I$5:$I$40,MATCH(G802,'Job Evaluation'!$A$5:$A$40,0))</f>
        <v/>
      </c>
      <c r="AA802" s="4">
        <f>SUMPRODUCT(($C$2:$C$3444=C802)*($X$2:$X$3444&lt;X802))+SUMPRODUCT(($C$2:C802=C802)*($X$2:X802=X802))</f>
        <v/>
      </c>
      <c r="AB802" s="4">
        <f>MIN(4,INT((AA802-1)*4/COUNTIF($C$2:$C$3444,C802))+1)</f>
        <v/>
      </c>
    </row>
    <row r="803">
      <c r="A803" s="5" t="inlineStr">
        <is>
          <t>W00962</t>
        </is>
      </c>
      <c r="B803" s="5" t="inlineStr">
        <is>
          <t>DE · Munich</t>
        </is>
      </c>
      <c r="C803" s="5" t="inlineStr">
        <is>
          <t>DE</t>
        </is>
      </c>
      <c r="D803" s="5" t="inlineStr">
        <is>
          <t>Munich</t>
        </is>
      </c>
      <c r="E803" s="5" t="inlineStr">
        <is>
          <t>Tech</t>
        </is>
      </c>
      <c r="F803" s="5" t="inlineStr">
        <is>
          <t>L1</t>
        </is>
      </c>
      <c r="G803" s="5" t="inlineStr">
        <is>
          <t>Tech L1</t>
        </is>
      </c>
      <c r="H803" s="5" t="inlineStr">
        <is>
          <t>F</t>
        </is>
      </c>
      <c r="I803" s="5" t="inlineStr">
        <is>
          <t>Permanent</t>
        </is>
      </c>
      <c r="J803" s="5" t="inlineStr">
        <is>
          <t>Hybrid</t>
        </is>
      </c>
      <c r="K803" s="5" t="n">
        <v>1</v>
      </c>
      <c r="L803" s="5" t="n">
        <v>40</v>
      </c>
      <c r="M803" s="5" t="n">
        <v>4</v>
      </c>
      <c r="N803" s="41" t="n">
        <v>43550</v>
      </c>
      <c r="O803" s="41" t="n">
        <v>0</v>
      </c>
      <c r="P803" s="41" t="n">
        <v>0</v>
      </c>
      <c r="Q803" s="41" t="n">
        <v>0</v>
      </c>
      <c r="R803" s="41" t="n">
        <v>0</v>
      </c>
      <c r="S803" s="28">
        <f>L803*Settings!$C$7</f>
        <v/>
      </c>
      <c r="T803" s="34">
        <f>O803+P803+Q803+R803</f>
        <v/>
      </c>
      <c r="U803" s="34">
        <f>N803+T803</f>
        <v/>
      </c>
      <c r="V803" s="33">
        <f>N803/S803</f>
        <v/>
      </c>
      <c r="W803" s="33">
        <f>T803/S803</f>
        <v/>
      </c>
      <c r="X803" s="33">
        <f>U803/S803</f>
        <v/>
      </c>
      <c r="Y803" s="4">
        <f>IF(T803&gt;0,1,0)</f>
        <v/>
      </c>
      <c r="Z803" s="4">
        <f>INDEX('Job Evaluation'!$I$5:$I$40,MATCH(G803,'Job Evaluation'!$A$5:$A$40,0))</f>
        <v/>
      </c>
      <c r="AA803" s="4">
        <f>SUMPRODUCT(($C$2:$C$3444=C803)*($X$2:$X$3444&lt;X803))+SUMPRODUCT(($C$2:C803=C803)*($X$2:X803=X803))</f>
        <v/>
      </c>
      <c r="AB803" s="4">
        <f>MIN(4,INT((AA803-1)*4/COUNTIF($C$2:$C$3444,C803))+1)</f>
        <v/>
      </c>
    </row>
    <row r="804">
      <c r="A804" s="5" t="inlineStr">
        <is>
          <t>W00964</t>
        </is>
      </c>
      <c r="B804" s="5" t="inlineStr">
        <is>
          <t>ES · Barcelona</t>
        </is>
      </c>
      <c r="C804" s="5" t="inlineStr">
        <is>
          <t>ES</t>
        </is>
      </c>
      <c r="D804" s="5" t="inlineStr">
        <is>
          <t>Barcelona</t>
        </is>
      </c>
      <c r="E804" s="5" t="inlineStr">
        <is>
          <t>Operations</t>
        </is>
      </c>
      <c r="F804" s="5" t="inlineStr">
        <is>
          <t>L1</t>
        </is>
      </c>
      <c r="G804" s="5" t="inlineStr">
        <is>
          <t>Operations L1</t>
        </is>
      </c>
      <c r="H804" s="5" t="inlineStr">
        <is>
          <t>F</t>
        </is>
      </c>
      <c r="I804" s="5" t="inlineStr">
        <is>
          <t>Permanent</t>
        </is>
      </c>
      <c r="J804" s="5" t="inlineStr">
        <is>
          <t>Remote</t>
        </is>
      </c>
      <c r="K804" s="5" t="n">
        <v>1</v>
      </c>
      <c r="L804" s="5" t="n">
        <v>40</v>
      </c>
      <c r="M804" s="5" t="n">
        <v>5</v>
      </c>
      <c r="N804" s="41" t="n">
        <v>22150</v>
      </c>
      <c r="O804" s="41" t="n">
        <v>0</v>
      </c>
      <c r="P804" s="41" t="n">
        <v>0</v>
      </c>
      <c r="Q804" s="41" t="n">
        <v>0</v>
      </c>
      <c r="R804" s="41" t="n">
        <v>0</v>
      </c>
      <c r="S804" s="28">
        <f>L804*Settings!$C$7</f>
        <v/>
      </c>
      <c r="T804" s="34">
        <f>O804+P804+Q804+R804</f>
        <v/>
      </c>
      <c r="U804" s="34">
        <f>N804+T804</f>
        <v/>
      </c>
      <c r="V804" s="33">
        <f>N804/S804</f>
        <v/>
      </c>
      <c r="W804" s="33">
        <f>T804/S804</f>
        <v/>
      </c>
      <c r="X804" s="33">
        <f>U804/S804</f>
        <v/>
      </c>
      <c r="Y804" s="4">
        <f>IF(T804&gt;0,1,0)</f>
        <v/>
      </c>
      <c r="Z804" s="4">
        <f>INDEX('Job Evaluation'!$I$5:$I$40,MATCH(G804,'Job Evaluation'!$A$5:$A$40,0))</f>
        <v/>
      </c>
      <c r="AA804" s="4">
        <f>SUMPRODUCT(($C$2:$C$3444=C804)*($X$2:$X$3444&lt;X804))+SUMPRODUCT(($C$2:C804=C804)*($X$2:X804=X804))</f>
        <v/>
      </c>
      <c r="AB804" s="4">
        <f>MIN(4,INT((AA804-1)*4/COUNTIF($C$2:$C$3444,C804))+1)</f>
        <v/>
      </c>
    </row>
    <row r="805">
      <c r="A805" s="5" t="inlineStr">
        <is>
          <t>W00965</t>
        </is>
      </c>
      <c r="B805" s="5" t="inlineStr">
        <is>
          <t>PL · Kraków</t>
        </is>
      </c>
      <c r="C805" s="5" t="inlineStr">
        <is>
          <t>PL</t>
        </is>
      </c>
      <c r="D805" s="5" t="inlineStr">
        <is>
          <t>Krakow</t>
        </is>
      </c>
      <c r="E805" s="5" t="inlineStr">
        <is>
          <t>Customer Service</t>
        </is>
      </c>
      <c r="F805" s="5" t="inlineStr">
        <is>
          <t>L2</t>
        </is>
      </c>
      <c r="G805" s="5" t="inlineStr">
        <is>
          <t>Customer Service L2</t>
        </is>
      </c>
      <c r="H805" s="5" t="inlineStr">
        <is>
          <t>F</t>
        </is>
      </c>
      <c r="I805" s="5" t="inlineStr">
        <is>
          <t>Fixed-term</t>
        </is>
      </c>
      <c r="J805" s="5" t="inlineStr">
        <is>
          <t>Onsite</t>
        </is>
      </c>
      <c r="K805" s="5" t="n">
        <v>1</v>
      </c>
      <c r="L805" s="5" t="n">
        <v>40</v>
      </c>
      <c r="M805" s="5" t="n">
        <v>2</v>
      </c>
      <c r="N805" s="41" t="n">
        <v>22550</v>
      </c>
      <c r="O805" s="41" t="n">
        <v>0</v>
      </c>
      <c r="P805" s="41" t="n">
        <v>0</v>
      </c>
      <c r="Q805" s="41" t="n">
        <v>840</v>
      </c>
      <c r="R805" s="41" t="n">
        <v>0</v>
      </c>
      <c r="S805" s="28">
        <f>L805*Settings!$C$7</f>
        <v/>
      </c>
      <c r="T805" s="34">
        <f>O805+P805+Q805+R805</f>
        <v/>
      </c>
      <c r="U805" s="34">
        <f>N805+T805</f>
        <v/>
      </c>
      <c r="V805" s="33">
        <f>N805/S805</f>
        <v/>
      </c>
      <c r="W805" s="33">
        <f>T805/S805</f>
        <v/>
      </c>
      <c r="X805" s="33">
        <f>U805/S805</f>
        <v/>
      </c>
      <c r="Y805" s="4">
        <f>IF(T805&gt;0,1,0)</f>
        <v/>
      </c>
      <c r="Z805" s="4">
        <f>INDEX('Job Evaluation'!$I$5:$I$40,MATCH(G805,'Job Evaluation'!$A$5:$A$40,0))</f>
        <v/>
      </c>
      <c r="AA805" s="4">
        <f>SUMPRODUCT(($C$2:$C$3444=C805)*($X$2:$X$3444&lt;X805))+SUMPRODUCT(($C$2:C805=C805)*($X$2:X805=X805))</f>
        <v/>
      </c>
      <c r="AB805" s="4">
        <f>MIN(4,INT((AA805-1)*4/COUNTIF($C$2:$C$3444,C805))+1)</f>
        <v/>
      </c>
    </row>
    <row r="806">
      <c r="A806" s="5" t="inlineStr">
        <is>
          <t>W00966</t>
        </is>
      </c>
      <c r="B806" s="5" t="inlineStr">
        <is>
          <t>PL · Kraków</t>
        </is>
      </c>
      <c r="C806" s="5" t="inlineStr">
        <is>
          <t>PL</t>
        </is>
      </c>
      <c r="D806" s="5" t="inlineStr">
        <is>
          <t>Krakow</t>
        </is>
      </c>
      <c r="E806" s="5" t="inlineStr">
        <is>
          <t>Operations</t>
        </is>
      </c>
      <c r="F806" s="5" t="inlineStr">
        <is>
          <t>L1</t>
        </is>
      </c>
      <c r="G806" s="5" t="inlineStr">
        <is>
          <t>Operations L1</t>
        </is>
      </c>
      <c r="H806" s="5" t="inlineStr">
        <is>
          <t>M</t>
        </is>
      </c>
      <c r="I806" s="5" t="inlineStr">
        <is>
          <t>Fixed-term</t>
        </is>
      </c>
      <c r="J806" s="5" t="inlineStr">
        <is>
          <t>Onsite</t>
        </is>
      </c>
      <c r="K806" s="5" t="n">
        <v>1</v>
      </c>
      <c r="L806" s="5" t="n">
        <v>40</v>
      </c>
      <c r="M806" s="5" t="n">
        <v>3</v>
      </c>
      <c r="N806" s="41" t="n">
        <v>18550</v>
      </c>
      <c r="O806" s="41" t="n">
        <v>0</v>
      </c>
      <c r="P806" s="41" t="n">
        <v>0</v>
      </c>
      <c r="Q806" s="41" t="n">
        <v>840</v>
      </c>
      <c r="R806" s="41" t="n">
        <v>0</v>
      </c>
      <c r="S806" s="28">
        <f>L806*Settings!$C$7</f>
        <v/>
      </c>
      <c r="T806" s="34">
        <f>O806+P806+Q806+R806</f>
        <v/>
      </c>
      <c r="U806" s="34">
        <f>N806+T806</f>
        <v/>
      </c>
      <c r="V806" s="33">
        <f>N806/S806</f>
        <v/>
      </c>
      <c r="W806" s="33">
        <f>T806/S806</f>
        <v/>
      </c>
      <c r="X806" s="33">
        <f>U806/S806</f>
        <v/>
      </c>
      <c r="Y806" s="4">
        <f>IF(T806&gt;0,1,0)</f>
        <v/>
      </c>
      <c r="Z806" s="4">
        <f>INDEX('Job Evaluation'!$I$5:$I$40,MATCH(G806,'Job Evaluation'!$A$5:$A$40,0))</f>
        <v/>
      </c>
      <c r="AA806" s="4">
        <f>SUMPRODUCT(($C$2:$C$3444=C806)*($X$2:$X$3444&lt;X806))+SUMPRODUCT(($C$2:C806=C806)*($X$2:X806=X806))</f>
        <v/>
      </c>
      <c r="AB806" s="4">
        <f>MIN(4,INT((AA806-1)*4/COUNTIF($C$2:$C$3444,C806))+1)</f>
        <v/>
      </c>
    </row>
    <row r="807">
      <c r="A807" s="5" t="inlineStr">
        <is>
          <t>W00967</t>
        </is>
      </c>
      <c r="B807" s="5" t="inlineStr">
        <is>
          <t>ES · Barcelona</t>
        </is>
      </c>
      <c r="C807" s="5" t="inlineStr">
        <is>
          <t>ES</t>
        </is>
      </c>
      <c r="D807" s="5" t="inlineStr">
        <is>
          <t>Barcelona</t>
        </is>
      </c>
      <c r="E807" s="5" t="inlineStr">
        <is>
          <t>Customer Service</t>
        </is>
      </c>
      <c r="F807" s="5" t="inlineStr">
        <is>
          <t>L1</t>
        </is>
      </c>
      <c r="G807" s="5" t="inlineStr">
        <is>
          <t>Customer Service L1</t>
        </is>
      </c>
      <c r="H807" s="5" t="inlineStr">
        <is>
          <t>M</t>
        </is>
      </c>
      <c r="I807" s="5" t="inlineStr">
        <is>
          <t>Permanent</t>
        </is>
      </c>
      <c r="J807" s="5" t="inlineStr">
        <is>
          <t>Remote</t>
        </is>
      </c>
      <c r="K807" s="5" t="n">
        <v>1</v>
      </c>
      <c r="L807" s="5" t="n">
        <v>40</v>
      </c>
      <c r="M807" s="5" t="n">
        <v>3</v>
      </c>
      <c r="N807" s="41" t="n">
        <v>18700</v>
      </c>
      <c r="O807" s="41" t="n">
        <v>0</v>
      </c>
      <c r="P807" s="41" t="n">
        <v>0</v>
      </c>
      <c r="Q807" s="41" t="n">
        <v>0</v>
      </c>
      <c r="R807" s="41" t="n">
        <v>0</v>
      </c>
      <c r="S807" s="28">
        <f>L807*Settings!$C$7</f>
        <v/>
      </c>
      <c r="T807" s="34">
        <f>O807+P807+Q807+R807</f>
        <v/>
      </c>
      <c r="U807" s="34">
        <f>N807+T807</f>
        <v/>
      </c>
      <c r="V807" s="33">
        <f>N807/S807</f>
        <v/>
      </c>
      <c r="W807" s="33">
        <f>T807/S807</f>
        <v/>
      </c>
      <c r="X807" s="33">
        <f>U807/S807</f>
        <v/>
      </c>
      <c r="Y807" s="4">
        <f>IF(T807&gt;0,1,0)</f>
        <v/>
      </c>
      <c r="Z807" s="4">
        <f>INDEX('Job Evaluation'!$I$5:$I$40,MATCH(G807,'Job Evaluation'!$A$5:$A$40,0))</f>
        <v/>
      </c>
      <c r="AA807" s="4">
        <f>SUMPRODUCT(($C$2:$C$3444=C807)*($X$2:$X$3444&lt;X807))+SUMPRODUCT(($C$2:C807=C807)*($X$2:X807=X807))</f>
        <v/>
      </c>
      <c r="AB807" s="4">
        <f>MIN(4,INT((AA807-1)*4/COUNTIF($C$2:$C$3444,C807))+1)</f>
        <v/>
      </c>
    </row>
    <row r="808">
      <c r="A808" s="5" t="inlineStr">
        <is>
          <t>W00968</t>
        </is>
      </c>
      <c r="B808" s="5" t="inlineStr">
        <is>
          <t>PL · Kraków</t>
        </is>
      </c>
      <c r="C808" s="5" t="inlineStr">
        <is>
          <t>PL</t>
        </is>
      </c>
      <c r="D808" s="5" t="inlineStr">
        <is>
          <t>Krakow</t>
        </is>
      </c>
      <c r="E808" s="5" t="inlineStr">
        <is>
          <t>Operations</t>
        </is>
      </c>
      <c r="F808" s="5" t="inlineStr">
        <is>
          <t>L1</t>
        </is>
      </c>
      <c r="G808" s="5" t="inlineStr">
        <is>
          <t>Operations L1</t>
        </is>
      </c>
      <c r="H808" s="5" t="inlineStr">
        <is>
          <t>F</t>
        </is>
      </c>
      <c r="I808" s="5" t="inlineStr">
        <is>
          <t>Permanent</t>
        </is>
      </c>
      <c r="J808" s="5" t="inlineStr">
        <is>
          <t>Hybrid</t>
        </is>
      </c>
      <c r="K808" s="5" t="n">
        <v>1</v>
      </c>
      <c r="L808" s="5" t="n">
        <v>40</v>
      </c>
      <c r="M808" s="5" t="n">
        <v>4</v>
      </c>
      <c r="N808" s="41" t="n">
        <v>19950</v>
      </c>
      <c r="O808" s="41" t="n">
        <v>0</v>
      </c>
      <c r="P808" s="41" t="n">
        <v>0</v>
      </c>
      <c r="Q808" s="41" t="n">
        <v>0</v>
      </c>
      <c r="R808" s="41" t="n">
        <v>0</v>
      </c>
      <c r="S808" s="28">
        <f>L808*Settings!$C$7</f>
        <v/>
      </c>
      <c r="T808" s="34">
        <f>O808+P808+Q808+R808</f>
        <v/>
      </c>
      <c r="U808" s="34">
        <f>N808+T808</f>
        <v/>
      </c>
      <c r="V808" s="33">
        <f>N808/S808</f>
        <v/>
      </c>
      <c r="W808" s="33">
        <f>T808/S808</f>
        <v/>
      </c>
      <c r="X808" s="33">
        <f>U808/S808</f>
        <v/>
      </c>
      <c r="Y808" s="4">
        <f>IF(T808&gt;0,1,0)</f>
        <v/>
      </c>
      <c r="Z808" s="4">
        <f>INDEX('Job Evaluation'!$I$5:$I$40,MATCH(G808,'Job Evaluation'!$A$5:$A$40,0))</f>
        <v/>
      </c>
      <c r="AA808" s="4">
        <f>SUMPRODUCT(($C$2:$C$3444=C808)*($X$2:$X$3444&lt;X808))+SUMPRODUCT(($C$2:C808=C808)*($X$2:X808=X808))</f>
        <v/>
      </c>
      <c r="AB808" s="4">
        <f>MIN(4,INT((AA808-1)*4/COUNTIF($C$2:$C$3444,C808))+1)</f>
        <v/>
      </c>
    </row>
    <row r="809">
      <c r="A809" s="5" t="inlineStr">
        <is>
          <t>W00969</t>
        </is>
      </c>
      <c r="B809" s="5" t="inlineStr">
        <is>
          <t>IT · Milan</t>
        </is>
      </c>
      <c r="C809" s="5" t="inlineStr">
        <is>
          <t>IT</t>
        </is>
      </c>
      <c r="D809" s="5" t="inlineStr">
        <is>
          <t>Milan</t>
        </is>
      </c>
      <c r="E809" s="5" t="inlineStr">
        <is>
          <t>Sales</t>
        </is>
      </c>
      <c r="F809" s="5" t="inlineStr">
        <is>
          <t>L3</t>
        </is>
      </c>
      <c r="G809" s="5" t="inlineStr">
        <is>
          <t>Sales L3</t>
        </is>
      </c>
      <c r="H809" s="5" t="inlineStr">
        <is>
          <t>M</t>
        </is>
      </c>
      <c r="I809" s="5" t="inlineStr">
        <is>
          <t>Permanent</t>
        </is>
      </c>
      <c r="J809" s="5" t="inlineStr">
        <is>
          <t>Hybrid</t>
        </is>
      </c>
      <c r="K809" s="5" t="n">
        <v>1</v>
      </c>
      <c r="L809" s="5" t="n">
        <v>40</v>
      </c>
      <c r="M809" s="5" t="n">
        <v>1</v>
      </c>
      <c r="N809" s="41" t="n">
        <v>37000</v>
      </c>
      <c r="O809" s="41" t="n">
        <v>0</v>
      </c>
      <c r="P809" s="41" t="n">
        <v>3750</v>
      </c>
      <c r="Q809" s="41" t="n">
        <v>0</v>
      </c>
      <c r="R809" s="41" t="n">
        <v>0</v>
      </c>
      <c r="S809" s="28">
        <f>L809*Settings!$C$7</f>
        <v/>
      </c>
      <c r="T809" s="34">
        <f>O809+P809+Q809+R809</f>
        <v/>
      </c>
      <c r="U809" s="34">
        <f>N809+T809</f>
        <v/>
      </c>
      <c r="V809" s="33">
        <f>N809/S809</f>
        <v/>
      </c>
      <c r="W809" s="33">
        <f>T809/S809</f>
        <v/>
      </c>
      <c r="X809" s="33">
        <f>U809/S809</f>
        <v/>
      </c>
      <c r="Y809" s="4">
        <f>IF(T809&gt;0,1,0)</f>
        <v/>
      </c>
      <c r="Z809" s="4">
        <f>INDEX('Job Evaluation'!$I$5:$I$40,MATCH(G809,'Job Evaluation'!$A$5:$A$40,0))</f>
        <v/>
      </c>
      <c r="AA809" s="4">
        <f>SUMPRODUCT(($C$2:$C$3444=C809)*($X$2:$X$3444&lt;X809))+SUMPRODUCT(($C$2:C809=C809)*($X$2:X809=X809))</f>
        <v/>
      </c>
      <c r="AB809" s="4">
        <f>MIN(4,INT((AA809-1)*4/COUNTIF($C$2:$C$3444,C809))+1)</f>
        <v/>
      </c>
    </row>
    <row r="810">
      <c r="A810" s="5" t="inlineStr">
        <is>
          <t>W00970</t>
        </is>
      </c>
      <c r="B810" s="5" t="inlineStr">
        <is>
          <t>PL · Kraków</t>
        </is>
      </c>
      <c r="C810" s="5" t="inlineStr">
        <is>
          <t>PL</t>
        </is>
      </c>
      <c r="D810" s="5" t="inlineStr">
        <is>
          <t>Krakow</t>
        </is>
      </c>
      <c r="E810" s="5" t="inlineStr">
        <is>
          <t>Sales</t>
        </is>
      </c>
      <c r="F810" s="5" t="inlineStr">
        <is>
          <t>L5</t>
        </is>
      </c>
      <c r="G810" s="5" t="inlineStr">
        <is>
          <t>Sales L5</t>
        </is>
      </c>
      <c r="H810" s="5" t="inlineStr">
        <is>
          <t>M</t>
        </is>
      </c>
      <c r="I810" s="5" t="inlineStr">
        <is>
          <t>Permanent</t>
        </is>
      </c>
      <c r="J810" s="5" t="inlineStr">
        <is>
          <t>Remote</t>
        </is>
      </c>
      <c r="K810" s="5" t="n">
        <v>1</v>
      </c>
      <c r="L810" s="5" t="n">
        <v>40</v>
      </c>
      <c r="M810" s="5" t="n">
        <v>3</v>
      </c>
      <c r="N810" s="41" t="n">
        <v>64850</v>
      </c>
      <c r="O810" s="41" t="n">
        <v>7150</v>
      </c>
      <c r="P810" s="41" t="n">
        <v>10620</v>
      </c>
      <c r="Q810" s="41" t="n">
        <v>0</v>
      </c>
      <c r="R810" s="41" t="n">
        <v>4200</v>
      </c>
      <c r="S810" s="28">
        <f>L810*Settings!$C$7</f>
        <v/>
      </c>
      <c r="T810" s="34">
        <f>O810+P810+Q810+R810</f>
        <v/>
      </c>
      <c r="U810" s="34">
        <f>N810+T810</f>
        <v/>
      </c>
      <c r="V810" s="33">
        <f>N810/S810</f>
        <v/>
      </c>
      <c r="W810" s="33">
        <f>T810/S810</f>
        <v/>
      </c>
      <c r="X810" s="33">
        <f>U810/S810</f>
        <v/>
      </c>
      <c r="Y810" s="4">
        <f>IF(T810&gt;0,1,0)</f>
        <v/>
      </c>
      <c r="Z810" s="4">
        <f>INDEX('Job Evaluation'!$I$5:$I$40,MATCH(G810,'Job Evaluation'!$A$5:$A$40,0))</f>
        <v/>
      </c>
      <c r="AA810" s="4">
        <f>SUMPRODUCT(($C$2:$C$3444=C810)*($X$2:$X$3444&lt;X810))+SUMPRODUCT(($C$2:C810=C810)*($X$2:X810=X810))</f>
        <v/>
      </c>
      <c r="AB810" s="4">
        <f>MIN(4,INT((AA810-1)*4/COUNTIF($C$2:$C$3444,C810))+1)</f>
        <v/>
      </c>
    </row>
    <row r="811">
      <c r="A811" s="5" t="inlineStr">
        <is>
          <t>W00971</t>
        </is>
      </c>
      <c r="B811" s="5" t="inlineStr">
        <is>
          <t>PL · Kraków</t>
        </is>
      </c>
      <c r="C811" s="5" t="inlineStr">
        <is>
          <t>PL</t>
        </is>
      </c>
      <c r="D811" s="5" t="inlineStr">
        <is>
          <t>Krakow</t>
        </is>
      </c>
      <c r="E811" s="5" t="inlineStr">
        <is>
          <t>Finance</t>
        </is>
      </c>
      <c r="F811" s="5" t="inlineStr">
        <is>
          <t>L3</t>
        </is>
      </c>
      <c r="G811" s="5" t="inlineStr">
        <is>
          <t>Finance L3</t>
        </is>
      </c>
      <c r="H811" s="5" t="inlineStr">
        <is>
          <t>M</t>
        </is>
      </c>
      <c r="I811" s="5" t="inlineStr">
        <is>
          <t>Permanent</t>
        </is>
      </c>
      <c r="J811" s="5" t="inlineStr">
        <is>
          <t>Onsite</t>
        </is>
      </c>
      <c r="K811" s="5" t="n">
        <v>1</v>
      </c>
      <c r="L811" s="5" t="n">
        <v>40</v>
      </c>
      <c r="M811" s="5" t="n">
        <v>3</v>
      </c>
      <c r="N811" s="41" t="n">
        <v>39000</v>
      </c>
      <c r="O811" s="41" t="n">
        <v>1910</v>
      </c>
      <c r="P811" s="41" t="n">
        <v>0</v>
      </c>
      <c r="Q811" s="41" t="n">
        <v>0</v>
      </c>
      <c r="R811" s="41" t="n">
        <v>0</v>
      </c>
      <c r="S811" s="28">
        <f>L811*Settings!$C$7</f>
        <v/>
      </c>
      <c r="T811" s="34">
        <f>O811+P811+Q811+R811</f>
        <v/>
      </c>
      <c r="U811" s="34">
        <f>N811+T811</f>
        <v/>
      </c>
      <c r="V811" s="33">
        <f>N811/S811</f>
        <v/>
      </c>
      <c r="W811" s="33">
        <f>T811/S811</f>
        <v/>
      </c>
      <c r="X811" s="33">
        <f>U811/S811</f>
        <v/>
      </c>
      <c r="Y811" s="4">
        <f>IF(T811&gt;0,1,0)</f>
        <v/>
      </c>
      <c r="Z811" s="4">
        <f>INDEX('Job Evaluation'!$I$5:$I$40,MATCH(G811,'Job Evaluation'!$A$5:$A$40,0))</f>
        <v/>
      </c>
      <c r="AA811" s="4">
        <f>SUMPRODUCT(($C$2:$C$3444=C811)*($X$2:$X$3444&lt;X811))+SUMPRODUCT(($C$2:C811=C811)*($X$2:X811=X811))</f>
        <v/>
      </c>
      <c r="AB811" s="4">
        <f>MIN(4,INT((AA811-1)*4/COUNTIF($C$2:$C$3444,C811))+1)</f>
        <v/>
      </c>
    </row>
    <row r="812">
      <c r="A812" s="5" t="inlineStr">
        <is>
          <t>W00972</t>
        </is>
      </c>
      <c r="B812" s="5" t="inlineStr">
        <is>
          <t>PL · Kraków</t>
        </is>
      </c>
      <c r="C812" s="5" t="inlineStr">
        <is>
          <t>PL</t>
        </is>
      </c>
      <c r="D812" s="5" t="inlineStr">
        <is>
          <t>Krakow</t>
        </is>
      </c>
      <c r="E812" s="5" t="inlineStr">
        <is>
          <t>Customer Service</t>
        </is>
      </c>
      <c r="F812" s="5" t="inlineStr">
        <is>
          <t>L2</t>
        </is>
      </c>
      <c r="G812" s="5" t="inlineStr">
        <is>
          <t>Customer Service L2</t>
        </is>
      </c>
      <c r="H812" s="5" t="inlineStr">
        <is>
          <t>F</t>
        </is>
      </c>
      <c r="I812" s="5" t="inlineStr">
        <is>
          <t>Permanent</t>
        </is>
      </c>
      <c r="J812" s="5" t="inlineStr">
        <is>
          <t>Onsite</t>
        </is>
      </c>
      <c r="K812" s="5" t="n">
        <v>1</v>
      </c>
      <c r="L812" s="5" t="n">
        <v>40</v>
      </c>
      <c r="M812" s="5" t="n">
        <v>3</v>
      </c>
      <c r="N812" s="41" t="n">
        <v>23000</v>
      </c>
      <c r="O812" s="41" t="n">
        <v>0</v>
      </c>
      <c r="P812" s="41" t="n">
        <v>0</v>
      </c>
      <c r="Q812" s="41" t="n">
        <v>840</v>
      </c>
      <c r="R812" s="41" t="n">
        <v>0</v>
      </c>
      <c r="S812" s="28">
        <f>L812*Settings!$C$7</f>
        <v/>
      </c>
      <c r="T812" s="34">
        <f>O812+P812+Q812+R812</f>
        <v/>
      </c>
      <c r="U812" s="34">
        <f>N812+T812</f>
        <v/>
      </c>
      <c r="V812" s="33">
        <f>N812/S812</f>
        <v/>
      </c>
      <c r="W812" s="33">
        <f>T812/S812</f>
        <v/>
      </c>
      <c r="X812" s="33">
        <f>U812/S812</f>
        <v/>
      </c>
      <c r="Y812" s="4">
        <f>IF(T812&gt;0,1,0)</f>
        <v/>
      </c>
      <c r="Z812" s="4">
        <f>INDEX('Job Evaluation'!$I$5:$I$40,MATCH(G812,'Job Evaluation'!$A$5:$A$40,0))</f>
        <v/>
      </c>
      <c r="AA812" s="4">
        <f>SUMPRODUCT(($C$2:$C$3444=C812)*($X$2:$X$3444&lt;X812))+SUMPRODUCT(($C$2:C812=C812)*($X$2:X812=X812))</f>
        <v/>
      </c>
      <c r="AB812" s="4">
        <f>MIN(4,INT((AA812-1)*4/COUNTIF($C$2:$C$3444,C812))+1)</f>
        <v/>
      </c>
    </row>
    <row r="813">
      <c r="A813" s="5" t="inlineStr">
        <is>
          <t>W00973</t>
        </is>
      </c>
      <c r="B813" s="5" t="inlineStr">
        <is>
          <t>PL · Kraków</t>
        </is>
      </c>
      <c r="C813" s="5" t="inlineStr">
        <is>
          <t>PL</t>
        </is>
      </c>
      <c r="D813" s="5" t="inlineStr">
        <is>
          <t>Krakow</t>
        </is>
      </c>
      <c r="E813" s="5" t="inlineStr">
        <is>
          <t>Tech</t>
        </is>
      </c>
      <c r="F813" s="5" t="inlineStr">
        <is>
          <t>L3</t>
        </is>
      </c>
      <c r="G813" s="5" t="inlineStr">
        <is>
          <t>Tech L3</t>
        </is>
      </c>
      <c r="H813" s="5" t="inlineStr">
        <is>
          <t>M</t>
        </is>
      </c>
      <c r="I813" s="5" t="inlineStr">
        <is>
          <t>Fixed-term</t>
        </is>
      </c>
      <c r="J813" s="5" t="inlineStr">
        <is>
          <t>Hybrid</t>
        </is>
      </c>
      <c r="K813" s="5" t="n">
        <v>1</v>
      </c>
      <c r="L813" s="5" t="n">
        <v>40</v>
      </c>
      <c r="M813" s="5" t="n">
        <v>3</v>
      </c>
      <c r="N813" s="41" t="n">
        <v>41750</v>
      </c>
      <c r="O813" s="41" t="n">
        <v>2230</v>
      </c>
      <c r="P813" s="41" t="n">
        <v>0</v>
      </c>
      <c r="Q813" s="41" t="n">
        <v>0</v>
      </c>
      <c r="R813" s="41" t="n">
        <v>0</v>
      </c>
      <c r="S813" s="28">
        <f>L813*Settings!$C$7</f>
        <v/>
      </c>
      <c r="T813" s="34">
        <f>O813+P813+Q813+R813</f>
        <v/>
      </c>
      <c r="U813" s="34">
        <f>N813+T813</f>
        <v/>
      </c>
      <c r="V813" s="33">
        <f>N813/S813</f>
        <v/>
      </c>
      <c r="W813" s="33">
        <f>T813/S813</f>
        <v/>
      </c>
      <c r="X813" s="33">
        <f>U813/S813</f>
        <v/>
      </c>
      <c r="Y813" s="4">
        <f>IF(T813&gt;0,1,0)</f>
        <v/>
      </c>
      <c r="Z813" s="4">
        <f>INDEX('Job Evaluation'!$I$5:$I$40,MATCH(G813,'Job Evaluation'!$A$5:$A$40,0))</f>
        <v/>
      </c>
      <c r="AA813" s="4">
        <f>SUMPRODUCT(($C$2:$C$3444=C813)*($X$2:$X$3444&lt;X813))+SUMPRODUCT(($C$2:C813=C813)*($X$2:X813=X813))</f>
        <v/>
      </c>
      <c r="AB813" s="4">
        <f>MIN(4,INT((AA813-1)*4/COUNTIF($C$2:$C$3444,C813))+1)</f>
        <v/>
      </c>
    </row>
    <row r="814">
      <c r="A814" s="5" t="inlineStr">
        <is>
          <t>W00974</t>
        </is>
      </c>
      <c r="B814" s="5" t="inlineStr">
        <is>
          <t>PL · Kraków</t>
        </is>
      </c>
      <c r="C814" s="5" t="inlineStr">
        <is>
          <t>PL</t>
        </is>
      </c>
      <c r="D814" s="5" t="inlineStr">
        <is>
          <t>Krakow</t>
        </is>
      </c>
      <c r="E814" s="5" t="inlineStr">
        <is>
          <t>Sales</t>
        </is>
      </c>
      <c r="F814" s="5" t="inlineStr">
        <is>
          <t>L6</t>
        </is>
      </c>
      <c r="G814" s="5" t="inlineStr">
        <is>
          <t>Sales L6</t>
        </is>
      </c>
      <c r="H814" s="5" t="inlineStr">
        <is>
          <t>M</t>
        </is>
      </c>
      <c r="I814" s="5" t="inlineStr">
        <is>
          <t>Fixed-term</t>
        </is>
      </c>
      <c r="J814" s="5" t="inlineStr">
        <is>
          <t>Onsite</t>
        </is>
      </c>
      <c r="K814" s="5" t="n">
        <v>1</v>
      </c>
      <c r="L814" s="5" t="n">
        <v>40</v>
      </c>
      <c r="M814" s="5" t="n">
        <v>4</v>
      </c>
      <c r="N814" s="41" t="n">
        <v>92050</v>
      </c>
      <c r="O814" s="41" t="n">
        <v>23320</v>
      </c>
      <c r="P814" s="41" t="n">
        <v>13850</v>
      </c>
      <c r="Q814" s="41" t="n">
        <v>0</v>
      </c>
      <c r="R814" s="41" t="n">
        <v>4200</v>
      </c>
      <c r="S814" s="28">
        <f>L814*Settings!$C$7</f>
        <v/>
      </c>
      <c r="T814" s="34">
        <f>O814+P814+Q814+R814</f>
        <v/>
      </c>
      <c r="U814" s="34">
        <f>N814+T814</f>
        <v/>
      </c>
      <c r="V814" s="33">
        <f>N814/S814</f>
        <v/>
      </c>
      <c r="W814" s="33">
        <f>T814/S814</f>
        <v/>
      </c>
      <c r="X814" s="33">
        <f>U814/S814</f>
        <v/>
      </c>
      <c r="Y814" s="4">
        <f>IF(T814&gt;0,1,0)</f>
        <v/>
      </c>
      <c r="Z814" s="4">
        <f>INDEX('Job Evaluation'!$I$5:$I$40,MATCH(G814,'Job Evaluation'!$A$5:$A$40,0))</f>
        <v/>
      </c>
      <c r="AA814" s="4">
        <f>SUMPRODUCT(($C$2:$C$3444=C814)*($X$2:$X$3444&lt;X814))+SUMPRODUCT(($C$2:C814=C814)*($X$2:X814=X814))</f>
        <v/>
      </c>
      <c r="AB814" s="4">
        <f>MIN(4,INT((AA814-1)*4/COUNTIF($C$2:$C$3444,C814))+1)</f>
        <v/>
      </c>
    </row>
    <row r="815">
      <c r="A815" s="5" t="inlineStr">
        <is>
          <t>W00975</t>
        </is>
      </c>
      <c r="B815" s="5" t="inlineStr">
        <is>
          <t>IT · Milan</t>
        </is>
      </c>
      <c r="C815" s="5" t="inlineStr">
        <is>
          <t>IT</t>
        </is>
      </c>
      <c r="D815" s="5" t="inlineStr">
        <is>
          <t>Milan</t>
        </is>
      </c>
      <c r="E815" s="5" t="inlineStr">
        <is>
          <t>Operations</t>
        </is>
      </c>
      <c r="F815" s="5" t="inlineStr">
        <is>
          <t>L2</t>
        </is>
      </c>
      <c r="G815" s="5" t="inlineStr">
        <is>
          <t>Operations L2</t>
        </is>
      </c>
      <c r="H815" s="5" t="inlineStr">
        <is>
          <t>F</t>
        </is>
      </c>
      <c r="I815" s="5" t="inlineStr">
        <is>
          <t>Permanent</t>
        </is>
      </c>
      <c r="J815" s="5" t="inlineStr">
        <is>
          <t>Hybrid</t>
        </is>
      </c>
      <c r="K815" s="5" t="n">
        <v>1</v>
      </c>
      <c r="L815" s="5" t="n">
        <v>40</v>
      </c>
      <c r="M815" s="5" t="n">
        <v>2</v>
      </c>
      <c r="N815" s="41" t="n">
        <v>33500</v>
      </c>
      <c r="O815" s="41" t="n">
        <v>0</v>
      </c>
      <c r="P815" s="41" t="n">
        <v>0</v>
      </c>
      <c r="Q815" s="41" t="n">
        <v>0</v>
      </c>
      <c r="R815" s="41" t="n">
        <v>0</v>
      </c>
      <c r="S815" s="28">
        <f>L815*Settings!$C$7</f>
        <v/>
      </c>
      <c r="T815" s="34">
        <f>O815+P815+Q815+R815</f>
        <v/>
      </c>
      <c r="U815" s="34">
        <f>N815+T815</f>
        <v/>
      </c>
      <c r="V815" s="33">
        <f>N815/S815</f>
        <v/>
      </c>
      <c r="W815" s="33">
        <f>T815/S815</f>
        <v/>
      </c>
      <c r="X815" s="33">
        <f>U815/S815</f>
        <v/>
      </c>
      <c r="Y815" s="4">
        <f>IF(T815&gt;0,1,0)</f>
        <v/>
      </c>
      <c r="Z815" s="4">
        <f>INDEX('Job Evaluation'!$I$5:$I$40,MATCH(G815,'Job Evaluation'!$A$5:$A$40,0))</f>
        <v/>
      </c>
      <c r="AA815" s="4">
        <f>SUMPRODUCT(($C$2:$C$3444=C815)*($X$2:$X$3444&lt;X815))+SUMPRODUCT(($C$2:C815=C815)*($X$2:X815=X815))</f>
        <v/>
      </c>
      <c r="AB815" s="4">
        <f>MIN(4,INT((AA815-1)*4/COUNTIF($C$2:$C$3444,C815))+1)</f>
        <v/>
      </c>
    </row>
    <row r="816">
      <c r="A816" s="5" t="inlineStr">
        <is>
          <t>W00976</t>
        </is>
      </c>
      <c r="B816" s="5" t="inlineStr">
        <is>
          <t>IT · Milan</t>
        </is>
      </c>
      <c r="C816" s="5" t="inlineStr">
        <is>
          <t>IT</t>
        </is>
      </c>
      <c r="D816" s="5" t="inlineStr">
        <is>
          <t>Milan</t>
        </is>
      </c>
      <c r="E816" s="5" t="inlineStr">
        <is>
          <t>Customer Service</t>
        </is>
      </c>
      <c r="F816" s="5" t="inlineStr">
        <is>
          <t>L3</t>
        </is>
      </c>
      <c r="G816" s="5" t="inlineStr">
        <is>
          <t>Customer Service L3</t>
        </is>
      </c>
      <c r="H816" s="5" t="inlineStr">
        <is>
          <t>F</t>
        </is>
      </c>
      <c r="I816" s="5" t="inlineStr">
        <is>
          <t>Permanent</t>
        </is>
      </c>
      <c r="J816" s="5" t="inlineStr">
        <is>
          <t>Onsite</t>
        </is>
      </c>
      <c r="K816" s="5" t="n">
        <v>1</v>
      </c>
      <c r="L816" s="5" t="n">
        <v>40</v>
      </c>
      <c r="M816" s="5" t="n">
        <v>4</v>
      </c>
      <c r="N816" s="41" t="n">
        <v>32900</v>
      </c>
      <c r="O816" s="41" t="n">
        <v>2360</v>
      </c>
      <c r="P816" s="41" t="n">
        <v>0</v>
      </c>
      <c r="Q816" s="41" t="n">
        <v>1320</v>
      </c>
      <c r="R816" s="41" t="n">
        <v>0</v>
      </c>
      <c r="S816" s="28">
        <f>L816*Settings!$C$7</f>
        <v/>
      </c>
      <c r="T816" s="34">
        <f>O816+P816+Q816+R816</f>
        <v/>
      </c>
      <c r="U816" s="34">
        <f>N816+T816</f>
        <v/>
      </c>
      <c r="V816" s="33">
        <f>N816/S816</f>
        <v/>
      </c>
      <c r="W816" s="33">
        <f>T816/S816</f>
        <v/>
      </c>
      <c r="X816" s="33">
        <f>U816/S816</f>
        <v/>
      </c>
      <c r="Y816" s="4">
        <f>IF(T816&gt;0,1,0)</f>
        <v/>
      </c>
      <c r="Z816" s="4">
        <f>INDEX('Job Evaluation'!$I$5:$I$40,MATCH(G816,'Job Evaluation'!$A$5:$A$40,0))</f>
        <v/>
      </c>
      <c r="AA816" s="4">
        <f>SUMPRODUCT(($C$2:$C$3444=C816)*($X$2:$X$3444&lt;X816))+SUMPRODUCT(($C$2:C816=C816)*($X$2:X816=X816))</f>
        <v/>
      </c>
      <c r="AB816" s="4">
        <f>MIN(4,INT((AA816-1)*4/COUNTIF($C$2:$C$3444,C816))+1)</f>
        <v/>
      </c>
    </row>
    <row r="817">
      <c r="A817" s="5" t="inlineStr">
        <is>
          <t>W00977</t>
        </is>
      </c>
      <c r="B817" s="5" t="inlineStr">
        <is>
          <t>IT · Milan</t>
        </is>
      </c>
      <c r="C817" s="5" t="inlineStr">
        <is>
          <t>IT</t>
        </is>
      </c>
      <c r="D817" s="5" t="inlineStr">
        <is>
          <t>Milan</t>
        </is>
      </c>
      <c r="E817" s="5" t="inlineStr">
        <is>
          <t>Finance</t>
        </is>
      </c>
      <c r="F817" s="5" t="inlineStr">
        <is>
          <t>L2</t>
        </is>
      </c>
      <c r="G817" s="5" t="inlineStr">
        <is>
          <t>Finance L2</t>
        </is>
      </c>
      <c r="H817" s="5" t="inlineStr">
        <is>
          <t>F</t>
        </is>
      </c>
      <c r="I817" s="5" t="inlineStr">
        <is>
          <t>Permanent</t>
        </is>
      </c>
      <c r="J817" s="5" t="inlineStr">
        <is>
          <t>Hybrid</t>
        </is>
      </c>
      <c r="K817" s="5" t="n">
        <v>0.8</v>
      </c>
      <c r="L817" s="5" t="n">
        <v>32</v>
      </c>
      <c r="M817" s="5" t="n">
        <v>1</v>
      </c>
      <c r="N817" s="41" t="n">
        <v>28880</v>
      </c>
      <c r="O817" s="41" t="n">
        <v>0</v>
      </c>
      <c r="P817" s="41" t="n">
        <v>0</v>
      </c>
      <c r="Q817" s="41" t="n">
        <v>0</v>
      </c>
      <c r="R817" s="41" t="n">
        <v>0</v>
      </c>
      <c r="S817" s="28">
        <f>L817*Settings!$C$7</f>
        <v/>
      </c>
      <c r="T817" s="34">
        <f>O817+P817+Q817+R817</f>
        <v/>
      </c>
      <c r="U817" s="34">
        <f>N817+T817</f>
        <v/>
      </c>
      <c r="V817" s="33">
        <f>N817/S817</f>
        <v/>
      </c>
      <c r="W817" s="33">
        <f>T817/S817</f>
        <v/>
      </c>
      <c r="X817" s="33">
        <f>U817/S817</f>
        <v/>
      </c>
      <c r="Y817" s="4">
        <f>IF(T817&gt;0,1,0)</f>
        <v/>
      </c>
      <c r="Z817" s="4">
        <f>INDEX('Job Evaluation'!$I$5:$I$40,MATCH(G817,'Job Evaluation'!$A$5:$A$40,0))</f>
        <v/>
      </c>
      <c r="AA817" s="4">
        <f>SUMPRODUCT(($C$2:$C$3444=C817)*($X$2:$X$3444&lt;X817))+SUMPRODUCT(($C$2:C817=C817)*($X$2:X817=X817))</f>
        <v/>
      </c>
      <c r="AB817" s="4">
        <f>MIN(4,INT((AA817-1)*4/COUNTIF($C$2:$C$3444,C817))+1)</f>
        <v/>
      </c>
    </row>
    <row r="818">
      <c r="A818" s="5" t="inlineStr">
        <is>
          <t>W00978</t>
        </is>
      </c>
      <c r="B818" s="5" t="inlineStr">
        <is>
          <t>PL · Kraków</t>
        </is>
      </c>
      <c r="C818" s="5" t="inlineStr">
        <is>
          <t>PL</t>
        </is>
      </c>
      <c r="D818" s="5" t="inlineStr">
        <is>
          <t>Krakow</t>
        </is>
      </c>
      <c r="E818" s="5" t="inlineStr">
        <is>
          <t>Customer Service</t>
        </is>
      </c>
      <c r="F818" s="5" t="inlineStr">
        <is>
          <t>L3</t>
        </is>
      </c>
      <c r="G818" s="5" t="inlineStr">
        <is>
          <t>Customer Service L3</t>
        </is>
      </c>
      <c r="H818" s="5" t="inlineStr">
        <is>
          <t>F</t>
        </is>
      </c>
      <c r="I818" s="5" t="inlineStr">
        <is>
          <t>Permanent</t>
        </is>
      </c>
      <c r="J818" s="5" t="inlineStr">
        <is>
          <t>Hybrid</t>
        </is>
      </c>
      <c r="K818" s="5" t="n">
        <v>0.8</v>
      </c>
      <c r="L818" s="5" t="n">
        <v>32</v>
      </c>
      <c r="M818" s="5" t="n">
        <v>3</v>
      </c>
      <c r="N818" s="41" t="n">
        <v>25560</v>
      </c>
      <c r="O818" s="41" t="n">
        <v>1320</v>
      </c>
      <c r="P818" s="41" t="n">
        <v>0</v>
      </c>
      <c r="Q818" s="41" t="n">
        <v>0</v>
      </c>
      <c r="R818" s="41" t="n">
        <v>0</v>
      </c>
      <c r="S818" s="28">
        <f>L818*Settings!$C$7</f>
        <v/>
      </c>
      <c r="T818" s="34">
        <f>O818+P818+Q818+R818</f>
        <v/>
      </c>
      <c r="U818" s="34">
        <f>N818+T818</f>
        <v/>
      </c>
      <c r="V818" s="33">
        <f>N818/S818</f>
        <v/>
      </c>
      <c r="W818" s="33">
        <f>T818/S818</f>
        <v/>
      </c>
      <c r="X818" s="33">
        <f>U818/S818</f>
        <v/>
      </c>
      <c r="Y818" s="4">
        <f>IF(T818&gt;0,1,0)</f>
        <v/>
      </c>
      <c r="Z818" s="4">
        <f>INDEX('Job Evaluation'!$I$5:$I$40,MATCH(G818,'Job Evaluation'!$A$5:$A$40,0))</f>
        <v/>
      </c>
      <c r="AA818" s="4">
        <f>SUMPRODUCT(($C$2:$C$3444=C818)*($X$2:$X$3444&lt;X818))+SUMPRODUCT(($C$2:C818=C818)*($X$2:X818=X818))</f>
        <v/>
      </c>
      <c r="AB818" s="4">
        <f>MIN(4,INT((AA818-1)*4/COUNTIF($C$2:$C$3444,C818))+1)</f>
        <v/>
      </c>
    </row>
    <row r="819">
      <c r="A819" s="5" t="inlineStr">
        <is>
          <t>W00979</t>
        </is>
      </c>
      <c r="B819" s="5" t="inlineStr">
        <is>
          <t>IT · Milan</t>
        </is>
      </c>
      <c r="C819" s="5" t="inlineStr">
        <is>
          <t>IT</t>
        </is>
      </c>
      <c r="D819" s="5" t="inlineStr">
        <is>
          <t>Milan</t>
        </is>
      </c>
      <c r="E819" s="5" t="inlineStr">
        <is>
          <t>Operations</t>
        </is>
      </c>
      <c r="F819" s="5" t="inlineStr">
        <is>
          <t>L5</t>
        </is>
      </c>
      <c r="G819" s="5" t="inlineStr">
        <is>
          <t>Operations L5</t>
        </is>
      </c>
      <c r="H819" s="5" t="inlineStr">
        <is>
          <t>M</t>
        </is>
      </c>
      <c r="I819" s="5" t="inlineStr">
        <is>
          <t>Fixed-term</t>
        </is>
      </c>
      <c r="J819" s="5" t="inlineStr">
        <is>
          <t>Remote</t>
        </is>
      </c>
      <c r="K819" s="5" t="n">
        <v>0.8</v>
      </c>
      <c r="L819" s="5" t="n">
        <v>32</v>
      </c>
      <c r="M819" s="5" t="n">
        <v>4</v>
      </c>
      <c r="N819" s="41" t="n">
        <v>62680</v>
      </c>
      <c r="O819" s="41" t="n">
        <v>9260</v>
      </c>
      <c r="P819" s="41" t="n">
        <v>0</v>
      </c>
      <c r="Q819" s="41" t="n">
        <v>0</v>
      </c>
      <c r="R819" s="41" t="n">
        <v>6000</v>
      </c>
      <c r="S819" s="28">
        <f>L819*Settings!$C$7</f>
        <v/>
      </c>
      <c r="T819" s="34">
        <f>O819+P819+Q819+R819</f>
        <v/>
      </c>
      <c r="U819" s="34">
        <f>N819+T819</f>
        <v/>
      </c>
      <c r="V819" s="33">
        <f>N819/S819</f>
        <v/>
      </c>
      <c r="W819" s="33">
        <f>T819/S819</f>
        <v/>
      </c>
      <c r="X819" s="33">
        <f>U819/S819</f>
        <v/>
      </c>
      <c r="Y819" s="4">
        <f>IF(T819&gt;0,1,0)</f>
        <v/>
      </c>
      <c r="Z819" s="4">
        <f>INDEX('Job Evaluation'!$I$5:$I$40,MATCH(G819,'Job Evaluation'!$A$5:$A$40,0))</f>
        <v/>
      </c>
      <c r="AA819" s="4">
        <f>SUMPRODUCT(($C$2:$C$3444=C819)*($X$2:$X$3444&lt;X819))+SUMPRODUCT(($C$2:C819=C819)*($X$2:X819=X819))</f>
        <v/>
      </c>
      <c r="AB819" s="4">
        <f>MIN(4,INT((AA819-1)*4/COUNTIF($C$2:$C$3444,C819))+1)</f>
        <v/>
      </c>
    </row>
    <row r="820">
      <c r="A820" s="5" t="inlineStr">
        <is>
          <t>W00980</t>
        </is>
      </c>
      <c r="B820" s="5" t="inlineStr">
        <is>
          <t>DE · Munich</t>
        </is>
      </c>
      <c r="C820" s="5" t="inlineStr">
        <is>
          <t>DE</t>
        </is>
      </c>
      <c r="D820" s="5" t="inlineStr">
        <is>
          <t>Munich</t>
        </is>
      </c>
      <c r="E820" s="5" t="inlineStr">
        <is>
          <t>HR</t>
        </is>
      </c>
      <c r="F820" s="5" t="inlineStr">
        <is>
          <t>L3</t>
        </is>
      </c>
      <c r="G820" s="5" t="inlineStr">
        <is>
          <t>HR L3</t>
        </is>
      </c>
      <c r="H820" s="5" t="inlineStr">
        <is>
          <t>M</t>
        </is>
      </c>
      <c r="I820" s="5" t="inlineStr">
        <is>
          <t>Permanent</t>
        </is>
      </c>
      <c r="J820" s="5" t="inlineStr">
        <is>
          <t>Onsite</t>
        </is>
      </c>
      <c r="K820" s="5" t="n">
        <v>1</v>
      </c>
      <c r="L820" s="5" t="n">
        <v>40</v>
      </c>
      <c r="M820" s="5" t="n">
        <v>3</v>
      </c>
      <c r="N820" s="41" t="n">
        <v>48900</v>
      </c>
      <c r="O820" s="41" t="n">
        <v>2100</v>
      </c>
      <c r="P820" s="41" t="n">
        <v>0</v>
      </c>
      <c r="Q820" s="41" t="n">
        <v>0</v>
      </c>
      <c r="R820" s="41" t="n">
        <v>0</v>
      </c>
      <c r="S820" s="28">
        <f>L820*Settings!$C$7</f>
        <v/>
      </c>
      <c r="T820" s="34">
        <f>O820+P820+Q820+R820</f>
        <v/>
      </c>
      <c r="U820" s="34">
        <f>N820+T820</f>
        <v/>
      </c>
      <c r="V820" s="33">
        <f>N820/S820</f>
        <v/>
      </c>
      <c r="W820" s="33">
        <f>T820/S820</f>
        <v/>
      </c>
      <c r="X820" s="33">
        <f>U820/S820</f>
        <v/>
      </c>
      <c r="Y820" s="4">
        <f>IF(T820&gt;0,1,0)</f>
        <v/>
      </c>
      <c r="Z820" s="4">
        <f>INDEX('Job Evaluation'!$I$5:$I$40,MATCH(G820,'Job Evaluation'!$A$5:$A$40,0))</f>
        <v/>
      </c>
      <c r="AA820" s="4">
        <f>SUMPRODUCT(($C$2:$C$3444=C820)*($X$2:$X$3444&lt;X820))+SUMPRODUCT(($C$2:C820=C820)*($X$2:X820=X820))</f>
        <v/>
      </c>
      <c r="AB820" s="4">
        <f>MIN(4,INT((AA820-1)*4/COUNTIF($C$2:$C$3444,C820))+1)</f>
        <v/>
      </c>
    </row>
    <row r="821">
      <c r="A821" s="5" t="inlineStr">
        <is>
          <t>W00982</t>
        </is>
      </c>
      <c r="B821" s="5" t="inlineStr">
        <is>
          <t>PL · Kraków</t>
        </is>
      </c>
      <c r="C821" s="5" t="inlineStr">
        <is>
          <t>PL</t>
        </is>
      </c>
      <c r="D821" s="5" t="inlineStr">
        <is>
          <t>Krakow</t>
        </is>
      </c>
      <c r="E821" s="5" t="inlineStr">
        <is>
          <t>Sales</t>
        </is>
      </c>
      <c r="F821" s="5" t="inlineStr">
        <is>
          <t>L3</t>
        </is>
      </c>
      <c r="G821" s="5" t="inlineStr">
        <is>
          <t>Sales L3</t>
        </is>
      </c>
      <c r="H821" s="5" t="inlineStr">
        <is>
          <t>F</t>
        </is>
      </c>
      <c r="I821" s="5" t="inlineStr">
        <is>
          <t>Fixed-term</t>
        </is>
      </c>
      <c r="J821" s="5" t="inlineStr">
        <is>
          <t>Hybrid</t>
        </is>
      </c>
      <c r="K821" s="5" t="n">
        <v>1</v>
      </c>
      <c r="L821" s="5" t="n">
        <v>40</v>
      </c>
      <c r="M821" s="5" t="n">
        <v>3</v>
      </c>
      <c r="N821" s="41" t="n">
        <v>33450</v>
      </c>
      <c r="O821" s="41" t="n">
        <v>1650</v>
      </c>
      <c r="P821" s="41" t="n">
        <v>4410</v>
      </c>
      <c r="Q821" s="41" t="n">
        <v>0</v>
      </c>
      <c r="R821" s="41" t="n">
        <v>0</v>
      </c>
      <c r="S821" s="28">
        <f>L821*Settings!$C$7</f>
        <v/>
      </c>
      <c r="T821" s="34">
        <f>O821+P821+Q821+R821</f>
        <v/>
      </c>
      <c r="U821" s="34">
        <f>N821+T821</f>
        <v/>
      </c>
      <c r="V821" s="33">
        <f>N821/S821</f>
        <v/>
      </c>
      <c r="W821" s="33">
        <f>T821/S821</f>
        <v/>
      </c>
      <c r="X821" s="33">
        <f>U821/S821</f>
        <v/>
      </c>
      <c r="Y821" s="4">
        <f>IF(T821&gt;0,1,0)</f>
        <v/>
      </c>
      <c r="Z821" s="4">
        <f>INDEX('Job Evaluation'!$I$5:$I$40,MATCH(G821,'Job Evaluation'!$A$5:$A$40,0))</f>
        <v/>
      </c>
      <c r="AA821" s="4">
        <f>SUMPRODUCT(($C$2:$C$3444=C821)*($X$2:$X$3444&lt;X821))+SUMPRODUCT(($C$2:C821=C821)*($X$2:X821=X821))</f>
        <v/>
      </c>
      <c r="AB821" s="4">
        <f>MIN(4,INT((AA821-1)*4/COUNTIF($C$2:$C$3444,C821))+1)</f>
        <v/>
      </c>
    </row>
    <row r="822">
      <c r="A822" s="5" t="inlineStr">
        <is>
          <t>W00983</t>
        </is>
      </c>
      <c r="B822" s="5" t="inlineStr">
        <is>
          <t>DE · Munich</t>
        </is>
      </c>
      <c r="C822" s="5" t="inlineStr">
        <is>
          <t>DE</t>
        </is>
      </c>
      <c r="D822" s="5" t="inlineStr">
        <is>
          <t>Munich</t>
        </is>
      </c>
      <c r="E822" s="5" t="inlineStr">
        <is>
          <t>HR</t>
        </is>
      </c>
      <c r="F822" s="5" t="inlineStr">
        <is>
          <t>L4</t>
        </is>
      </c>
      <c r="G822" s="5" t="inlineStr">
        <is>
          <t>HR L4</t>
        </is>
      </c>
      <c r="H822" s="5" t="inlineStr">
        <is>
          <t>M</t>
        </is>
      </c>
      <c r="I822" s="5" t="inlineStr">
        <is>
          <t>Permanent</t>
        </is>
      </c>
      <c r="J822" s="5" t="inlineStr">
        <is>
          <t>Hybrid</t>
        </is>
      </c>
      <c r="K822" s="5" t="n">
        <v>1</v>
      </c>
      <c r="L822" s="5" t="n">
        <v>40</v>
      </c>
      <c r="M822" s="5" t="n">
        <v>2</v>
      </c>
      <c r="N822" s="41" t="n">
        <v>73550</v>
      </c>
      <c r="O822" s="41" t="n">
        <v>2900</v>
      </c>
      <c r="P822" s="41" t="n">
        <v>0</v>
      </c>
      <c r="Q822" s="41" t="n">
        <v>0</v>
      </c>
      <c r="R822" s="41" t="n">
        <v>0</v>
      </c>
      <c r="S822" s="28">
        <f>L822*Settings!$C$7</f>
        <v/>
      </c>
      <c r="T822" s="34">
        <f>O822+P822+Q822+R822</f>
        <v/>
      </c>
      <c r="U822" s="34">
        <f>N822+T822</f>
        <v/>
      </c>
      <c r="V822" s="33">
        <f>N822/S822</f>
        <v/>
      </c>
      <c r="W822" s="33">
        <f>T822/S822</f>
        <v/>
      </c>
      <c r="X822" s="33">
        <f>U822/S822</f>
        <v/>
      </c>
      <c r="Y822" s="4">
        <f>IF(T822&gt;0,1,0)</f>
        <v/>
      </c>
      <c r="Z822" s="4">
        <f>INDEX('Job Evaluation'!$I$5:$I$40,MATCH(G822,'Job Evaluation'!$A$5:$A$40,0))</f>
        <v/>
      </c>
      <c r="AA822" s="4">
        <f>SUMPRODUCT(($C$2:$C$3444=C822)*($X$2:$X$3444&lt;X822))+SUMPRODUCT(($C$2:C822=C822)*($X$2:X822=X822))</f>
        <v/>
      </c>
      <c r="AB822" s="4">
        <f>MIN(4,INT((AA822-1)*4/COUNTIF($C$2:$C$3444,C822))+1)</f>
        <v/>
      </c>
    </row>
    <row r="823">
      <c r="A823" s="5" t="inlineStr">
        <is>
          <t>W00984</t>
        </is>
      </c>
      <c r="B823" s="5" t="inlineStr">
        <is>
          <t>DE · Munich</t>
        </is>
      </c>
      <c r="C823" s="5" t="inlineStr">
        <is>
          <t>DE</t>
        </is>
      </c>
      <c r="D823" s="5" t="inlineStr">
        <is>
          <t>Munich</t>
        </is>
      </c>
      <c r="E823" s="5" t="inlineStr">
        <is>
          <t>Customer Service</t>
        </is>
      </c>
      <c r="F823" s="5" t="inlineStr">
        <is>
          <t>L4</t>
        </is>
      </c>
      <c r="G823" s="5" t="inlineStr">
        <is>
          <t>Customer Service L4</t>
        </is>
      </c>
      <c r="H823" s="5" t="inlineStr">
        <is>
          <t>F</t>
        </is>
      </c>
      <c r="I823" s="5" t="inlineStr">
        <is>
          <t>Permanent</t>
        </is>
      </c>
      <c r="J823" s="5" t="inlineStr">
        <is>
          <t>Remote</t>
        </is>
      </c>
      <c r="K823" s="5" t="n">
        <v>1</v>
      </c>
      <c r="L823" s="5" t="n">
        <v>40</v>
      </c>
      <c r="M823" s="5" t="n">
        <v>3</v>
      </c>
      <c r="N823" s="41" t="n">
        <v>70550</v>
      </c>
      <c r="O823" s="41" t="n">
        <v>5720</v>
      </c>
      <c r="P823" s="41" t="n">
        <v>0</v>
      </c>
      <c r="Q823" s="41" t="n">
        <v>0</v>
      </c>
      <c r="R823" s="41" t="n">
        <v>0</v>
      </c>
      <c r="S823" s="28">
        <f>L823*Settings!$C$7</f>
        <v/>
      </c>
      <c r="T823" s="34">
        <f>O823+P823+Q823+R823</f>
        <v/>
      </c>
      <c r="U823" s="34">
        <f>N823+T823</f>
        <v/>
      </c>
      <c r="V823" s="33">
        <f>N823/S823</f>
        <v/>
      </c>
      <c r="W823" s="33">
        <f>T823/S823</f>
        <v/>
      </c>
      <c r="X823" s="33">
        <f>U823/S823</f>
        <v/>
      </c>
      <c r="Y823" s="4">
        <f>IF(T823&gt;0,1,0)</f>
        <v/>
      </c>
      <c r="Z823" s="4">
        <f>INDEX('Job Evaluation'!$I$5:$I$40,MATCH(G823,'Job Evaluation'!$A$5:$A$40,0))</f>
        <v/>
      </c>
      <c r="AA823" s="4">
        <f>SUMPRODUCT(($C$2:$C$3444=C823)*($X$2:$X$3444&lt;X823))+SUMPRODUCT(($C$2:C823=C823)*($X$2:X823=X823))</f>
        <v/>
      </c>
      <c r="AB823" s="4">
        <f>MIN(4,INT((AA823-1)*4/COUNTIF($C$2:$C$3444,C823))+1)</f>
        <v/>
      </c>
    </row>
    <row r="824">
      <c r="A824" s="5" t="inlineStr">
        <is>
          <t>W00985</t>
        </is>
      </c>
      <c r="B824" s="5" t="inlineStr">
        <is>
          <t>IT · Milan</t>
        </is>
      </c>
      <c r="C824" s="5" t="inlineStr">
        <is>
          <t>IT</t>
        </is>
      </c>
      <c r="D824" s="5" t="inlineStr">
        <is>
          <t>Milan</t>
        </is>
      </c>
      <c r="E824" s="5" t="inlineStr">
        <is>
          <t>Operations</t>
        </is>
      </c>
      <c r="F824" s="5" t="inlineStr">
        <is>
          <t>L1</t>
        </is>
      </c>
      <c r="G824" s="5" t="inlineStr">
        <is>
          <t>Operations L1</t>
        </is>
      </c>
      <c r="H824" s="5" t="inlineStr">
        <is>
          <t>F</t>
        </is>
      </c>
      <c r="I824" s="5" t="inlineStr">
        <is>
          <t>Fixed-term</t>
        </is>
      </c>
      <c r="J824" s="5" t="inlineStr">
        <is>
          <t>Hybrid</t>
        </is>
      </c>
      <c r="K824" s="5" t="n">
        <v>1</v>
      </c>
      <c r="L824" s="5" t="n">
        <v>40</v>
      </c>
      <c r="M824" s="5" t="n">
        <v>4</v>
      </c>
      <c r="N824" s="41" t="n">
        <v>24850</v>
      </c>
      <c r="O824" s="41" t="n">
        <v>0</v>
      </c>
      <c r="P824" s="41" t="n">
        <v>0</v>
      </c>
      <c r="Q824" s="41" t="n">
        <v>0</v>
      </c>
      <c r="R824" s="41" t="n">
        <v>0</v>
      </c>
      <c r="S824" s="28">
        <f>L824*Settings!$C$7</f>
        <v/>
      </c>
      <c r="T824" s="34">
        <f>O824+P824+Q824+R824</f>
        <v/>
      </c>
      <c r="U824" s="34">
        <f>N824+T824</f>
        <v/>
      </c>
      <c r="V824" s="33">
        <f>N824/S824</f>
        <v/>
      </c>
      <c r="W824" s="33">
        <f>T824/S824</f>
        <v/>
      </c>
      <c r="X824" s="33">
        <f>U824/S824</f>
        <v/>
      </c>
      <c r="Y824" s="4">
        <f>IF(T824&gt;0,1,0)</f>
        <v/>
      </c>
      <c r="Z824" s="4">
        <f>INDEX('Job Evaluation'!$I$5:$I$40,MATCH(G824,'Job Evaluation'!$A$5:$A$40,0))</f>
        <v/>
      </c>
      <c r="AA824" s="4">
        <f>SUMPRODUCT(($C$2:$C$3444=C824)*($X$2:$X$3444&lt;X824))+SUMPRODUCT(($C$2:C824=C824)*($X$2:X824=X824))</f>
        <v/>
      </c>
      <c r="AB824" s="4">
        <f>MIN(4,INT((AA824-1)*4/COUNTIF($C$2:$C$3444,C824))+1)</f>
        <v/>
      </c>
    </row>
    <row r="825">
      <c r="A825" s="5" t="inlineStr">
        <is>
          <t>W00986</t>
        </is>
      </c>
      <c r="B825" s="5" t="inlineStr">
        <is>
          <t>PL · Kraków</t>
        </is>
      </c>
      <c r="C825" s="5" t="inlineStr">
        <is>
          <t>PL</t>
        </is>
      </c>
      <c r="D825" s="5" t="inlineStr">
        <is>
          <t>Krakow</t>
        </is>
      </c>
      <c r="E825" s="5" t="inlineStr">
        <is>
          <t>Customer Service</t>
        </is>
      </c>
      <c r="F825" s="5" t="inlineStr">
        <is>
          <t>L1</t>
        </is>
      </c>
      <c r="G825" s="5" t="inlineStr">
        <is>
          <t>Customer Service L1</t>
        </is>
      </c>
      <c r="H825" s="5" t="inlineStr">
        <is>
          <t>F</t>
        </is>
      </c>
      <c r="I825" s="5" t="inlineStr">
        <is>
          <t>Permanent</t>
        </is>
      </c>
      <c r="J825" s="5" t="inlineStr">
        <is>
          <t>Hybrid</t>
        </is>
      </c>
      <c r="K825" s="5" t="n">
        <v>0.8</v>
      </c>
      <c r="L825" s="5" t="n">
        <v>32</v>
      </c>
      <c r="M825" s="5" t="n">
        <v>3</v>
      </c>
      <c r="N825" s="41" t="n">
        <v>15920</v>
      </c>
      <c r="O825" s="41" t="n">
        <v>0</v>
      </c>
      <c r="P825" s="41" t="n">
        <v>0</v>
      </c>
      <c r="Q825" s="41" t="n">
        <v>0</v>
      </c>
      <c r="R825" s="41" t="n">
        <v>0</v>
      </c>
      <c r="S825" s="28">
        <f>L825*Settings!$C$7</f>
        <v/>
      </c>
      <c r="T825" s="34">
        <f>O825+P825+Q825+R825</f>
        <v/>
      </c>
      <c r="U825" s="34">
        <f>N825+T825</f>
        <v/>
      </c>
      <c r="V825" s="33">
        <f>N825/S825</f>
        <v/>
      </c>
      <c r="W825" s="33">
        <f>T825/S825</f>
        <v/>
      </c>
      <c r="X825" s="33">
        <f>U825/S825</f>
        <v/>
      </c>
      <c r="Y825" s="4">
        <f>IF(T825&gt;0,1,0)</f>
        <v/>
      </c>
      <c r="Z825" s="4">
        <f>INDEX('Job Evaluation'!$I$5:$I$40,MATCH(G825,'Job Evaluation'!$A$5:$A$40,0))</f>
        <v/>
      </c>
      <c r="AA825" s="4">
        <f>SUMPRODUCT(($C$2:$C$3444=C825)*($X$2:$X$3444&lt;X825))+SUMPRODUCT(($C$2:C825=C825)*($X$2:X825=X825))</f>
        <v/>
      </c>
      <c r="AB825" s="4">
        <f>MIN(4,INT((AA825-1)*4/COUNTIF($C$2:$C$3444,C825))+1)</f>
        <v/>
      </c>
    </row>
    <row r="826">
      <c r="A826" s="5" t="inlineStr">
        <is>
          <t>W00987</t>
        </is>
      </c>
      <c r="B826" s="5" t="inlineStr">
        <is>
          <t>ES · Barcelona</t>
        </is>
      </c>
      <c r="C826" s="5" t="inlineStr">
        <is>
          <t>ES</t>
        </is>
      </c>
      <c r="D826" s="5" t="inlineStr">
        <is>
          <t>Barcelona</t>
        </is>
      </c>
      <c r="E826" s="5" t="inlineStr">
        <is>
          <t>Finance</t>
        </is>
      </c>
      <c r="F826" s="5" t="inlineStr">
        <is>
          <t>L2</t>
        </is>
      </c>
      <c r="G826" s="5" t="inlineStr">
        <is>
          <t>Finance L2</t>
        </is>
      </c>
      <c r="H826" s="5" t="inlineStr">
        <is>
          <t>F</t>
        </is>
      </c>
      <c r="I826" s="5" t="inlineStr">
        <is>
          <t>Permanent</t>
        </is>
      </c>
      <c r="J826" s="5" t="inlineStr">
        <is>
          <t>Hybrid</t>
        </is>
      </c>
      <c r="K826" s="5" t="n">
        <v>1</v>
      </c>
      <c r="L826" s="5" t="n">
        <v>40</v>
      </c>
      <c r="M826" s="5" t="n">
        <v>4</v>
      </c>
      <c r="N826" s="41" t="n">
        <v>31100</v>
      </c>
      <c r="O826" s="41" t="n">
        <v>0</v>
      </c>
      <c r="P826" s="41" t="n">
        <v>0</v>
      </c>
      <c r="Q826" s="41" t="n">
        <v>0</v>
      </c>
      <c r="R826" s="41" t="n">
        <v>0</v>
      </c>
      <c r="S826" s="28">
        <f>L826*Settings!$C$7</f>
        <v/>
      </c>
      <c r="T826" s="34">
        <f>O826+P826+Q826+R826</f>
        <v/>
      </c>
      <c r="U826" s="34">
        <f>N826+T826</f>
        <v/>
      </c>
      <c r="V826" s="33">
        <f>N826/S826</f>
        <v/>
      </c>
      <c r="W826" s="33">
        <f>T826/S826</f>
        <v/>
      </c>
      <c r="X826" s="33">
        <f>U826/S826</f>
        <v/>
      </c>
      <c r="Y826" s="4">
        <f>IF(T826&gt;0,1,0)</f>
        <v/>
      </c>
      <c r="Z826" s="4">
        <f>INDEX('Job Evaluation'!$I$5:$I$40,MATCH(G826,'Job Evaluation'!$A$5:$A$40,0))</f>
        <v/>
      </c>
      <c r="AA826" s="4">
        <f>SUMPRODUCT(($C$2:$C$3444=C826)*($X$2:$X$3444&lt;X826))+SUMPRODUCT(($C$2:C826=C826)*($X$2:X826=X826))</f>
        <v/>
      </c>
      <c r="AB826" s="4">
        <f>MIN(4,INT((AA826-1)*4/COUNTIF($C$2:$C$3444,C826))+1)</f>
        <v/>
      </c>
    </row>
    <row r="827">
      <c r="A827" s="5" t="inlineStr">
        <is>
          <t>W00988</t>
        </is>
      </c>
      <c r="B827" s="5" t="inlineStr">
        <is>
          <t>IT · Milan</t>
        </is>
      </c>
      <c r="C827" s="5" t="inlineStr">
        <is>
          <t>IT</t>
        </is>
      </c>
      <c r="D827" s="5" t="inlineStr">
        <is>
          <t>Milan</t>
        </is>
      </c>
      <c r="E827" s="5" t="inlineStr">
        <is>
          <t>Operations</t>
        </is>
      </c>
      <c r="F827" s="5" t="inlineStr">
        <is>
          <t>L2</t>
        </is>
      </c>
      <c r="G827" s="5" t="inlineStr">
        <is>
          <t>Operations L2</t>
        </is>
      </c>
      <c r="H827" s="5" t="inlineStr">
        <is>
          <t>M</t>
        </is>
      </c>
      <c r="I827" s="5" t="inlineStr">
        <is>
          <t>Permanent</t>
        </is>
      </c>
      <c r="J827" s="5" t="inlineStr">
        <is>
          <t>Remote</t>
        </is>
      </c>
      <c r="K827" s="5" t="n">
        <v>1</v>
      </c>
      <c r="L827" s="5" t="n">
        <v>40</v>
      </c>
      <c r="M827" s="5" t="n">
        <v>4</v>
      </c>
      <c r="N827" s="41" t="n">
        <v>29850</v>
      </c>
      <c r="O827" s="41" t="n">
        <v>0</v>
      </c>
      <c r="P827" s="41" t="n">
        <v>0</v>
      </c>
      <c r="Q827" s="41" t="n">
        <v>0</v>
      </c>
      <c r="R827" s="41" t="n">
        <v>0</v>
      </c>
      <c r="S827" s="28">
        <f>L827*Settings!$C$7</f>
        <v/>
      </c>
      <c r="T827" s="34">
        <f>O827+P827+Q827+R827</f>
        <v/>
      </c>
      <c r="U827" s="34">
        <f>N827+T827</f>
        <v/>
      </c>
      <c r="V827" s="33">
        <f>N827/S827</f>
        <v/>
      </c>
      <c r="W827" s="33">
        <f>T827/S827</f>
        <v/>
      </c>
      <c r="X827" s="33">
        <f>U827/S827</f>
        <v/>
      </c>
      <c r="Y827" s="4">
        <f>IF(T827&gt;0,1,0)</f>
        <v/>
      </c>
      <c r="Z827" s="4">
        <f>INDEX('Job Evaluation'!$I$5:$I$40,MATCH(G827,'Job Evaluation'!$A$5:$A$40,0))</f>
        <v/>
      </c>
      <c r="AA827" s="4">
        <f>SUMPRODUCT(($C$2:$C$3444=C827)*($X$2:$X$3444&lt;X827))+SUMPRODUCT(($C$2:C827=C827)*($X$2:X827=X827))</f>
        <v/>
      </c>
      <c r="AB827" s="4">
        <f>MIN(4,INT((AA827-1)*4/COUNTIF($C$2:$C$3444,C827))+1)</f>
        <v/>
      </c>
    </row>
    <row r="828">
      <c r="A828" s="5" t="inlineStr">
        <is>
          <t>W00989</t>
        </is>
      </c>
      <c r="B828" s="5" t="inlineStr">
        <is>
          <t>ES · Barcelona</t>
        </is>
      </c>
      <c r="C828" s="5" t="inlineStr">
        <is>
          <t>ES</t>
        </is>
      </c>
      <c r="D828" s="5" t="inlineStr">
        <is>
          <t>Barcelona</t>
        </is>
      </c>
      <c r="E828" s="5" t="inlineStr">
        <is>
          <t>Finance</t>
        </is>
      </c>
      <c r="F828" s="5" t="inlineStr">
        <is>
          <t>L3</t>
        </is>
      </c>
      <c r="G828" s="5" t="inlineStr">
        <is>
          <t>Finance L3</t>
        </is>
      </c>
      <c r="H828" s="5" t="inlineStr">
        <is>
          <t>F</t>
        </is>
      </c>
      <c r="I828" s="5" t="inlineStr">
        <is>
          <t>Permanent</t>
        </is>
      </c>
      <c r="J828" s="5" t="inlineStr">
        <is>
          <t>Onsite</t>
        </is>
      </c>
      <c r="K828" s="5" t="n">
        <v>1</v>
      </c>
      <c r="L828" s="5" t="n">
        <v>40</v>
      </c>
      <c r="M828" s="5" t="n">
        <v>3</v>
      </c>
      <c r="N828" s="41" t="n">
        <v>44250</v>
      </c>
      <c r="O828" s="41" t="n">
        <v>2150</v>
      </c>
      <c r="P828" s="41" t="n">
        <v>0</v>
      </c>
      <c r="Q828" s="41" t="n">
        <v>0</v>
      </c>
      <c r="R828" s="41" t="n">
        <v>0</v>
      </c>
      <c r="S828" s="28">
        <f>L828*Settings!$C$7</f>
        <v/>
      </c>
      <c r="T828" s="34">
        <f>O828+P828+Q828+R828</f>
        <v/>
      </c>
      <c r="U828" s="34">
        <f>N828+T828</f>
        <v/>
      </c>
      <c r="V828" s="33">
        <f>N828/S828</f>
        <v/>
      </c>
      <c r="W828" s="33">
        <f>T828/S828</f>
        <v/>
      </c>
      <c r="X828" s="33">
        <f>U828/S828</f>
        <v/>
      </c>
      <c r="Y828" s="4">
        <f>IF(T828&gt;0,1,0)</f>
        <v/>
      </c>
      <c r="Z828" s="4">
        <f>INDEX('Job Evaluation'!$I$5:$I$40,MATCH(G828,'Job Evaluation'!$A$5:$A$40,0))</f>
        <v/>
      </c>
      <c r="AA828" s="4">
        <f>SUMPRODUCT(($C$2:$C$3444=C828)*($X$2:$X$3444&lt;X828))+SUMPRODUCT(($C$2:C828=C828)*($X$2:X828=X828))</f>
        <v/>
      </c>
      <c r="AB828" s="4">
        <f>MIN(4,INT((AA828-1)*4/COUNTIF($C$2:$C$3444,C828))+1)</f>
        <v/>
      </c>
    </row>
    <row r="829">
      <c r="A829" s="5" t="inlineStr">
        <is>
          <t>W00990</t>
        </is>
      </c>
      <c r="B829" s="5" t="inlineStr">
        <is>
          <t>ES · Barcelona</t>
        </is>
      </c>
      <c r="C829" s="5" t="inlineStr">
        <is>
          <t>ES</t>
        </is>
      </c>
      <c r="D829" s="5" t="inlineStr">
        <is>
          <t>Barcelona</t>
        </is>
      </c>
      <c r="E829" s="5" t="inlineStr">
        <is>
          <t>Operations</t>
        </is>
      </c>
      <c r="F829" s="5" t="inlineStr">
        <is>
          <t>L4</t>
        </is>
      </c>
      <c r="G829" s="5" t="inlineStr">
        <is>
          <t>Operations L4</t>
        </is>
      </c>
      <c r="H829" s="5" t="inlineStr">
        <is>
          <t>M</t>
        </is>
      </c>
      <c r="I829" s="5" t="inlineStr">
        <is>
          <t>Permanent</t>
        </is>
      </c>
      <c r="J829" s="5" t="inlineStr">
        <is>
          <t>Hybrid</t>
        </is>
      </c>
      <c r="K829" s="5" t="n">
        <v>1</v>
      </c>
      <c r="L829" s="5" t="n">
        <v>40</v>
      </c>
      <c r="M829" s="5" t="n">
        <v>2</v>
      </c>
      <c r="N829" s="41" t="n">
        <v>51900</v>
      </c>
      <c r="O829" s="41" t="n">
        <v>2050</v>
      </c>
      <c r="P829" s="41" t="n">
        <v>0</v>
      </c>
      <c r="Q829" s="41" t="n">
        <v>0</v>
      </c>
      <c r="R829" s="41" t="n">
        <v>0</v>
      </c>
      <c r="S829" s="28">
        <f>L829*Settings!$C$7</f>
        <v/>
      </c>
      <c r="T829" s="34">
        <f>O829+P829+Q829+R829</f>
        <v/>
      </c>
      <c r="U829" s="34">
        <f>N829+T829</f>
        <v/>
      </c>
      <c r="V829" s="33">
        <f>N829/S829</f>
        <v/>
      </c>
      <c r="W829" s="33">
        <f>T829/S829</f>
        <v/>
      </c>
      <c r="X829" s="33">
        <f>U829/S829</f>
        <v/>
      </c>
      <c r="Y829" s="4">
        <f>IF(T829&gt;0,1,0)</f>
        <v/>
      </c>
      <c r="Z829" s="4">
        <f>INDEX('Job Evaluation'!$I$5:$I$40,MATCH(G829,'Job Evaluation'!$A$5:$A$40,0))</f>
        <v/>
      </c>
      <c r="AA829" s="4">
        <f>SUMPRODUCT(($C$2:$C$3444=C829)*($X$2:$X$3444&lt;X829))+SUMPRODUCT(($C$2:C829=C829)*($X$2:X829=X829))</f>
        <v/>
      </c>
      <c r="AB829" s="4">
        <f>MIN(4,INT((AA829-1)*4/COUNTIF($C$2:$C$3444,C829))+1)</f>
        <v/>
      </c>
    </row>
    <row r="830">
      <c r="A830" s="5" t="inlineStr">
        <is>
          <t>W00991</t>
        </is>
      </c>
      <c r="B830" s="5" t="inlineStr">
        <is>
          <t>DE · Munich</t>
        </is>
      </c>
      <c r="C830" s="5" t="inlineStr">
        <is>
          <t>DE</t>
        </is>
      </c>
      <c r="D830" s="5" t="inlineStr">
        <is>
          <t>Munich</t>
        </is>
      </c>
      <c r="E830" s="5" t="inlineStr">
        <is>
          <t>Tech</t>
        </is>
      </c>
      <c r="F830" s="5" t="inlineStr">
        <is>
          <t>L3</t>
        </is>
      </c>
      <c r="G830" s="5" t="inlineStr">
        <is>
          <t>Tech L3</t>
        </is>
      </c>
      <c r="H830" s="5" t="inlineStr">
        <is>
          <t>M</t>
        </is>
      </c>
      <c r="I830" s="5" t="inlineStr">
        <is>
          <t>Permanent</t>
        </is>
      </c>
      <c r="J830" s="5" t="inlineStr">
        <is>
          <t>Remote</t>
        </is>
      </c>
      <c r="K830" s="5" t="n">
        <v>1</v>
      </c>
      <c r="L830" s="5" t="n">
        <v>40</v>
      </c>
      <c r="M830" s="5" t="n">
        <v>3</v>
      </c>
      <c r="N830" s="41" t="n">
        <v>88400</v>
      </c>
      <c r="O830" s="41" t="n">
        <v>3890</v>
      </c>
      <c r="P830" s="41" t="n">
        <v>0</v>
      </c>
      <c r="Q830" s="41" t="n">
        <v>0</v>
      </c>
      <c r="R830" s="41" t="n">
        <v>0</v>
      </c>
      <c r="S830" s="28">
        <f>L830*Settings!$C$7</f>
        <v/>
      </c>
      <c r="T830" s="34">
        <f>O830+P830+Q830+R830</f>
        <v/>
      </c>
      <c r="U830" s="34">
        <f>N830+T830</f>
        <v/>
      </c>
      <c r="V830" s="33">
        <f>N830/S830</f>
        <v/>
      </c>
      <c r="W830" s="33">
        <f>T830/S830</f>
        <v/>
      </c>
      <c r="X830" s="33">
        <f>U830/S830</f>
        <v/>
      </c>
      <c r="Y830" s="4">
        <f>IF(T830&gt;0,1,0)</f>
        <v/>
      </c>
      <c r="Z830" s="4">
        <f>INDEX('Job Evaluation'!$I$5:$I$40,MATCH(G830,'Job Evaluation'!$A$5:$A$40,0))</f>
        <v/>
      </c>
      <c r="AA830" s="4">
        <f>SUMPRODUCT(($C$2:$C$3444=C830)*($X$2:$X$3444&lt;X830))+SUMPRODUCT(($C$2:C830=C830)*($X$2:X830=X830))</f>
        <v/>
      </c>
      <c r="AB830" s="4">
        <f>MIN(4,INT((AA830-1)*4/COUNTIF($C$2:$C$3444,C830))+1)</f>
        <v/>
      </c>
    </row>
    <row r="831">
      <c r="A831" s="5" t="inlineStr">
        <is>
          <t>W00992</t>
        </is>
      </c>
      <c r="B831" s="5" t="inlineStr">
        <is>
          <t>ES · Barcelona</t>
        </is>
      </c>
      <c r="C831" s="5" t="inlineStr">
        <is>
          <t>ES</t>
        </is>
      </c>
      <c r="D831" s="5" t="inlineStr">
        <is>
          <t>Barcelona</t>
        </is>
      </c>
      <c r="E831" s="5" t="inlineStr">
        <is>
          <t>Finance</t>
        </is>
      </c>
      <c r="F831" s="5" t="inlineStr">
        <is>
          <t>L2</t>
        </is>
      </c>
      <c r="G831" s="5" t="inlineStr">
        <is>
          <t>Finance L2</t>
        </is>
      </c>
      <c r="H831" s="5" t="inlineStr">
        <is>
          <t>F</t>
        </is>
      </c>
      <c r="I831" s="5" t="inlineStr">
        <is>
          <t>Permanent</t>
        </is>
      </c>
      <c r="J831" s="5" t="inlineStr">
        <is>
          <t>Hybrid</t>
        </is>
      </c>
      <c r="K831" s="5" t="n">
        <v>1</v>
      </c>
      <c r="L831" s="5" t="n">
        <v>40</v>
      </c>
      <c r="M831" s="5" t="n">
        <v>3</v>
      </c>
      <c r="N831" s="41" t="n">
        <v>38550</v>
      </c>
      <c r="O831" s="41" t="n">
        <v>0</v>
      </c>
      <c r="P831" s="41" t="n">
        <v>0</v>
      </c>
      <c r="Q831" s="41" t="n">
        <v>0</v>
      </c>
      <c r="R831" s="41" t="n">
        <v>0</v>
      </c>
      <c r="S831" s="28">
        <f>L831*Settings!$C$7</f>
        <v/>
      </c>
      <c r="T831" s="34">
        <f>O831+P831+Q831+R831</f>
        <v/>
      </c>
      <c r="U831" s="34">
        <f>N831+T831</f>
        <v/>
      </c>
      <c r="V831" s="33">
        <f>N831/S831</f>
        <v/>
      </c>
      <c r="W831" s="33">
        <f>T831/S831</f>
        <v/>
      </c>
      <c r="X831" s="33">
        <f>U831/S831</f>
        <v/>
      </c>
      <c r="Y831" s="4">
        <f>IF(T831&gt;0,1,0)</f>
        <v/>
      </c>
      <c r="Z831" s="4">
        <f>INDEX('Job Evaluation'!$I$5:$I$40,MATCH(G831,'Job Evaluation'!$A$5:$A$40,0))</f>
        <v/>
      </c>
      <c r="AA831" s="4">
        <f>SUMPRODUCT(($C$2:$C$3444=C831)*($X$2:$X$3444&lt;X831))+SUMPRODUCT(($C$2:C831=C831)*($X$2:X831=X831))</f>
        <v/>
      </c>
      <c r="AB831" s="4">
        <f>MIN(4,INT((AA831-1)*4/COUNTIF($C$2:$C$3444,C831))+1)</f>
        <v/>
      </c>
    </row>
    <row r="832">
      <c r="A832" s="5" t="inlineStr">
        <is>
          <t>W00993</t>
        </is>
      </c>
      <c r="B832" s="5" t="inlineStr">
        <is>
          <t>DE · Munich</t>
        </is>
      </c>
      <c r="C832" s="5" t="inlineStr">
        <is>
          <t>DE</t>
        </is>
      </c>
      <c r="D832" s="5" t="inlineStr">
        <is>
          <t>Munich</t>
        </is>
      </c>
      <c r="E832" s="5" t="inlineStr">
        <is>
          <t>Finance</t>
        </is>
      </c>
      <c r="F832" s="5" t="inlineStr">
        <is>
          <t>L3</t>
        </is>
      </c>
      <c r="G832" s="5" t="inlineStr">
        <is>
          <t>Finance L3</t>
        </is>
      </c>
      <c r="H832" s="5" t="inlineStr">
        <is>
          <t>F</t>
        </is>
      </c>
      <c r="I832" s="5" t="inlineStr">
        <is>
          <t>Permanent</t>
        </is>
      </c>
      <c r="J832" s="5" t="inlineStr">
        <is>
          <t>Hybrid</t>
        </is>
      </c>
      <c r="K832" s="5" t="n">
        <v>1</v>
      </c>
      <c r="L832" s="5" t="n">
        <v>40</v>
      </c>
      <c r="M832" s="5" t="n">
        <v>4</v>
      </c>
      <c r="N832" s="41" t="n">
        <v>58050</v>
      </c>
      <c r="O832" s="41" t="n">
        <v>3780</v>
      </c>
      <c r="P832" s="41" t="n">
        <v>0</v>
      </c>
      <c r="Q832" s="41" t="n">
        <v>0</v>
      </c>
      <c r="R832" s="41" t="n">
        <v>0</v>
      </c>
      <c r="S832" s="28">
        <f>L832*Settings!$C$7</f>
        <v/>
      </c>
      <c r="T832" s="34">
        <f>O832+P832+Q832+R832</f>
        <v/>
      </c>
      <c r="U832" s="34">
        <f>N832+T832</f>
        <v/>
      </c>
      <c r="V832" s="33">
        <f>N832/S832</f>
        <v/>
      </c>
      <c r="W832" s="33">
        <f>T832/S832</f>
        <v/>
      </c>
      <c r="X832" s="33">
        <f>U832/S832</f>
        <v/>
      </c>
      <c r="Y832" s="4">
        <f>IF(T832&gt;0,1,0)</f>
        <v/>
      </c>
      <c r="Z832" s="4">
        <f>INDEX('Job Evaluation'!$I$5:$I$40,MATCH(G832,'Job Evaluation'!$A$5:$A$40,0))</f>
        <v/>
      </c>
      <c r="AA832" s="4">
        <f>SUMPRODUCT(($C$2:$C$3444=C832)*($X$2:$X$3444&lt;X832))+SUMPRODUCT(($C$2:C832=C832)*($X$2:X832=X832))</f>
        <v/>
      </c>
      <c r="AB832" s="4">
        <f>MIN(4,INT((AA832-1)*4/COUNTIF($C$2:$C$3444,C832))+1)</f>
        <v/>
      </c>
    </row>
    <row r="833">
      <c r="A833" s="5" t="inlineStr">
        <is>
          <t>W00994</t>
        </is>
      </c>
      <c r="B833" s="5" t="inlineStr">
        <is>
          <t>DE · Munich</t>
        </is>
      </c>
      <c r="C833" s="5" t="inlineStr">
        <is>
          <t>DE</t>
        </is>
      </c>
      <c r="D833" s="5" t="inlineStr">
        <is>
          <t>Munich</t>
        </is>
      </c>
      <c r="E833" s="5" t="inlineStr">
        <is>
          <t>Operations</t>
        </is>
      </c>
      <c r="F833" s="5" t="inlineStr">
        <is>
          <t>L1</t>
        </is>
      </c>
      <c r="G833" s="5" t="inlineStr">
        <is>
          <t>Operations L1</t>
        </is>
      </c>
      <c r="H833" s="5" t="inlineStr">
        <is>
          <t>M</t>
        </is>
      </c>
      <c r="I833" s="5" t="inlineStr">
        <is>
          <t>Fixed-term</t>
        </is>
      </c>
      <c r="J833" s="5" t="inlineStr">
        <is>
          <t>Hybrid</t>
        </is>
      </c>
      <c r="K833" s="5" t="n">
        <v>1</v>
      </c>
      <c r="L833" s="5" t="n">
        <v>40</v>
      </c>
      <c r="M833" s="5" t="n">
        <v>3</v>
      </c>
      <c r="N833" s="41" t="n">
        <v>39150</v>
      </c>
      <c r="O833" s="41" t="n">
        <v>0</v>
      </c>
      <c r="P833" s="41" t="n">
        <v>0</v>
      </c>
      <c r="Q833" s="41" t="n">
        <v>0</v>
      </c>
      <c r="R833" s="41" t="n">
        <v>0</v>
      </c>
      <c r="S833" s="28">
        <f>L833*Settings!$C$7</f>
        <v/>
      </c>
      <c r="T833" s="34">
        <f>O833+P833+Q833+R833</f>
        <v/>
      </c>
      <c r="U833" s="34">
        <f>N833+T833</f>
        <v/>
      </c>
      <c r="V833" s="33">
        <f>N833/S833</f>
        <v/>
      </c>
      <c r="W833" s="33">
        <f>T833/S833</f>
        <v/>
      </c>
      <c r="X833" s="33">
        <f>U833/S833</f>
        <v/>
      </c>
      <c r="Y833" s="4">
        <f>IF(T833&gt;0,1,0)</f>
        <v/>
      </c>
      <c r="Z833" s="4">
        <f>INDEX('Job Evaluation'!$I$5:$I$40,MATCH(G833,'Job Evaluation'!$A$5:$A$40,0))</f>
        <v/>
      </c>
      <c r="AA833" s="4">
        <f>SUMPRODUCT(($C$2:$C$3444=C833)*($X$2:$X$3444&lt;X833))+SUMPRODUCT(($C$2:C833=C833)*($X$2:X833=X833))</f>
        <v/>
      </c>
      <c r="AB833" s="4">
        <f>MIN(4,INT((AA833-1)*4/COUNTIF($C$2:$C$3444,C833))+1)</f>
        <v/>
      </c>
    </row>
    <row r="834">
      <c r="A834" s="5" t="inlineStr">
        <is>
          <t>W00996</t>
        </is>
      </c>
      <c r="B834" s="5" t="inlineStr">
        <is>
          <t>PL · Kraków</t>
        </is>
      </c>
      <c r="C834" s="5" t="inlineStr">
        <is>
          <t>PL</t>
        </is>
      </c>
      <c r="D834" s="5" t="inlineStr">
        <is>
          <t>Krakow</t>
        </is>
      </c>
      <c r="E834" s="5" t="inlineStr">
        <is>
          <t>Customer Service</t>
        </is>
      </c>
      <c r="F834" s="5" t="inlineStr">
        <is>
          <t>L1</t>
        </is>
      </c>
      <c r="G834" s="5" t="inlineStr">
        <is>
          <t>Customer Service L1</t>
        </is>
      </c>
      <c r="H834" s="5" t="inlineStr">
        <is>
          <t>F</t>
        </is>
      </c>
      <c r="I834" s="5" t="inlineStr">
        <is>
          <t>Permanent</t>
        </is>
      </c>
      <c r="J834" s="5" t="inlineStr">
        <is>
          <t>Hybrid</t>
        </is>
      </c>
      <c r="K834" s="5" t="n">
        <v>0.8</v>
      </c>
      <c r="L834" s="5" t="n">
        <v>32</v>
      </c>
      <c r="M834" s="5" t="n">
        <v>3</v>
      </c>
      <c r="N834" s="41" t="n">
        <v>16400</v>
      </c>
      <c r="O834" s="41" t="n">
        <v>0</v>
      </c>
      <c r="P834" s="41" t="n">
        <v>0</v>
      </c>
      <c r="Q834" s="41" t="n">
        <v>0</v>
      </c>
      <c r="R834" s="41" t="n">
        <v>0</v>
      </c>
      <c r="S834" s="28">
        <f>L834*Settings!$C$7</f>
        <v/>
      </c>
      <c r="T834" s="34">
        <f>O834+P834+Q834+R834</f>
        <v/>
      </c>
      <c r="U834" s="34">
        <f>N834+T834</f>
        <v/>
      </c>
      <c r="V834" s="33">
        <f>N834/S834</f>
        <v/>
      </c>
      <c r="W834" s="33">
        <f>T834/S834</f>
        <v/>
      </c>
      <c r="X834" s="33">
        <f>U834/S834</f>
        <v/>
      </c>
      <c r="Y834" s="4">
        <f>IF(T834&gt;0,1,0)</f>
        <v/>
      </c>
      <c r="Z834" s="4">
        <f>INDEX('Job Evaluation'!$I$5:$I$40,MATCH(G834,'Job Evaluation'!$A$5:$A$40,0))</f>
        <v/>
      </c>
      <c r="AA834" s="4">
        <f>SUMPRODUCT(($C$2:$C$3444=C834)*($X$2:$X$3444&lt;X834))+SUMPRODUCT(($C$2:C834=C834)*($X$2:X834=X834))</f>
        <v/>
      </c>
      <c r="AB834" s="4">
        <f>MIN(4,INT((AA834-1)*4/COUNTIF($C$2:$C$3444,C834))+1)</f>
        <v/>
      </c>
    </row>
    <row r="835">
      <c r="A835" s="5" t="inlineStr">
        <is>
          <t>W00997</t>
        </is>
      </c>
      <c r="B835" s="5" t="inlineStr">
        <is>
          <t>IT · Milan</t>
        </is>
      </c>
      <c r="C835" s="5" t="inlineStr">
        <is>
          <t>IT</t>
        </is>
      </c>
      <c r="D835" s="5" t="inlineStr">
        <is>
          <t>Milan</t>
        </is>
      </c>
      <c r="E835" s="5" t="inlineStr">
        <is>
          <t>Tech</t>
        </is>
      </c>
      <c r="F835" s="5" t="inlineStr">
        <is>
          <t>L5</t>
        </is>
      </c>
      <c r="G835" s="5" t="inlineStr">
        <is>
          <t>Tech L5</t>
        </is>
      </c>
      <c r="H835" s="5" t="inlineStr">
        <is>
          <t>M</t>
        </is>
      </c>
      <c r="I835" s="5" t="inlineStr">
        <is>
          <t>Permanent</t>
        </is>
      </c>
      <c r="J835" s="5" t="inlineStr">
        <is>
          <t>Hybrid</t>
        </is>
      </c>
      <c r="K835" s="5" t="n">
        <v>1</v>
      </c>
      <c r="L835" s="5" t="n">
        <v>40</v>
      </c>
      <c r="M835" s="5" t="n">
        <v>4</v>
      </c>
      <c r="N835" s="41" t="n">
        <v>92550</v>
      </c>
      <c r="O835" s="41" t="n">
        <v>13800</v>
      </c>
      <c r="P835" s="41" t="n">
        <v>0</v>
      </c>
      <c r="Q835" s="41" t="n">
        <v>0</v>
      </c>
      <c r="R835" s="41" t="n">
        <v>6000</v>
      </c>
      <c r="S835" s="28">
        <f>L835*Settings!$C$7</f>
        <v/>
      </c>
      <c r="T835" s="34">
        <f>O835+P835+Q835+R835</f>
        <v/>
      </c>
      <c r="U835" s="34">
        <f>N835+T835</f>
        <v/>
      </c>
      <c r="V835" s="33">
        <f>N835/S835</f>
        <v/>
      </c>
      <c r="W835" s="33">
        <f>T835/S835</f>
        <v/>
      </c>
      <c r="X835" s="33">
        <f>U835/S835</f>
        <v/>
      </c>
      <c r="Y835" s="4">
        <f>IF(T835&gt;0,1,0)</f>
        <v/>
      </c>
      <c r="Z835" s="4">
        <f>INDEX('Job Evaluation'!$I$5:$I$40,MATCH(G835,'Job Evaluation'!$A$5:$A$40,0))</f>
        <v/>
      </c>
      <c r="AA835" s="4">
        <f>SUMPRODUCT(($C$2:$C$3444=C835)*($X$2:$X$3444&lt;X835))+SUMPRODUCT(($C$2:C835=C835)*($X$2:X835=X835))</f>
        <v/>
      </c>
      <c r="AB835" s="4">
        <f>MIN(4,INT((AA835-1)*4/COUNTIF($C$2:$C$3444,C835))+1)</f>
        <v/>
      </c>
    </row>
    <row r="836">
      <c r="A836" s="5" t="inlineStr">
        <is>
          <t>W00998</t>
        </is>
      </c>
      <c r="B836" s="5" t="inlineStr">
        <is>
          <t>ES · Barcelona</t>
        </is>
      </c>
      <c r="C836" s="5" t="inlineStr">
        <is>
          <t>ES</t>
        </is>
      </c>
      <c r="D836" s="5" t="inlineStr">
        <is>
          <t>Barcelona</t>
        </is>
      </c>
      <c r="E836" s="5" t="inlineStr">
        <is>
          <t>Operations</t>
        </is>
      </c>
      <c r="F836" s="5" t="inlineStr">
        <is>
          <t>L3</t>
        </is>
      </c>
      <c r="G836" s="5" t="inlineStr">
        <is>
          <t>Operations L3</t>
        </is>
      </c>
      <c r="H836" s="5" t="inlineStr">
        <is>
          <t>M</t>
        </is>
      </c>
      <c r="I836" s="5" t="inlineStr">
        <is>
          <t>Permanent</t>
        </is>
      </c>
      <c r="J836" s="5" t="inlineStr">
        <is>
          <t>Onsite</t>
        </is>
      </c>
      <c r="K836" s="5" t="n">
        <v>1</v>
      </c>
      <c r="L836" s="5" t="n">
        <v>40</v>
      </c>
      <c r="M836" s="5" t="n">
        <v>3</v>
      </c>
      <c r="N836" s="41" t="n">
        <v>38300</v>
      </c>
      <c r="O836" s="41" t="n">
        <v>1930</v>
      </c>
      <c r="P836" s="41" t="n">
        <v>0</v>
      </c>
      <c r="Q836" s="41" t="n">
        <v>1200</v>
      </c>
      <c r="R836" s="41" t="n">
        <v>0</v>
      </c>
      <c r="S836" s="28">
        <f>L836*Settings!$C$7</f>
        <v/>
      </c>
      <c r="T836" s="34">
        <f>O836+P836+Q836+R836</f>
        <v/>
      </c>
      <c r="U836" s="34">
        <f>N836+T836</f>
        <v/>
      </c>
      <c r="V836" s="33">
        <f>N836/S836</f>
        <v/>
      </c>
      <c r="W836" s="33">
        <f>T836/S836</f>
        <v/>
      </c>
      <c r="X836" s="33">
        <f>U836/S836</f>
        <v/>
      </c>
      <c r="Y836" s="4">
        <f>IF(T836&gt;0,1,0)</f>
        <v/>
      </c>
      <c r="Z836" s="4">
        <f>INDEX('Job Evaluation'!$I$5:$I$40,MATCH(G836,'Job Evaluation'!$A$5:$A$40,0))</f>
        <v/>
      </c>
      <c r="AA836" s="4">
        <f>SUMPRODUCT(($C$2:$C$3444=C836)*($X$2:$X$3444&lt;X836))+SUMPRODUCT(($C$2:C836=C836)*($X$2:X836=X836))</f>
        <v/>
      </c>
      <c r="AB836" s="4">
        <f>MIN(4,INT((AA836-1)*4/COUNTIF($C$2:$C$3444,C836))+1)</f>
        <v/>
      </c>
    </row>
    <row r="837">
      <c r="A837" s="5" t="inlineStr">
        <is>
          <t>W00999</t>
        </is>
      </c>
      <c r="B837" s="5" t="inlineStr">
        <is>
          <t>DE · Munich</t>
        </is>
      </c>
      <c r="C837" s="5" t="inlineStr">
        <is>
          <t>DE</t>
        </is>
      </c>
      <c r="D837" s="5" t="inlineStr">
        <is>
          <t>Munich</t>
        </is>
      </c>
      <c r="E837" s="5" t="inlineStr">
        <is>
          <t>Customer Service</t>
        </is>
      </c>
      <c r="F837" s="5" t="inlineStr">
        <is>
          <t>L1</t>
        </is>
      </c>
      <c r="G837" s="5" t="inlineStr">
        <is>
          <t>Customer Service L1</t>
        </is>
      </c>
      <c r="H837" s="5" t="inlineStr">
        <is>
          <t>M</t>
        </is>
      </c>
      <c r="I837" s="5" t="inlineStr">
        <is>
          <t>Permanent</t>
        </is>
      </c>
      <c r="J837" s="5" t="inlineStr">
        <is>
          <t>Onsite</t>
        </is>
      </c>
      <c r="K837" s="5" t="n">
        <v>1</v>
      </c>
      <c r="L837" s="5" t="n">
        <v>40</v>
      </c>
      <c r="M837" s="5" t="n">
        <v>3</v>
      </c>
      <c r="N837" s="41" t="n">
        <v>35550</v>
      </c>
      <c r="O837" s="41" t="n">
        <v>0</v>
      </c>
      <c r="P837" s="41" t="n">
        <v>0</v>
      </c>
      <c r="Q837" s="41" t="n">
        <v>1800</v>
      </c>
      <c r="R837" s="41" t="n">
        <v>0</v>
      </c>
      <c r="S837" s="28">
        <f>L837*Settings!$C$7</f>
        <v/>
      </c>
      <c r="T837" s="34">
        <f>O837+P837+Q837+R837</f>
        <v/>
      </c>
      <c r="U837" s="34">
        <f>N837+T837</f>
        <v/>
      </c>
      <c r="V837" s="33">
        <f>N837/S837</f>
        <v/>
      </c>
      <c r="W837" s="33">
        <f>T837/S837</f>
        <v/>
      </c>
      <c r="X837" s="33">
        <f>U837/S837</f>
        <v/>
      </c>
      <c r="Y837" s="4">
        <f>IF(T837&gt;0,1,0)</f>
        <v/>
      </c>
      <c r="Z837" s="4">
        <f>INDEX('Job Evaluation'!$I$5:$I$40,MATCH(G837,'Job Evaluation'!$A$5:$A$40,0))</f>
        <v/>
      </c>
      <c r="AA837" s="4">
        <f>SUMPRODUCT(($C$2:$C$3444=C837)*($X$2:$X$3444&lt;X837))+SUMPRODUCT(($C$2:C837=C837)*($X$2:X837=X837))</f>
        <v/>
      </c>
      <c r="AB837" s="4">
        <f>MIN(4,INT((AA837-1)*4/COUNTIF($C$2:$C$3444,C837))+1)</f>
        <v/>
      </c>
    </row>
    <row r="838">
      <c r="A838" s="5" t="inlineStr">
        <is>
          <t>W01001</t>
        </is>
      </c>
      <c r="B838" s="5" t="inlineStr">
        <is>
          <t>IT · Milan</t>
        </is>
      </c>
      <c r="C838" s="5" t="inlineStr">
        <is>
          <t>IT</t>
        </is>
      </c>
      <c r="D838" s="5" t="inlineStr">
        <is>
          <t>Milan</t>
        </is>
      </c>
      <c r="E838" s="5" t="inlineStr">
        <is>
          <t>Customer Service</t>
        </is>
      </c>
      <c r="F838" s="5" t="inlineStr">
        <is>
          <t>L1</t>
        </is>
      </c>
      <c r="G838" s="5" t="inlineStr">
        <is>
          <t>Customer Service L1</t>
        </is>
      </c>
      <c r="H838" s="5" t="inlineStr">
        <is>
          <t>F</t>
        </is>
      </c>
      <c r="I838" s="5" t="inlineStr">
        <is>
          <t>Permanent</t>
        </is>
      </c>
      <c r="J838" s="5" t="inlineStr">
        <is>
          <t>Onsite</t>
        </is>
      </c>
      <c r="K838" s="5" t="n">
        <v>0.8</v>
      </c>
      <c r="L838" s="5" t="n">
        <v>32</v>
      </c>
      <c r="M838" s="5" t="n">
        <v>2</v>
      </c>
      <c r="N838" s="41" t="n">
        <v>18160</v>
      </c>
      <c r="O838" s="41" t="n">
        <v>0</v>
      </c>
      <c r="P838" s="41" t="n">
        <v>0</v>
      </c>
      <c r="Q838" s="41" t="n">
        <v>1056</v>
      </c>
      <c r="R838" s="41" t="n">
        <v>0</v>
      </c>
      <c r="S838" s="28">
        <f>L838*Settings!$C$7</f>
        <v/>
      </c>
      <c r="T838" s="34">
        <f>O838+P838+Q838+R838</f>
        <v/>
      </c>
      <c r="U838" s="34">
        <f>N838+T838</f>
        <v/>
      </c>
      <c r="V838" s="33">
        <f>N838/S838</f>
        <v/>
      </c>
      <c r="W838" s="33">
        <f>T838/S838</f>
        <v/>
      </c>
      <c r="X838" s="33">
        <f>U838/S838</f>
        <v/>
      </c>
      <c r="Y838" s="4">
        <f>IF(T838&gt;0,1,0)</f>
        <v/>
      </c>
      <c r="Z838" s="4">
        <f>INDEX('Job Evaluation'!$I$5:$I$40,MATCH(G838,'Job Evaluation'!$A$5:$A$40,0))</f>
        <v/>
      </c>
      <c r="AA838" s="4">
        <f>SUMPRODUCT(($C$2:$C$3444=C838)*($X$2:$X$3444&lt;X838))+SUMPRODUCT(($C$2:C838=C838)*($X$2:X838=X838))</f>
        <v/>
      </c>
      <c r="AB838" s="4">
        <f>MIN(4,INT((AA838-1)*4/COUNTIF($C$2:$C$3444,C838))+1)</f>
        <v/>
      </c>
    </row>
    <row r="839">
      <c r="A839" s="5" t="inlineStr">
        <is>
          <t>W01002</t>
        </is>
      </c>
      <c r="B839" s="5" t="inlineStr">
        <is>
          <t>ES · Barcelona</t>
        </is>
      </c>
      <c r="C839" s="5" t="inlineStr">
        <is>
          <t>ES</t>
        </is>
      </c>
      <c r="D839" s="5" t="inlineStr">
        <is>
          <t>Barcelona</t>
        </is>
      </c>
      <c r="E839" s="5" t="inlineStr">
        <is>
          <t>Operations</t>
        </is>
      </c>
      <c r="F839" s="5" t="inlineStr">
        <is>
          <t>L1</t>
        </is>
      </c>
      <c r="G839" s="5" t="inlineStr">
        <is>
          <t>Operations L1</t>
        </is>
      </c>
      <c r="H839" s="5" t="inlineStr">
        <is>
          <t>F</t>
        </is>
      </c>
      <c r="I839" s="5" t="inlineStr">
        <is>
          <t>Permanent</t>
        </is>
      </c>
      <c r="J839" s="5" t="inlineStr">
        <is>
          <t>Remote</t>
        </is>
      </c>
      <c r="K839" s="5" t="n">
        <v>1</v>
      </c>
      <c r="L839" s="5" t="n">
        <v>40</v>
      </c>
      <c r="M839" s="5" t="n">
        <v>3</v>
      </c>
      <c r="N839" s="41" t="n">
        <v>23650</v>
      </c>
      <c r="O839" s="41" t="n">
        <v>0</v>
      </c>
      <c r="P839" s="41" t="n">
        <v>0</v>
      </c>
      <c r="Q839" s="41" t="n">
        <v>0</v>
      </c>
      <c r="R839" s="41" t="n">
        <v>0</v>
      </c>
      <c r="S839" s="28">
        <f>L839*Settings!$C$7</f>
        <v/>
      </c>
      <c r="T839" s="34">
        <f>O839+P839+Q839+R839</f>
        <v/>
      </c>
      <c r="U839" s="34">
        <f>N839+T839</f>
        <v/>
      </c>
      <c r="V839" s="33">
        <f>N839/S839</f>
        <v/>
      </c>
      <c r="W839" s="33">
        <f>T839/S839</f>
        <v/>
      </c>
      <c r="X839" s="33">
        <f>U839/S839</f>
        <v/>
      </c>
      <c r="Y839" s="4">
        <f>IF(T839&gt;0,1,0)</f>
        <v/>
      </c>
      <c r="Z839" s="4">
        <f>INDEX('Job Evaluation'!$I$5:$I$40,MATCH(G839,'Job Evaluation'!$A$5:$A$40,0))</f>
        <v/>
      </c>
      <c r="AA839" s="4">
        <f>SUMPRODUCT(($C$2:$C$3444=C839)*($X$2:$X$3444&lt;X839))+SUMPRODUCT(($C$2:C839=C839)*($X$2:X839=X839))</f>
        <v/>
      </c>
      <c r="AB839" s="4">
        <f>MIN(4,INT((AA839-1)*4/COUNTIF($C$2:$C$3444,C839))+1)</f>
        <v/>
      </c>
    </row>
    <row r="840">
      <c r="A840" s="5" t="inlineStr">
        <is>
          <t>W01003</t>
        </is>
      </c>
      <c r="B840" s="5" t="inlineStr">
        <is>
          <t>DE · Munich</t>
        </is>
      </c>
      <c r="C840" s="5" t="inlineStr">
        <is>
          <t>DE</t>
        </is>
      </c>
      <c r="D840" s="5" t="inlineStr">
        <is>
          <t>Munich</t>
        </is>
      </c>
      <c r="E840" s="5" t="inlineStr">
        <is>
          <t>HR</t>
        </is>
      </c>
      <c r="F840" s="5" t="inlineStr">
        <is>
          <t>L1</t>
        </is>
      </c>
      <c r="G840" s="5" t="inlineStr">
        <is>
          <t>HR L1</t>
        </is>
      </c>
      <c r="H840" s="5" t="inlineStr">
        <is>
          <t>M</t>
        </is>
      </c>
      <c r="I840" s="5" t="inlineStr">
        <is>
          <t>Permanent</t>
        </is>
      </c>
      <c r="J840" s="5" t="inlineStr">
        <is>
          <t>Remote</t>
        </is>
      </c>
      <c r="K840" s="5" t="n">
        <v>1</v>
      </c>
      <c r="L840" s="5" t="n">
        <v>40</v>
      </c>
      <c r="M840" s="5" t="n">
        <v>3</v>
      </c>
      <c r="N840" s="41" t="n">
        <v>36000</v>
      </c>
      <c r="O840" s="41" t="n">
        <v>0</v>
      </c>
      <c r="P840" s="41" t="n">
        <v>0</v>
      </c>
      <c r="Q840" s="41" t="n">
        <v>0</v>
      </c>
      <c r="R840" s="41" t="n">
        <v>0</v>
      </c>
      <c r="S840" s="28">
        <f>L840*Settings!$C$7</f>
        <v/>
      </c>
      <c r="T840" s="34">
        <f>O840+P840+Q840+R840</f>
        <v/>
      </c>
      <c r="U840" s="34">
        <f>N840+T840</f>
        <v/>
      </c>
      <c r="V840" s="33">
        <f>N840/S840</f>
        <v/>
      </c>
      <c r="W840" s="33">
        <f>T840/S840</f>
        <v/>
      </c>
      <c r="X840" s="33">
        <f>U840/S840</f>
        <v/>
      </c>
      <c r="Y840" s="4">
        <f>IF(T840&gt;0,1,0)</f>
        <v/>
      </c>
      <c r="Z840" s="4">
        <f>INDEX('Job Evaluation'!$I$5:$I$40,MATCH(G840,'Job Evaluation'!$A$5:$A$40,0))</f>
        <v/>
      </c>
      <c r="AA840" s="4">
        <f>SUMPRODUCT(($C$2:$C$3444=C840)*($X$2:$X$3444&lt;X840))+SUMPRODUCT(($C$2:C840=C840)*($X$2:X840=X840))</f>
        <v/>
      </c>
      <c r="AB840" s="4">
        <f>MIN(4,INT((AA840-1)*4/COUNTIF($C$2:$C$3444,C840))+1)</f>
        <v/>
      </c>
    </row>
    <row r="841">
      <c r="A841" s="5" t="inlineStr">
        <is>
          <t>W01004</t>
        </is>
      </c>
      <c r="B841" s="5" t="inlineStr">
        <is>
          <t>PL · Kraków</t>
        </is>
      </c>
      <c r="C841" s="5" t="inlineStr">
        <is>
          <t>PL</t>
        </is>
      </c>
      <c r="D841" s="5" t="inlineStr">
        <is>
          <t>Krakow</t>
        </is>
      </c>
      <c r="E841" s="5" t="inlineStr">
        <is>
          <t>Customer Service</t>
        </is>
      </c>
      <c r="F841" s="5" t="inlineStr">
        <is>
          <t>L1</t>
        </is>
      </c>
      <c r="G841" s="5" t="inlineStr">
        <is>
          <t>Customer Service L1</t>
        </is>
      </c>
      <c r="H841" s="5" t="inlineStr">
        <is>
          <t>F</t>
        </is>
      </c>
      <c r="I841" s="5" t="inlineStr">
        <is>
          <t>Permanent</t>
        </is>
      </c>
      <c r="J841" s="5" t="inlineStr">
        <is>
          <t>Onsite</t>
        </is>
      </c>
      <c r="K841" s="5" t="n">
        <v>1</v>
      </c>
      <c r="L841" s="5" t="n">
        <v>40</v>
      </c>
      <c r="M841" s="5" t="n">
        <v>4</v>
      </c>
      <c r="N841" s="41" t="n">
        <v>18400</v>
      </c>
      <c r="O841" s="41" t="n">
        <v>0</v>
      </c>
      <c r="P841" s="41" t="n">
        <v>0</v>
      </c>
      <c r="Q841" s="41" t="n">
        <v>840</v>
      </c>
      <c r="R841" s="41" t="n">
        <v>0</v>
      </c>
      <c r="S841" s="28">
        <f>L841*Settings!$C$7</f>
        <v/>
      </c>
      <c r="T841" s="34">
        <f>O841+P841+Q841+R841</f>
        <v/>
      </c>
      <c r="U841" s="34">
        <f>N841+T841</f>
        <v/>
      </c>
      <c r="V841" s="33">
        <f>N841/S841</f>
        <v/>
      </c>
      <c r="W841" s="33">
        <f>T841/S841</f>
        <v/>
      </c>
      <c r="X841" s="33">
        <f>U841/S841</f>
        <v/>
      </c>
      <c r="Y841" s="4">
        <f>IF(T841&gt;0,1,0)</f>
        <v/>
      </c>
      <c r="Z841" s="4">
        <f>INDEX('Job Evaluation'!$I$5:$I$40,MATCH(G841,'Job Evaluation'!$A$5:$A$40,0))</f>
        <v/>
      </c>
      <c r="AA841" s="4">
        <f>SUMPRODUCT(($C$2:$C$3444=C841)*($X$2:$X$3444&lt;X841))+SUMPRODUCT(($C$2:C841=C841)*($X$2:X841=X841))</f>
        <v/>
      </c>
      <c r="AB841" s="4">
        <f>MIN(4,INT((AA841-1)*4/COUNTIF($C$2:$C$3444,C841))+1)</f>
        <v/>
      </c>
    </row>
    <row r="842">
      <c r="A842" s="5" t="inlineStr">
        <is>
          <t>W01005</t>
        </is>
      </c>
      <c r="B842" s="5" t="inlineStr">
        <is>
          <t>ES · Barcelona</t>
        </is>
      </c>
      <c r="C842" s="5" t="inlineStr">
        <is>
          <t>ES</t>
        </is>
      </c>
      <c r="D842" s="5" t="inlineStr">
        <is>
          <t>Barcelona</t>
        </is>
      </c>
      <c r="E842" s="5" t="inlineStr">
        <is>
          <t>Customer Service</t>
        </is>
      </c>
      <c r="F842" s="5" t="inlineStr">
        <is>
          <t>L3</t>
        </is>
      </c>
      <c r="G842" s="5" t="inlineStr">
        <is>
          <t>Customer Service L3</t>
        </is>
      </c>
      <c r="H842" s="5" t="inlineStr">
        <is>
          <t>F</t>
        </is>
      </c>
      <c r="I842" s="5" t="inlineStr">
        <is>
          <t>Fixed-term</t>
        </is>
      </c>
      <c r="J842" s="5" t="inlineStr">
        <is>
          <t>Hybrid</t>
        </is>
      </c>
      <c r="K842" s="5" t="n">
        <v>1</v>
      </c>
      <c r="L842" s="5" t="n">
        <v>40</v>
      </c>
      <c r="M842" s="5" t="n">
        <v>4</v>
      </c>
      <c r="N842" s="41" t="n">
        <v>35050</v>
      </c>
      <c r="O842" s="41" t="n">
        <v>2150</v>
      </c>
      <c r="P842" s="41" t="n">
        <v>0</v>
      </c>
      <c r="Q842" s="41" t="n">
        <v>0</v>
      </c>
      <c r="R842" s="41" t="n">
        <v>0</v>
      </c>
      <c r="S842" s="28">
        <f>L842*Settings!$C$7</f>
        <v/>
      </c>
      <c r="T842" s="34">
        <f>O842+P842+Q842+R842</f>
        <v/>
      </c>
      <c r="U842" s="34">
        <f>N842+T842</f>
        <v/>
      </c>
      <c r="V842" s="33">
        <f>N842/S842</f>
        <v/>
      </c>
      <c r="W842" s="33">
        <f>T842/S842</f>
        <v/>
      </c>
      <c r="X842" s="33">
        <f>U842/S842</f>
        <v/>
      </c>
      <c r="Y842" s="4">
        <f>IF(T842&gt;0,1,0)</f>
        <v/>
      </c>
      <c r="Z842" s="4">
        <f>INDEX('Job Evaluation'!$I$5:$I$40,MATCH(G842,'Job Evaluation'!$A$5:$A$40,0))</f>
        <v/>
      </c>
      <c r="AA842" s="4">
        <f>SUMPRODUCT(($C$2:$C$3444=C842)*($X$2:$X$3444&lt;X842))+SUMPRODUCT(($C$2:C842=C842)*($X$2:X842=X842))</f>
        <v/>
      </c>
      <c r="AB842" s="4">
        <f>MIN(4,INT((AA842-1)*4/COUNTIF($C$2:$C$3444,C842))+1)</f>
        <v/>
      </c>
    </row>
    <row r="843">
      <c r="A843" s="5" t="inlineStr">
        <is>
          <t>W01006</t>
        </is>
      </c>
      <c r="B843" s="5" t="inlineStr">
        <is>
          <t>IT · Milan</t>
        </is>
      </c>
      <c r="C843" s="5" t="inlineStr">
        <is>
          <t>IT</t>
        </is>
      </c>
      <c r="D843" s="5" t="inlineStr">
        <is>
          <t>Milan</t>
        </is>
      </c>
      <c r="E843" s="5" t="inlineStr">
        <is>
          <t>Customer Service</t>
        </is>
      </c>
      <c r="F843" s="5" t="inlineStr">
        <is>
          <t>L1</t>
        </is>
      </c>
      <c r="G843" s="5" t="inlineStr">
        <is>
          <t>Customer Service L1</t>
        </is>
      </c>
      <c r="H843" s="5" t="inlineStr">
        <is>
          <t>M</t>
        </is>
      </c>
      <c r="I843" s="5" t="inlineStr">
        <is>
          <t>Permanent</t>
        </is>
      </c>
      <c r="J843" s="5" t="inlineStr">
        <is>
          <t>Hybrid</t>
        </is>
      </c>
      <c r="K843" s="5" t="n">
        <v>1</v>
      </c>
      <c r="L843" s="5" t="n">
        <v>40</v>
      </c>
      <c r="M843" s="5" t="n">
        <v>3</v>
      </c>
      <c r="N843" s="41" t="n">
        <v>23250</v>
      </c>
      <c r="O843" s="41" t="n">
        <v>0</v>
      </c>
      <c r="P843" s="41" t="n">
        <v>0</v>
      </c>
      <c r="Q843" s="41" t="n">
        <v>0</v>
      </c>
      <c r="R843" s="41" t="n">
        <v>0</v>
      </c>
      <c r="S843" s="28">
        <f>L843*Settings!$C$7</f>
        <v/>
      </c>
      <c r="T843" s="34">
        <f>O843+P843+Q843+R843</f>
        <v/>
      </c>
      <c r="U843" s="34">
        <f>N843+T843</f>
        <v/>
      </c>
      <c r="V843" s="33">
        <f>N843/S843</f>
        <v/>
      </c>
      <c r="W843" s="33">
        <f>T843/S843</f>
        <v/>
      </c>
      <c r="X843" s="33">
        <f>U843/S843</f>
        <v/>
      </c>
      <c r="Y843" s="4">
        <f>IF(T843&gt;0,1,0)</f>
        <v/>
      </c>
      <c r="Z843" s="4">
        <f>INDEX('Job Evaluation'!$I$5:$I$40,MATCH(G843,'Job Evaluation'!$A$5:$A$40,0))</f>
        <v/>
      </c>
      <c r="AA843" s="4">
        <f>SUMPRODUCT(($C$2:$C$3444=C843)*($X$2:$X$3444&lt;X843))+SUMPRODUCT(($C$2:C843=C843)*($X$2:X843=X843))</f>
        <v/>
      </c>
      <c r="AB843" s="4">
        <f>MIN(4,INT((AA843-1)*4/COUNTIF($C$2:$C$3444,C843))+1)</f>
        <v/>
      </c>
    </row>
    <row r="844">
      <c r="A844" s="5" t="inlineStr">
        <is>
          <t>W01007</t>
        </is>
      </c>
      <c r="B844" s="5" t="inlineStr">
        <is>
          <t>ES · Barcelona</t>
        </is>
      </c>
      <c r="C844" s="5" t="inlineStr">
        <is>
          <t>ES</t>
        </is>
      </c>
      <c r="D844" s="5" t="inlineStr">
        <is>
          <t>Barcelona</t>
        </is>
      </c>
      <c r="E844" s="5" t="inlineStr">
        <is>
          <t>Customer Service</t>
        </is>
      </c>
      <c r="F844" s="5" t="inlineStr">
        <is>
          <t>L3</t>
        </is>
      </c>
      <c r="G844" s="5" t="inlineStr">
        <is>
          <t>Customer Service L3</t>
        </is>
      </c>
      <c r="H844" s="5" t="inlineStr">
        <is>
          <t>M</t>
        </is>
      </c>
      <c r="I844" s="5" t="inlineStr">
        <is>
          <t>Permanent</t>
        </is>
      </c>
      <c r="J844" s="5" t="inlineStr">
        <is>
          <t>Onsite</t>
        </is>
      </c>
      <c r="K844" s="5" t="n">
        <v>1</v>
      </c>
      <c r="L844" s="5" t="n">
        <v>40</v>
      </c>
      <c r="M844" s="5" t="n">
        <v>4</v>
      </c>
      <c r="N844" s="41" t="n">
        <v>33250</v>
      </c>
      <c r="O844" s="41" t="n">
        <v>2090</v>
      </c>
      <c r="P844" s="41" t="n">
        <v>0</v>
      </c>
      <c r="Q844" s="41" t="n">
        <v>1200</v>
      </c>
      <c r="R844" s="41" t="n">
        <v>0</v>
      </c>
      <c r="S844" s="28">
        <f>L844*Settings!$C$7</f>
        <v/>
      </c>
      <c r="T844" s="34">
        <f>O844+P844+Q844+R844</f>
        <v/>
      </c>
      <c r="U844" s="34">
        <f>N844+T844</f>
        <v/>
      </c>
      <c r="V844" s="33">
        <f>N844/S844</f>
        <v/>
      </c>
      <c r="W844" s="33">
        <f>T844/S844</f>
        <v/>
      </c>
      <c r="X844" s="33">
        <f>U844/S844</f>
        <v/>
      </c>
      <c r="Y844" s="4">
        <f>IF(T844&gt;0,1,0)</f>
        <v/>
      </c>
      <c r="Z844" s="4">
        <f>INDEX('Job Evaluation'!$I$5:$I$40,MATCH(G844,'Job Evaluation'!$A$5:$A$40,0))</f>
        <v/>
      </c>
      <c r="AA844" s="4">
        <f>SUMPRODUCT(($C$2:$C$3444=C844)*($X$2:$X$3444&lt;X844))+SUMPRODUCT(($C$2:C844=C844)*($X$2:X844=X844))</f>
        <v/>
      </c>
      <c r="AB844" s="4">
        <f>MIN(4,INT((AA844-1)*4/COUNTIF($C$2:$C$3444,C844))+1)</f>
        <v/>
      </c>
    </row>
    <row r="845">
      <c r="A845" s="5" t="inlineStr">
        <is>
          <t>W01008</t>
        </is>
      </c>
      <c r="B845" s="5" t="inlineStr">
        <is>
          <t>DE · Munich</t>
        </is>
      </c>
      <c r="C845" s="5" t="inlineStr">
        <is>
          <t>DE</t>
        </is>
      </c>
      <c r="D845" s="5" t="inlineStr">
        <is>
          <t>Munich</t>
        </is>
      </c>
      <c r="E845" s="5" t="inlineStr">
        <is>
          <t>Customer Service</t>
        </is>
      </c>
      <c r="F845" s="5" t="inlineStr">
        <is>
          <t>L2</t>
        </is>
      </c>
      <c r="G845" s="5" t="inlineStr">
        <is>
          <t>Customer Service L2</t>
        </is>
      </c>
      <c r="H845" s="5" t="inlineStr">
        <is>
          <t>F</t>
        </is>
      </c>
      <c r="I845" s="5" t="inlineStr">
        <is>
          <t>Permanent</t>
        </is>
      </c>
      <c r="J845" s="5" t="inlineStr">
        <is>
          <t>Hybrid</t>
        </is>
      </c>
      <c r="K845" s="5" t="n">
        <v>1</v>
      </c>
      <c r="L845" s="5" t="n">
        <v>40</v>
      </c>
      <c r="M845" s="5" t="n">
        <v>3</v>
      </c>
      <c r="N845" s="41" t="n">
        <v>43500</v>
      </c>
      <c r="O845" s="41" t="n">
        <v>0</v>
      </c>
      <c r="P845" s="41" t="n">
        <v>0</v>
      </c>
      <c r="Q845" s="41" t="n">
        <v>0</v>
      </c>
      <c r="R845" s="41" t="n">
        <v>0</v>
      </c>
      <c r="S845" s="28">
        <f>L845*Settings!$C$7</f>
        <v/>
      </c>
      <c r="T845" s="34">
        <f>O845+P845+Q845+R845</f>
        <v/>
      </c>
      <c r="U845" s="34">
        <f>N845+T845</f>
        <v/>
      </c>
      <c r="V845" s="33">
        <f>N845/S845</f>
        <v/>
      </c>
      <c r="W845" s="33">
        <f>T845/S845</f>
        <v/>
      </c>
      <c r="X845" s="33">
        <f>U845/S845</f>
        <v/>
      </c>
      <c r="Y845" s="4">
        <f>IF(T845&gt;0,1,0)</f>
        <v/>
      </c>
      <c r="Z845" s="4">
        <f>INDEX('Job Evaluation'!$I$5:$I$40,MATCH(G845,'Job Evaluation'!$A$5:$A$40,0))</f>
        <v/>
      </c>
      <c r="AA845" s="4">
        <f>SUMPRODUCT(($C$2:$C$3444=C845)*($X$2:$X$3444&lt;X845))+SUMPRODUCT(($C$2:C845=C845)*($X$2:X845=X845))</f>
        <v/>
      </c>
      <c r="AB845" s="4">
        <f>MIN(4,INT((AA845-1)*4/COUNTIF($C$2:$C$3444,C845))+1)</f>
        <v/>
      </c>
    </row>
    <row r="846">
      <c r="A846" s="5" t="inlineStr">
        <is>
          <t>W01009</t>
        </is>
      </c>
      <c r="B846" s="5" t="inlineStr">
        <is>
          <t>ES · Barcelona</t>
        </is>
      </c>
      <c r="C846" s="5" t="inlineStr">
        <is>
          <t>ES</t>
        </is>
      </c>
      <c r="D846" s="5" t="inlineStr">
        <is>
          <t>Barcelona</t>
        </is>
      </c>
      <c r="E846" s="5" t="inlineStr">
        <is>
          <t>Customer Service</t>
        </is>
      </c>
      <c r="F846" s="5" t="inlineStr">
        <is>
          <t>L1</t>
        </is>
      </c>
      <c r="G846" s="5" t="inlineStr">
        <is>
          <t>Customer Service L1</t>
        </is>
      </c>
      <c r="H846" s="5" t="inlineStr">
        <is>
          <t>F</t>
        </is>
      </c>
      <c r="I846" s="5" t="inlineStr">
        <is>
          <t>Fixed-term</t>
        </is>
      </c>
      <c r="J846" s="5" t="inlineStr">
        <is>
          <t>Onsite</t>
        </is>
      </c>
      <c r="K846" s="5" t="n">
        <v>1</v>
      </c>
      <c r="L846" s="5" t="n">
        <v>40</v>
      </c>
      <c r="M846" s="5" t="n">
        <v>3</v>
      </c>
      <c r="N846" s="41" t="n">
        <v>21950</v>
      </c>
      <c r="O846" s="41" t="n">
        <v>0</v>
      </c>
      <c r="P846" s="41" t="n">
        <v>0</v>
      </c>
      <c r="Q846" s="41" t="n">
        <v>1200</v>
      </c>
      <c r="R846" s="41" t="n">
        <v>0</v>
      </c>
      <c r="S846" s="28">
        <f>L846*Settings!$C$7</f>
        <v/>
      </c>
      <c r="T846" s="34">
        <f>O846+P846+Q846+R846</f>
        <v/>
      </c>
      <c r="U846" s="34">
        <f>N846+T846</f>
        <v/>
      </c>
      <c r="V846" s="33">
        <f>N846/S846</f>
        <v/>
      </c>
      <c r="W846" s="33">
        <f>T846/S846</f>
        <v/>
      </c>
      <c r="X846" s="33">
        <f>U846/S846</f>
        <v/>
      </c>
      <c r="Y846" s="4">
        <f>IF(T846&gt;0,1,0)</f>
        <v/>
      </c>
      <c r="Z846" s="4">
        <f>INDEX('Job Evaluation'!$I$5:$I$40,MATCH(G846,'Job Evaluation'!$A$5:$A$40,0))</f>
        <v/>
      </c>
      <c r="AA846" s="4">
        <f>SUMPRODUCT(($C$2:$C$3444=C846)*($X$2:$X$3444&lt;X846))+SUMPRODUCT(($C$2:C846=C846)*($X$2:X846=X846))</f>
        <v/>
      </c>
      <c r="AB846" s="4">
        <f>MIN(4,INT((AA846-1)*4/COUNTIF($C$2:$C$3444,C846))+1)</f>
        <v/>
      </c>
    </row>
    <row r="847">
      <c r="A847" s="5" t="inlineStr">
        <is>
          <t>W01010</t>
        </is>
      </c>
      <c r="B847" s="5" t="inlineStr">
        <is>
          <t>DE · Munich</t>
        </is>
      </c>
      <c r="C847" s="5" t="inlineStr">
        <is>
          <t>DE</t>
        </is>
      </c>
      <c r="D847" s="5" t="inlineStr">
        <is>
          <t>Munich</t>
        </is>
      </c>
      <c r="E847" s="5" t="inlineStr">
        <is>
          <t>Tech</t>
        </is>
      </c>
      <c r="F847" s="5" t="inlineStr">
        <is>
          <t>L1</t>
        </is>
      </c>
      <c r="G847" s="5" t="inlineStr">
        <is>
          <t>Tech L1</t>
        </is>
      </c>
      <c r="H847" s="5" t="inlineStr">
        <is>
          <t>F</t>
        </is>
      </c>
      <c r="I847" s="5" t="inlineStr">
        <is>
          <t>Permanent</t>
        </is>
      </c>
      <c r="J847" s="5" t="inlineStr">
        <is>
          <t>Hybrid</t>
        </is>
      </c>
      <c r="K847" s="5" t="n">
        <v>1</v>
      </c>
      <c r="L847" s="5" t="n">
        <v>40</v>
      </c>
      <c r="M847" s="5" t="n">
        <v>2</v>
      </c>
      <c r="N847" s="41" t="n">
        <v>48500</v>
      </c>
      <c r="O847" s="41" t="n">
        <v>0</v>
      </c>
      <c r="P847" s="41" t="n">
        <v>0</v>
      </c>
      <c r="Q847" s="41" t="n">
        <v>0</v>
      </c>
      <c r="R847" s="41" t="n">
        <v>0</v>
      </c>
      <c r="S847" s="28">
        <f>L847*Settings!$C$7</f>
        <v/>
      </c>
      <c r="T847" s="34">
        <f>O847+P847+Q847+R847</f>
        <v/>
      </c>
      <c r="U847" s="34">
        <f>N847+T847</f>
        <v/>
      </c>
      <c r="V847" s="33">
        <f>N847/S847</f>
        <v/>
      </c>
      <c r="W847" s="33">
        <f>T847/S847</f>
        <v/>
      </c>
      <c r="X847" s="33">
        <f>U847/S847</f>
        <v/>
      </c>
      <c r="Y847" s="4">
        <f>IF(T847&gt;0,1,0)</f>
        <v/>
      </c>
      <c r="Z847" s="4">
        <f>INDEX('Job Evaluation'!$I$5:$I$40,MATCH(G847,'Job Evaluation'!$A$5:$A$40,0))</f>
        <v/>
      </c>
      <c r="AA847" s="4">
        <f>SUMPRODUCT(($C$2:$C$3444=C847)*($X$2:$X$3444&lt;X847))+SUMPRODUCT(($C$2:C847=C847)*($X$2:X847=X847))</f>
        <v/>
      </c>
      <c r="AB847" s="4">
        <f>MIN(4,INT((AA847-1)*4/COUNTIF($C$2:$C$3444,C847))+1)</f>
        <v/>
      </c>
    </row>
    <row r="848">
      <c r="A848" s="5" t="inlineStr">
        <is>
          <t>W01011</t>
        </is>
      </c>
      <c r="B848" s="5" t="inlineStr">
        <is>
          <t>DE · Munich</t>
        </is>
      </c>
      <c r="C848" s="5" t="inlineStr">
        <is>
          <t>DE</t>
        </is>
      </c>
      <c r="D848" s="5" t="inlineStr">
        <is>
          <t>Munich</t>
        </is>
      </c>
      <c r="E848" s="5" t="inlineStr">
        <is>
          <t>Finance</t>
        </is>
      </c>
      <c r="F848" s="5" t="inlineStr">
        <is>
          <t>L3</t>
        </is>
      </c>
      <c r="G848" s="5" t="inlineStr">
        <is>
          <t>Finance L3</t>
        </is>
      </c>
      <c r="H848" s="5" t="inlineStr">
        <is>
          <t>M</t>
        </is>
      </c>
      <c r="I848" s="5" t="inlineStr">
        <is>
          <t>Permanent</t>
        </is>
      </c>
      <c r="J848" s="5" t="inlineStr">
        <is>
          <t>Remote</t>
        </is>
      </c>
      <c r="K848" s="5" t="n">
        <v>1</v>
      </c>
      <c r="L848" s="5" t="n">
        <v>40</v>
      </c>
      <c r="M848" s="5" t="n">
        <v>5</v>
      </c>
      <c r="N848" s="41" t="n">
        <v>58900</v>
      </c>
      <c r="O848" s="41" t="n">
        <v>4350</v>
      </c>
      <c r="P848" s="41" t="n">
        <v>0</v>
      </c>
      <c r="Q848" s="41" t="n">
        <v>0</v>
      </c>
      <c r="R848" s="41" t="n">
        <v>0</v>
      </c>
      <c r="S848" s="28">
        <f>L848*Settings!$C$7</f>
        <v/>
      </c>
      <c r="T848" s="34">
        <f>O848+P848+Q848+R848</f>
        <v/>
      </c>
      <c r="U848" s="34">
        <f>N848+T848</f>
        <v/>
      </c>
      <c r="V848" s="33">
        <f>N848/S848</f>
        <v/>
      </c>
      <c r="W848" s="33">
        <f>T848/S848</f>
        <v/>
      </c>
      <c r="X848" s="33">
        <f>U848/S848</f>
        <v/>
      </c>
      <c r="Y848" s="4">
        <f>IF(T848&gt;0,1,0)</f>
        <v/>
      </c>
      <c r="Z848" s="4">
        <f>INDEX('Job Evaluation'!$I$5:$I$40,MATCH(G848,'Job Evaluation'!$A$5:$A$40,0))</f>
        <v/>
      </c>
      <c r="AA848" s="4">
        <f>SUMPRODUCT(($C$2:$C$3444=C848)*($X$2:$X$3444&lt;X848))+SUMPRODUCT(($C$2:C848=C848)*($X$2:X848=X848))</f>
        <v/>
      </c>
      <c r="AB848" s="4">
        <f>MIN(4,INT((AA848-1)*4/COUNTIF($C$2:$C$3444,C848))+1)</f>
        <v/>
      </c>
    </row>
    <row r="849">
      <c r="A849" s="5" t="inlineStr">
        <is>
          <t>W01012</t>
        </is>
      </c>
      <c r="B849" s="5" t="inlineStr">
        <is>
          <t>ES · Barcelona</t>
        </is>
      </c>
      <c r="C849" s="5" t="inlineStr">
        <is>
          <t>ES</t>
        </is>
      </c>
      <c r="D849" s="5" t="inlineStr">
        <is>
          <t>Barcelona</t>
        </is>
      </c>
      <c r="E849" s="5" t="inlineStr">
        <is>
          <t>Customer Service</t>
        </is>
      </c>
      <c r="F849" s="5" t="inlineStr">
        <is>
          <t>L1</t>
        </is>
      </c>
      <c r="G849" s="5" t="inlineStr">
        <is>
          <t>Customer Service L1</t>
        </is>
      </c>
      <c r="H849" s="5" t="inlineStr">
        <is>
          <t>F</t>
        </is>
      </c>
      <c r="I849" s="5" t="inlineStr">
        <is>
          <t>Permanent</t>
        </is>
      </c>
      <c r="J849" s="5" t="inlineStr">
        <is>
          <t>Onsite</t>
        </is>
      </c>
      <c r="K849" s="5" t="n">
        <v>1</v>
      </c>
      <c r="L849" s="5" t="n">
        <v>40</v>
      </c>
      <c r="M849" s="5" t="n">
        <v>5</v>
      </c>
      <c r="N849" s="41" t="n">
        <v>23650</v>
      </c>
      <c r="O849" s="41" t="n">
        <v>0</v>
      </c>
      <c r="P849" s="41" t="n">
        <v>0</v>
      </c>
      <c r="Q849" s="41" t="n">
        <v>1200</v>
      </c>
      <c r="R849" s="41" t="n">
        <v>0</v>
      </c>
      <c r="S849" s="28">
        <f>L849*Settings!$C$7</f>
        <v/>
      </c>
      <c r="T849" s="34">
        <f>O849+P849+Q849+R849</f>
        <v/>
      </c>
      <c r="U849" s="34">
        <f>N849+T849</f>
        <v/>
      </c>
      <c r="V849" s="33">
        <f>N849/S849</f>
        <v/>
      </c>
      <c r="W849" s="33">
        <f>T849/S849</f>
        <v/>
      </c>
      <c r="X849" s="33">
        <f>U849/S849</f>
        <v/>
      </c>
      <c r="Y849" s="4">
        <f>IF(T849&gt;0,1,0)</f>
        <v/>
      </c>
      <c r="Z849" s="4">
        <f>INDEX('Job Evaluation'!$I$5:$I$40,MATCH(G849,'Job Evaluation'!$A$5:$A$40,0))</f>
        <v/>
      </c>
      <c r="AA849" s="4">
        <f>SUMPRODUCT(($C$2:$C$3444=C849)*($X$2:$X$3444&lt;X849))+SUMPRODUCT(($C$2:C849=C849)*($X$2:X849=X849))</f>
        <v/>
      </c>
      <c r="AB849" s="4">
        <f>MIN(4,INT((AA849-1)*4/COUNTIF($C$2:$C$3444,C849))+1)</f>
        <v/>
      </c>
    </row>
    <row r="850">
      <c r="A850" s="5" t="inlineStr">
        <is>
          <t>W01013</t>
        </is>
      </c>
      <c r="B850" s="5" t="inlineStr">
        <is>
          <t>ES · Barcelona</t>
        </is>
      </c>
      <c r="C850" s="5" t="inlineStr">
        <is>
          <t>ES</t>
        </is>
      </c>
      <c r="D850" s="5" t="inlineStr">
        <is>
          <t>Barcelona</t>
        </is>
      </c>
      <c r="E850" s="5" t="inlineStr">
        <is>
          <t>Tech</t>
        </is>
      </c>
      <c r="F850" s="5" t="inlineStr">
        <is>
          <t>L2</t>
        </is>
      </c>
      <c r="G850" s="5" t="inlineStr">
        <is>
          <t>Tech L2</t>
        </is>
      </c>
      <c r="H850" s="5" t="inlineStr">
        <is>
          <t>F</t>
        </is>
      </c>
      <c r="I850" s="5" t="inlineStr">
        <is>
          <t>Permanent</t>
        </is>
      </c>
      <c r="J850" s="5" t="inlineStr">
        <is>
          <t>Onsite</t>
        </is>
      </c>
      <c r="K850" s="5" t="n">
        <v>1</v>
      </c>
      <c r="L850" s="5" t="n">
        <v>40</v>
      </c>
      <c r="M850" s="5" t="n">
        <v>5</v>
      </c>
      <c r="N850" s="41" t="n">
        <v>35950</v>
      </c>
      <c r="O850" s="41" t="n">
        <v>0</v>
      </c>
      <c r="P850" s="41" t="n">
        <v>0</v>
      </c>
      <c r="Q850" s="41" t="n">
        <v>0</v>
      </c>
      <c r="R850" s="41" t="n">
        <v>0</v>
      </c>
      <c r="S850" s="28">
        <f>L850*Settings!$C$7</f>
        <v/>
      </c>
      <c r="T850" s="34">
        <f>O850+P850+Q850+R850</f>
        <v/>
      </c>
      <c r="U850" s="34">
        <f>N850+T850</f>
        <v/>
      </c>
      <c r="V850" s="33">
        <f>N850/S850</f>
        <v/>
      </c>
      <c r="W850" s="33">
        <f>T850/S850</f>
        <v/>
      </c>
      <c r="X850" s="33">
        <f>U850/S850</f>
        <v/>
      </c>
      <c r="Y850" s="4">
        <f>IF(T850&gt;0,1,0)</f>
        <v/>
      </c>
      <c r="Z850" s="4">
        <f>INDEX('Job Evaluation'!$I$5:$I$40,MATCH(G850,'Job Evaluation'!$A$5:$A$40,0))</f>
        <v/>
      </c>
      <c r="AA850" s="4">
        <f>SUMPRODUCT(($C$2:$C$3444=C850)*($X$2:$X$3444&lt;X850))+SUMPRODUCT(($C$2:C850=C850)*($X$2:X850=X850))</f>
        <v/>
      </c>
      <c r="AB850" s="4">
        <f>MIN(4,INT((AA850-1)*4/COUNTIF($C$2:$C$3444,C850))+1)</f>
        <v/>
      </c>
    </row>
    <row r="851">
      <c r="A851" s="5" t="inlineStr">
        <is>
          <t>W01014</t>
        </is>
      </c>
      <c r="B851" s="5" t="inlineStr">
        <is>
          <t>PL · Kraków</t>
        </is>
      </c>
      <c r="C851" s="5" t="inlineStr">
        <is>
          <t>PL</t>
        </is>
      </c>
      <c r="D851" s="5" t="inlineStr">
        <is>
          <t>Krakow</t>
        </is>
      </c>
      <c r="E851" s="5" t="inlineStr">
        <is>
          <t>Tech</t>
        </is>
      </c>
      <c r="F851" s="5" t="inlineStr">
        <is>
          <t>L3</t>
        </is>
      </c>
      <c r="G851" s="5" t="inlineStr">
        <is>
          <t>Tech L3</t>
        </is>
      </c>
      <c r="H851" s="5" t="inlineStr">
        <is>
          <t>M</t>
        </is>
      </c>
      <c r="I851" s="5" t="inlineStr">
        <is>
          <t>Permanent</t>
        </is>
      </c>
      <c r="J851" s="5" t="inlineStr">
        <is>
          <t>Remote</t>
        </is>
      </c>
      <c r="K851" s="5" t="n">
        <v>1</v>
      </c>
      <c r="L851" s="5" t="n">
        <v>40</v>
      </c>
      <c r="M851" s="5" t="n">
        <v>3</v>
      </c>
      <c r="N851" s="41" t="n">
        <v>40550</v>
      </c>
      <c r="O851" s="41" t="n">
        <v>2030</v>
      </c>
      <c r="P851" s="41" t="n">
        <v>0</v>
      </c>
      <c r="Q851" s="41" t="n">
        <v>0</v>
      </c>
      <c r="R851" s="41" t="n">
        <v>0</v>
      </c>
      <c r="S851" s="28">
        <f>L851*Settings!$C$7</f>
        <v/>
      </c>
      <c r="T851" s="34">
        <f>O851+P851+Q851+R851</f>
        <v/>
      </c>
      <c r="U851" s="34">
        <f>N851+T851</f>
        <v/>
      </c>
      <c r="V851" s="33">
        <f>N851/S851</f>
        <v/>
      </c>
      <c r="W851" s="33">
        <f>T851/S851</f>
        <v/>
      </c>
      <c r="X851" s="33">
        <f>U851/S851</f>
        <v/>
      </c>
      <c r="Y851" s="4">
        <f>IF(T851&gt;0,1,0)</f>
        <v/>
      </c>
      <c r="Z851" s="4">
        <f>INDEX('Job Evaluation'!$I$5:$I$40,MATCH(G851,'Job Evaluation'!$A$5:$A$40,0))</f>
        <v/>
      </c>
      <c r="AA851" s="4">
        <f>SUMPRODUCT(($C$2:$C$3444=C851)*($X$2:$X$3444&lt;X851))+SUMPRODUCT(($C$2:C851=C851)*($X$2:X851=X851))</f>
        <v/>
      </c>
      <c r="AB851" s="4">
        <f>MIN(4,INT((AA851-1)*4/COUNTIF($C$2:$C$3444,C851))+1)</f>
        <v/>
      </c>
    </row>
    <row r="852">
      <c r="A852" s="5" t="inlineStr">
        <is>
          <t>W01015</t>
        </is>
      </c>
      <c r="B852" s="5" t="inlineStr">
        <is>
          <t>ES · Barcelona</t>
        </is>
      </c>
      <c r="C852" s="5" t="inlineStr">
        <is>
          <t>ES</t>
        </is>
      </c>
      <c r="D852" s="5" t="inlineStr">
        <is>
          <t>Barcelona</t>
        </is>
      </c>
      <c r="E852" s="5" t="inlineStr">
        <is>
          <t>Operations</t>
        </is>
      </c>
      <c r="F852" s="5" t="inlineStr">
        <is>
          <t>L5</t>
        </is>
      </c>
      <c r="G852" s="5" t="inlineStr">
        <is>
          <t>Operations L5</t>
        </is>
      </c>
      <c r="H852" s="5" t="inlineStr">
        <is>
          <t>M</t>
        </is>
      </c>
      <c r="I852" s="5" t="inlineStr">
        <is>
          <t>Permanent</t>
        </is>
      </c>
      <c r="J852" s="5" t="inlineStr">
        <is>
          <t>Hybrid</t>
        </is>
      </c>
      <c r="K852" s="5" t="n">
        <v>1</v>
      </c>
      <c r="L852" s="5" t="n">
        <v>40</v>
      </c>
      <c r="M852" s="5" t="n">
        <v>3</v>
      </c>
      <c r="N852" s="41" t="n">
        <v>69250</v>
      </c>
      <c r="O852" s="41" t="n">
        <v>7700</v>
      </c>
      <c r="P852" s="41" t="n">
        <v>0</v>
      </c>
      <c r="Q852" s="41" t="n">
        <v>0</v>
      </c>
      <c r="R852" s="41" t="n">
        <v>5400</v>
      </c>
      <c r="S852" s="28">
        <f>L852*Settings!$C$7</f>
        <v/>
      </c>
      <c r="T852" s="34">
        <f>O852+P852+Q852+R852</f>
        <v/>
      </c>
      <c r="U852" s="34">
        <f>N852+T852</f>
        <v/>
      </c>
      <c r="V852" s="33">
        <f>N852/S852</f>
        <v/>
      </c>
      <c r="W852" s="33">
        <f>T852/S852</f>
        <v/>
      </c>
      <c r="X852" s="33">
        <f>U852/S852</f>
        <v/>
      </c>
      <c r="Y852" s="4">
        <f>IF(T852&gt;0,1,0)</f>
        <v/>
      </c>
      <c r="Z852" s="4">
        <f>INDEX('Job Evaluation'!$I$5:$I$40,MATCH(G852,'Job Evaluation'!$A$5:$A$40,0))</f>
        <v/>
      </c>
      <c r="AA852" s="4">
        <f>SUMPRODUCT(($C$2:$C$3444=C852)*($X$2:$X$3444&lt;X852))+SUMPRODUCT(($C$2:C852=C852)*($X$2:X852=X852))</f>
        <v/>
      </c>
      <c r="AB852" s="4">
        <f>MIN(4,INT((AA852-1)*4/COUNTIF($C$2:$C$3444,C852))+1)</f>
        <v/>
      </c>
    </row>
    <row r="853">
      <c r="A853" s="5" t="inlineStr">
        <is>
          <t>W01016</t>
        </is>
      </c>
      <c r="B853" s="5" t="inlineStr">
        <is>
          <t>PL · Kraków</t>
        </is>
      </c>
      <c r="C853" s="5" t="inlineStr">
        <is>
          <t>PL</t>
        </is>
      </c>
      <c r="D853" s="5" t="inlineStr">
        <is>
          <t>Krakow</t>
        </is>
      </c>
      <c r="E853" s="5" t="inlineStr">
        <is>
          <t>HR</t>
        </is>
      </c>
      <c r="F853" s="5" t="inlineStr">
        <is>
          <t>L2</t>
        </is>
      </c>
      <c r="G853" s="5" t="inlineStr">
        <is>
          <t>HR L2</t>
        </is>
      </c>
      <c r="H853" s="5" t="inlineStr">
        <is>
          <t>M</t>
        </is>
      </c>
      <c r="I853" s="5" t="inlineStr">
        <is>
          <t>Permanent</t>
        </is>
      </c>
      <c r="J853" s="5" t="inlineStr">
        <is>
          <t>Hybrid</t>
        </is>
      </c>
      <c r="K853" s="5" t="n">
        <v>1</v>
      </c>
      <c r="L853" s="5" t="n">
        <v>40</v>
      </c>
      <c r="M853" s="5" t="n">
        <v>3</v>
      </c>
      <c r="N853" s="41" t="n">
        <v>23700</v>
      </c>
      <c r="O853" s="41" t="n">
        <v>0</v>
      </c>
      <c r="P853" s="41" t="n">
        <v>0</v>
      </c>
      <c r="Q853" s="41" t="n">
        <v>0</v>
      </c>
      <c r="R853" s="41" t="n">
        <v>0</v>
      </c>
      <c r="S853" s="28">
        <f>L853*Settings!$C$7</f>
        <v/>
      </c>
      <c r="T853" s="34">
        <f>O853+P853+Q853+R853</f>
        <v/>
      </c>
      <c r="U853" s="34">
        <f>N853+T853</f>
        <v/>
      </c>
      <c r="V853" s="33">
        <f>N853/S853</f>
        <v/>
      </c>
      <c r="W853" s="33">
        <f>T853/S853</f>
        <v/>
      </c>
      <c r="X853" s="33">
        <f>U853/S853</f>
        <v/>
      </c>
      <c r="Y853" s="4">
        <f>IF(T853&gt;0,1,0)</f>
        <v/>
      </c>
      <c r="Z853" s="4">
        <f>INDEX('Job Evaluation'!$I$5:$I$40,MATCH(G853,'Job Evaluation'!$A$5:$A$40,0))</f>
        <v/>
      </c>
      <c r="AA853" s="4">
        <f>SUMPRODUCT(($C$2:$C$3444=C853)*($X$2:$X$3444&lt;X853))+SUMPRODUCT(($C$2:C853=C853)*($X$2:X853=X853))</f>
        <v/>
      </c>
      <c r="AB853" s="4">
        <f>MIN(4,INT((AA853-1)*4/COUNTIF($C$2:$C$3444,C853))+1)</f>
        <v/>
      </c>
    </row>
    <row r="854">
      <c r="A854" s="5" t="inlineStr">
        <is>
          <t>W01017</t>
        </is>
      </c>
      <c r="B854" s="5" t="inlineStr">
        <is>
          <t>PL · Kraków</t>
        </is>
      </c>
      <c r="C854" s="5" t="inlineStr">
        <is>
          <t>PL</t>
        </is>
      </c>
      <c r="D854" s="5" t="inlineStr">
        <is>
          <t>Krakow</t>
        </is>
      </c>
      <c r="E854" s="5" t="inlineStr">
        <is>
          <t>Sales</t>
        </is>
      </c>
      <c r="F854" s="5" t="inlineStr">
        <is>
          <t>L6</t>
        </is>
      </c>
      <c r="G854" s="5" t="inlineStr">
        <is>
          <t>Sales L6</t>
        </is>
      </c>
      <c r="H854" s="5" t="inlineStr">
        <is>
          <t>M</t>
        </is>
      </c>
      <c r="I854" s="5" t="inlineStr">
        <is>
          <t>Permanent</t>
        </is>
      </c>
      <c r="J854" s="5" t="inlineStr">
        <is>
          <t>Hybrid</t>
        </is>
      </c>
      <c r="K854" s="5" t="n">
        <v>1</v>
      </c>
      <c r="L854" s="5" t="n">
        <v>40</v>
      </c>
      <c r="M854" s="5" t="n">
        <v>3</v>
      </c>
      <c r="N854" s="41" t="n">
        <v>84200</v>
      </c>
      <c r="O854" s="41" t="n">
        <v>17680</v>
      </c>
      <c r="P854" s="41" t="n">
        <v>11290</v>
      </c>
      <c r="Q854" s="41" t="n">
        <v>0</v>
      </c>
      <c r="R854" s="41" t="n">
        <v>4200</v>
      </c>
      <c r="S854" s="28">
        <f>L854*Settings!$C$7</f>
        <v/>
      </c>
      <c r="T854" s="34">
        <f>O854+P854+Q854+R854</f>
        <v/>
      </c>
      <c r="U854" s="34">
        <f>N854+T854</f>
        <v/>
      </c>
      <c r="V854" s="33">
        <f>N854/S854</f>
        <v/>
      </c>
      <c r="W854" s="33">
        <f>T854/S854</f>
        <v/>
      </c>
      <c r="X854" s="33">
        <f>U854/S854</f>
        <v/>
      </c>
      <c r="Y854" s="4">
        <f>IF(T854&gt;0,1,0)</f>
        <v/>
      </c>
      <c r="Z854" s="4">
        <f>INDEX('Job Evaluation'!$I$5:$I$40,MATCH(G854,'Job Evaluation'!$A$5:$A$40,0))</f>
        <v/>
      </c>
      <c r="AA854" s="4">
        <f>SUMPRODUCT(($C$2:$C$3444=C854)*($X$2:$X$3444&lt;X854))+SUMPRODUCT(($C$2:C854=C854)*($X$2:X854=X854))</f>
        <v/>
      </c>
      <c r="AB854" s="4">
        <f>MIN(4,INT((AA854-1)*4/COUNTIF($C$2:$C$3444,C854))+1)</f>
        <v/>
      </c>
    </row>
    <row r="855">
      <c r="A855" s="5" t="inlineStr">
        <is>
          <t>W01018</t>
        </is>
      </c>
      <c r="B855" s="5" t="inlineStr">
        <is>
          <t>IT · Milan</t>
        </is>
      </c>
      <c r="C855" s="5" t="inlineStr">
        <is>
          <t>IT</t>
        </is>
      </c>
      <c r="D855" s="5" t="inlineStr">
        <is>
          <t>Milan</t>
        </is>
      </c>
      <c r="E855" s="5" t="inlineStr">
        <is>
          <t>Sales</t>
        </is>
      </c>
      <c r="F855" s="5" t="inlineStr">
        <is>
          <t>L2</t>
        </is>
      </c>
      <c r="G855" s="5" t="inlineStr">
        <is>
          <t>Sales L2</t>
        </is>
      </c>
      <c r="H855" s="5" t="inlineStr">
        <is>
          <t>F</t>
        </is>
      </c>
      <c r="I855" s="5" t="inlineStr">
        <is>
          <t>Permanent</t>
        </is>
      </c>
      <c r="J855" s="5" t="inlineStr">
        <is>
          <t>Onsite</t>
        </is>
      </c>
      <c r="K855" s="5" t="n">
        <v>1</v>
      </c>
      <c r="L855" s="5" t="n">
        <v>40</v>
      </c>
      <c r="M855" s="5" t="n">
        <v>4</v>
      </c>
      <c r="N855" s="41" t="n">
        <v>33900</v>
      </c>
      <c r="O855" s="41" t="n">
        <v>0</v>
      </c>
      <c r="P855" s="41" t="n">
        <v>4030</v>
      </c>
      <c r="Q855" s="41" t="n">
        <v>0</v>
      </c>
      <c r="R855" s="41" t="n">
        <v>0</v>
      </c>
      <c r="S855" s="28">
        <f>L855*Settings!$C$7</f>
        <v/>
      </c>
      <c r="T855" s="34">
        <f>O855+P855+Q855+R855</f>
        <v/>
      </c>
      <c r="U855" s="34">
        <f>N855+T855</f>
        <v/>
      </c>
      <c r="V855" s="33">
        <f>N855/S855</f>
        <v/>
      </c>
      <c r="W855" s="33">
        <f>T855/S855</f>
        <v/>
      </c>
      <c r="X855" s="33">
        <f>U855/S855</f>
        <v/>
      </c>
      <c r="Y855" s="4">
        <f>IF(T855&gt;0,1,0)</f>
        <v/>
      </c>
      <c r="Z855" s="4">
        <f>INDEX('Job Evaluation'!$I$5:$I$40,MATCH(G855,'Job Evaluation'!$A$5:$A$40,0))</f>
        <v/>
      </c>
      <c r="AA855" s="4">
        <f>SUMPRODUCT(($C$2:$C$3444=C855)*($X$2:$X$3444&lt;X855))+SUMPRODUCT(($C$2:C855=C855)*($X$2:X855=X855))</f>
        <v/>
      </c>
      <c r="AB855" s="4">
        <f>MIN(4,INT((AA855-1)*4/COUNTIF($C$2:$C$3444,C855))+1)</f>
        <v/>
      </c>
    </row>
    <row r="856">
      <c r="A856" s="5" t="inlineStr">
        <is>
          <t>W01019</t>
        </is>
      </c>
      <c r="B856" s="5" t="inlineStr">
        <is>
          <t>IT · Milan</t>
        </is>
      </c>
      <c r="C856" s="5" t="inlineStr">
        <is>
          <t>IT</t>
        </is>
      </c>
      <c r="D856" s="5" t="inlineStr">
        <is>
          <t>Milan</t>
        </is>
      </c>
      <c r="E856" s="5" t="inlineStr">
        <is>
          <t>Operations</t>
        </is>
      </c>
      <c r="F856" s="5" t="inlineStr">
        <is>
          <t>L2</t>
        </is>
      </c>
      <c r="G856" s="5" t="inlineStr">
        <is>
          <t>Operations L2</t>
        </is>
      </c>
      <c r="H856" s="5" t="inlineStr">
        <is>
          <t>F</t>
        </is>
      </c>
      <c r="I856" s="5" t="inlineStr">
        <is>
          <t>Permanent</t>
        </is>
      </c>
      <c r="J856" s="5" t="inlineStr">
        <is>
          <t>Hybrid</t>
        </is>
      </c>
      <c r="K856" s="5" t="n">
        <v>1</v>
      </c>
      <c r="L856" s="5" t="n">
        <v>40</v>
      </c>
      <c r="M856" s="5" t="n">
        <v>3</v>
      </c>
      <c r="N856" s="41" t="n">
        <v>27650</v>
      </c>
      <c r="O856" s="41" t="n">
        <v>0</v>
      </c>
      <c r="P856" s="41" t="n">
        <v>0</v>
      </c>
      <c r="Q856" s="41" t="n">
        <v>0</v>
      </c>
      <c r="R856" s="41" t="n">
        <v>0</v>
      </c>
      <c r="S856" s="28">
        <f>L856*Settings!$C$7</f>
        <v/>
      </c>
      <c r="T856" s="34">
        <f>O856+P856+Q856+R856</f>
        <v/>
      </c>
      <c r="U856" s="34">
        <f>N856+T856</f>
        <v/>
      </c>
      <c r="V856" s="33">
        <f>N856/S856</f>
        <v/>
      </c>
      <c r="W856" s="33">
        <f>T856/S856</f>
        <v/>
      </c>
      <c r="X856" s="33">
        <f>U856/S856</f>
        <v/>
      </c>
      <c r="Y856" s="4">
        <f>IF(T856&gt;0,1,0)</f>
        <v/>
      </c>
      <c r="Z856" s="4">
        <f>INDEX('Job Evaluation'!$I$5:$I$40,MATCH(G856,'Job Evaluation'!$A$5:$A$40,0))</f>
        <v/>
      </c>
      <c r="AA856" s="4">
        <f>SUMPRODUCT(($C$2:$C$3444=C856)*($X$2:$X$3444&lt;X856))+SUMPRODUCT(($C$2:C856=C856)*($X$2:X856=X856))</f>
        <v/>
      </c>
      <c r="AB856" s="4">
        <f>MIN(4,INT((AA856-1)*4/COUNTIF($C$2:$C$3444,C856))+1)</f>
        <v/>
      </c>
    </row>
    <row r="857">
      <c r="A857" s="5" t="inlineStr">
        <is>
          <t>W01021</t>
        </is>
      </c>
      <c r="B857" s="5" t="inlineStr">
        <is>
          <t>PL · Kraków</t>
        </is>
      </c>
      <c r="C857" s="5" t="inlineStr">
        <is>
          <t>PL</t>
        </is>
      </c>
      <c r="D857" s="5" t="inlineStr">
        <is>
          <t>Krakow</t>
        </is>
      </c>
      <c r="E857" s="5" t="inlineStr">
        <is>
          <t>Customer Service</t>
        </is>
      </c>
      <c r="F857" s="5" t="inlineStr">
        <is>
          <t>L2</t>
        </is>
      </c>
      <c r="G857" s="5" t="inlineStr">
        <is>
          <t>Customer Service L2</t>
        </is>
      </c>
      <c r="H857" s="5" t="inlineStr">
        <is>
          <t>F</t>
        </is>
      </c>
      <c r="I857" s="5" t="inlineStr">
        <is>
          <t>Permanent</t>
        </is>
      </c>
      <c r="J857" s="5" t="inlineStr">
        <is>
          <t>Hybrid</t>
        </is>
      </c>
      <c r="K857" s="5" t="n">
        <v>1</v>
      </c>
      <c r="L857" s="5" t="n">
        <v>40</v>
      </c>
      <c r="M857" s="5" t="n">
        <v>4</v>
      </c>
      <c r="N857" s="41" t="n">
        <v>22450</v>
      </c>
      <c r="O857" s="41" t="n">
        <v>0</v>
      </c>
      <c r="P857" s="41" t="n">
        <v>0</v>
      </c>
      <c r="Q857" s="41" t="n">
        <v>0</v>
      </c>
      <c r="R857" s="41" t="n">
        <v>0</v>
      </c>
      <c r="S857" s="28">
        <f>L857*Settings!$C$7</f>
        <v/>
      </c>
      <c r="T857" s="34">
        <f>O857+P857+Q857+R857</f>
        <v/>
      </c>
      <c r="U857" s="34">
        <f>N857+T857</f>
        <v/>
      </c>
      <c r="V857" s="33">
        <f>N857/S857</f>
        <v/>
      </c>
      <c r="W857" s="33">
        <f>T857/S857</f>
        <v/>
      </c>
      <c r="X857" s="33">
        <f>U857/S857</f>
        <v/>
      </c>
      <c r="Y857" s="4">
        <f>IF(T857&gt;0,1,0)</f>
        <v/>
      </c>
      <c r="Z857" s="4">
        <f>INDEX('Job Evaluation'!$I$5:$I$40,MATCH(G857,'Job Evaluation'!$A$5:$A$40,0))</f>
        <v/>
      </c>
      <c r="AA857" s="4">
        <f>SUMPRODUCT(($C$2:$C$3444=C857)*($X$2:$X$3444&lt;X857))+SUMPRODUCT(($C$2:C857=C857)*($X$2:X857=X857))</f>
        <v/>
      </c>
      <c r="AB857" s="4">
        <f>MIN(4,INT((AA857-1)*4/COUNTIF($C$2:$C$3444,C857))+1)</f>
        <v/>
      </c>
    </row>
    <row r="858">
      <c r="A858" s="5" t="inlineStr">
        <is>
          <t>W01022</t>
        </is>
      </c>
      <c r="B858" s="5" t="inlineStr">
        <is>
          <t>IT · Milan</t>
        </is>
      </c>
      <c r="C858" s="5" t="inlineStr">
        <is>
          <t>IT</t>
        </is>
      </c>
      <c r="D858" s="5" t="inlineStr">
        <is>
          <t>Milan</t>
        </is>
      </c>
      <c r="E858" s="5" t="inlineStr">
        <is>
          <t>HR</t>
        </is>
      </c>
      <c r="F858" s="5" t="inlineStr">
        <is>
          <t>L2</t>
        </is>
      </c>
      <c r="G858" s="5" t="inlineStr">
        <is>
          <t>HR L2</t>
        </is>
      </c>
      <c r="H858" s="5" t="inlineStr">
        <is>
          <t>M</t>
        </is>
      </c>
      <c r="I858" s="5" t="inlineStr">
        <is>
          <t>Permanent</t>
        </is>
      </c>
      <c r="J858" s="5" t="inlineStr">
        <is>
          <t>Hybrid</t>
        </is>
      </c>
      <c r="K858" s="5" t="n">
        <v>1</v>
      </c>
      <c r="L858" s="5" t="n">
        <v>40</v>
      </c>
      <c r="M858" s="5" t="n">
        <v>5</v>
      </c>
      <c r="N858" s="41" t="n">
        <v>27800</v>
      </c>
      <c r="O858" s="41" t="n">
        <v>0</v>
      </c>
      <c r="P858" s="41" t="n">
        <v>0</v>
      </c>
      <c r="Q858" s="41" t="n">
        <v>0</v>
      </c>
      <c r="R858" s="41" t="n">
        <v>0</v>
      </c>
      <c r="S858" s="28">
        <f>L858*Settings!$C$7</f>
        <v/>
      </c>
      <c r="T858" s="34">
        <f>O858+P858+Q858+R858</f>
        <v/>
      </c>
      <c r="U858" s="34">
        <f>N858+T858</f>
        <v/>
      </c>
      <c r="V858" s="33">
        <f>N858/S858</f>
        <v/>
      </c>
      <c r="W858" s="33">
        <f>T858/S858</f>
        <v/>
      </c>
      <c r="X858" s="33">
        <f>U858/S858</f>
        <v/>
      </c>
      <c r="Y858" s="4">
        <f>IF(T858&gt;0,1,0)</f>
        <v/>
      </c>
      <c r="Z858" s="4">
        <f>INDEX('Job Evaluation'!$I$5:$I$40,MATCH(G858,'Job Evaluation'!$A$5:$A$40,0))</f>
        <v/>
      </c>
      <c r="AA858" s="4">
        <f>SUMPRODUCT(($C$2:$C$3444=C858)*($X$2:$X$3444&lt;X858))+SUMPRODUCT(($C$2:C858=C858)*($X$2:X858=X858))</f>
        <v/>
      </c>
      <c r="AB858" s="4">
        <f>MIN(4,INT((AA858-1)*4/COUNTIF($C$2:$C$3444,C858))+1)</f>
        <v/>
      </c>
    </row>
    <row r="859">
      <c r="A859" s="5" t="inlineStr">
        <is>
          <t>W01023</t>
        </is>
      </c>
      <c r="B859" s="5" t="inlineStr">
        <is>
          <t>DE · Munich</t>
        </is>
      </c>
      <c r="C859" s="5" t="inlineStr">
        <is>
          <t>DE</t>
        </is>
      </c>
      <c r="D859" s="5" t="inlineStr">
        <is>
          <t>Munich</t>
        </is>
      </c>
      <c r="E859" s="5" t="inlineStr">
        <is>
          <t>Operations</t>
        </is>
      </c>
      <c r="F859" s="5" t="inlineStr">
        <is>
          <t>L3</t>
        </is>
      </c>
      <c r="G859" s="5" t="inlineStr">
        <is>
          <t>Operations L3</t>
        </is>
      </c>
      <c r="H859" s="5" t="inlineStr">
        <is>
          <t>F</t>
        </is>
      </c>
      <c r="I859" s="5" t="inlineStr">
        <is>
          <t>Permanent</t>
        </is>
      </c>
      <c r="J859" s="5" t="inlineStr">
        <is>
          <t>Hybrid</t>
        </is>
      </c>
      <c r="K859" s="5" t="n">
        <v>1</v>
      </c>
      <c r="L859" s="5" t="n">
        <v>40</v>
      </c>
      <c r="M859" s="5" t="n">
        <v>4</v>
      </c>
      <c r="N859" s="41" t="n">
        <v>61450</v>
      </c>
      <c r="O859" s="41" t="n">
        <v>4380</v>
      </c>
      <c r="P859" s="41" t="n">
        <v>0</v>
      </c>
      <c r="Q859" s="41" t="n">
        <v>0</v>
      </c>
      <c r="R859" s="41" t="n">
        <v>0</v>
      </c>
      <c r="S859" s="28">
        <f>L859*Settings!$C$7</f>
        <v/>
      </c>
      <c r="T859" s="34">
        <f>O859+P859+Q859+R859</f>
        <v/>
      </c>
      <c r="U859" s="34">
        <f>N859+T859</f>
        <v/>
      </c>
      <c r="V859" s="33">
        <f>N859/S859</f>
        <v/>
      </c>
      <c r="W859" s="33">
        <f>T859/S859</f>
        <v/>
      </c>
      <c r="X859" s="33">
        <f>U859/S859</f>
        <v/>
      </c>
      <c r="Y859" s="4">
        <f>IF(T859&gt;0,1,0)</f>
        <v/>
      </c>
      <c r="Z859" s="4">
        <f>INDEX('Job Evaluation'!$I$5:$I$40,MATCH(G859,'Job Evaluation'!$A$5:$A$40,0))</f>
        <v/>
      </c>
      <c r="AA859" s="4">
        <f>SUMPRODUCT(($C$2:$C$3444=C859)*($X$2:$X$3444&lt;X859))+SUMPRODUCT(($C$2:C859=C859)*($X$2:X859=X859))</f>
        <v/>
      </c>
      <c r="AB859" s="4">
        <f>MIN(4,INT((AA859-1)*4/COUNTIF($C$2:$C$3444,C859))+1)</f>
        <v/>
      </c>
    </row>
    <row r="860">
      <c r="A860" s="5" t="inlineStr">
        <is>
          <t>W01024</t>
        </is>
      </c>
      <c r="B860" s="5" t="inlineStr">
        <is>
          <t>PL · Kraków</t>
        </is>
      </c>
      <c r="C860" s="5" t="inlineStr">
        <is>
          <t>PL</t>
        </is>
      </c>
      <c r="D860" s="5" t="inlineStr">
        <is>
          <t>Krakow</t>
        </is>
      </c>
      <c r="E860" s="5" t="inlineStr">
        <is>
          <t>Operations</t>
        </is>
      </c>
      <c r="F860" s="5" t="inlineStr">
        <is>
          <t>L1</t>
        </is>
      </c>
      <c r="G860" s="5" t="inlineStr">
        <is>
          <t>Operations L1</t>
        </is>
      </c>
      <c r="H860" s="5" t="inlineStr">
        <is>
          <t>F</t>
        </is>
      </c>
      <c r="I860" s="5" t="inlineStr">
        <is>
          <t>Permanent</t>
        </is>
      </c>
      <c r="J860" s="5" t="inlineStr">
        <is>
          <t>Hybrid</t>
        </is>
      </c>
      <c r="K860" s="5" t="n">
        <v>1</v>
      </c>
      <c r="L860" s="5" t="n">
        <v>40</v>
      </c>
      <c r="M860" s="5" t="n">
        <v>3</v>
      </c>
      <c r="N860" s="41" t="n">
        <v>18550</v>
      </c>
      <c r="O860" s="41" t="n">
        <v>0</v>
      </c>
      <c r="P860" s="41" t="n">
        <v>0</v>
      </c>
      <c r="Q860" s="41" t="n">
        <v>0</v>
      </c>
      <c r="R860" s="41" t="n">
        <v>0</v>
      </c>
      <c r="S860" s="28">
        <f>L860*Settings!$C$7</f>
        <v/>
      </c>
      <c r="T860" s="34">
        <f>O860+P860+Q860+R860</f>
        <v/>
      </c>
      <c r="U860" s="34">
        <f>N860+T860</f>
        <v/>
      </c>
      <c r="V860" s="33">
        <f>N860/S860</f>
        <v/>
      </c>
      <c r="W860" s="33">
        <f>T860/S860</f>
        <v/>
      </c>
      <c r="X860" s="33">
        <f>U860/S860</f>
        <v/>
      </c>
      <c r="Y860" s="4">
        <f>IF(T860&gt;0,1,0)</f>
        <v/>
      </c>
      <c r="Z860" s="4">
        <f>INDEX('Job Evaluation'!$I$5:$I$40,MATCH(G860,'Job Evaluation'!$A$5:$A$40,0))</f>
        <v/>
      </c>
      <c r="AA860" s="4">
        <f>SUMPRODUCT(($C$2:$C$3444=C860)*($X$2:$X$3444&lt;X860))+SUMPRODUCT(($C$2:C860=C860)*($X$2:X860=X860))</f>
        <v/>
      </c>
      <c r="AB860" s="4">
        <f>MIN(4,INT((AA860-1)*4/COUNTIF($C$2:$C$3444,C860))+1)</f>
        <v/>
      </c>
    </row>
    <row r="861">
      <c r="A861" s="5" t="inlineStr">
        <is>
          <t>W01025</t>
        </is>
      </c>
      <c r="B861" s="5" t="inlineStr">
        <is>
          <t>PL · Kraków</t>
        </is>
      </c>
      <c r="C861" s="5" t="inlineStr">
        <is>
          <t>PL</t>
        </is>
      </c>
      <c r="D861" s="5" t="inlineStr">
        <is>
          <t>Krakow</t>
        </is>
      </c>
      <c r="E861" s="5" t="inlineStr">
        <is>
          <t>Customer Service</t>
        </is>
      </c>
      <c r="F861" s="5" t="inlineStr">
        <is>
          <t>L2</t>
        </is>
      </c>
      <c r="G861" s="5" t="inlineStr">
        <is>
          <t>Customer Service L2</t>
        </is>
      </c>
      <c r="H861" s="5" t="inlineStr">
        <is>
          <t>F</t>
        </is>
      </c>
      <c r="I861" s="5" t="inlineStr">
        <is>
          <t>Permanent</t>
        </is>
      </c>
      <c r="J861" s="5" t="inlineStr">
        <is>
          <t>Hybrid</t>
        </is>
      </c>
      <c r="K861" s="5" t="n">
        <v>1</v>
      </c>
      <c r="L861" s="5" t="n">
        <v>40</v>
      </c>
      <c r="M861" s="5" t="n">
        <v>1</v>
      </c>
      <c r="N861" s="41" t="n">
        <v>24650</v>
      </c>
      <c r="O861" s="41" t="n">
        <v>0</v>
      </c>
      <c r="P861" s="41" t="n">
        <v>0</v>
      </c>
      <c r="Q861" s="41" t="n">
        <v>0</v>
      </c>
      <c r="R861" s="41" t="n">
        <v>0</v>
      </c>
      <c r="S861" s="28">
        <f>L861*Settings!$C$7</f>
        <v/>
      </c>
      <c r="T861" s="34">
        <f>O861+P861+Q861+R861</f>
        <v/>
      </c>
      <c r="U861" s="34">
        <f>N861+T861</f>
        <v/>
      </c>
      <c r="V861" s="33">
        <f>N861/S861</f>
        <v/>
      </c>
      <c r="W861" s="33">
        <f>T861/S861</f>
        <v/>
      </c>
      <c r="X861" s="33">
        <f>U861/S861</f>
        <v/>
      </c>
      <c r="Y861" s="4">
        <f>IF(T861&gt;0,1,0)</f>
        <v/>
      </c>
      <c r="Z861" s="4">
        <f>INDEX('Job Evaluation'!$I$5:$I$40,MATCH(G861,'Job Evaluation'!$A$5:$A$40,0))</f>
        <v/>
      </c>
      <c r="AA861" s="4">
        <f>SUMPRODUCT(($C$2:$C$3444=C861)*($X$2:$X$3444&lt;X861))+SUMPRODUCT(($C$2:C861=C861)*($X$2:X861=X861))</f>
        <v/>
      </c>
      <c r="AB861" s="4">
        <f>MIN(4,INT((AA861-1)*4/COUNTIF($C$2:$C$3444,C861))+1)</f>
        <v/>
      </c>
    </row>
    <row r="862">
      <c r="A862" s="5" t="inlineStr">
        <is>
          <t>W01026</t>
        </is>
      </c>
      <c r="B862" s="5" t="inlineStr">
        <is>
          <t>PL · Kraków</t>
        </is>
      </c>
      <c r="C862" s="5" t="inlineStr">
        <is>
          <t>PL</t>
        </is>
      </c>
      <c r="D862" s="5" t="inlineStr">
        <is>
          <t>Krakow</t>
        </is>
      </c>
      <c r="E862" s="5" t="inlineStr">
        <is>
          <t>Operations</t>
        </is>
      </c>
      <c r="F862" s="5" t="inlineStr">
        <is>
          <t>L2</t>
        </is>
      </c>
      <c r="G862" s="5" t="inlineStr">
        <is>
          <t>Operations L2</t>
        </is>
      </c>
      <c r="H862" s="5" t="inlineStr">
        <is>
          <t>F</t>
        </is>
      </c>
      <c r="I862" s="5" t="inlineStr">
        <is>
          <t>Permanent</t>
        </is>
      </c>
      <c r="J862" s="5" t="inlineStr">
        <is>
          <t>Hybrid</t>
        </is>
      </c>
      <c r="K862" s="5" t="n">
        <v>1</v>
      </c>
      <c r="L862" s="5" t="n">
        <v>40</v>
      </c>
      <c r="M862" s="5" t="n">
        <v>2</v>
      </c>
      <c r="N862" s="41" t="n">
        <v>23450</v>
      </c>
      <c r="O862" s="41" t="n">
        <v>0</v>
      </c>
      <c r="P862" s="41" t="n">
        <v>0</v>
      </c>
      <c r="Q862" s="41" t="n">
        <v>0</v>
      </c>
      <c r="R862" s="41" t="n">
        <v>0</v>
      </c>
      <c r="S862" s="28">
        <f>L862*Settings!$C$7</f>
        <v/>
      </c>
      <c r="T862" s="34">
        <f>O862+P862+Q862+R862</f>
        <v/>
      </c>
      <c r="U862" s="34">
        <f>N862+T862</f>
        <v/>
      </c>
      <c r="V862" s="33">
        <f>N862/S862</f>
        <v/>
      </c>
      <c r="W862" s="33">
        <f>T862/S862</f>
        <v/>
      </c>
      <c r="X862" s="33">
        <f>U862/S862</f>
        <v/>
      </c>
      <c r="Y862" s="4">
        <f>IF(T862&gt;0,1,0)</f>
        <v/>
      </c>
      <c r="Z862" s="4">
        <f>INDEX('Job Evaluation'!$I$5:$I$40,MATCH(G862,'Job Evaluation'!$A$5:$A$40,0))</f>
        <v/>
      </c>
      <c r="AA862" s="4">
        <f>SUMPRODUCT(($C$2:$C$3444=C862)*($X$2:$X$3444&lt;X862))+SUMPRODUCT(($C$2:C862=C862)*($X$2:X862=X862))</f>
        <v/>
      </c>
      <c r="AB862" s="4">
        <f>MIN(4,INT((AA862-1)*4/COUNTIF($C$2:$C$3444,C862))+1)</f>
        <v/>
      </c>
    </row>
    <row r="863">
      <c r="A863" s="5" t="inlineStr">
        <is>
          <t>W01027</t>
        </is>
      </c>
      <c r="B863" s="5" t="inlineStr">
        <is>
          <t>IT · Milan</t>
        </is>
      </c>
      <c r="C863" s="5" t="inlineStr">
        <is>
          <t>IT</t>
        </is>
      </c>
      <c r="D863" s="5" t="inlineStr">
        <is>
          <t>Milan</t>
        </is>
      </c>
      <c r="E863" s="5" t="inlineStr">
        <is>
          <t>HR</t>
        </is>
      </c>
      <c r="F863" s="5" t="inlineStr">
        <is>
          <t>L3</t>
        </is>
      </c>
      <c r="G863" s="5" t="inlineStr">
        <is>
          <t>HR L3</t>
        </is>
      </c>
      <c r="H863" s="5" t="inlineStr">
        <is>
          <t>M</t>
        </is>
      </c>
      <c r="I863" s="5" t="inlineStr">
        <is>
          <t>Permanent</t>
        </is>
      </c>
      <c r="J863" s="5" t="inlineStr">
        <is>
          <t>Onsite</t>
        </is>
      </c>
      <c r="K863" s="5" t="n">
        <v>1</v>
      </c>
      <c r="L863" s="5" t="n">
        <v>40</v>
      </c>
      <c r="M863" s="5" t="n">
        <v>3</v>
      </c>
      <c r="N863" s="41" t="n">
        <v>34150</v>
      </c>
      <c r="O863" s="41" t="n">
        <v>1740</v>
      </c>
      <c r="P863" s="41" t="n">
        <v>0</v>
      </c>
      <c r="Q863" s="41" t="n">
        <v>0</v>
      </c>
      <c r="R863" s="41" t="n">
        <v>0</v>
      </c>
      <c r="S863" s="28">
        <f>L863*Settings!$C$7</f>
        <v/>
      </c>
      <c r="T863" s="34">
        <f>O863+P863+Q863+R863</f>
        <v/>
      </c>
      <c r="U863" s="34">
        <f>N863+T863</f>
        <v/>
      </c>
      <c r="V863" s="33">
        <f>N863/S863</f>
        <v/>
      </c>
      <c r="W863" s="33">
        <f>T863/S863</f>
        <v/>
      </c>
      <c r="X863" s="33">
        <f>U863/S863</f>
        <v/>
      </c>
      <c r="Y863" s="4">
        <f>IF(T863&gt;0,1,0)</f>
        <v/>
      </c>
      <c r="Z863" s="4">
        <f>INDEX('Job Evaluation'!$I$5:$I$40,MATCH(G863,'Job Evaluation'!$A$5:$A$40,0))</f>
        <v/>
      </c>
      <c r="AA863" s="4">
        <f>SUMPRODUCT(($C$2:$C$3444=C863)*($X$2:$X$3444&lt;X863))+SUMPRODUCT(($C$2:C863=C863)*($X$2:X863=X863))</f>
        <v/>
      </c>
      <c r="AB863" s="4">
        <f>MIN(4,INT((AA863-1)*4/COUNTIF($C$2:$C$3444,C863))+1)</f>
        <v/>
      </c>
    </row>
    <row r="864">
      <c r="A864" s="5" t="inlineStr">
        <is>
          <t>W01028</t>
        </is>
      </c>
      <c r="B864" s="5" t="inlineStr">
        <is>
          <t>IT · Milan</t>
        </is>
      </c>
      <c r="C864" s="5" t="inlineStr">
        <is>
          <t>IT</t>
        </is>
      </c>
      <c r="D864" s="5" t="inlineStr">
        <is>
          <t>Milan</t>
        </is>
      </c>
      <c r="E864" s="5" t="inlineStr">
        <is>
          <t>HR</t>
        </is>
      </c>
      <c r="F864" s="5" t="inlineStr">
        <is>
          <t>L5</t>
        </is>
      </c>
      <c r="G864" s="5" t="inlineStr">
        <is>
          <t>HR L5</t>
        </is>
      </c>
      <c r="H864" s="5" t="inlineStr">
        <is>
          <t>M</t>
        </is>
      </c>
      <c r="I864" s="5" t="inlineStr">
        <is>
          <t>Permanent</t>
        </is>
      </c>
      <c r="J864" s="5" t="inlineStr">
        <is>
          <t>Hybrid</t>
        </is>
      </c>
      <c r="K864" s="5" t="n">
        <v>1</v>
      </c>
      <c r="L864" s="5" t="n">
        <v>40</v>
      </c>
      <c r="M864" s="5" t="n">
        <v>5</v>
      </c>
      <c r="N864" s="41" t="n">
        <v>77200</v>
      </c>
      <c r="O864" s="41" t="n">
        <v>13620</v>
      </c>
      <c r="P864" s="41" t="n">
        <v>0</v>
      </c>
      <c r="Q864" s="41" t="n">
        <v>0</v>
      </c>
      <c r="R864" s="41" t="n">
        <v>6000</v>
      </c>
      <c r="S864" s="28">
        <f>L864*Settings!$C$7</f>
        <v/>
      </c>
      <c r="T864" s="34">
        <f>O864+P864+Q864+R864</f>
        <v/>
      </c>
      <c r="U864" s="34">
        <f>N864+T864</f>
        <v/>
      </c>
      <c r="V864" s="33">
        <f>N864/S864</f>
        <v/>
      </c>
      <c r="W864" s="33">
        <f>T864/S864</f>
        <v/>
      </c>
      <c r="X864" s="33">
        <f>U864/S864</f>
        <v/>
      </c>
      <c r="Y864" s="4">
        <f>IF(T864&gt;0,1,0)</f>
        <v/>
      </c>
      <c r="Z864" s="4">
        <f>INDEX('Job Evaluation'!$I$5:$I$40,MATCH(G864,'Job Evaluation'!$A$5:$A$40,0))</f>
        <v/>
      </c>
      <c r="AA864" s="4">
        <f>SUMPRODUCT(($C$2:$C$3444=C864)*($X$2:$X$3444&lt;X864))+SUMPRODUCT(($C$2:C864=C864)*($X$2:X864=X864))</f>
        <v/>
      </c>
      <c r="AB864" s="4">
        <f>MIN(4,INT((AA864-1)*4/COUNTIF($C$2:$C$3444,C864))+1)</f>
        <v/>
      </c>
    </row>
    <row r="865">
      <c r="A865" s="5" t="inlineStr">
        <is>
          <t>W01030</t>
        </is>
      </c>
      <c r="B865" s="5" t="inlineStr">
        <is>
          <t>ES · Barcelona</t>
        </is>
      </c>
      <c r="C865" s="5" t="inlineStr">
        <is>
          <t>ES</t>
        </is>
      </c>
      <c r="D865" s="5" t="inlineStr">
        <is>
          <t>Barcelona</t>
        </is>
      </c>
      <c r="E865" s="5" t="inlineStr">
        <is>
          <t>Customer Service</t>
        </is>
      </c>
      <c r="F865" s="5" t="inlineStr">
        <is>
          <t>L4</t>
        </is>
      </c>
      <c r="G865" s="5" t="inlineStr">
        <is>
          <t>Customer Service L4</t>
        </is>
      </c>
      <c r="H865" s="5" t="inlineStr">
        <is>
          <t>F</t>
        </is>
      </c>
      <c r="I865" s="5" t="inlineStr">
        <is>
          <t>Permanent</t>
        </is>
      </c>
      <c r="J865" s="5" t="inlineStr">
        <is>
          <t>Remote</t>
        </is>
      </c>
      <c r="K865" s="5" t="n">
        <v>0.8</v>
      </c>
      <c r="L865" s="5" t="n">
        <v>32</v>
      </c>
      <c r="M865" s="5" t="n">
        <v>4</v>
      </c>
      <c r="N865" s="41" t="n">
        <v>35120</v>
      </c>
      <c r="O865" s="41" t="n">
        <v>3560</v>
      </c>
      <c r="P865" s="41" t="n">
        <v>0</v>
      </c>
      <c r="Q865" s="41" t="n">
        <v>0</v>
      </c>
      <c r="R865" s="41" t="n">
        <v>0</v>
      </c>
      <c r="S865" s="28">
        <f>L865*Settings!$C$7</f>
        <v/>
      </c>
      <c r="T865" s="34">
        <f>O865+P865+Q865+R865</f>
        <v/>
      </c>
      <c r="U865" s="34">
        <f>N865+T865</f>
        <v/>
      </c>
      <c r="V865" s="33">
        <f>N865/S865</f>
        <v/>
      </c>
      <c r="W865" s="33">
        <f>T865/S865</f>
        <v/>
      </c>
      <c r="X865" s="33">
        <f>U865/S865</f>
        <v/>
      </c>
      <c r="Y865" s="4">
        <f>IF(T865&gt;0,1,0)</f>
        <v/>
      </c>
      <c r="Z865" s="4">
        <f>INDEX('Job Evaluation'!$I$5:$I$40,MATCH(G865,'Job Evaluation'!$A$5:$A$40,0))</f>
        <v/>
      </c>
      <c r="AA865" s="4">
        <f>SUMPRODUCT(($C$2:$C$3444=C865)*($X$2:$X$3444&lt;X865))+SUMPRODUCT(($C$2:C865=C865)*($X$2:X865=X865))</f>
        <v/>
      </c>
      <c r="AB865" s="4">
        <f>MIN(4,INT((AA865-1)*4/COUNTIF($C$2:$C$3444,C865))+1)</f>
        <v/>
      </c>
    </row>
    <row r="866">
      <c r="A866" s="5" t="inlineStr">
        <is>
          <t>W01031</t>
        </is>
      </c>
      <c r="B866" s="5" t="inlineStr">
        <is>
          <t>DE · Munich</t>
        </is>
      </c>
      <c r="C866" s="5" t="inlineStr">
        <is>
          <t>DE</t>
        </is>
      </c>
      <c r="D866" s="5" t="inlineStr">
        <is>
          <t>Munich</t>
        </is>
      </c>
      <c r="E866" s="5" t="inlineStr">
        <is>
          <t>Customer Service</t>
        </is>
      </c>
      <c r="F866" s="5" t="inlineStr">
        <is>
          <t>L2</t>
        </is>
      </c>
      <c r="G866" s="5" t="inlineStr">
        <is>
          <t>Customer Service L2</t>
        </is>
      </c>
      <c r="H866" s="5" t="inlineStr">
        <is>
          <t>F</t>
        </is>
      </c>
      <c r="I866" s="5" t="inlineStr">
        <is>
          <t>Permanent</t>
        </is>
      </c>
      <c r="J866" s="5" t="inlineStr">
        <is>
          <t>Hybrid</t>
        </is>
      </c>
      <c r="K866" s="5" t="n">
        <v>1</v>
      </c>
      <c r="L866" s="5" t="n">
        <v>40</v>
      </c>
      <c r="M866" s="5" t="n">
        <v>3</v>
      </c>
      <c r="N866" s="41" t="n">
        <v>36250</v>
      </c>
      <c r="O866" s="41" t="n">
        <v>0</v>
      </c>
      <c r="P866" s="41" t="n">
        <v>0</v>
      </c>
      <c r="Q866" s="41" t="n">
        <v>0</v>
      </c>
      <c r="R866" s="41" t="n">
        <v>0</v>
      </c>
      <c r="S866" s="28">
        <f>L866*Settings!$C$7</f>
        <v/>
      </c>
      <c r="T866" s="34">
        <f>O866+P866+Q866+R866</f>
        <v/>
      </c>
      <c r="U866" s="34">
        <f>N866+T866</f>
        <v/>
      </c>
      <c r="V866" s="33">
        <f>N866/S866</f>
        <v/>
      </c>
      <c r="W866" s="33">
        <f>T866/S866</f>
        <v/>
      </c>
      <c r="X866" s="33">
        <f>U866/S866</f>
        <v/>
      </c>
      <c r="Y866" s="4">
        <f>IF(T866&gt;0,1,0)</f>
        <v/>
      </c>
      <c r="Z866" s="4">
        <f>INDEX('Job Evaluation'!$I$5:$I$40,MATCH(G866,'Job Evaluation'!$A$5:$A$40,0))</f>
        <v/>
      </c>
      <c r="AA866" s="4">
        <f>SUMPRODUCT(($C$2:$C$3444=C866)*($X$2:$X$3444&lt;X866))+SUMPRODUCT(($C$2:C866=C866)*($X$2:X866=X866))</f>
        <v/>
      </c>
      <c r="AB866" s="4">
        <f>MIN(4,INT((AA866-1)*4/COUNTIF($C$2:$C$3444,C866))+1)</f>
        <v/>
      </c>
    </row>
    <row r="867">
      <c r="A867" s="5" t="inlineStr">
        <is>
          <t>W01032</t>
        </is>
      </c>
      <c r="B867" s="5" t="inlineStr">
        <is>
          <t>IT · Milan</t>
        </is>
      </c>
      <c r="C867" s="5" t="inlineStr">
        <is>
          <t>IT</t>
        </is>
      </c>
      <c r="D867" s="5" t="inlineStr">
        <is>
          <t>Milan</t>
        </is>
      </c>
      <c r="E867" s="5" t="inlineStr">
        <is>
          <t>Tech</t>
        </is>
      </c>
      <c r="F867" s="5" t="inlineStr">
        <is>
          <t>L1</t>
        </is>
      </c>
      <c r="G867" s="5" t="inlineStr">
        <is>
          <t>Tech L1</t>
        </is>
      </c>
      <c r="H867" s="5" t="inlineStr">
        <is>
          <t>F</t>
        </is>
      </c>
      <c r="I867" s="5" t="inlineStr">
        <is>
          <t>Permanent</t>
        </is>
      </c>
      <c r="J867" s="5" t="inlineStr">
        <is>
          <t>Hybrid</t>
        </is>
      </c>
      <c r="K867" s="5" t="n">
        <v>1</v>
      </c>
      <c r="L867" s="5" t="n">
        <v>40</v>
      </c>
      <c r="M867" s="5" t="n">
        <v>3</v>
      </c>
      <c r="N867" s="41" t="n">
        <v>31550</v>
      </c>
      <c r="O867" s="41" t="n">
        <v>0</v>
      </c>
      <c r="P867" s="41" t="n">
        <v>0</v>
      </c>
      <c r="Q867" s="41" t="n">
        <v>0</v>
      </c>
      <c r="R867" s="41" t="n">
        <v>0</v>
      </c>
      <c r="S867" s="28">
        <f>L867*Settings!$C$7</f>
        <v/>
      </c>
      <c r="T867" s="34">
        <f>O867+P867+Q867+R867</f>
        <v/>
      </c>
      <c r="U867" s="34">
        <f>N867+T867</f>
        <v/>
      </c>
      <c r="V867" s="33">
        <f>N867/S867</f>
        <v/>
      </c>
      <c r="W867" s="33">
        <f>T867/S867</f>
        <v/>
      </c>
      <c r="X867" s="33">
        <f>U867/S867</f>
        <v/>
      </c>
      <c r="Y867" s="4">
        <f>IF(T867&gt;0,1,0)</f>
        <v/>
      </c>
      <c r="Z867" s="4">
        <f>INDEX('Job Evaluation'!$I$5:$I$40,MATCH(G867,'Job Evaluation'!$A$5:$A$40,0))</f>
        <v/>
      </c>
      <c r="AA867" s="4">
        <f>SUMPRODUCT(($C$2:$C$3444=C867)*($X$2:$X$3444&lt;X867))+SUMPRODUCT(($C$2:C867=C867)*($X$2:X867=X867))</f>
        <v/>
      </c>
      <c r="AB867" s="4">
        <f>MIN(4,INT((AA867-1)*4/COUNTIF($C$2:$C$3444,C867))+1)</f>
        <v/>
      </c>
    </row>
    <row r="868">
      <c r="A868" s="5" t="inlineStr">
        <is>
          <t>W01033</t>
        </is>
      </c>
      <c r="B868" s="5" t="inlineStr">
        <is>
          <t>PL · Kraków</t>
        </is>
      </c>
      <c r="C868" s="5" t="inlineStr">
        <is>
          <t>PL</t>
        </is>
      </c>
      <c r="D868" s="5" t="inlineStr">
        <is>
          <t>Krakow</t>
        </is>
      </c>
      <c r="E868" s="5" t="inlineStr">
        <is>
          <t>Operations</t>
        </is>
      </c>
      <c r="F868" s="5" t="inlineStr">
        <is>
          <t>L1</t>
        </is>
      </c>
      <c r="G868" s="5" t="inlineStr">
        <is>
          <t>Operations L1</t>
        </is>
      </c>
      <c r="H868" s="5" t="inlineStr">
        <is>
          <t>F</t>
        </is>
      </c>
      <c r="I868" s="5" t="inlineStr">
        <is>
          <t>Permanent</t>
        </is>
      </c>
      <c r="J868" s="5" t="inlineStr">
        <is>
          <t>Hybrid</t>
        </is>
      </c>
      <c r="K868" s="5" t="n">
        <v>1</v>
      </c>
      <c r="L868" s="5" t="n">
        <v>40</v>
      </c>
      <c r="M868" s="5" t="n">
        <v>2</v>
      </c>
      <c r="N868" s="41" t="n">
        <v>17850</v>
      </c>
      <c r="O868" s="41" t="n">
        <v>0</v>
      </c>
      <c r="P868" s="41" t="n">
        <v>0</v>
      </c>
      <c r="Q868" s="41" t="n">
        <v>0</v>
      </c>
      <c r="R868" s="41" t="n">
        <v>0</v>
      </c>
      <c r="S868" s="28">
        <f>L868*Settings!$C$7</f>
        <v/>
      </c>
      <c r="T868" s="34">
        <f>O868+P868+Q868+R868</f>
        <v/>
      </c>
      <c r="U868" s="34">
        <f>N868+T868</f>
        <v/>
      </c>
      <c r="V868" s="33">
        <f>N868/S868</f>
        <v/>
      </c>
      <c r="W868" s="33">
        <f>T868/S868</f>
        <v/>
      </c>
      <c r="X868" s="33">
        <f>U868/S868</f>
        <v/>
      </c>
      <c r="Y868" s="4">
        <f>IF(T868&gt;0,1,0)</f>
        <v/>
      </c>
      <c r="Z868" s="4">
        <f>INDEX('Job Evaluation'!$I$5:$I$40,MATCH(G868,'Job Evaluation'!$A$5:$A$40,0))</f>
        <v/>
      </c>
      <c r="AA868" s="4">
        <f>SUMPRODUCT(($C$2:$C$3444=C868)*($X$2:$X$3444&lt;X868))+SUMPRODUCT(($C$2:C868=C868)*($X$2:X868=X868))</f>
        <v/>
      </c>
      <c r="AB868" s="4">
        <f>MIN(4,INT((AA868-1)*4/COUNTIF($C$2:$C$3444,C868))+1)</f>
        <v/>
      </c>
    </row>
    <row r="869">
      <c r="A869" s="5" t="inlineStr">
        <is>
          <t>W01034</t>
        </is>
      </c>
      <c r="B869" s="5" t="inlineStr">
        <is>
          <t>DE · Munich</t>
        </is>
      </c>
      <c r="C869" s="5" t="inlineStr">
        <is>
          <t>DE</t>
        </is>
      </c>
      <c r="D869" s="5" t="inlineStr">
        <is>
          <t>Munich</t>
        </is>
      </c>
      <c r="E869" s="5" t="inlineStr">
        <is>
          <t>Operations</t>
        </is>
      </c>
      <c r="F869" s="5" t="inlineStr">
        <is>
          <t>L5</t>
        </is>
      </c>
      <c r="G869" s="5" t="inlineStr">
        <is>
          <t>Operations L5</t>
        </is>
      </c>
      <c r="H869" s="5" t="inlineStr">
        <is>
          <t>M</t>
        </is>
      </c>
      <c r="I869" s="5" t="inlineStr">
        <is>
          <t>Permanent</t>
        </is>
      </c>
      <c r="J869" s="5" t="inlineStr">
        <is>
          <t>Hybrid</t>
        </is>
      </c>
      <c r="K869" s="5" t="n">
        <v>1</v>
      </c>
      <c r="L869" s="5" t="n">
        <v>40</v>
      </c>
      <c r="M869" s="5" t="n">
        <v>4</v>
      </c>
      <c r="N869" s="41" t="n">
        <v>105000</v>
      </c>
      <c r="O869" s="41" t="n">
        <v>14280</v>
      </c>
      <c r="P869" s="41" t="n">
        <v>0</v>
      </c>
      <c r="Q869" s="41" t="n">
        <v>0</v>
      </c>
      <c r="R869" s="41" t="n">
        <v>7200</v>
      </c>
      <c r="S869" s="28">
        <f>L869*Settings!$C$7</f>
        <v/>
      </c>
      <c r="T869" s="34">
        <f>O869+P869+Q869+R869</f>
        <v/>
      </c>
      <c r="U869" s="34">
        <f>N869+T869</f>
        <v/>
      </c>
      <c r="V869" s="33">
        <f>N869/S869</f>
        <v/>
      </c>
      <c r="W869" s="33">
        <f>T869/S869</f>
        <v/>
      </c>
      <c r="X869" s="33">
        <f>U869/S869</f>
        <v/>
      </c>
      <c r="Y869" s="4">
        <f>IF(T869&gt;0,1,0)</f>
        <v/>
      </c>
      <c r="Z869" s="4">
        <f>INDEX('Job Evaluation'!$I$5:$I$40,MATCH(G869,'Job Evaluation'!$A$5:$A$40,0))</f>
        <v/>
      </c>
      <c r="AA869" s="4">
        <f>SUMPRODUCT(($C$2:$C$3444=C869)*($X$2:$X$3444&lt;X869))+SUMPRODUCT(($C$2:C869=C869)*($X$2:X869=X869))</f>
        <v/>
      </c>
      <c r="AB869" s="4">
        <f>MIN(4,INT((AA869-1)*4/COUNTIF($C$2:$C$3444,C869))+1)</f>
        <v/>
      </c>
    </row>
    <row r="870">
      <c r="A870" s="5" t="inlineStr">
        <is>
          <t>W01035</t>
        </is>
      </c>
      <c r="B870" s="5" t="inlineStr">
        <is>
          <t>PL · Kraków</t>
        </is>
      </c>
      <c r="C870" s="5" t="inlineStr">
        <is>
          <t>PL</t>
        </is>
      </c>
      <c r="D870" s="5" t="inlineStr">
        <is>
          <t>Krakow</t>
        </is>
      </c>
      <c r="E870" s="5" t="inlineStr">
        <is>
          <t>Sales</t>
        </is>
      </c>
      <c r="F870" s="5" t="inlineStr">
        <is>
          <t>L2</t>
        </is>
      </c>
      <c r="G870" s="5" t="inlineStr">
        <is>
          <t>Sales L2</t>
        </is>
      </c>
      <c r="H870" s="5" t="inlineStr">
        <is>
          <t>F</t>
        </is>
      </c>
      <c r="I870" s="5" t="inlineStr">
        <is>
          <t>Permanent</t>
        </is>
      </c>
      <c r="J870" s="5" t="inlineStr">
        <is>
          <t>Remote</t>
        </is>
      </c>
      <c r="K870" s="5" t="n">
        <v>1</v>
      </c>
      <c r="L870" s="5" t="n">
        <v>40</v>
      </c>
      <c r="M870" s="5" t="n">
        <v>4</v>
      </c>
      <c r="N870" s="41" t="n">
        <v>27250</v>
      </c>
      <c r="O870" s="41" t="n">
        <v>0</v>
      </c>
      <c r="P870" s="41" t="n">
        <v>3790</v>
      </c>
      <c r="Q870" s="41" t="n">
        <v>0</v>
      </c>
      <c r="R870" s="41" t="n">
        <v>0</v>
      </c>
      <c r="S870" s="28">
        <f>L870*Settings!$C$7</f>
        <v/>
      </c>
      <c r="T870" s="34">
        <f>O870+P870+Q870+R870</f>
        <v/>
      </c>
      <c r="U870" s="34">
        <f>N870+T870</f>
        <v/>
      </c>
      <c r="V870" s="33">
        <f>N870/S870</f>
        <v/>
      </c>
      <c r="W870" s="33">
        <f>T870/S870</f>
        <v/>
      </c>
      <c r="X870" s="33">
        <f>U870/S870</f>
        <v/>
      </c>
      <c r="Y870" s="4">
        <f>IF(T870&gt;0,1,0)</f>
        <v/>
      </c>
      <c r="Z870" s="4">
        <f>INDEX('Job Evaluation'!$I$5:$I$40,MATCH(G870,'Job Evaluation'!$A$5:$A$40,0))</f>
        <v/>
      </c>
      <c r="AA870" s="4">
        <f>SUMPRODUCT(($C$2:$C$3444=C870)*($X$2:$X$3444&lt;X870))+SUMPRODUCT(($C$2:C870=C870)*($X$2:X870=X870))</f>
        <v/>
      </c>
      <c r="AB870" s="4">
        <f>MIN(4,INT((AA870-1)*4/COUNTIF($C$2:$C$3444,C870))+1)</f>
        <v/>
      </c>
    </row>
    <row r="871">
      <c r="A871" s="5" t="inlineStr">
        <is>
          <t>W01036</t>
        </is>
      </c>
      <c r="B871" s="5" t="inlineStr">
        <is>
          <t>IT · Milan</t>
        </is>
      </c>
      <c r="C871" s="5" t="inlineStr">
        <is>
          <t>IT</t>
        </is>
      </c>
      <c r="D871" s="5" t="inlineStr">
        <is>
          <t>Milan</t>
        </is>
      </c>
      <c r="E871" s="5" t="inlineStr">
        <is>
          <t>Sales</t>
        </is>
      </c>
      <c r="F871" s="5" t="inlineStr">
        <is>
          <t>L2</t>
        </is>
      </c>
      <c r="G871" s="5" t="inlineStr">
        <is>
          <t>Sales L2</t>
        </is>
      </c>
      <c r="H871" s="5" t="inlineStr">
        <is>
          <t>F</t>
        </is>
      </c>
      <c r="I871" s="5" t="inlineStr">
        <is>
          <t>Permanent</t>
        </is>
      </c>
      <c r="J871" s="5" t="inlineStr">
        <is>
          <t>Hybrid</t>
        </is>
      </c>
      <c r="K871" s="5" t="n">
        <v>1</v>
      </c>
      <c r="L871" s="5" t="n">
        <v>40</v>
      </c>
      <c r="M871" s="5" t="n">
        <v>1</v>
      </c>
      <c r="N871" s="41" t="n">
        <v>36250</v>
      </c>
      <c r="O871" s="41" t="n">
        <v>0</v>
      </c>
      <c r="P871" s="41" t="n">
        <v>3920</v>
      </c>
      <c r="Q871" s="41" t="n">
        <v>0</v>
      </c>
      <c r="R871" s="41" t="n">
        <v>0</v>
      </c>
      <c r="S871" s="28">
        <f>L871*Settings!$C$7</f>
        <v/>
      </c>
      <c r="T871" s="34">
        <f>O871+P871+Q871+R871</f>
        <v/>
      </c>
      <c r="U871" s="34">
        <f>N871+T871</f>
        <v/>
      </c>
      <c r="V871" s="33">
        <f>N871/S871</f>
        <v/>
      </c>
      <c r="W871" s="33">
        <f>T871/S871</f>
        <v/>
      </c>
      <c r="X871" s="33">
        <f>U871/S871</f>
        <v/>
      </c>
      <c r="Y871" s="4">
        <f>IF(T871&gt;0,1,0)</f>
        <v/>
      </c>
      <c r="Z871" s="4">
        <f>INDEX('Job Evaluation'!$I$5:$I$40,MATCH(G871,'Job Evaluation'!$A$5:$A$40,0))</f>
        <v/>
      </c>
      <c r="AA871" s="4">
        <f>SUMPRODUCT(($C$2:$C$3444=C871)*($X$2:$X$3444&lt;X871))+SUMPRODUCT(($C$2:C871=C871)*($X$2:X871=X871))</f>
        <v/>
      </c>
      <c r="AB871" s="4">
        <f>MIN(4,INT((AA871-1)*4/COUNTIF($C$2:$C$3444,C871))+1)</f>
        <v/>
      </c>
    </row>
    <row r="872">
      <c r="A872" s="5" t="inlineStr">
        <is>
          <t>W01037</t>
        </is>
      </c>
      <c r="B872" s="5" t="inlineStr">
        <is>
          <t>IT · Milan</t>
        </is>
      </c>
      <c r="C872" s="5" t="inlineStr">
        <is>
          <t>IT</t>
        </is>
      </c>
      <c r="D872" s="5" t="inlineStr">
        <is>
          <t>Milan</t>
        </is>
      </c>
      <c r="E872" s="5" t="inlineStr">
        <is>
          <t>Tech</t>
        </is>
      </c>
      <c r="F872" s="5" t="inlineStr">
        <is>
          <t>L4</t>
        </is>
      </c>
      <c r="G872" s="5" t="inlineStr">
        <is>
          <t>Tech L4</t>
        </is>
      </c>
      <c r="H872" s="5" t="inlineStr">
        <is>
          <t>F</t>
        </is>
      </c>
      <c r="I872" s="5" t="inlineStr">
        <is>
          <t>Permanent</t>
        </is>
      </c>
      <c r="J872" s="5" t="inlineStr">
        <is>
          <t>Hybrid</t>
        </is>
      </c>
      <c r="K872" s="5" t="n">
        <v>1</v>
      </c>
      <c r="L872" s="5" t="n">
        <v>40</v>
      </c>
      <c r="M872" s="5" t="n">
        <v>3</v>
      </c>
      <c r="N872" s="41" t="n">
        <v>61050</v>
      </c>
      <c r="O872" s="41" t="n">
        <v>5250</v>
      </c>
      <c r="P872" s="41" t="n">
        <v>0</v>
      </c>
      <c r="Q872" s="41" t="n">
        <v>0</v>
      </c>
      <c r="R872" s="41" t="n">
        <v>0</v>
      </c>
      <c r="S872" s="28">
        <f>L872*Settings!$C$7</f>
        <v/>
      </c>
      <c r="T872" s="34">
        <f>O872+P872+Q872+R872</f>
        <v/>
      </c>
      <c r="U872" s="34">
        <f>N872+T872</f>
        <v/>
      </c>
      <c r="V872" s="33">
        <f>N872/S872</f>
        <v/>
      </c>
      <c r="W872" s="33">
        <f>T872/S872</f>
        <v/>
      </c>
      <c r="X872" s="33">
        <f>U872/S872</f>
        <v/>
      </c>
      <c r="Y872" s="4">
        <f>IF(T872&gt;0,1,0)</f>
        <v/>
      </c>
      <c r="Z872" s="4">
        <f>INDEX('Job Evaluation'!$I$5:$I$40,MATCH(G872,'Job Evaluation'!$A$5:$A$40,0))</f>
        <v/>
      </c>
      <c r="AA872" s="4">
        <f>SUMPRODUCT(($C$2:$C$3444=C872)*($X$2:$X$3444&lt;X872))+SUMPRODUCT(($C$2:C872=C872)*($X$2:X872=X872))</f>
        <v/>
      </c>
      <c r="AB872" s="4">
        <f>MIN(4,INT((AA872-1)*4/COUNTIF($C$2:$C$3444,C872))+1)</f>
        <v/>
      </c>
    </row>
    <row r="873">
      <c r="A873" s="5" t="inlineStr">
        <is>
          <t>W01038</t>
        </is>
      </c>
      <c r="B873" s="5" t="inlineStr">
        <is>
          <t>PL · Kraków</t>
        </is>
      </c>
      <c r="C873" s="5" t="inlineStr">
        <is>
          <t>PL</t>
        </is>
      </c>
      <c r="D873" s="5" t="inlineStr">
        <is>
          <t>Krakow</t>
        </is>
      </c>
      <c r="E873" s="5" t="inlineStr">
        <is>
          <t>Customer Service</t>
        </is>
      </c>
      <c r="F873" s="5" t="inlineStr">
        <is>
          <t>L4</t>
        </is>
      </c>
      <c r="G873" s="5" t="inlineStr">
        <is>
          <t>Customer Service L4</t>
        </is>
      </c>
      <c r="H873" s="5" t="inlineStr">
        <is>
          <t>F</t>
        </is>
      </c>
      <c r="I873" s="5" t="inlineStr">
        <is>
          <t>Permanent</t>
        </is>
      </c>
      <c r="J873" s="5" t="inlineStr">
        <is>
          <t>Hybrid</t>
        </is>
      </c>
      <c r="K873" s="5" t="n">
        <v>1</v>
      </c>
      <c r="L873" s="5" t="n">
        <v>40</v>
      </c>
      <c r="M873" s="5" t="n">
        <v>4</v>
      </c>
      <c r="N873" s="41" t="n">
        <v>41800</v>
      </c>
      <c r="O873" s="41" t="n">
        <v>4140</v>
      </c>
      <c r="P873" s="41" t="n">
        <v>0</v>
      </c>
      <c r="Q873" s="41" t="n">
        <v>0</v>
      </c>
      <c r="R873" s="41" t="n">
        <v>0</v>
      </c>
      <c r="S873" s="28">
        <f>L873*Settings!$C$7</f>
        <v/>
      </c>
      <c r="T873" s="34">
        <f>O873+P873+Q873+R873</f>
        <v/>
      </c>
      <c r="U873" s="34">
        <f>N873+T873</f>
        <v/>
      </c>
      <c r="V873" s="33">
        <f>N873/S873</f>
        <v/>
      </c>
      <c r="W873" s="33">
        <f>T873/S873</f>
        <v/>
      </c>
      <c r="X873" s="33">
        <f>U873/S873</f>
        <v/>
      </c>
      <c r="Y873" s="4">
        <f>IF(T873&gt;0,1,0)</f>
        <v/>
      </c>
      <c r="Z873" s="4">
        <f>INDEX('Job Evaluation'!$I$5:$I$40,MATCH(G873,'Job Evaluation'!$A$5:$A$40,0))</f>
        <v/>
      </c>
      <c r="AA873" s="4">
        <f>SUMPRODUCT(($C$2:$C$3444=C873)*($X$2:$X$3444&lt;X873))+SUMPRODUCT(($C$2:C873=C873)*($X$2:X873=X873))</f>
        <v/>
      </c>
      <c r="AB873" s="4">
        <f>MIN(4,INT((AA873-1)*4/COUNTIF($C$2:$C$3444,C873))+1)</f>
        <v/>
      </c>
    </row>
    <row r="874">
      <c r="A874" s="5" t="inlineStr">
        <is>
          <t>W01040</t>
        </is>
      </c>
      <c r="B874" s="5" t="inlineStr">
        <is>
          <t>DE · Munich</t>
        </is>
      </c>
      <c r="C874" s="5" t="inlineStr">
        <is>
          <t>DE</t>
        </is>
      </c>
      <c r="D874" s="5" t="inlineStr">
        <is>
          <t>Munich</t>
        </is>
      </c>
      <c r="E874" s="5" t="inlineStr">
        <is>
          <t>Operations</t>
        </is>
      </c>
      <c r="F874" s="5" t="inlineStr">
        <is>
          <t>L1</t>
        </is>
      </c>
      <c r="G874" s="5" t="inlineStr">
        <is>
          <t>Operations L1</t>
        </is>
      </c>
      <c r="H874" s="5" t="inlineStr">
        <is>
          <t>F</t>
        </is>
      </c>
      <c r="I874" s="5" t="inlineStr">
        <is>
          <t>Permanent</t>
        </is>
      </c>
      <c r="J874" s="5" t="inlineStr">
        <is>
          <t>Remote</t>
        </is>
      </c>
      <c r="K874" s="5" t="n">
        <v>1</v>
      </c>
      <c r="L874" s="5" t="n">
        <v>40</v>
      </c>
      <c r="M874" s="5" t="n">
        <v>3</v>
      </c>
      <c r="N874" s="41" t="n">
        <v>32850</v>
      </c>
      <c r="O874" s="41" t="n">
        <v>0</v>
      </c>
      <c r="P874" s="41" t="n">
        <v>0</v>
      </c>
      <c r="Q874" s="41" t="n">
        <v>0</v>
      </c>
      <c r="R874" s="41" t="n">
        <v>0</v>
      </c>
      <c r="S874" s="28">
        <f>L874*Settings!$C$7</f>
        <v/>
      </c>
      <c r="T874" s="34">
        <f>O874+P874+Q874+R874</f>
        <v/>
      </c>
      <c r="U874" s="34">
        <f>N874+T874</f>
        <v/>
      </c>
      <c r="V874" s="33">
        <f>N874/S874</f>
        <v/>
      </c>
      <c r="W874" s="33">
        <f>T874/S874</f>
        <v/>
      </c>
      <c r="X874" s="33">
        <f>U874/S874</f>
        <v/>
      </c>
      <c r="Y874" s="4">
        <f>IF(T874&gt;0,1,0)</f>
        <v/>
      </c>
      <c r="Z874" s="4">
        <f>INDEX('Job Evaluation'!$I$5:$I$40,MATCH(G874,'Job Evaluation'!$A$5:$A$40,0))</f>
        <v/>
      </c>
      <c r="AA874" s="4">
        <f>SUMPRODUCT(($C$2:$C$3444=C874)*($X$2:$X$3444&lt;X874))+SUMPRODUCT(($C$2:C874=C874)*($X$2:X874=X874))</f>
        <v/>
      </c>
      <c r="AB874" s="4">
        <f>MIN(4,INT((AA874-1)*4/COUNTIF($C$2:$C$3444,C874))+1)</f>
        <v/>
      </c>
    </row>
    <row r="875">
      <c r="A875" s="5" t="inlineStr">
        <is>
          <t>W01041</t>
        </is>
      </c>
      <c r="B875" s="5" t="inlineStr">
        <is>
          <t>ES · Barcelona</t>
        </is>
      </c>
      <c r="C875" s="5" t="inlineStr">
        <is>
          <t>ES</t>
        </is>
      </c>
      <c r="D875" s="5" t="inlineStr">
        <is>
          <t>Barcelona</t>
        </is>
      </c>
      <c r="E875" s="5" t="inlineStr">
        <is>
          <t>HR</t>
        </is>
      </c>
      <c r="F875" s="5" t="inlineStr">
        <is>
          <t>L3</t>
        </is>
      </c>
      <c r="G875" s="5" t="inlineStr">
        <is>
          <t>HR L3</t>
        </is>
      </c>
      <c r="H875" s="5" t="inlineStr">
        <is>
          <t>F</t>
        </is>
      </c>
      <c r="I875" s="5" t="inlineStr">
        <is>
          <t>Permanent</t>
        </is>
      </c>
      <c r="J875" s="5" t="inlineStr">
        <is>
          <t>Hybrid</t>
        </is>
      </c>
      <c r="K875" s="5" t="n">
        <v>1</v>
      </c>
      <c r="L875" s="5" t="n">
        <v>40</v>
      </c>
      <c r="M875" s="5" t="n">
        <v>4</v>
      </c>
      <c r="N875" s="41" t="n">
        <v>41900</v>
      </c>
      <c r="O875" s="41" t="n">
        <v>2710</v>
      </c>
      <c r="P875" s="41" t="n">
        <v>0</v>
      </c>
      <c r="Q875" s="41" t="n">
        <v>0</v>
      </c>
      <c r="R875" s="41" t="n">
        <v>0</v>
      </c>
      <c r="S875" s="28">
        <f>L875*Settings!$C$7</f>
        <v/>
      </c>
      <c r="T875" s="34">
        <f>O875+P875+Q875+R875</f>
        <v/>
      </c>
      <c r="U875" s="34">
        <f>N875+T875</f>
        <v/>
      </c>
      <c r="V875" s="33">
        <f>N875/S875</f>
        <v/>
      </c>
      <c r="W875" s="33">
        <f>T875/S875</f>
        <v/>
      </c>
      <c r="X875" s="33">
        <f>U875/S875</f>
        <v/>
      </c>
      <c r="Y875" s="4">
        <f>IF(T875&gt;0,1,0)</f>
        <v/>
      </c>
      <c r="Z875" s="4">
        <f>INDEX('Job Evaluation'!$I$5:$I$40,MATCH(G875,'Job Evaluation'!$A$5:$A$40,0))</f>
        <v/>
      </c>
      <c r="AA875" s="4">
        <f>SUMPRODUCT(($C$2:$C$3444=C875)*($X$2:$X$3444&lt;X875))+SUMPRODUCT(($C$2:C875=C875)*($X$2:X875=X875))</f>
        <v/>
      </c>
      <c r="AB875" s="4">
        <f>MIN(4,INT((AA875-1)*4/COUNTIF($C$2:$C$3444,C875))+1)</f>
        <v/>
      </c>
    </row>
    <row r="876">
      <c r="A876" s="5" t="inlineStr">
        <is>
          <t>W01042</t>
        </is>
      </c>
      <c r="B876" s="5" t="inlineStr">
        <is>
          <t>ES · Barcelona</t>
        </is>
      </c>
      <c r="C876" s="5" t="inlineStr">
        <is>
          <t>ES</t>
        </is>
      </c>
      <c r="D876" s="5" t="inlineStr">
        <is>
          <t>Barcelona</t>
        </is>
      </c>
      <c r="E876" s="5" t="inlineStr">
        <is>
          <t>Finance</t>
        </is>
      </c>
      <c r="F876" s="5" t="inlineStr">
        <is>
          <t>L2</t>
        </is>
      </c>
      <c r="G876" s="5" t="inlineStr">
        <is>
          <t>Finance L2</t>
        </is>
      </c>
      <c r="H876" s="5" t="inlineStr">
        <is>
          <t>F</t>
        </is>
      </c>
      <c r="I876" s="5" t="inlineStr">
        <is>
          <t>Permanent</t>
        </is>
      </c>
      <c r="J876" s="5" t="inlineStr">
        <is>
          <t>Hybrid</t>
        </is>
      </c>
      <c r="K876" s="5" t="n">
        <v>1</v>
      </c>
      <c r="L876" s="5" t="n">
        <v>40</v>
      </c>
      <c r="M876" s="5" t="n">
        <v>3</v>
      </c>
      <c r="N876" s="41" t="n">
        <v>38600</v>
      </c>
      <c r="O876" s="41" t="n">
        <v>0</v>
      </c>
      <c r="P876" s="41" t="n">
        <v>0</v>
      </c>
      <c r="Q876" s="41" t="n">
        <v>0</v>
      </c>
      <c r="R876" s="41" t="n">
        <v>0</v>
      </c>
      <c r="S876" s="28">
        <f>L876*Settings!$C$7</f>
        <v/>
      </c>
      <c r="T876" s="34">
        <f>O876+P876+Q876+R876</f>
        <v/>
      </c>
      <c r="U876" s="34">
        <f>N876+T876</f>
        <v/>
      </c>
      <c r="V876" s="33">
        <f>N876/S876</f>
        <v/>
      </c>
      <c r="W876" s="33">
        <f>T876/S876</f>
        <v/>
      </c>
      <c r="X876" s="33">
        <f>U876/S876</f>
        <v/>
      </c>
      <c r="Y876" s="4">
        <f>IF(T876&gt;0,1,0)</f>
        <v/>
      </c>
      <c r="Z876" s="4">
        <f>INDEX('Job Evaluation'!$I$5:$I$40,MATCH(G876,'Job Evaluation'!$A$5:$A$40,0))</f>
        <v/>
      </c>
      <c r="AA876" s="4">
        <f>SUMPRODUCT(($C$2:$C$3444=C876)*($X$2:$X$3444&lt;X876))+SUMPRODUCT(($C$2:C876=C876)*($X$2:X876=X876))</f>
        <v/>
      </c>
      <c r="AB876" s="4">
        <f>MIN(4,INT((AA876-1)*4/COUNTIF($C$2:$C$3444,C876))+1)</f>
        <v/>
      </c>
    </row>
    <row r="877">
      <c r="A877" s="5" t="inlineStr">
        <is>
          <t>W01043</t>
        </is>
      </c>
      <c r="B877" s="5" t="inlineStr">
        <is>
          <t>ES · Barcelona</t>
        </is>
      </c>
      <c r="C877" s="5" t="inlineStr">
        <is>
          <t>ES</t>
        </is>
      </c>
      <c r="D877" s="5" t="inlineStr">
        <is>
          <t>Barcelona</t>
        </is>
      </c>
      <c r="E877" s="5" t="inlineStr">
        <is>
          <t>Tech</t>
        </is>
      </c>
      <c r="F877" s="5" t="inlineStr">
        <is>
          <t>L5</t>
        </is>
      </c>
      <c r="G877" s="5" t="inlineStr">
        <is>
          <t>Tech L5</t>
        </is>
      </c>
      <c r="H877" s="5" t="inlineStr">
        <is>
          <t>F</t>
        </is>
      </c>
      <c r="I877" s="5" t="inlineStr">
        <is>
          <t>Fixed-term</t>
        </is>
      </c>
      <c r="J877" s="5" t="inlineStr">
        <is>
          <t>Hybrid</t>
        </is>
      </c>
      <c r="K877" s="5" t="n">
        <v>1</v>
      </c>
      <c r="L877" s="5" t="n">
        <v>40</v>
      </c>
      <c r="M877" s="5" t="n">
        <v>3</v>
      </c>
      <c r="N877" s="41" t="n">
        <v>93100</v>
      </c>
      <c r="O877" s="41" t="n">
        <v>10930</v>
      </c>
      <c r="P877" s="41" t="n">
        <v>0</v>
      </c>
      <c r="Q877" s="41" t="n">
        <v>0</v>
      </c>
      <c r="R877" s="41" t="n">
        <v>5400</v>
      </c>
      <c r="S877" s="28">
        <f>L877*Settings!$C$7</f>
        <v/>
      </c>
      <c r="T877" s="34">
        <f>O877+P877+Q877+R877</f>
        <v/>
      </c>
      <c r="U877" s="34">
        <f>N877+T877</f>
        <v/>
      </c>
      <c r="V877" s="33">
        <f>N877/S877</f>
        <v/>
      </c>
      <c r="W877" s="33">
        <f>T877/S877</f>
        <v/>
      </c>
      <c r="X877" s="33">
        <f>U877/S877</f>
        <v/>
      </c>
      <c r="Y877" s="4">
        <f>IF(T877&gt;0,1,0)</f>
        <v/>
      </c>
      <c r="Z877" s="4">
        <f>INDEX('Job Evaluation'!$I$5:$I$40,MATCH(G877,'Job Evaluation'!$A$5:$A$40,0))</f>
        <v/>
      </c>
      <c r="AA877" s="4">
        <f>SUMPRODUCT(($C$2:$C$3444=C877)*($X$2:$X$3444&lt;X877))+SUMPRODUCT(($C$2:C877=C877)*($X$2:X877=X877))</f>
        <v/>
      </c>
      <c r="AB877" s="4">
        <f>MIN(4,INT((AA877-1)*4/COUNTIF($C$2:$C$3444,C877))+1)</f>
        <v/>
      </c>
    </row>
    <row r="878">
      <c r="A878" s="5" t="inlineStr">
        <is>
          <t>W01044</t>
        </is>
      </c>
      <c r="B878" s="5" t="inlineStr">
        <is>
          <t>PL · Kraków</t>
        </is>
      </c>
      <c r="C878" s="5" t="inlineStr">
        <is>
          <t>PL</t>
        </is>
      </c>
      <c r="D878" s="5" t="inlineStr">
        <is>
          <t>Krakow</t>
        </is>
      </c>
      <c r="E878" s="5" t="inlineStr">
        <is>
          <t>Sales</t>
        </is>
      </c>
      <c r="F878" s="5" t="inlineStr">
        <is>
          <t>L2</t>
        </is>
      </c>
      <c r="G878" s="5" t="inlineStr">
        <is>
          <t>Sales L2</t>
        </is>
      </c>
      <c r="H878" s="5" t="inlineStr">
        <is>
          <t>F</t>
        </is>
      </c>
      <c r="I878" s="5" t="inlineStr">
        <is>
          <t>Permanent</t>
        </is>
      </c>
      <c r="J878" s="5" t="inlineStr">
        <is>
          <t>Remote</t>
        </is>
      </c>
      <c r="K878" s="5" t="n">
        <v>0.8</v>
      </c>
      <c r="L878" s="5" t="n">
        <v>32</v>
      </c>
      <c r="M878" s="5" t="n">
        <v>2</v>
      </c>
      <c r="N878" s="41" t="n">
        <v>22400</v>
      </c>
      <c r="O878" s="41" t="n">
        <v>0</v>
      </c>
      <c r="P878" s="41" t="n">
        <v>1720</v>
      </c>
      <c r="Q878" s="41" t="n">
        <v>0</v>
      </c>
      <c r="R878" s="41" t="n">
        <v>0</v>
      </c>
      <c r="S878" s="28">
        <f>L878*Settings!$C$7</f>
        <v/>
      </c>
      <c r="T878" s="34">
        <f>O878+P878+Q878+R878</f>
        <v/>
      </c>
      <c r="U878" s="34">
        <f>N878+T878</f>
        <v/>
      </c>
      <c r="V878" s="33">
        <f>N878/S878</f>
        <v/>
      </c>
      <c r="W878" s="33">
        <f>T878/S878</f>
        <v/>
      </c>
      <c r="X878" s="33">
        <f>U878/S878</f>
        <v/>
      </c>
      <c r="Y878" s="4">
        <f>IF(T878&gt;0,1,0)</f>
        <v/>
      </c>
      <c r="Z878" s="4">
        <f>INDEX('Job Evaluation'!$I$5:$I$40,MATCH(G878,'Job Evaluation'!$A$5:$A$40,0))</f>
        <v/>
      </c>
      <c r="AA878" s="4">
        <f>SUMPRODUCT(($C$2:$C$3444=C878)*($X$2:$X$3444&lt;X878))+SUMPRODUCT(($C$2:C878=C878)*($X$2:X878=X878))</f>
        <v/>
      </c>
      <c r="AB878" s="4">
        <f>MIN(4,INT((AA878-1)*4/COUNTIF($C$2:$C$3444,C878))+1)</f>
        <v/>
      </c>
    </row>
    <row r="879">
      <c r="A879" s="5" t="inlineStr">
        <is>
          <t>W01045</t>
        </is>
      </c>
      <c r="B879" s="5" t="inlineStr">
        <is>
          <t>IT · Milan</t>
        </is>
      </c>
      <c r="C879" s="5" t="inlineStr">
        <is>
          <t>IT</t>
        </is>
      </c>
      <c r="D879" s="5" t="inlineStr">
        <is>
          <t>Milan</t>
        </is>
      </c>
      <c r="E879" s="5" t="inlineStr">
        <is>
          <t>Finance</t>
        </is>
      </c>
      <c r="F879" s="5" t="inlineStr">
        <is>
          <t>L4</t>
        </is>
      </c>
      <c r="G879" s="5" t="inlineStr">
        <is>
          <t>Finance L4</t>
        </is>
      </c>
      <c r="H879" s="5" t="inlineStr">
        <is>
          <t>F</t>
        </is>
      </c>
      <c r="I879" s="5" t="inlineStr">
        <is>
          <t>Permanent</t>
        </is>
      </c>
      <c r="J879" s="5" t="inlineStr">
        <is>
          <t>Onsite</t>
        </is>
      </c>
      <c r="K879" s="5" t="n">
        <v>1</v>
      </c>
      <c r="L879" s="5" t="n">
        <v>40</v>
      </c>
      <c r="M879" s="5" t="n">
        <v>3</v>
      </c>
      <c r="N879" s="41" t="n">
        <v>52700</v>
      </c>
      <c r="O879" s="41" t="n">
        <v>4530</v>
      </c>
      <c r="P879" s="41" t="n">
        <v>0</v>
      </c>
      <c r="Q879" s="41" t="n">
        <v>0</v>
      </c>
      <c r="R879" s="41" t="n">
        <v>0</v>
      </c>
      <c r="S879" s="28">
        <f>L879*Settings!$C$7</f>
        <v/>
      </c>
      <c r="T879" s="34">
        <f>O879+P879+Q879+R879</f>
        <v/>
      </c>
      <c r="U879" s="34">
        <f>N879+T879</f>
        <v/>
      </c>
      <c r="V879" s="33">
        <f>N879/S879</f>
        <v/>
      </c>
      <c r="W879" s="33">
        <f>T879/S879</f>
        <v/>
      </c>
      <c r="X879" s="33">
        <f>U879/S879</f>
        <v/>
      </c>
      <c r="Y879" s="4">
        <f>IF(T879&gt;0,1,0)</f>
        <v/>
      </c>
      <c r="Z879" s="4">
        <f>INDEX('Job Evaluation'!$I$5:$I$40,MATCH(G879,'Job Evaluation'!$A$5:$A$40,0))</f>
        <v/>
      </c>
      <c r="AA879" s="4">
        <f>SUMPRODUCT(($C$2:$C$3444=C879)*($X$2:$X$3444&lt;X879))+SUMPRODUCT(($C$2:C879=C879)*($X$2:X879=X879))</f>
        <v/>
      </c>
      <c r="AB879" s="4">
        <f>MIN(4,INT((AA879-1)*4/COUNTIF($C$2:$C$3444,C879))+1)</f>
        <v/>
      </c>
    </row>
    <row r="880">
      <c r="A880" s="5" t="inlineStr">
        <is>
          <t>W01046</t>
        </is>
      </c>
      <c r="B880" s="5" t="inlineStr">
        <is>
          <t>PL · Kraków</t>
        </is>
      </c>
      <c r="C880" s="5" t="inlineStr">
        <is>
          <t>PL</t>
        </is>
      </c>
      <c r="D880" s="5" t="inlineStr">
        <is>
          <t>Krakow</t>
        </is>
      </c>
      <c r="E880" s="5" t="inlineStr">
        <is>
          <t>Operations</t>
        </is>
      </c>
      <c r="F880" s="5" t="inlineStr">
        <is>
          <t>L4</t>
        </is>
      </c>
      <c r="G880" s="5" t="inlineStr">
        <is>
          <t>Operations L4</t>
        </is>
      </c>
      <c r="H880" s="5" t="inlineStr">
        <is>
          <t>M</t>
        </is>
      </c>
      <c r="I880" s="5" t="inlineStr">
        <is>
          <t>Permanent</t>
        </is>
      </c>
      <c r="J880" s="5" t="inlineStr">
        <is>
          <t>Hybrid</t>
        </is>
      </c>
      <c r="K880" s="5" t="n">
        <v>0.8</v>
      </c>
      <c r="L880" s="5" t="n">
        <v>32</v>
      </c>
      <c r="M880" s="5" t="n">
        <v>2</v>
      </c>
      <c r="N880" s="41" t="n">
        <v>33920</v>
      </c>
      <c r="O880" s="41" t="n">
        <v>1410</v>
      </c>
      <c r="P880" s="41" t="n">
        <v>0</v>
      </c>
      <c r="Q880" s="41" t="n">
        <v>0</v>
      </c>
      <c r="R880" s="41" t="n">
        <v>0</v>
      </c>
      <c r="S880" s="28">
        <f>L880*Settings!$C$7</f>
        <v/>
      </c>
      <c r="T880" s="34">
        <f>O880+P880+Q880+R880</f>
        <v/>
      </c>
      <c r="U880" s="34">
        <f>N880+T880</f>
        <v/>
      </c>
      <c r="V880" s="33">
        <f>N880/S880</f>
        <v/>
      </c>
      <c r="W880" s="33">
        <f>T880/S880</f>
        <v/>
      </c>
      <c r="X880" s="33">
        <f>U880/S880</f>
        <v/>
      </c>
      <c r="Y880" s="4">
        <f>IF(T880&gt;0,1,0)</f>
        <v/>
      </c>
      <c r="Z880" s="4">
        <f>INDEX('Job Evaluation'!$I$5:$I$40,MATCH(G880,'Job Evaluation'!$A$5:$A$40,0))</f>
        <v/>
      </c>
      <c r="AA880" s="4">
        <f>SUMPRODUCT(($C$2:$C$3444=C880)*($X$2:$X$3444&lt;X880))+SUMPRODUCT(($C$2:C880=C880)*($X$2:X880=X880))</f>
        <v/>
      </c>
      <c r="AB880" s="4">
        <f>MIN(4,INT((AA880-1)*4/COUNTIF($C$2:$C$3444,C880))+1)</f>
        <v/>
      </c>
    </row>
    <row r="881">
      <c r="A881" s="5" t="inlineStr">
        <is>
          <t>W01047</t>
        </is>
      </c>
      <c r="B881" s="5" t="inlineStr">
        <is>
          <t>IT · Milan</t>
        </is>
      </c>
      <c r="C881" s="5" t="inlineStr">
        <is>
          <t>IT</t>
        </is>
      </c>
      <c r="D881" s="5" t="inlineStr">
        <is>
          <t>Milan</t>
        </is>
      </c>
      <c r="E881" s="5" t="inlineStr">
        <is>
          <t>Finance</t>
        </is>
      </c>
      <c r="F881" s="5" t="inlineStr">
        <is>
          <t>L1</t>
        </is>
      </c>
      <c r="G881" s="5" t="inlineStr">
        <is>
          <t>Finance L1</t>
        </is>
      </c>
      <c r="H881" s="5" t="inlineStr">
        <is>
          <t>F</t>
        </is>
      </c>
      <c r="I881" s="5" t="inlineStr">
        <is>
          <t>Permanent</t>
        </is>
      </c>
      <c r="J881" s="5" t="inlineStr">
        <is>
          <t>Hybrid</t>
        </is>
      </c>
      <c r="K881" s="5" t="n">
        <v>1</v>
      </c>
      <c r="L881" s="5" t="n">
        <v>40</v>
      </c>
      <c r="M881" s="5" t="n">
        <v>3</v>
      </c>
      <c r="N881" s="41" t="n">
        <v>31400</v>
      </c>
      <c r="O881" s="41" t="n">
        <v>0</v>
      </c>
      <c r="P881" s="41" t="n">
        <v>0</v>
      </c>
      <c r="Q881" s="41" t="n">
        <v>0</v>
      </c>
      <c r="R881" s="41" t="n">
        <v>0</v>
      </c>
      <c r="S881" s="28">
        <f>L881*Settings!$C$7</f>
        <v/>
      </c>
      <c r="T881" s="34">
        <f>O881+P881+Q881+R881</f>
        <v/>
      </c>
      <c r="U881" s="34">
        <f>N881+T881</f>
        <v/>
      </c>
      <c r="V881" s="33">
        <f>N881/S881</f>
        <v/>
      </c>
      <c r="W881" s="33">
        <f>T881/S881</f>
        <v/>
      </c>
      <c r="X881" s="33">
        <f>U881/S881</f>
        <v/>
      </c>
      <c r="Y881" s="4">
        <f>IF(T881&gt;0,1,0)</f>
        <v/>
      </c>
      <c r="Z881" s="4">
        <f>INDEX('Job Evaluation'!$I$5:$I$40,MATCH(G881,'Job Evaluation'!$A$5:$A$40,0))</f>
        <v/>
      </c>
      <c r="AA881" s="4">
        <f>SUMPRODUCT(($C$2:$C$3444=C881)*($X$2:$X$3444&lt;X881))+SUMPRODUCT(($C$2:C881=C881)*($X$2:X881=X881))</f>
        <v/>
      </c>
      <c r="AB881" s="4">
        <f>MIN(4,INT((AA881-1)*4/COUNTIF($C$2:$C$3444,C881))+1)</f>
        <v/>
      </c>
    </row>
    <row r="882">
      <c r="A882" s="5" t="inlineStr">
        <is>
          <t>W01048</t>
        </is>
      </c>
      <c r="B882" s="5" t="inlineStr">
        <is>
          <t>DE · Munich</t>
        </is>
      </c>
      <c r="C882" s="5" t="inlineStr">
        <is>
          <t>DE</t>
        </is>
      </c>
      <c r="D882" s="5" t="inlineStr">
        <is>
          <t>Munich</t>
        </is>
      </c>
      <c r="E882" s="5" t="inlineStr">
        <is>
          <t>Sales</t>
        </is>
      </c>
      <c r="F882" s="5" t="inlineStr">
        <is>
          <t>L2</t>
        </is>
      </c>
      <c r="G882" s="5" t="inlineStr">
        <is>
          <t>Sales L2</t>
        </is>
      </c>
      <c r="H882" s="5" t="inlineStr">
        <is>
          <t>M</t>
        </is>
      </c>
      <c r="I882" s="5" t="inlineStr">
        <is>
          <t>Permanent</t>
        </is>
      </c>
      <c r="J882" s="5" t="inlineStr">
        <is>
          <t>Hybrid</t>
        </is>
      </c>
      <c r="K882" s="5" t="n">
        <v>1</v>
      </c>
      <c r="L882" s="5" t="n">
        <v>40</v>
      </c>
      <c r="M882" s="5" t="n">
        <v>3</v>
      </c>
      <c r="N882" s="41" t="n">
        <v>50250</v>
      </c>
      <c r="O882" s="41" t="n">
        <v>0</v>
      </c>
      <c r="P882" s="41" t="n">
        <v>7410</v>
      </c>
      <c r="Q882" s="41" t="n">
        <v>0</v>
      </c>
      <c r="R882" s="41" t="n">
        <v>0</v>
      </c>
      <c r="S882" s="28">
        <f>L882*Settings!$C$7</f>
        <v/>
      </c>
      <c r="T882" s="34">
        <f>O882+P882+Q882+R882</f>
        <v/>
      </c>
      <c r="U882" s="34">
        <f>N882+T882</f>
        <v/>
      </c>
      <c r="V882" s="33">
        <f>N882/S882</f>
        <v/>
      </c>
      <c r="W882" s="33">
        <f>T882/S882</f>
        <v/>
      </c>
      <c r="X882" s="33">
        <f>U882/S882</f>
        <v/>
      </c>
      <c r="Y882" s="4">
        <f>IF(T882&gt;0,1,0)</f>
        <v/>
      </c>
      <c r="Z882" s="4">
        <f>INDEX('Job Evaluation'!$I$5:$I$40,MATCH(G882,'Job Evaluation'!$A$5:$A$40,0))</f>
        <v/>
      </c>
      <c r="AA882" s="4">
        <f>SUMPRODUCT(($C$2:$C$3444=C882)*($X$2:$X$3444&lt;X882))+SUMPRODUCT(($C$2:C882=C882)*($X$2:X882=X882))</f>
        <v/>
      </c>
      <c r="AB882" s="4">
        <f>MIN(4,INT((AA882-1)*4/COUNTIF($C$2:$C$3444,C882))+1)</f>
        <v/>
      </c>
    </row>
    <row r="883">
      <c r="A883" s="5" t="inlineStr">
        <is>
          <t>W01049</t>
        </is>
      </c>
      <c r="B883" s="5" t="inlineStr">
        <is>
          <t>DE · Munich</t>
        </is>
      </c>
      <c r="C883" s="5" t="inlineStr">
        <is>
          <t>DE</t>
        </is>
      </c>
      <c r="D883" s="5" t="inlineStr">
        <is>
          <t>Munich</t>
        </is>
      </c>
      <c r="E883" s="5" t="inlineStr">
        <is>
          <t>HR</t>
        </is>
      </c>
      <c r="F883" s="5" t="inlineStr">
        <is>
          <t>L2</t>
        </is>
      </c>
      <c r="G883" s="5" t="inlineStr">
        <is>
          <t>HR L2</t>
        </is>
      </c>
      <c r="H883" s="5" t="inlineStr">
        <is>
          <t>F</t>
        </is>
      </c>
      <c r="I883" s="5" t="inlineStr">
        <is>
          <t>Permanent</t>
        </is>
      </c>
      <c r="J883" s="5" t="inlineStr">
        <is>
          <t>Onsite</t>
        </is>
      </c>
      <c r="K883" s="5" t="n">
        <v>1</v>
      </c>
      <c r="L883" s="5" t="n">
        <v>40</v>
      </c>
      <c r="M883" s="5" t="n">
        <v>2</v>
      </c>
      <c r="N883" s="41" t="n">
        <v>46350</v>
      </c>
      <c r="O883" s="41" t="n">
        <v>0</v>
      </c>
      <c r="P883" s="41" t="n">
        <v>0</v>
      </c>
      <c r="Q883" s="41" t="n">
        <v>0</v>
      </c>
      <c r="R883" s="41" t="n">
        <v>0</v>
      </c>
      <c r="S883" s="28">
        <f>L883*Settings!$C$7</f>
        <v/>
      </c>
      <c r="T883" s="34">
        <f>O883+P883+Q883+R883</f>
        <v/>
      </c>
      <c r="U883" s="34">
        <f>N883+T883</f>
        <v/>
      </c>
      <c r="V883" s="33">
        <f>N883/S883</f>
        <v/>
      </c>
      <c r="W883" s="33">
        <f>T883/S883</f>
        <v/>
      </c>
      <c r="X883" s="33">
        <f>U883/S883</f>
        <v/>
      </c>
      <c r="Y883" s="4">
        <f>IF(T883&gt;0,1,0)</f>
        <v/>
      </c>
      <c r="Z883" s="4">
        <f>INDEX('Job Evaluation'!$I$5:$I$40,MATCH(G883,'Job Evaluation'!$A$5:$A$40,0))</f>
        <v/>
      </c>
      <c r="AA883" s="4">
        <f>SUMPRODUCT(($C$2:$C$3444=C883)*($X$2:$X$3444&lt;X883))+SUMPRODUCT(($C$2:C883=C883)*($X$2:X883=X883))</f>
        <v/>
      </c>
      <c r="AB883" s="4">
        <f>MIN(4,INT((AA883-1)*4/COUNTIF($C$2:$C$3444,C883))+1)</f>
        <v/>
      </c>
    </row>
    <row r="884">
      <c r="A884" s="5" t="inlineStr">
        <is>
          <t>W01050</t>
        </is>
      </c>
      <c r="B884" s="5" t="inlineStr">
        <is>
          <t>PL · Kraków</t>
        </is>
      </c>
      <c r="C884" s="5" t="inlineStr">
        <is>
          <t>PL</t>
        </is>
      </c>
      <c r="D884" s="5" t="inlineStr">
        <is>
          <t>Krakow</t>
        </is>
      </c>
      <c r="E884" s="5" t="inlineStr">
        <is>
          <t>Customer Service</t>
        </is>
      </c>
      <c r="F884" s="5" t="inlineStr">
        <is>
          <t>L3</t>
        </is>
      </c>
      <c r="G884" s="5" t="inlineStr">
        <is>
          <t>Customer Service L3</t>
        </is>
      </c>
      <c r="H884" s="5" t="inlineStr">
        <is>
          <t>M</t>
        </is>
      </c>
      <c r="I884" s="5" t="inlineStr">
        <is>
          <t>Permanent</t>
        </is>
      </c>
      <c r="J884" s="5" t="inlineStr">
        <is>
          <t>Hybrid</t>
        </is>
      </c>
      <c r="K884" s="5" t="n">
        <v>1</v>
      </c>
      <c r="L884" s="5" t="n">
        <v>40</v>
      </c>
      <c r="M884" s="5" t="n">
        <v>3</v>
      </c>
      <c r="N884" s="41" t="n">
        <v>30900</v>
      </c>
      <c r="O884" s="41" t="n">
        <v>1500</v>
      </c>
      <c r="P884" s="41" t="n">
        <v>0</v>
      </c>
      <c r="Q884" s="41" t="n">
        <v>0</v>
      </c>
      <c r="R884" s="41" t="n">
        <v>0</v>
      </c>
      <c r="S884" s="28">
        <f>L884*Settings!$C$7</f>
        <v/>
      </c>
      <c r="T884" s="34">
        <f>O884+P884+Q884+R884</f>
        <v/>
      </c>
      <c r="U884" s="34">
        <f>N884+T884</f>
        <v/>
      </c>
      <c r="V884" s="33">
        <f>N884/S884</f>
        <v/>
      </c>
      <c r="W884" s="33">
        <f>T884/S884</f>
        <v/>
      </c>
      <c r="X884" s="33">
        <f>U884/S884</f>
        <v/>
      </c>
      <c r="Y884" s="4">
        <f>IF(T884&gt;0,1,0)</f>
        <v/>
      </c>
      <c r="Z884" s="4">
        <f>INDEX('Job Evaluation'!$I$5:$I$40,MATCH(G884,'Job Evaluation'!$A$5:$A$40,0))</f>
        <v/>
      </c>
      <c r="AA884" s="4">
        <f>SUMPRODUCT(($C$2:$C$3444=C884)*($X$2:$X$3444&lt;X884))+SUMPRODUCT(($C$2:C884=C884)*($X$2:X884=X884))</f>
        <v/>
      </c>
      <c r="AB884" s="4">
        <f>MIN(4,INT((AA884-1)*4/COUNTIF($C$2:$C$3444,C884))+1)</f>
        <v/>
      </c>
    </row>
    <row r="885">
      <c r="A885" s="5" t="inlineStr">
        <is>
          <t>W01051</t>
        </is>
      </c>
      <c r="B885" s="5" t="inlineStr">
        <is>
          <t>IT · Milan</t>
        </is>
      </c>
      <c r="C885" s="5" t="inlineStr">
        <is>
          <t>IT</t>
        </is>
      </c>
      <c r="D885" s="5" t="inlineStr">
        <is>
          <t>Milan</t>
        </is>
      </c>
      <c r="E885" s="5" t="inlineStr">
        <is>
          <t>Customer Service</t>
        </is>
      </c>
      <c r="F885" s="5" t="inlineStr">
        <is>
          <t>L1</t>
        </is>
      </c>
      <c r="G885" s="5" t="inlineStr">
        <is>
          <t>Customer Service L1</t>
        </is>
      </c>
      <c r="H885" s="5" t="inlineStr">
        <is>
          <t>F</t>
        </is>
      </c>
      <c r="I885" s="5" t="inlineStr">
        <is>
          <t>Fixed-term</t>
        </is>
      </c>
      <c r="J885" s="5" t="inlineStr">
        <is>
          <t>Hybrid</t>
        </is>
      </c>
      <c r="K885" s="5" t="n">
        <v>1</v>
      </c>
      <c r="L885" s="5" t="n">
        <v>40</v>
      </c>
      <c r="M885" s="5" t="n">
        <v>3</v>
      </c>
      <c r="N885" s="41" t="n">
        <v>24350</v>
      </c>
      <c r="O885" s="41" t="n">
        <v>0</v>
      </c>
      <c r="P885" s="41" t="n">
        <v>0</v>
      </c>
      <c r="Q885" s="41" t="n">
        <v>0</v>
      </c>
      <c r="R885" s="41" t="n">
        <v>0</v>
      </c>
      <c r="S885" s="28">
        <f>L885*Settings!$C$7</f>
        <v/>
      </c>
      <c r="T885" s="34">
        <f>O885+P885+Q885+R885</f>
        <v/>
      </c>
      <c r="U885" s="34">
        <f>N885+T885</f>
        <v/>
      </c>
      <c r="V885" s="33">
        <f>N885/S885</f>
        <v/>
      </c>
      <c r="W885" s="33">
        <f>T885/S885</f>
        <v/>
      </c>
      <c r="X885" s="33">
        <f>U885/S885</f>
        <v/>
      </c>
      <c r="Y885" s="4">
        <f>IF(T885&gt;0,1,0)</f>
        <v/>
      </c>
      <c r="Z885" s="4">
        <f>INDEX('Job Evaluation'!$I$5:$I$40,MATCH(G885,'Job Evaluation'!$A$5:$A$40,0))</f>
        <v/>
      </c>
      <c r="AA885" s="4">
        <f>SUMPRODUCT(($C$2:$C$3444=C885)*($X$2:$X$3444&lt;X885))+SUMPRODUCT(($C$2:C885=C885)*($X$2:X885=X885))</f>
        <v/>
      </c>
      <c r="AB885" s="4">
        <f>MIN(4,INT((AA885-1)*4/COUNTIF($C$2:$C$3444,C885))+1)</f>
        <v/>
      </c>
    </row>
    <row r="886">
      <c r="A886" s="5" t="inlineStr">
        <is>
          <t>W01052</t>
        </is>
      </c>
      <c r="B886" s="5" t="inlineStr">
        <is>
          <t>ES · Barcelona</t>
        </is>
      </c>
      <c r="C886" s="5" t="inlineStr">
        <is>
          <t>ES</t>
        </is>
      </c>
      <c r="D886" s="5" t="inlineStr">
        <is>
          <t>Barcelona</t>
        </is>
      </c>
      <c r="E886" s="5" t="inlineStr">
        <is>
          <t>Customer Service</t>
        </is>
      </c>
      <c r="F886" s="5" t="inlineStr">
        <is>
          <t>L2</t>
        </is>
      </c>
      <c r="G886" s="5" t="inlineStr">
        <is>
          <t>Customer Service L2</t>
        </is>
      </c>
      <c r="H886" s="5" t="inlineStr">
        <is>
          <t>F</t>
        </is>
      </c>
      <c r="I886" s="5" t="inlineStr">
        <is>
          <t>Fixed-term</t>
        </is>
      </c>
      <c r="J886" s="5" t="inlineStr">
        <is>
          <t>Hybrid</t>
        </is>
      </c>
      <c r="K886" s="5" t="n">
        <v>1</v>
      </c>
      <c r="L886" s="5" t="n">
        <v>40</v>
      </c>
      <c r="M886" s="5" t="n">
        <v>3</v>
      </c>
      <c r="N886" s="41" t="n">
        <v>22550</v>
      </c>
      <c r="O886" s="41" t="n">
        <v>0</v>
      </c>
      <c r="P886" s="41" t="n">
        <v>0</v>
      </c>
      <c r="Q886" s="41" t="n">
        <v>0</v>
      </c>
      <c r="R886" s="41" t="n">
        <v>0</v>
      </c>
      <c r="S886" s="28">
        <f>L886*Settings!$C$7</f>
        <v/>
      </c>
      <c r="T886" s="34">
        <f>O886+P886+Q886+R886</f>
        <v/>
      </c>
      <c r="U886" s="34">
        <f>N886+T886</f>
        <v/>
      </c>
      <c r="V886" s="33">
        <f>N886/S886</f>
        <v/>
      </c>
      <c r="W886" s="33">
        <f>T886/S886</f>
        <v/>
      </c>
      <c r="X886" s="33">
        <f>U886/S886</f>
        <v/>
      </c>
      <c r="Y886" s="4">
        <f>IF(T886&gt;0,1,0)</f>
        <v/>
      </c>
      <c r="Z886" s="4">
        <f>INDEX('Job Evaluation'!$I$5:$I$40,MATCH(G886,'Job Evaluation'!$A$5:$A$40,0))</f>
        <v/>
      </c>
      <c r="AA886" s="4">
        <f>SUMPRODUCT(($C$2:$C$3444=C886)*($X$2:$X$3444&lt;X886))+SUMPRODUCT(($C$2:C886=C886)*($X$2:X886=X886))</f>
        <v/>
      </c>
      <c r="AB886" s="4">
        <f>MIN(4,INT((AA886-1)*4/COUNTIF($C$2:$C$3444,C886))+1)</f>
        <v/>
      </c>
    </row>
    <row r="887">
      <c r="A887" s="5" t="inlineStr">
        <is>
          <t>W01053</t>
        </is>
      </c>
      <c r="B887" s="5" t="inlineStr">
        <is>
          <t>IT · Milan</t>
        </is>
      </c>
      <c r="C887" s="5" t="inlineStr">
        <is>
          <t>IT</t>
        </is>
      </c>
      <c r="D887" s="5" t="inlineStr">
        <is>
          <t>Milan</t>
        </is>
      </c>
      <c r="E887" s="5" t="inlineStr">
        <is>
          <t>Customer Service</t>
        </is>
      </c>
      <c r="F887" s="5" t="inlineStr">
        <is>
          <t>L1</t>
        </is>
      </c>
      <c r="G887" s="5" t="inlineStr">
        <is>
          <t>Customer Service L1</t>
        </is>
      </c>
      <c r="H887" s="5" t="inlineStr">
        <is>
          <t>M</t>
        </is>
      </c>
      <c r="I887" s="5" t="inlineStr">
        <is>
          <t>Permanent</t>
        </is>
      </c>
      <c r="J887" s="5" t="inlineStr">
        <is>
          <t>Onsite</t>
        </is>
      </c>
      <c r="K887" s="5" t="n">
        <v>1</v>
      </c>
      <c r="L887" s="5" t="n">
        <v>40</v>
      </c>
      <c r="M887" s="5" t="n">
        <v>4</v>
      </c>
      <c r="N887" s="41" t="n">
        <v>24450</v>
      </c>
      <c r="O887" s="41" t="n">
        <v>0</v>
      </c>
      <c r="P887" s="41" t="n">
        <v>0</v>
      </c>
      <c r="Q887" s="41" t="n">
        <v>1320</v>
      </c>
      <c r="R887" s="41" t="n">
        <v>0</v>
      </c>
      <c r="S887" s="28">
        <f>L887*Settings!$C$7</f>
        <v/>
      </c>
      <c r="T887" s="34">
        <f>O887+P887+Q887+R887</f>
        <v/>
      </c>
      <c r="U887" s="34">
        <f>N887+T887</f>
        <v/>
      </c>
      <c r="V887" s="33">
        <f>N887/S887</f>
        <v/>
      </c>
      <c r="W887" s="33">
        <f>T887/S887</f>
        <v/>
      </c>
      <c r="X887" s="33">
        <f>U887/S887</f>
        <v/>
      </c>
      <c r="Y887" s="4">
        <f>IF(T887&gt;0,1,0)</f>
        <v/>
      </c>
      <c r="Z887" s="4">
        <f>INDEX('Job Evaluation'!$I$5:$I$40,MATCH(G887,'Job Evaluation'!$A$5:$A$40,0))</f>
        <v/>
      </c>
      <c r="AA887" s="4">
        <f>SUMPRODUCT(($C$2:$C$3444=C887)*($X$2:$X$3444&lt;X887))+SUMPRODUCT(($C$2:C887=C887)*($X$2:X887=X887))</f>
        <v/>
      </c>
      <c r="AB887" s="4">
        <f>MIN(4,INT((AA887-1)*4/COUNTIF($C$2:$C$3444,C887))+1)</f>
        <v/>
      </c>
    </row>
    <row r="888">
      <c r="A888" s="5" t="inlineStr">
        <is>
          <t>W01054</t>
        </is>
      </c>
      <c r="B888" s="5" t="inlineStr">
        <is>
          <t>ES · Barcelona</t>
        </is>
      </c>
      <c r="C888" s="5" t="inlineStr">
        <is>
          <t>ES</t>
        </is>
      </c>
      <c r="D888" s="5" t="inlineStr">
        <is>
          <t>Barcelona</t>
        </is>
      </c>
      <c r="E888" s="5" t="inlineStr">
        <is>
          <t>Customer Service</t>
        </is>
      </c>
      <c r="F888" s="5" t="inlineStr">
        <is>
          <t>L4</t>
        </is>
      </c>
      <c r="G888" s="5" t="inlineStr">
        <is>
          <t>Customer Service L4</t>
        </is>
      </c>
      <c r="H888" s="5" t="inlineStr">
        <is>
          <t>M</t>
        </is>
      </c>
      <c r="I888" s="5" t="inlineStr">
        <is>
          <t>Permanent</t>
        </is>
      </c>
      <c r="J888" s="5" t="inlineStr">
        <is>
          <t>Hybrid</t>
        </is>
      </c>
      <c r="K888" s="5" t="n">
        <v>1</v>
      </c>
      <c r="L888" s="5" t="n">
        <v>40</v>
      </c>
      <c r="M888" s="5" t="n">
        <v>4</v>
      </c>
      <c r="N888" s="41" t="n">
        <v>45300</v>
      </c>
      <c r="O888" s="41" t="n">
        <v>4800</v>
      </c>
      <c r="P888" s="41" t="n">
        <v>0</v>
      </c>
      <c r="Q888" s="41" t="n">
        <v>0</v>
      </c>
      <c r="R888" s="41" t="n">
        <v>0</v>
      </c>
      <c r="S888" s="28">
        <f>L888*Settings!$C$7</f>
        <v/>
      </c>
      <c r="T888" s="34">
        <f>O888+P888+Q888+R888</f>
        <v/>
      </c>
      <c r="U888" s="34">
        <f>N888+T888</f>
        <v/>
      </c>
      <c r="V888" s="33">
        <f>N888/S888</f>
        <v/>
      </c>
      <c r="W888" s="33">
        <f>T888/S888</f>
        <v/>
      </c>
      <c r="X888" s="33">
        <f>U888/S888</f>
        <v/>
      </c>
      <c r="Y888" s="4">
        <f>IF(T888&gt;0,1,0)</f>
        <v/>
      </c>
      <c r="Z888" s="4">
        <f>INDEX('Job Evaluation'!$I$5:$I$40,MATCH(G888,'Job Evaluation'!$A$5:$A$40,0))</f>
        <v/>
      </c>
      <c r="AA888" s="4">
        <f>SUMPRODUCT(($C$2:$C$3444=C888)*($X$2:$X$3444&lt;X888))+SUMPRODUCT(($C$2:C888=C888)*($X$2:X888=X888))</f>
        <v/>
      </c>
      <c r="AB888" s="4">
        <f>MIN(4,INT((AA888-1)*4/COUNTIF($C$2:$C$3444,C888))+1)</f>
        <v/>
      </c>
    </row>
    <row r="889">
      <c r="A889" s="5" t="inlineStr">
        <is>
          <t>W01055</t>
        </is>
      </c>
      <c r="B889" s="5" t="inlineStr">
        <is>
          <t>PL · Kraków</t>
        </is>
      </c>
      <c r="C889" s="5" t="inlineStr">
        <is>
          <t>PL</t>
        </is>
      </c>
      <c r="D889" s="5" t="inlineStr">
        <is>
          <t>Krakow</t>
        </is>
      </c>
      <c r="E889" s="5" t="inlineStr">
        <is>
          <t>Operations</t>
        </is>
      </c>
      <c r="F889" s="5" t="inlineStr">
        <is>
          <t>L5</t>
        </is>
      </c>
      <c r="G889" s="5" t="inlineStr">
        <is>
          <t>Operations L5</t>
        </is>
      </c>
      <c r="H889" s="5" t="inlineStr">
        <is>
          <t>F</t>
        </is>
      </c>
      <c r="I889" s="5" t="inlineStr">
        <is>
          <t>Permanent</t>
        </is>
      </c>
      <c r="J889" s="5" t="inlineStr">
        <is>
          <t>Hybrid</t>
        </is>
      </c>
      <c r="K889" s="5" t="n">
        <v>1</v>
      </c>
      <c r="L889" s="5" t="n">
        <v>40</v>
      </c>
      <c r="M889" s="5" t="n">
        <v>3</v>
      </c>
      <c r="N889" s="41" t="n">
        <v>57100</v>
      </c>
      <c r="O889" s="41" t="n">
        <v>6590</v>
      </c>
      <c r="P889" s="41" t="n">
        <v>0</v>
      </c>
      <c r="Q889" s="41" t="n">
        <v>0</v>
      </c>
      <c r="R889" s="41" t="n">
        <v>4200</v>
      </c>
      <c r="S889" s="28">
        <f>L889*Settings!$C$7</f>
        <v/>
      </c>
      <c r="T889" s="34">
        <f>O889+P889+Q889+R889</f>
        <v/>
      </c>
      <c r="U889" s="34">
        <f>N889+T889</f>
        <v/>
      </c>
      <c r="V889" s="33">
        <f>N889/S889</f>
        <v/>
      </c>
      <c r="W889" s="33">
        <f>T889/S889</f>
        <v/>
      </c>
      <c r="X889" s="33">
        <f>U889/S889</f>
        <v/>
      </c>
      <c r="Y889" s="4">
        <f>IF(T889&gt;0,1,0)</f>
        <v/>
      </c>
      <c r="Z889" s="4">
        <f>INDEX('Job Evaluation'!$I$5:$I$40,MATCH(G889,'Job Evaluation'!$A$5:$A$40,0))</f>
        <v/>
      </c>
      <c r="AA889" s="4">
        <f>SUMPRODUCT(($C$2:$C$3444=C889)*($X$2:$X$3444&lt;X889))+SUMPRODUCT(($C$2:C889=C889)*($X$2:X889=X889))</f>
        <v/>
      </c>
      <c r="AB889" s="4">
        <f>MIN(4,INT((AA889-1)*4/COUNTIF($C$2:$C$3444,C889))+1)</f>
        <v/>
      </c>
    </row>
    <row r="890">
      <c r="A890" s="5" t="inlineStr">
        <is>
          <t>W01056</t>
        </is>
      </c>
      <c r="B890" s="5" t="inlineStr">
        <is>
          <t>ES · Barcelona</t>
        </is>
      </c>
      <c r="C890" s="5" t="inlineStr">
        <is>
          <t>ES</t>
        </is>
      </c>
      <c r="D890" s="5" t="inlineStr">
        <is>
          <t>Barcelona</t>
        </is>
      </c>
      <c r="E890" s="5" t="inlineStr">
        <is>
          <t>Sales</t>
        </is>
      </c>
      <c r="F890" s="5" t="inlineStr">
        <is>
          <t>L1</t>
        </is>
      </c>
      <c r="G890" s="5" t="inlineStr">
        <is>
          <t>Sales L1</t>
        </is>
      </c>
      <c r="H890" s="5" t="inlineStr">
        <is>
          <t>F</t>
        </is>
      </c>
      <c r="I890" s="5" t="inlineStr">
        <is>
          <t>Fixed-term</t>
        </is>
      </c>
      <c r="J890" s="5" t="inlineStr">
        <is>
          <t>Hybrid</t>
        </is>
      </c>
      <c r="K890" s="5" t="n">
        <v>1</v>
      </c>
      <c r="L890" s="5" t="n">
        <v>40</v>
      </c>
      <c r="M890" s="5" t="n">
        <v>3</v>
      </c>
      <c r="N890" s="41" t="n">
        <v>25100</v>
      </c>
      <c r="O890" s="41" t="n">
        <v>0</v>
      </c>
      <c r="P890" s="41" t="n">
        <v>3030</v>
      </c>
      <c r="Q890" s="41" t="n">
        <v>0</v>
      </c>
      <c r="R890" s="41" t="n">
        <v>0</v>
      </c>
      <c r="S890" s="28">
        <f>L890*Settings!$C$7</f>
        <v/>
      </c>
      <c r="T890" s="34">
        <f>O890+P890+Q890+R890</f>
        <v/>
      </c>
      <c r="U890" s="34">
        <f>N890+T890</f>
        <v/>
      </c>
      <c r="V890" s="33">
        <f>N890/S890</f>
        <v/>
      </c>
      <c r="W890" s="33">
        <f>T890/S890</f>
        <v/>
      </c>
      <c r="X890" s="33">
        <f>U890/S890</f>
        <v/>
      </c>
      <c r="Y890" s="4">
        <f>IF(T890&gt;0,1,0)</f>
        <v/>
      </c>
      <c r="Z890" s="4">
        <f>INDEX('Job Evaluation'!$I$5:$I$40,MATCH(G890,'Job Evaluation'!$A$5:$A$40,0))</f>
        <v/>
      </c>
      <c r="AA890" s="4">
        <f>SUMPRODUCT(($C$2:$C$3444=C890)*($X$2:$X$3444&lt;X890))+SUMPRODUCT(($C$2:C890=C890)*($X$2:X890=X890))</f>
        <v/>
      </c>
      <c r="AB890" s="4">
        <f>MIN(4,INT((AA890-1)*4/COUNTIF($C$2:$C$3444,C890))+1)</f>
        <v/>
      </c>
    </row>
    <row r="891">
      <c r="A891" s="5" t="inlineStr">
        <is>
          <t>W01057</t>
        </is>
      </c>
      <c r="B891" s="5" t="inlineStr">
        <is>
          <t>ES · Barcelona</t>
        </is>
      </c>
      <c r="C891" s="5" t="inlineStr">
        <is>
          <t>ES</t>
        </is>
      </c>
      <c r="D891" s="5" t="inlineStr">
        <is>
          <t>Barcelona</t>
        </is>
      </c>
      <c r="E891" s="5" t="inlineStr">
        <is>
          <t>Tech</t>
        </is>
      </c>
      <c r="F891" s="5" t="inlineStr">
        <is>
          <t>L4</t>
        </is>
      </c>
      <c r="G891" s="5" t="inlineStr">
        <is>
          <t>Tech L4</t>
        </is>
      </c>
      <c r="H891" s="5" t="inlineStr">
        <is>
          <t>M</t>
        </is>
      </c>
      <c r="I891" s="5" t="inlineStr">
        <is>
          <t>Fixed-term</t>
        </is>
      </c>
      <c r="J891" s="5" t="inlineStr">
        <is>
          <t>Hybrid</t>
        </is>
      </c>
      <c r="K891" s="5" t="n">
        <v>1</v>
      </c>
      <c r="L891" s="5" t="n">
        <v>40</v>
      </c>
      <c r="M891" s="5" t="n">
        <v>3</v>
      </c>
      <c r="N891" s="41" t="n">
        <v>64000</v>
      </c>
      <c r="O891" s="41" t="n">
        <v>4690</v>
      </c>
      <c r="P891" s="41" t="n">
        <v>0</v>
      </c>
      <c r="Q891" s="41" t="n">
        <v>0</v>
      </c>
      <c r="R891" s="41" t="n">
        <v>0</v>
      </c>
      <c r="S891" s="28">
        <f>L891*Settings!$C$7</f>
        <v/>
      </c>
      <c r="T891" s="34">
        <f>O891+P891+Q891+R891</f>
        <v/>
      </c>
      <c r="U891" s="34">
        <f>N891+T891</f>
        <v/>
      </c>
      <c r="V891" s="33">
        <f>N891/S891</f>
        <v/>
      </c>
      <c r="W891" s="33">
        <f>T891/S891</f>
        <v/>
      </c>
      <c r="X891" s="33">
        <f>U891/S891</f>
        <v/>
      </c>
      <c r="Y891" s="4">
        <f>IF(T891&gt;0,1,0)</f>
        <v/>
      </c>
      <c r="Z891" s="4">
        <f>INDEX('Job Evaluation'!$I$5:$I$40,MATCH(G891,'Job Evaluation'!$A$5:$A$40,0))</f>
        <v/>
      </c>
      <c r="AA891" s="4">
        <f>SUMPRODUCT(($C$2:$C$3444=C891)*($X$2:$X$3444&lt;X891))+SUMPRODUCT(($C$2:C891=C891)*($X$2:X891=X891))</f>
        <v/>
      </c>
      <c r="AB891" s="4">
        <f>MIN(4,INT((AA891-1)*4/COUNTIF($C$2:$C$3444,C891))+1)</f>
        <v/>
      </c>
    </row>
    <row r="892">
      <c r="A892" s="5" t="inlineStr">
        <is>
          <t>W01058</t>
        </is>
      </c>
      <c r="B892" s="5" t="inlineStr">
        <is>
          <t>PL · Kraków</t>
        </is>
      </c>
      <c r="C892" s="5" t="inlineStr">
        <is>
          <t>PL</t>
        </is>
      </c>
      <c r="D892" s="5" t="inlineStr">
        <is>
          <t>Krakow</t>
        </is>
      </c>
      <c r="E892" s="5" t="inlineStr">
        <is>
          <t>Sales</t>
        </is>
      </c>
      <c r="F892" s="5" t="inlineStr">
        <is>
          <t>L1</t>
        </is>
      </c>
      <c r="G892" s="5" t="inlineStr">
        <is>
          <t>Sales L1</t>
        </is>
      </c>
      <c r="H892" s="5" t="inlineStr">
        <is>
          <t>F</t>
        </is>
      </c>
      <c r="I892" s="5" t="inlineStr">
        <is>
          <t>Fixed-term</t>
        </is>
      </c>
      <c r="J892" s="5" t="inlineStr">
        <is>
          <t>Onsite</t>
        </is>
      </c>
      <c r="K892" s="5" t="n">
        <v>1</v>
      </c>
      <c r="L892" s="5" t="n">
        <v>40</v>
      </c>
      <c r="M892" s="5" t="n">
        <v>3</v>
      </c>
      <c r="N892" s="41" t="n">
        <v>25800</v>
      </c>
      <c r="O892" s="41" t="n">
        <v>0</v>
      </c>
      <c r="P892" s="41" t="n">
        <v>3040</v>
      </c>
      <c r="Q892" s="41" t="n">
        <v>0</v>
      </c>
      <c r="R892" s="41" t="n">
        <v>0</v>
      </c>
      <c r="S892" s="28">
        <f>L892*Settings!$C$7</f>
        <v/>
      </c>
      <c r="T892" s="34">
        <f>O892+P892+Q892+R892</f>
        <v/>
      </c>
      <c r="U892" s="34">
        <f>N892+T892</f>
        <v/>
      </c>
      <c r="V892" s="33">
        <f>N892/S892</f>
        <v/>
      </c>
      <c r="W892" s="33">
        <f>T892/S892</f>
        <v/>
      </c>
      <c r="X892" s="33">
        <f>U892/S892</f>
        <v/>
      </c>
      <c r="Y892" s="4">
        <f>IF(T892&gt;0,1,0)</f>
        <v/>
      </c>
      <c r="Z892" s="4">
        <f>INDEX('Job Evaluation'!$I$5:$I$40,MATCH(G892,'Job Evaluation'!$A$5:$A$40,0))</f>
        <v/>
      </c>
      <c r="AA892" s="4">
        <f>SUMPRODUCT(($C$2:$C$3444=C892)*($X$2:$X$3444&lt;X892))+SUMPRODUCT(($C$2:C892=C892)*($X$2:X892=X892))</f>
        <v/>
      </c>
      <c r="AB892" s="4">
        <f>MIN(4,INT((AA892-1)*4/COUNTIF($C$2:$C$3444,C892))+1)</f>
        <v/>
      </c>
    </row>
    <row r="893">
      <c r="A893" s="5" t="inlineStr">
        <is>
          <t>W01059</t>
        </is>
      </c>
      <c r="B893" s="5" t="inlineStr">
        <is>
          <t>IT · Milan</t>
        </is>
      </c>
      <c r="C893" s="5" t="inlineStr">
        <is>
          <t>IT</t>
        </is>
      </c>
      <c r="D893" s="5" t="inlineStr">
        <is>
          <t>Milan</t>
        </is>
      </c>
      <c r="E893" s="5" t="inlineStr">
        <is>
          <t>Customer Service</t>
        </is>
      </c>
      <c r="F893" s="5" t="inlineStr">
        <is>
          <t>L1</t>
        </is>
      </c>
      <c r="G893" s="5" t="inlineStr">
        <is>
          <t>Customer Service L1</t>
        </is>
      </c>
      <c r="H893" s="5" t="inlineStr">
        <is>
          <t>M</t>
        </is>
      </c>
      <c r="I893" s="5" t="inlineStr">
        <is>
          <t>Permanent</t>
        </is>
      </c>
      <c r="J893" s="5" t="inlineStr">
        <is>
          <t>Hybrid</t>
        </is>
      </c>
      <c r="K893" s="5" t="n">
        <v>1</v>
      </c>
      <c r="L893" s="5" t="n">
        <v>40</v>
      </c>
      <c r="M893" s="5" t="n">
        <v>5</v>
      </c>
      <c r="N893" s="41" t="n">
        <v>22950</v>
      </c>
      <c r="O893" s="41" t="n">
        <v>0</v>
      </c>
      <c r="P893" s="41" t="n">
        <v>0</v>
      </c>
      <c r="Q893" s="41" t="n">
        <v>0</v>
      </c>
      <c r="R893" s="41" t="n">
        <v>0</v>
      </c>
      <c r="S893" s="28">
        <f>L893*Settings!$C$7</f>
        <v/>
      </c>
      <c r="T893" s="34">
        <f>O893+P893+Q893+R893</f>
        <v/>
      </c>
      <c r="U893" s="34">
        <f>N893+T893</f>
        <v/>
      </c>
      <c r="V893" s="33">
        <f>N893/S893</f>
        <v/>
      </c>
      <c r="W893" s="33">
        <f>T893/S893</f>
        <v/>
      </c>
      <c r="X893" s="33">
        <f>U893/S893</f>
        <v/>
      </c>
      <c r="Y893" s="4">
        <f>IF(T893&gt;0,1,0)</f>
        <v/>
      </c>
      <c r="Z893" s="4">
        <f>INDEX('Job Evaluation'!$I$5:$I$40,MATCH(G893,'Job Evaluation'!$A$5:$A$40,0))</f>
        <v/>
      </c>
      <c r="AA893" s="4">
        <f>SUMPRODUCT(($C$2:$C$3444=C893)*($X$2:$X$3444&lt;X893))+SUMPRODUCT(($C$2:C893=C893)*($X$2:X893=X893))</f>
        <v/>
      </c>
      <c r="AB893" s="4">
        <f>MIN(4,INT((AA893-1)*4/COUNTIF($C$2:$C$3444,C893))+1)</f>
        <v/>
      </c>
    </row>
    <row r="894">
      <c r="A894" s="5" t="inlineStr">
        <is>
          <t>W01060</t>
        </is>
      </c>
      <c r="B894" s="5" t="inlineStr">
        <is>
          <t>IT · Milan</t>
        </is>
      </c>
      <c r="C894" s="5" t="inlineStr">
        <is>
          <t>IT</t>
        </is>
      </c>
      <c r="D894" s="5" t="inlineStr">
        <is>
          <t>Milan</t>
        </is>
      </c>
      <c r="E894" s="5" t="inlineStr">
        <is>
          <t>Operations</t>
        </is>
      </c>
      <c r="F894" s="5" t="inlineStr">
        <is>
          <t>L2</t>
        </is>
      </c>
      <c r="G894" s="5" t="inlineStr">
        <is>
          <t>Operations L2</t>
        </is>
      </c>
      <c r="H894" s="5" t="inlineStr">
        <is>
          <t>F</t>
        </is>
      </c>
      <c r="I894" s="5" t="inlineStr">
        <is>
          <t>Permanent</t>
        </is>
      </c>
      <c r="J894" s="5" t="inlineStr">
        <is>
          <t>Onsite</t>
        </is>
      </c>
      <c r="K894" s="5" t="n">
        <v>1</v>
      </c>
      <c r="L894" s="5" t="n">
        <v>40</v>
      </c>
      <c r="M894" s="5" t="n">
        <v>2</v>
      </c>
      <c r="N894" s="41" t="n">
        <v>30800</v>
      </c>
      <c r="O894" s="41" t="n">
        <v>0</v>
      </c>
      <c r="P894" s="41" t="n">
        <v>0</v>
      </c>
      <c r="Q894" s="41" t="n">
        <v>1320</v>
      </c>
      <c r="R894" s="41" t="n">
        <v>0</v>
      </c>
      <c r="S894" s="28">
        <f>L894*Settings!$C$7</f>
        <v/>
      </c>
      <c r="T894" s="34">
        <f>O894+P894+Q894+R894</f>
        <v/>
      </c>
      <c r="U894" s="34">
        <f>N894+T894</f>
        <v/>
      </c>
      <c r="V894" s="33">
        <f>N894/S894</f>
        <v/>
      </c>
      <c r="W894" s="33">
        <f>T894/S894</f>
        <v/>
      </c>
      <c r="X894" s="33">
        <f>U894/S894</f>
        <v/>
      </c>
      <c r="Y894" s="4">
        <f>IF(T894&gt;0,1,0)</f>
        <v/>
      </c>
      <c r="Z894" s="4">
        <f>INDEX('Job Evaluation'!$I$5:$I$40,MATCH(G894,'Job Evaluation'!$A$5:$A$40,0))</f>
        <v/>
      </c>
      <c r="AA894" s="4">
        <f>SUMPRODUCT(($C$2:$C$3444=C894)*($X$2:$X$3444&lt;X894))+SUMPRODUCT(($C$2:C894=C894)*($X$2:X894=X894))</f>
        <v/>
      </c>
      <c r="AB894" s="4">
        <f>MIN(4,INT((AA894-1)*4/COUNTIF($C$2:$C$3444,C894))+1)</f>
        <v/>
      </c>
    </row>
    <row r="895">
      <c r="A895" s="5" t="inlineStr">
        <is>
          <t>W01061</t>
        </is>
      </c>
      <c r="B895" s="5" t="inlineStr">
        <is>
          <t>PL · Kraków</t>
        </is>
      </c>
      <c r="C895" s="5" t="inlineStr">
        <is>
          <t>PL</t>
        </is>
      </c>
      <c r="D895" s="5" t="inlineStr">
        <is>
          <t>Krakow</t>
        </is>
      </c>
      <c r="E895" s="5" t="inlineStr">
        <is>
          <t>Customer Service</t>
        </is>
      </c>
      <c r="F895" s="5" t="inlineStr">
        <is>
          <t>L3</t>
        </is>
      </c>
      <c r="G895" s="5" t="inlineStr">
        <is>
          <t>Customer Service L3</t>
        </is>
      </c>
      <c r="H895" s="5" t="inlineStr">
        <is>
          <t>F</t>
        </is>
      </c>
      <c r="I895" s="5" t="inlineStr">
        <is>
          <t>Permanent</t>
        </is>
      </c>
      <c r="J895" s="5" t="inlineStr">
        <is>
          <t>Hybrid</t>
        </is>
      </c>
      <c r="K895" s="5" t="n">
        <v>1</v>
      </c>
      <c r="L895" s="5" t="n">
        <v>40</v>
      </c>
      <c r="M895" s="5" t="n">
        <v>4</v>
      </c>
      <c r="N895" s="41" t="n">
        <v>28800</v>
      </c>
      <c r="O895" s="41" t="n">
        <v>1650</v>
      </c>
      <c r="P895" s="41" t="n">
        <v>0</v>
      </c>
      <c r="Q895" s="41" t="n">
        <v>0</v>
      </c>
      <c r="R895" s="41" t="n">
        <v>0</v>
      </c>
      <c r="S895" s="28">
        <f>L895*Settings!$C$7</f>
        <v/>
      </c>
      <c r="T895" s="34">
        <f>O895+P895+Q895+R895</f>
        <v/>
      </c>
      <c r="U895" s="34">
        <f>N895+T895</f>
        <v/>
      </c>
      <c r="V895" s="33">
        <f>N895/S895</f>
        <v/>
      </c>
      <c r="W895" s="33">
        <f>T895/S895</f>
        <v/>
      </c>
      <c r="X895" s="33">
        <f>U895/S895</f>
        <v/>
      </c>
      <c r="Y895" s="4">
        <f>IF(T895&gt;0,1,0)</f>
        <v/>
      </c>
      <c r="Z895" s="4">
        <f>INDEX('Job Evaluation'!$I$5:$I$40,MATCH(G895,'Job Evaluation'!$A$5:$A$40,0))</f>
        <v/>
      </c>
      <c r="AA895" s="4">
        <f>SUMPRODUCT(($C$2:$C$3444=C895)*($X$2:$X$3444&lt;X895))+SUMPRODUCT(($C$2:C895=C895)*($X$2:X895=X895))</f>
        <v/>
      </c>
      <c r="AB895" s="4">
        <f>MIN(4,INT((AA895-1)*4/COUNTIF($C$2:$C$3444,C895))+1)</f>
        <v/>
      </c>
    </row>
    <row r="896">
      <c r="A896" s="5" t="inlineStr">
        <is>
          <t>W01062</t>
        </is>
      </c>
      <c r="B896" s="5" t="inlineStr">
        <is>
          <t>PL · Kraków</t>
        </is>
      </c>
      <c r="C896" s="5" t="inlineStr">
        <is>
          <t>PL</t>
        </is>
      </c>
      <c r="D896" s="5" t="inlineStr">
        <is>
          <t>Krakow</t>
        </is>
      </c>
      <c r="E896" s="5" t="inlineStr">
        <is>
          <t>Finance</t>
        </is>
      </c>
      <c r="F896" s="5" t="inlineStr">
        <is>
          <t>L2</t>
        </is>
      </c>
      <c r="G896" s="5" t="inlineStr">
        <is>
          <t>Finance L2</t>
        </is>
      </c>
      <c r="H896" s="5" t="inlineStr">
        <is>
          <t>F</t>
        </is>
      </c>
      <c r="I896" s="5" t="inlineStr">
        <is>
          <t>Permanent</t>
        </is>
      </c>
      <c r="J896" s="5" t="inlineStr">
        <is>
          <t>Hybrid</t>
        </is>
      </c>
      <c r="K896" s="5" t="n">
        <v>0.8</v>
      </c>
      <c r="L896" s="5" t="n">
        <v>32</v>
      </c>
      <c r="M896" s="5" t="n">
        <v>4</v>
      </c>
      <c r="N896" s="41" t="n">
        <v>22200</v>
      </c>
      <c r="O896" s="41" t="n">
        <v>0</v>
      </c>
      <c r="P896" s="41" t="n">
        <v>0</v>
      </c>
      <c r="Q896" s="41" t="n">
        <v>0</v>
      </c>
      <c r="R896" s="41" t="n">
        <v>0</v>
      </c>
      <c r="S896" s="28">
        <f>L896*Settings!$C$7</f>
        <v/>
      </c>
      <c r="T896" s="34">
        <f>O896+P896+Q896+R896</f>
        <v/>
      </c>
      <c r="U896" s="34">
        <f>N896+T896</f>
        <v/>
      </c>
      <c r="V896" s="33">
        <f>N896/S896</f>
        <v/>
      </c>
      <c r="W896" s="33">
        <f>T896/S896</f>
        <v/>
      </c>
      <c r="X896" s="33">
        <f>U896/S896</f>
        <v/>
      </c>
      <c r="Y896" s="4">
        <f>IF(T896&gt;0,1,0)</f>
        <v/>
      </c>
      <c r="Z896" s="4">
        <f>INDEX('Job Evaluation'!$I$5:$I$40,MATCH(G896,'Job Evaluation'!$A$5:$A$40,0))</f>
        <v/>
      </c>
      <c r="AA896" s="4">
        <f>SUMPRODUCT(($C$2:$C$3444=C896)*($X$2:$X$3444&lt;X896))+SUMPRODUCT(($C$2:C896=C896)*($X$2:X896=X896))</f>
        <v/>
      </c>
      <c r="AB896" s="4">
        <f>MIN(4,INT((AA896-1)*4/COUNTIF($C$2:$C$3444,C896))+1)</f>
        <v/>
      </c>
    </row>
    <row r="897">
      <c r="A897" s="5" t="inlineStr">
        <is>
          <t>W01063</t>
        </is>
      </c>
      <c r="B897" s="5" t="inlineStr">
        <is>
          <t>PL · Kraków</t>
        </is>
      </c>
      <c r="C897" s="5" t="inlineStr">
        <is>
          <t>PL</t>
        </is>
      </c>
      <c r="D897" s="5" t="inlineStr">
        <is>
          <t>Krakow</t>
        </is>
      </c>
      <c r="E897" s="5" t="inlineStr">
        <is>
          <t>Operations</t>
        </is>
      </c>
      <c r="F897" s="5" t="inlineStr">
        <is>
          <t>L3</t>
        </is>
      </c>
      <c r="G897" s="5" t="inlineStr">
        <is>
          <t>Operations L3</t>
        </is>
      </c>
      <c r="H897" s="5" t="inlineStr">
        <is>
          <t>M</t>
        </is>
      </c>
      <c r="I897" s="5" t="inlineStr">
        <is>
          <t>Permanent</t>
        </is>
      </c>
      <c r="J897" s="5" t="inlineStr">
        <is>
          <t>Onsite</t>
        </is>
      </c>
      <c r="K897" s="5" t="n">
        <v>1</v>
      </c>
      <c r="L897" s="5" t="n">
        <v>40</v>
      </c>
      <c r="M897" s="5" t="n">
        <v>2</v>
      </c>
      <c r="N897" s="41" t="n">
        <v>32600</v>
      </c>
      <c r="O897" s="41" t="n">
        <v>710</v>
      </c>
      <c r="P897" s="41" t="n">
        <v>0</v>
      </c>
      <c r="Q897" s="41" t="n">
        <v>840</v>
      </c>
      <c r="R897" s="41" t="n">
        <v>0</v>
      </c>
      <c r="S897" s="28">
        <f>L897*Settings!$C$7</f>
        <v/>
      </c>
      <c r="T897" s="34">
        <f>O897+P897+Q897+R897</f>
        <v/>
      </c>
      <c r="U897" s="34">
        <f>N897+T897</f>
        <v/>
      </c>
      <c r="V897" s="33">
        <f>N897/S897</f>
        <v/>
      </c>
      <c r="W897" s="33">
        <f>T897/S897</f>
        <v/>
      </c>
      <c r="X897" s="33">
        <f>U897/S897</f>
        <v/>
      </c>
      <c r="Y897" s="4">
        <f>IF(T897&gt;0,1,0)</f>
        <v/>
      </c>
      <c r="Z897" s="4">
        <f>INDEX('Job Evaluation'!$I$5:$I$40,MATCH(G897,'Job Evaluation'!$A$5:$A$40,0))</f>
        <v/>
      </c>
      <c r="AA897" s="4">
        <f>SUMPRODUCT(($C$2:$C$3444=C897)*($X$2:$X$3444&lt;X897))+SUMPRODUCT(($C$2:C897=C897)*($X$2:X897=X897))</f>
        <v/>
      </c>
      <c r="AB897" s="4">
        <f>MIN(4,INT((AA897-1)*4/COUNTIF($C$2:$C$3444,C897))+1)</f>
        <v/>
      </c>
    </row>
    <row r="898">
      <c r="A898" s="5" t="inlineStr">
        <is>
          <t>W01064</t>
        </is>
      </c>
      <c r="B898" s="5" t="inlineStr">
        <is>
          <t>PL · Kraków</t>
        </is>
      </c>
      <c r="C898" s="5" t="inlineStr">
        <is>
          <t>PL</t>
        </is>
      </c>
      <c r="D898" s="5" t="inlineStr">
        <is>
          <t>Krakow</t>
        </is>
      </c>
      <c r="E898" s="5" t="inlineStr">
        <is>
          <t>Tech</t>
        </is>
      </c>
      <c r="F898" s="5" t="inlineStr">
        <is>
          <t>L2</t>
        </is>
      </c>
      <c r="G898" s="5" t="inlineStr">
        <is>
          <t>Tech L2</t>
        </is>
      </c>
      <c r="H898" s="5" t="inlineStr">
        <is>
          <t>F</t>
        </is>
      </c>
      <c r="I898" s="5" t="inlineStr">
        <is>
          <t>Permanent</t>
        </is>
      </c>
      <c r="J898" s="5" t="inlineStr">
        <is>
          <t>Hybrid</t>
        </is>
      </c>
      <c r="K898" s="5" t="n">
        <v>1</v>
      </c>
      <c r="L898" s="5" t="n">
        <v>40</v>
      </c>
      <c r="M898" s="5" t="n">
        <v>2</v>
      </c>
      <c r="N898" s="41" t="n">
        <v>29500</v>
      </c>
      <c r="O898" s="41" t="n">
        <v>0</v>
      </c>
      <c r="P898" s="41" t="n">
        <v>0</v>
      </c>
      <c r="Q898" s="41" t="n">
        <v>0</v>
      </c>
      <c r="R898" s="41" t="n">
        <v>0</v>
      </c>
      <c r="S898" s="28">
        <f>L898*Settings!$C$7</f>
        <v/>
      </c>
      <c r="T898" s="34">
        <f>O898+P898+Q898+R898</f>
        <v/>
      </c>
      <c r="U898" s="34">
        <f>N898+T898</f>
        <v/>
      </c>
      <c r="V898" s="33">
        <f>N898/S898</f>
        <v/>
      </c>
      <c r="W898" s="33">
        <f>T898/S898</f>
        <v/>
      </c>
      <c r="X898" s="33">
        <f>U898/S898</f>
        <v/>
      </c>
      <c r="Y898" s="4">
        <f>IF(T898&gt;0,1,0)</f>
        <v/>
      </c>
      <c r="Z898" s="4">
        <f>INDEX('Job Evaluation'!$I$5:$I$40,MATCH(G898,'Job Evaluation'!$A$5:$A$40,0))</f>
        <v/>
      </c>
      <c r="AA898" s="4">
        <f>SUMPRODUCT(($C$2:$C$3444=C898)*($X$2:$X$3444&lt;X898))+SUMPRODUCT(($C$2:C898=C898)*($X$2:X898=X898))</f>
        <v/>
      </c>
      <c r="AB898" s="4">
        <f>MIN(4,INT((AA898-1)*4/COUNTIF($C$2:$C$3444,C898))+1)</f>
        <v/>
      </c>
    </row>
    <row r="899">
      <c r="A899" s="5" t="inlineStr">
        <is>
          <t>W01065</t>
        </is>
      </c>
      <c r="B899" s="5" t="inlineStr">
        <is>
          <t>ES · Barcelona</t>
        </is>
      </c>
      <c r="C899" s="5" t="inlineStr">
        <is>
          <t>ES</t>
        </is>
      </c>
      <c r="D899" s="5" t="inlineStr">
        <is>
          <t>Barcelona</t>
        </is>
      </c>
      <c r="E899" s="5" t="inlineStr">
        <is>
          <t>Customer Service</t>
        </is>
      </c>
      <c r="F899" s="5" t="inlineStr">
        <is>
          <t>L1</t>
        </is>
      </c>
      <c r="G899" s="5" t="inlineStr">
        <is>
          <t>Customer Service L1</t>
        </is>
      </c>
      <c r="H899" s="5" t="inlineStr">
        <is>
          <t>M</t>
        </is>
      </c>
      <c r="I899" s="5" t="inlineStr">
        <is>
          <t>Permanent</t>
        </is>
      </c>
      <c r="J899" s="5" t="inlineStr">
        <is>
          <t>Onsite</t>
        </is>
      </c>
      <c r="K899" s="5" t="n">
        <v>1</v>
      </c>
      <c r="L899" s="5" t="n">
        <v>40</v>
      </c>
      <c r="M899" s="5" t="n">
        <v>1</v>
      </c>
      <c r="N899" s="41" t="n">
        <v>22250</v>
      </c>
      <c r="O899" s="41" t="n">
        <v>0</v>
      </c>
      <c r="P899" s="41" t="n">
        <v>0</v>
      </c>
      <c r="Q899" s="41" t="n">
        <v>1200</v>
      </c>
      <c r="R899" s="41" t="n">
        <v>0</v>
      </c>
      <c r="S899" s="28">
        <f>L899*Settings!$C$7</f>
        <v/>
      </c>
      <c r="T899" s="34">
        <f>O899+P899+Q899+R899</f>
        <v/>
      </c>
      <c r="U899" s="34">
        <f>N899+T899</f>
        <v/>
      </c>
      <c r="V899" s="33">
        <f>N899/S899</f>
        <v/>
      </c>
      <c r="W899" s="33">
        <f>T899/S899</f>
        <v/>
      </c>
      <c r="X899" s="33">
        <f>U899/S899</f>
        <v/>
      </c>
      <c r="Y899" s="4">
        <f>IF(T899&gt;0,1,0)</f>
        <v/>
      </c>
      <c r="Z899" s="4">
        <f>INDEX('Job Evaluation'!$I$5:$I$40,MATCH(G899,'Job Evaluation'!$A$5:$A$40,0))</f>
        <v/>
      </c>
      <c r="AA899" s="4">
        <f>SUMPRODUCT(($C$2:$C$3444=C899)*($X$2:$X$3444&lt;X899))+SUMPRODUCT(($C$2:C899=C899)*($X$2:X899=X899))</f>
        <v/>
      </c>
      <c r="AB899" s="4">
        <f>MIN(4,INT((AA899-1)*4/COUNTIF($C$2:$C$3444,C899))+1)</f>
        <v/>
      </c>
    </row>
    <row r="900">
      <c r="A900" s="5" t="inlineStr">
        <is>
          <t>W01066</t>
        </is>
      </c>
      <c r="B900" s="5" t="inlineStr">
        <is>
          <t>PL · Kraków</t>
        </is>
      </c>
      <c r="C900" s="5" t="inlineStr">
        <is>
          <t>PL</t>
        </is>
      </c>
      <c r="D900" s="5" t="inlineStr">
        <is>
          <t>Krakow</t>
        </is>
      </c>
      <c r="E900" s="5" t="inlineStr">
        <is>
          <t>Customer Service</t>
        </is>
      </c>
      <c r="F900" s="5" t="inlineStr">
        <is>
          <t>L2</t>
        </is>
      </c>
      <c r="G900" s="5" t="inlineStr">
        <is>
          <t>Customer Service L2</t>
        </is>
      </c>
      <c r="H900" s="5" t="inlineStr">
        <is>
          <t>F</t>
        </is>
      </c>
      <c r="I900" s="5" t="inlineStr">
        <is>
          <t>Fixed-term</t>
        </is>
      </c>
      <c r="J900" s="5" t="inlineStr">
        <is>
          <t>Hybrid</t>
        </is>
      </c>
      <c r="K900" s="5" t="n">
        <v>1</v>
      </c>
      <c r="L900" s="5" t="n">
        <v>40</v>
      </c>
      <c r="M900" s="5" t="n">
        <v>3</v>
      </c>
      <c r="N900" s="41" t="n">
        <v>23600</v>
      </c>
      <c r="O900" s="41" t="n">
        <v>0</v>
      </c>
      <c r="P900" s="41" t="n">
        <v>0</v>
      </c>
      <c r="Q900" s="41" t="n">
        <v>0</v>
      </c>
      <c r="R900" s="41" t="n">
        <v>0</v>
      </c>
      <c r="S900" s="28">
        <f>L900*Settings!$C$7</f>
        <v/>
      </c>
      <c r="T900" s="34">
        <f>O900+P900+Q900+R900</f>
        <v/>
      </c>
      <c r="U900" s="34">
        <f>N900+T900</f>
        <v/>
      </c>
      <c r="V900" s="33">
        <f>N900/S900</f>
        <v/>
      </c>
      <c r="W900" s="33">
        <f>T900/S900</f>
        <v/>
      </c>
      <c r="X900" s="33">
        <f>U900/S900</f>
        <v/>
      </c>
      <c r="Y900" s="4">
        <f>IF(T900&gt;0,1,0)</f>
        <v/>
      </c>
      <c r="Z900" s="4">
        <f>INDEX('Job Evaluation'!$I$5:$I$40,MATCH(G900,'Job Evaluation'!$A$5:$A$40,0))</f>
        <v/>
      </c>
      <c r="AA900" s="4">
        <f>SUMPRODUCT(($C$2:$C$3444=C900)*($X$2:$X$3444&lt;X900))+SUMPRODUCT(($C$2:C900=C900)*($X$2:X900=X900))</f>
        <v/>
      </c>
      <c r="AB900" s="4">
        <f>MIN(4,INT((AA900-1)*4/COUNTIF($C$2:$C$3444,C900))+1)</f>
        <v/>
      </c>
    </row>
    <row r="901">
      <c r="A901" s="5" t="inlineStr">
        <is>
          <t>W01067</t>
        </is>
      </c>
      <c r="B901" s="5" t="inlineStr">
        <is>
          <t>PL · Kraków</t>
        </is>
      </c>
      <c r="C901" s="5" t="inlineStr">
        <is>
          <t>PL</t>
        </is>
      </c>
      <c r="D901" s="5" t="inlineStr">
        <is>
          <t>Krakow</t>
        </is>
      </c>
      <c r="E901" s="5" t="inlineStr">
        <is>
          <t>Operations</t>
        </is>
      </c>
      <c r="F901" s="5" t="inlineStr">
        <is>
          <t>L5</t>
        </is>
      </c>
      <c r="G901" s="5" t="inlineStr">
        <is>
          <t>Operations L5</t>
        </is>
      </c>
      <c r="H901" s="5" t="inlineStr">
        <is>
          <t>M</t>
        </is>
      </c>
      <c r="I901" s="5" t="inlineStr">
        <is>
          <t>Permanent</t>
        </is>
      </c>
      <c r="J901" s="5" t="inlineStr">
        <is>
          <t>Onsite</t>
        </is>
      </c>
      <c r="K901" s="5" t="n">
        <v>1</v>
      </c>
      <c r="L901" s="5" t="n">
        <v>40</v>
      </c>
      <c r="M901" s="5" t="n">
        <v>2</v>
      </c>
      <c r="N901" s="41" t="n">
        <v>60050</v>
      </c>
      <c r="O901" s="41" t="n">
        <v>3430</v>
      </c>
      <c r="P901" s="41" t="n">
        <v>0</v>
      </c>
      <c r="Q901" s="41" t="n">
        <v>0</v>
      </c>
      <c r="R901" s="41" t="n">
        <v>4200</v>
      </c>
      <c r="S901" s="28">
        <f>L901*Settings!$C$7</f>
        <v/>
      </c>
      <c r="T901" s="34">
        <f>O901+P901+Q901+R901</f>
        <v/>
      </c>
      <c r="U901" s="34">
        <f>N901+T901</f>
        <v/>
      </c>
      <c r="V901" s="33">
        <f>N901/S901</f>
        <v/>
      </c>
      <c r="W901" s="33">
        <f>T901/S901</f>
        <v/>
      </c>
      <c r="X901" s="33">
        <f>U901/S901</f>
        <v/>
      </c>
      <c r="Y901" s="4">
        <f>IF(T901&gt;0,1,0)</f>
        <v/>
      </c>
      <c r="Z901" s="4">
        <f>INDEX('Job Evaluation'!$I$5:$I$40,MATCH(G901,'Job Evaluation'!$A$5:$A$40,0))</f>
        <v/>
      </c>
      <c r="AA901" s="4">
        <f>SUMPRODUCT(($C$2:$C$3444=C901)*($X$2:$X$3444&lt;X901))+SUMPRODUCT(($C$2:C901=C901)*($X$2:X901=X901))</f>
        <v/>
      </c>
      <c r="AB901" s="4">
        <f>MIN(4,INT((AA901-1)*4/COUNTIF($C$2:$C$3444,C901))+1)</f>
        <v/>
      </c>
    </row>
    <row r="902">
      <c r="A902" s="5" t="inlineStr">
        <is>
          <t>W01068</t>
        </is>
      </c>
      <c r="B902" s="5" t="inlineStr">
        <is>
          <t>IT · Milan</t>
        </is>
      </c>
      <c r="C902" s="5" t="inlineStr">
        <is>
          <t>IT</t>
        </is>
      </c>
      <c r="D902" s="5" t="inlineStr">
        <is>
          <t>Milan</t>
        </is>
      </c>
      <c r="E902" s="5" t="inlineStr">
        <is>
          <t>Customer Service</t>
        </is>
      </c>
      <c r="F902" s="5" t="inlineStr">
        <is>
          <t>L3</t>
        </is>
      </c>
      <c r="G902" s="5" t="inlineStr">
        <is>
          <t>Customer Service L3</t>
        </is>
      </c>
      <c r="H902" s="5" t="inlineStr">
        <is>
          <t>M</t>
        </is>
      </c>
      <c r="I902" s="5" t="inlineStr">
        <is>
          <t>Permanent</t>
        </is>
      </c>
      <c r="J902" s="5" t="inlineStr">
        <is>
          <t>Onsite</t>
        </is>
      </c>
      <c r="K902" s="5" t="n">
        <v>1</v>
      </c>
      <c r="L902" s="5" t="n">
        <v>40</v>
      </c>
      <c r="M902" s="5" t="n">
        <v>3</v>
      </c>
      <c r="N902" s="41" t="n">
        <v>38050</v>
      </c>
      <c r="O902" s="41" t="n">
        <v>1900</v>
      </c>
      <c r="P902" s="41" t="n">
        <v>0</v>
      </c>
      <c r="Q902" s="41" t="n">
        <v>1320</v>
      </c>
      <c r="R902" s="41" t="n">
        <v>0</v>
      </c>
      <c r="S902" s="28">
        <f>L902*Settings!$C$7</f>
        <v/>
      </c>
      <c r="T902" s="34">
        <f>O902+P902+Q902+R902</f>
        <v/>
      </c>
      <c r="U902" s="34">
        <f>N902+T902</f>
        <v/>
      </c>
      <c r="V902" s="33">
        <f>N902/S902</f>
        <v/>
      </c>
      <c r="W902" s="33">
        <f>T902/S902</f>
        <v/>
      </c>
      <c r="X902" s="33">
        <f>U902/S902</f>
        <v/>
      </c>
      <c r="Y902" s="4">
        <f>IF(T902&gt;0,1,0)</f>
        <v/>
      </c>
      <c r="Z902" s="4">
        <f>INDEX('Job Evaluation'!$I$5:$I$40,MATCH(G902,'Job Evaluation'!$A$5:$A$40,0))</f>
        <v/>
      </c>
      <c r="AA902" s="4">
        <f>SUMPRODUCT(($C$2:$C$3444=C902)*($X$2:$X$3444&lt;X902))+SUMPRODUCT(($C$2:C902=C902)*($X$2:X902=X902))</f>
        <v/>
      </c>
      <c r="AB902" s="4">
        <f>MIN(4,INT((AA902-1)*4/COUNTIF($C$2:$C$3444,C902))+1)</f>
        <v/>
      </c>
    </row>
    <row r="903">
      <c r="A903" s="5" t="inlineStr">
        <is>
          <t>W01069</t>
        </is>
      </c>
      <c r="B903" s="5" t="inlineStr">
        <is>
          <t>PL · Kraków</t>
        </is>
      </c>
      <c r="C903" s="5" t="inlineStr">
        <is>
          <t>PL</t>
        </is>
      </c>
      <c r="D903" s="5" t="inlineStr">
        <is>
          <t>Krakow</t>
        </is>
      </c>
      <c r="E903" s="5" t="inlineStr">
        <is>
          <t>Tech</t>
        </is>
      </c>
      <c r="F903" s="5" t="inlineStr">
        <is>
          <t>L3</t>
        </is>
      </c>
      <c r="G903" s="5" t="inlineStr">
        <is>
          <t>Tech L3</t>
        </is>
      </c>
      <c r="H903" s="5" t="inlineStr">
        <is>
          <t>M</t>
        </is>
      </c>
      <c r="I903" s="5" t="inlineStr">
        <is>
          <t>Permanent</t>
        </is>
      </c>
      <c r="J903" s="5" t="inlineStr">
        <is>
          <t>Remote</t>
        </is>
      </c>
      <c r="K903" s="5" t="n">
        <v>0.8</v>
      </c>
      <c r="L903" s="5" t="n">
        <v>32</v>
      </c>
      <c r="M903" s="5" t="n">
        <v>3</v>
      </c>
      <c r="N903" s="41" t="n">
        <v>36920</v>
      </c>
      <c r="O903" s="41" t="n">
        <v>1820</v>
      </c>
      <c r="P903" s="41" t="n">
        <v>0</v>
      </c>
      <c r="Q903" s="41" t="n">
        <v>0</v>
      </c>
      <c r="R903" s="41" t="n">
        <v>0</v>
      </c>
      <c r="S903" s="28">
        <f>L903*Settings!$C$7</f>
        <v/>
      </c>
      <c r="T903" s="34">
        <f>O903+P903+Q903+R903</f>
        <v/>
      </c>
      <c r="U903" s="34">
        <f>N903+T903</f>
        <v/>
      </c>
      <c r="V903" s="33">
        <f>N903/S903</f>
        <v/>
      </c>
      <c r="W903" s="33">
        <f>T903/S903</f>
        <v/>
      </c>
      <c r="X903" s="33">
        <f>U903/S903</f>
        <v/>
      </c>
      <c r="Y903" s="4">
        <f>IF(T903&gt;0,1,0)</f>
        <v/>
      </c>
      <c r="Z903" s="4">
        <f>INDEX('Job Evaluation'!$I$5:$I$40,MATCH(G903,'Job Evaluation'!$A$5:$A$40,0))</f>
        <v/>
      </c>
      <c r="AA903" s="4">
        <f>SUMPRODUCT(($C$2:$C$3444=C903)*($X$2:$X$3444&lt;X903))+SUMPRODUCT(($C$2:C903=C903)*($X$2:X903=X903))</f>
        <v/>
      </c>
      <c r="AB903" s="4">
        <f>MIN(4,INT((AA903-1)*4/COUNTIF($C$2:$C$3444,C903))+1)</f>
        <v/>
      </c>
    </row>
    <row r="904">
      <c r="A904" s="5" t="inlineStr">
        <is>
          <t>W01070</t>
        </is>
      </c>
      <c r="B904" s="5" t="inlineStr">
        <is>
          <t>ES · Barcelona</t>
        </is>
      </c>
      <c r="C904" s="5" t="inlineStr">
        <is>
          <t>ES</t>
        </is>
      </c>
      <c r="D904" s="5" t="inlineStr">
        <is>
          <t>Barcelona</t>
        </is>
      </c>
      <c r="E904" s="5" t="inlineStr">
        <is>
          <t>Sales</t>
        </is>
      </c>
      <c r="F904" s="5" t="inlineStr">
        <is>
          <t>L2</t>
        </is>
      </c>
      <c r="G904" s="5" t="inlineStr">
        <is>
          <t>Sales L2</t>
        </is>
      </c>
      <c r="H904" s="5" t="inlineStr">
        <is>
          <t>F</t>
        </is>
      </c>
      <c r="I904" s="5" t="inlineStr">
        <is>
          <t>Permanent</t>
        </is>
      </c>
      <c r="J904" s="5" t="inlineStr">
        <is>
          <t>Remote</t>
        </is>
      </c>
      <c r="K904" s="5" t="n">
        <v>1</v>
      </c>
      <c r="L904" s="5" t="n">
        <v>40</v>
      </c>
      <c r="M904" s="5" t="n">
        <v>1</v>
      </c>
      <c r="N904" s="41" t="n">
        <v>34150</v>
      </c>
      <c r="O904" s="41" t="n">
        <v>0</v>
      </c>
      <c r="P904" s="41" t="n">
        <v>3940</v>
      </c>
      <c r="Q904" s="41" t="n">
        <v>0</v>
      </c>
      <c r="R904" s="41" t="n">
        <v>0</v>
      </c>
      <c r="S904" s="28">
        <f>L904*Settings!$C$7</f>
        <v/>
      </c>
      <c r="T904" s="34">
        <f>O904+P904+Q904+R904</f>
        <v/>
      </c>
      <c r="U904" s="34">
        <f>N904+T904</f>
        <v/>
      </c>
      <c r="V904" s="33">
        <f>N904/S904</f>
        <v/>
      </c>
      <c r="W904" s="33">
        <f>T904/S904</f>
        <v/>
      </c>
      <c r="X904" s="33">
        <f>U904/S904</f>
        <v/>
      </c>
      <c r="Y904" s="4">
        <f>IF(T904&gt;0,1,0)</f>
        <v/>
      </c>
      <c r="Z904" s="4">
        <f>INDEX('Job Evaluation'!$I$5:$I$40,MATCH(G904,'Job Evaluation'!$A$5:$A$40,0))</f>
        <v/>
      </c>
      <c r="AA904" s="4">
        <f>SUMPRODUCT(($C$2:$C$3444=C904)*($X$2:$X$3444&lt;X904))+SUMPRODUCT(($C$2:C904=C904)*($X$2:X904=X904))</f>
        <v/>
      </c>
      <c r="AB904" s="4">
        <f>MIN(4,INT((AA904-1)*4/COUNTIF($C$2:$C$3444,C904))+1)</f>
        <v/>
      </c>
    </row>
    <row r="905">
      <c r="A905" s="5" t="inlineStr">
        <is>
          <t>W01071</t>
        </is>
      </c>
      <c r="B905" s="5" t="inlineStr">
        <is>
          <t>DE · Munich</t>
        </is>
      </c>
      <c r="C905" s="5" t="inlineStr">
        <is>
          <t>DE</t>
        </is>
      </c>
      <c r="D905" s="5" t="inlineStr">
        <is>
          <t>Munich</t>
        </is>
      </c>
      <c r="E905" s="5" t="inlineStr">
        <is>
          <t>Tech</t>
        </is>
      </c>
      <c r="F905" s="5" t="inlineStr">
        <is>
          <t>L3</t>
        </is>
      </c>
      <c r="G905" s="5" t="inlineStr">
        <is>
          <t>Tech L3</t>
        </is>
      </c>
      <c r="H905" s="5" t="inlineStr">
        <is>
          <t>M</t>
        </is>
      </c>
      <c r="I905" s="5" t="inlineStr">
        <is>
          <t>Permanent</t>
        </is>
      </c>
      <c r="J905" s="5" t="inlineStr">
        <is>
          <t>Remote</t>
        </is>
      </c>
      <c r="K905" s="5" t="n">
        <v>1</v>
      </c>
      <c r="L905" s="5" t="n">
        <v>40</v>
      </c>
      <c r="M905" s="5" t="n">
        <v>3</v>
      </c>
      <c r="N905" s="41" t="n">
        <v>83250</v>
      </c>
      <c r="O905" s="41" t="n">
        <v>4080</v>
      </c>
      <c r="P905" s="41" t="n">
        <v>0</v>
      </c>
      <c r="Q905" s="41" t="n">
        <v>0</v>
      </c>
      <c r="R905" s="41" t="n">
        <v>0</v>
      </c>
      <c r="S905" s="28">
        <f>L905*Settings!$C$7</f>
        <v/>
      </c>
      <c r="T905" s="34">
        <f>O905+P905+Q905+R905</f>
        <v/>
      </c>
      <c r="U905" s="34">
        <f>N905+T905</f>
        <v/>
      </c>
      <c r="V905" s="33">
        <f>N905/S905</f>
        <v/>
      </c>
      <c r="W905" s="33">
        <f>T905/S905</f>
        <v/>
      </c>
      <c r="X905" s="33">
        <f>U905/S905</f>
        <v/>
      </c>
      <c r="Y905" s="4">
        <f>IF(T905&gt;0,1,0)</f>
        <v/>
      </c>
      <c r="Z905" s="4">
        <f>INDEX('Job Evaluation'!$I$5:$I$40,MATCH(G905,'Job Evaluation'!$A$5:$A$40,0))</f>
        <v/>
      </c>
      <c r="AA905" s="4">
        <f>SUMPRODUCT(($C$2:$C$3444=C905)*($X$2:$X$3444&lt;X905))+SUMPRODUCT(($C$2:C905=C905)*($X$2:X905=X905))</f>
        <v/>
      </c>
      <c r="AB905" s="4">
        <f>MIN(4,INT((AA905-1)*4/COUNTIF($C$2:$C$3444,C905))+1)</f>
        <v/>
      </c>
    </row>
    <row r="906">
      <c r="A906" s="5" t="inlineStr">
        <is>
          <t>W01072</t>
        </is>
      </c>
      <c r="B906" s="5" t="inlineStr">
        <is>
          <t>ES · Barcelona</t>
        </is>
      </c>
      <c r="C906" s="5" t="inlineStr">
        <is>
          <t>ES</t>
        </is>
      </c>
      <c r="D906" s="5" t="inlineStr">
        <is>
          <t>Barcelona</t>
        </is>
      </c>
      <c r="E906" s="5" t="inlineStr">
        <is>
          <t>Tech</t>
        </is>
      </c>
      <c r="F906" s="5" t="inlineStr">
        <is>
          <t>L4</t>
        </is>
      </c>
      <c r="G906" s="5" t="inlineStr">
        <is>
          <t>Tech L4</t>
        </is>
      </c>
      <c r="H906" s="5" t="inlineStr">
        <is>
          <t>F</t>
        </is>
      </c>
      <c r="I906" s="5" t="inlineStr">
        <is>
          <t>Permanent</t>
        </is>
      </c>
      <c r="J906" s="5" t="inlineStr">
        <is>
          <t>Onsite</t>
        </is>
      </c>
      <c r="K906" s="5" t="n">
        <v>1</v>
      </c>
      <c r="L906" s="5" t="n">
        <v>40</v>
      </c>
      <c r="M906" s="5" t="n">
        <v>3</v>
      </c>
      <c r="N906" s="41" t="n">
        <v>68550</v>
      </c>
      <c r="O906" s="41" t="n">
        <v>5640</v>
      </c>
      <c r="P906" s="41" t="n">
        <v>0</v>
      </c>
      <c r="Q906" s="41" t="n">
        <v>0</v>
      </c>
      <c r="R906" s="41" t="n">
        <v>0</v>
      </c>
      <c r="S906" s="28">
        <f>L906*Settings!$C$7</f>
        <v/>
      </c>
      <c r="T906" s="34">
        <f>O906+P906+Q906+R906</f>
        <v/>
      </c>
      <c r="U906" s="34">
        <f>N906+T906</f>
        <v/>
      </c>
      <c r="V906" s="33">
        <f>N906/S906</f>
        <v/>
      </c>
      <c r="W906" s="33">
        <f>T906/S906</f>
        <v/>
      </c>
      <c r="X906" s="33">
        <f>U906/S906</f>
        <v/>
      </c>
      <c r="Y906" s="4">
        <f>IF(T906&gt;0,1,0)</f>
        <v/>
      </c>
      <c r="Z906" s="4">
        <f>INDEX('Job Evaluation'!$I$5:$I$40,MATCH(G906,'Job Evaluation'!$A$5:$A$40,0))</f>
        <v/>
      </c>
      <c r="AA906" s="4">
        <f>SUMPRODUCT(($C$2:$C$3444=C906)*($X$2:$X$3444&lt;X906))+SUMPRODUCT(($C$2:C906=C906)*($X$2:X906=X906))</f>
        <v/>
      </c>
      <c r="AB906" s="4">
        <f>MIN(4,INT((AA906-1)*4/COUNTIF($C$2:$C$3444,C906))+1)</f>
        <v/>
      </c>
    </row>
    <row r="907">
      <c r="A907" s="5" t="inlineStr">
        <is>
          <t>W01073</t>
        </is>
      </c>
      <c r="B907" s="5" t="inlineStr">
        <is>
          <t>PL · Kraków</t>
        </is>
      </c>
      <c r="C907" s="5" t="inlineStr">
        <is>
          <t>PL</t>
        </is>
      </c>
      <c r="D907" s="5" t="inlineStr">
        <is>
          <t>Krakow</t>
        </is>
      </c>
      <c r="E907" s="5" t="inlineStr">
        <is>
          <t>Sales</t>
        </is>
      </c>
      <c r="F907" s="5" t="inlineStr">
        <is>
          <t>L1</t>
        </is>
      </c>
      <c r="G907" s="5" t="inlineStr">
        <is>
          <t>Sales L1</t>
        </is>
      </c>
      <c r="H907" s="5" t="inlineStr">
        <is>
          <t>F</t>
        </is>
      </c>
      <c r="I907" s="5" t="inlineStr">
        <is>
          <t>Fixed-term</t>
        </is>
      </c>
      <c r="J907" s="5" t="inlineStr">
        <is>
          <t>Onsite</t>
        </is>
      </c>
      <c r="K907" s="5" t="n">
        <v>1</v>
      </c>
      <c r="L907" s="5" t="n">
        <v>40</v>
      </c>
      <c r="M907" s="5" t="n">
        <v>5</v>
      </c>
      <c r="N907" s="41" t="n">
        <v>22750</v>
      </c>
      <c r="O907" s="41" t="n">
        <v>0</v>
      </c>
      <c r="P907" s="41" t="n">
        <v>2650</v>
      </c>
      <c r="Q907" s="41" t="n">
        <v>0</v>
      </c>
      <c r="R907" s="41" t="n">
        <v>0</v>
      </c>
      <c r="S907" s="28">
        <f>L907*Settings!$C$7</f>
        <v/>
      </c>
      <c r="T907" s="34">
        <f>O907+P907+Q907+R907</f>
        <v/>
      </c>
      <c r="U907" s="34">
        <f>N907+T907</f>
        <v/>
      </c>
      <c r="V907" s="33">
        <f>N907/S907</f>
        <v/>
      </c>
      <c r="W907" s="33">
        <f>T907/S907</f>
        <v/>
      </c>
      <c r="X907" s="33">
        <f>U907/S907</f>
        <v/>
      </c>
      <c r="Y907" s="4">
        <f>IF(T907&gt;0,1,0)</f>
        <v/>
      </c>
      <c r="Z907" s="4">
        <f>INDEX('Job Evaluation'!$I$5:$I$40,MATCH(G907,'Job Evaluation'!$A$5:$A$40,0))</f>
        <v/>
      </c>
      <c r="AA907" s="4">
        <f>SUMPRODUCT(($C$2:$C$3444=C907)*($X$2:$X$3444&lt;X907))+SUMPRODUCT(($C$2:C907=C907)*($X$2:X907=X907))</f>
        <v/>
      </c>
      <c r="AB907" s="4">
        <f>MIN(4,INT((AA907-1)*4/COUNTIF($C$2:$C$3444,C907))+1)</f>
        <v/>
      </c>
    </row>
    <row r="908">
      <c r="A908" s="5" t="inlineStr">
        <is>
          <t>W01074</t>
        </is>
      </c>
      <c r="B908" s="5" t="inlineStr">
        <is>
          <t>DE · Munich</t>
        </is>
      </c>
      <c r="C908" s="5" t="inlineStr">
        <is>
          <t>DE</t>
        </is>
      </c>
      <c r="D908" s="5" t="inlineStr">
        <is>
          <t>Munich</t>
        </is>
      </c>
      <c r="E908" s="5" t="inlineStr">
        <is>
          <t>Customer Service</t>
        </is>
      </c>
      <c r="F908" s="5" t="inlineStr">
        <is>
          <t>L2</t>
        </is>
      </c>
      <c r="G908" s="5" t="inlineStr">
        <is>
          <t>Customer Service L2</t>
        </is>
      </c>
      <c r="H908" s="5" t="inlineStr">
        <is>
          <t>M</t>
        </is>
      </c>
      <c r="I908" s="5" t="inlineStr">
        <is>
          <t>Permanent</t>
        </is>
      </c>
      <c r="J908" s="5" t="inlineStr">
        <is>
          <t>Hybrid</t>
        </is>
      </c>
      <c r="K908" s="5" t="n">
        <v>1</v>
      </c>
      <c r="L908" s="5" t="n">
        <v>40</v>
      </c>
      <c r="M908" s="5" t="n">
        <v>4</v>
      </c>
      <c r="N908" s="41" t="n">
        <v>41500</v>
      </c>
      <c r="O908" s="41" t="n">
        <v>0</v>
      </c>
      <c r="P908" s="41" t="n">
        <v>0</v>
      </c>
      <c r="Q908" s="41" t="n">
        <v>0</v>
      </c>
      <c r="R908" s="41" t="n">
        <v>0</v>
      </c>
      <c r="S908" s="28">
        <f>L908*Settings!$C$7</f>
        <v/>
      </c>
      <c r="T908" s="34">
        <f>O908+P908+Q908+R908</f>
        <v/>
      </c>
      <c r="U908" s="34">
        <f>N908+T908</f>
        <v/>
      </c>
      <c r="V908" s="33">
        <f>N908/S908</f>
        <v/>
      </c>
      <c r="W908" s="33">
        <f>T908/S908</f>
        <v/>
      </c>
      <c r="X908" s="33">
        <f>U908/S908</f>
        <v/>
      </c>
      <c r="Y908" s="4">
        <f>IF(T908&gt;0,1,0)</f>
        <v/>
      </c>
      <c r="Z908" s="4">
        <f>INDEX('Job Evaluation'!$I$5:$I$40,MATCH(G908,'Job Evaluation'!$A$5:$A$40,0))</f>
        <v/>
      </c>
      <c r="AA908" s="4">
        <f>SUMPRODUCT(($C$2:$C$3444=C908)*($X$2:$X$3444&lt;X908))+SUMPRODUCT(($C$2:C908=C908)*($X$2:X908=X908))</f>
        <v/>
      </c>
      <c r="AB908" s="4">
        <f>MIN(4,INT((AA908-1)*4/COUNTIF($C$2:$C$3444,C908))+1)</f>
        <v/>
      </c>
    </row>
    <row r="909">
      <c r="A909" s="5" t="inlineStr">
        <is>
          <t>W01075</t>
        </is>
      </c>
      <c r="B909" s="5" t="inlineStr">
        <is>
          <t>PL · Kraków</t>
        </is>
      </c>
      <c r="C909" s="5" t="inlineStr">
        <is>
          <t>PL</t>
        </is>
      </c>
      <c r="D909" s="5" t="inlineStr">
        <is>
          <t>Krakow</t>
        </is>
      </c>
      <c r="E909" s="5" t="inlineStr">
        <is>
          <t>Finance</t>
        </is>
      </c>
      <c r="F909" s="5" t="inlineStr">
        <is>
          <t>L4</t>
        </is>
      </c>
      <c r="G909" s="5" t="inlineStr">
        <is>
          <t>Finance L4</t>
        </is>
      </c>
      <c r="H909" s="5" t="inlineStr">
        <is>
          <t>F</t>
        </is>
      </c>
      <c r="I909" s="5" t="inlineStr">
        <is>
          <t>Permanent</t>
        </is>
      </c>
      <c r="J909" s="5" t="inlineStr">
        <is>
          <t>Remote</t>
        </is>
      </c>
      <c r="K909" s="5" t="n">
        <v>1</v>
      </c>
      <c r="L909" s="5" t="n">
        <v>40</v>
      </c>
      <c r="M909" s="5" t="n">
        <v>4</v>
      </c>
      <c r="N909" s="41" t="n">
        <v>45750</v>
      </c>
      <c r="O909" s="41" t="n">
        <v>4350</v>
      </c>
      <c r="P909" s="41" t="n">
        <v>0</v>
      </c>
      <c r="Q909" s="41" t="n">
        <v>0</v>
      </c>
      <c r="R909" s="41" t="n">
        <v>0</v>
      </c>
      <c r="S909" s="28">
        <f>L909*Settings!$C$7</f>
        <v/>
      </c>
      <c r="T909" s="34">
        <f>O909+P909+Q909+R909</f>
        <v/>
      </c>
      <c r="U909" s="34">
        <f>N909+T909</f>
        <v/>
      </c>
      <c r="V909" s="33">
        <f>N909/S909</f>
        <v/>
      </c>
      <c r="W909" s="33">
        <f>T909/S909</f>
        <v/>
      </c>
      <c r="X909" s="33">
        <f>U909/S909</f>
        <v/>
      </c>
      <c r="Y909" s="4">
        <f>IF(T909&gt;0,1,0)</f>
        <v/>
      </c>
      <c r="Z909" s="4">
        <f>INDEX('Job Evaluation'!$I$5:$I$40,MATCH(G909,'Job Evaluation'!$A$5:$A$40,0))</f>
        <v/>
      </c>
      <c r="AA909" s="4">
        <f>SUMPRODUCT(($C$2:$C$3444=C909)*($X$2:$X$3444&lt;X909))+SUMPRODUCT(($C$2:C909=C909)*($X$2:X909=X909))</f>
        <v/>
      </c>
      <c r="AB909" s="4">
        <f>MIN(4,INT((AA909-1)*4/COUNTIF($C$2:$C$3444,C909))+1)</f>
        <v/>
      </c>
    </row>
    <row r="910">
      <c r="A910" s="5" t="inlineStr">
        <is>
          <t>W01077</t>
        </is>
      </c>
      <c r="B910" s="5" t="inlineStr">
        <is>
          <t>PL · Kraków</t>
        </is>
      </c>
      <c r="C910" s="5" t="inlineStr">
        <is>
          <t>PL</t>
        </is>
      </c>
      <c r="D910" s="5" t="inlineStr">
        <is>
          <t>Krakow</t>
        </is>
      </c>
      <c r="E910" s="5" t="inlineStr">
        <is>
          <t>Tech</t>
        </is>
      </c>
      <c r="F910" s="5" t="inlineStr">
        <is>
          <t>L5</t>
        </is>
      </c>
      <c r="G910" s="5" t="inlineStr">
        <is>
          <t>Tech L5</t>
        </is>
      </c>
      <c r="H910" s="5" t="inlineStr">
        <is>
          <t>M</t>
        </is>
      </c>
      <c r="I910" s="5" t="inlineStr">
        <is>
          <t>Fixed-term</t>
        </is>
      </c>
      <c r="J910" s="5" t="inlineStr">
        <is>
          <t>Hybrid</t>
        </is>
      </c>
      <c r="K910" s="5" t="n">
        <v>1</v>
      </c>
      <c r="L910" s="5" t="n">
        <v>40</v>
      </c>
      <c r="M910" s="5" t="n">
        <v>1</v>
      </c>
      <c r="N910" s="41" t="n">
        <v>72650</v>
      </c>
      <c r="O910" s="41" t="n">
        <v>0</v>
      </c>
      <c r="P910" s="41" t="n">
        <v>0</v>
      </c>
      <c r="Q910" s="41" t="n">
        <v>0</v>
      </c>
      <c r="R910" s="41" t="n">
        <v>4200</v>
      </c>
      <c r="S910" s="28">
        <f>L910*Settings!$C$7</f>
        <v/>
      </c>
      <c r="T910" s="34">
        <f>O910+P910+Q910+R910</f>
        <v/>
      </c>
      <c r="U910" s="34">
        <f>N910+T910</f>
        <v/>
      </c>
      <c r="V910" s="33">
        <f>N910/S910</f>
        <v/>
      </c>
      <c r="W910" s="33">
        <f>T910/S910</f>
        <v/>
      </c>
      <c r="X910" s="33">
        <f>U910/S910</f>
        <v/>
      </c>
      <c r="Y910" s="4">
        <f>IF(T910&gt;0,1,0)</f>
        <v/>
      </c>
      <c r="Z910" s="4">
        <f>INDEX('Job Evaluation'!$I$5:$I$40,MATCH(G910,'Job Evaluation'!$A$5:$A$40,0))</f>
        <v/>
      </c>
      <c r="AA910" s="4">
        <f>SUMPRODUCT(($C$2:$C$3444=C910)*($X$2:$X$3444&lt;X910))+SUMPRODUCT(($C$2:C910=C910)*($X$2:X910=X910))</f>
        <v/>
      </c>
      <c r="AB910" s="4">
        <f>MIN(4,INT((AA910-1)*4/COUNTIF($C$2:$C$3444,C910))+1)</f>
        <v/>
      </c>
    </row>
    <row r="911">
      <c r="A911" s="5" t="inlineStr">
        <is>
          <t>W01078</t>
        </is>
      </c>
      <c r="B911" s="5" t="inlineStr">
        <is>
          <t>PL · Kraków</t>
        </is>
      </c>
      <c r="C911" s="5" t="inlineStr">
        <is>
          <t>PL</t>
        </is>
      </c>
      <c r="D911" s="5" t="inlineStr">
        <is>
          <t>Krakow</t>
        </is>
      </c>
      <c r="E911" s="5" t="inlineStr">
        <is>
          <t>Tech</t>
        </is>
      </c>
      <c r="F911" s="5" t="inlineStr">
        <is>
          <t>L6</t>
        </is>
      </c>
      <c r="G911" s="5" t="inlineStr">
        <is>
          <t>Tech L6</t>
        </is>
      </c>
      <c r="H911" s="5" t="inlineStr">
        <is>
          <t>F</t>
        </is>
      </c>
      <c r="I911" s="5" t="inlineStr">
        <is>
          <t>Permanent</t>
        </is>
      </c>
      <c r="J911" s="5" t="inlineStr">
        <is>
          <t>Onsite</t>
        </is>
      </c>
      <c r="K911" s="5" t="n">
        <v>1</v>
      </c>
      <c r="L911" s="5" t="n">
        <v>40</v>
      </c>
      <c r="M911" s="5" t="n">
        <v>3</v>
      </c>
      <c r="N911" s="41" t="n">
        <v>104950</v>
      </c>
      <c r="O911" s="41" t="n">
        <v>20210</v>
      </c>
      <c r="P911" s="41" t="n">
        <v>0</v>
      </c>
      <c r="Q911" s="41" t="n">
        <v>0</v>
      </c>
      <c r="R911" s="41" t="n">
        <v>4200</v>
      </c>
      <c r="S911" s="28">
        <f>L911*Settings!$C$7</f>
        <v/>
      </c>
      <c r="T911" s="34">
        <f>O911+P911+Q911+R911</f>
        <v/>
      </c>
      <c r="U911" s="34">
        <f>N911+T911</f>
        <v/>
      </c>
      <c r="V911" s="33">
        <f>N911/S911</f>
        <v/>
      </c>
      <c r="W911" s="33">
        <f>T911/S911</f>
        <v/>
      </c>
      <c r="X911" s="33">
        <f>U911/S911</f>
        <v/>
      </c>
      <c r="Y911" s="4">
        <f>IF(T911&gt;0,1,0)</f>
        <v/>
      </c>
      <c r="Z911" s="4">
        <f>INDEX('Job Evaluation'!$I$5:$I$40,MATCH(G911,'Job Evaluation'!$A$5:$A$40,0))</f>
        <v/>
      </c>
      <c r="AA911" s="4">
        <f>SUMPRODUCT(($C$2:$C$3444=C911)*($X$2:$X$3444&lt;X911))+SUMPRODUCT(($C$2:C911=C911)*($X$2:X911=X911))</f>
        <v/>
      </c>
      <c r="AB911" s="4">
        <f>MIN(4,INT((AA911-1)*4/COUNTIF($C$2:$C$3444,C911))+1)</f>
        <v/>
      </c>
    </row>
    <row r="912">
      <c r="A912" s="5" t="inlineStr">
        <is>
          <t>W01080</t>
        </is>
      </c>
      <c r="B912" s="5" t="inlineStr">
        <is>
          <t>PL · Kraków</t>
        </is>
      </c>
      <c r="C912" s="5" t="inlineStr">
        <is>
          <t>PL</t>
        </is>
      </c>
      <c r="D912" s="5" t="inlineStr">
        <is>
          <t>Krakow</t>
        </is>
      </c>
      <c r="E912" s="5" t="inlineStr">
        <is>
          <t>Sales</t>
        </is>
      </c>
      <c r="F912" s="5" t="inlineStr">
        <is>
          <t>L1</t>
        </is>
      </c>
      <c r="G912" s="5" t="inlineStr">
        <is>
          <t>Sales L1</t>
        </is>
      </c>
      <c r="H912" s="5" t="inlineStr">
        <is>
          <t>M</t>
        </is>
      </c>
      <c r="I912" s="5" t="inlineStr">
        <is>
          <t>Permanent</t>
        </is>
      </c>
      <c r="J912" s="5" t="inlineStr">
        <is>
          <t>Hybrid</t>
        </is>
      </c>
      <c r="K912" s="5" t="n">
        <v>0.8</v>
      </c>
      <c r="L912" s="5" t="n">
        <v>32</v>
      </c>
      <c r="M912" s="5" t="n">
        <v>3</v>
      </c>
      <c r="N912" s="41" t="n">
        <v>20240</v>
      </c>
      <c r="O912" s="41" t="n">
        <v>0</v>
      </c>
      <c r="P912" s="41" t="n">
        <v>3330</v>
      </c>
      <c r="Q912" s="41" t="n">
        <v>0</v>
      </c>
      <c r="R912" s="41" t="n">
        <v>0</v>
      </c>
      <c r="S912" s="28">
        <f>L912*Settings!$C$7</f>
        <v/>
      </c>
      <c r="T912" s="34">
        <f>O912+P912+Q912+R912</f>
        <v/>
      </c>
      <c r="U912" s="34">
        <f>N912+T912</f>
        <v/>
      </c>
      <c r="V912" s="33">
        <f>N912/S912</f>
        <v/>
      </c>
      <c r="W912" s="33">
        <f>T912/S912</f>
        <v/>
      </c>
      <c r="X912" s="33">
        <f>U912/S912</f>
        <v/>
      </c>
      <c r="Y912" s="4">
        <f>IF(T912&gt;0,1,0)</f>
        <v/>
      </c>
      <c r="Z912" s="4">
        <f>INDEX('Job Evaluation'!$I$5:$I$40,MATCH(G912,'Job Evaluation'!$A$5:$A$40,0))</f>
        <v/>
      </c>
      <c r="AA912" s="4">
        <f>SUMPRODUCT(($C$2:$C$3444=C912)*($X$2:$X$3444&lt;X912))+SUMPRODUCT(($C$2:C912=C912)*($X$2:X912=X912))</f>
        <v/>
      </c>
      <c r="AB912" s="4">
        <f>MIN(4,INT((AA912-1)*4/COUNTIF($C$2:$C$3444,C912))+1)</f>
        <v/>
      </c>
    </row>
    <row r="913">
      <c r="A913" s="5" t="inlineStr">
        <is>
          <t>W01081</t>
        </is>
      </c>
      <c r="B913" s="5" t="inlineStr">
        <is>
          <t>PL · Kraków</t>
        </is>
      </c>
      <c r="C913" s="5" t="inlineStr">
        <is>
          <t>PL</t>
        </is>
      </c>
      <c r="D913" s="5" t="inlineStr">
        <is>
          <t>Krakow</t>
        </is>
      </c>
      <c r="E913" s="5" t="inlineStr">
        <is>
          <t>Customer Service</t>
        </is>
      </c>
      <c r="F913" s="5" t="inlineStr">
        <is>
          <t>L4</t>
        </is>
      </c>
      <c r="G913" s="5" t="inlineStr">
        <is>
          <t>Customer Service L4</t>
        </is>
      </c>
      <c r="H913" s="5" t="inlineStr">
        <is>
          <t>F</t>
        </is>
      </c>
      <c r="I913" s="5" t="inlineStr">
        <is>
          <t>Permanent</t>
        </is>
      </c>
      <c r="J913" s="5" t="inlineStr">
        <is>
          <t>Hybrid</t>
        </is>
      </c>
      <c r="K913" s="5" t="n">
        <v>1</v>
      </c>
      <c r="L913" s="5" t="n">
        <v>40</v>
      </c>
      <c r="M913" s="5" t="n">
        <v>3</v>
      </c>
      <c r="N913" s="41" t="n">
        <v>34650</v>
      </c>
      <c r="O913" s="41" t="n">
        <v>2830</v>
      </c>
      <c r="P913" s="41" t="n">
        <v>0</v>
      </c>
      <c r="Q913" s="41" t="n">
        <v>0</v>
      </c>
      <c r="R913" s="41" t="n">
        <v>0</v>
      </c>
      <c r="S913" s="28">
        <f>L913*Settings!$C$7</f>
        <v/>
      </c>
      <c r="T913" s="34">
        <f>O913+P913+Q913+R913</f>
        <v/>
      </c>
      <c r="U913" s="34">
        <f>N913+T913</f>
        <v/>
      </c>
      <c r="V913" s="33">
        <f>N913/S913</f>
        <v/>
      </c>
      <c r="W913" s="33">
        <f>T913/S913</f>
        <v/>
      </c>
      <c r="X913" s="33">
        <f>U913/S913</f>
        <v/>
      </c>
      <c r="Y913" s="4">
        <f>IF(T913&gt;0,1,0)</f>
        <v/>
      </c>
      <c r="Z913" s="4">
        <f>INDEX('Job Evaluation'!$I$5:$I$40,MATCH(G913,'Job Evaluation'!$A$5:$A$40,0))</f>
        <v/>
      </c>
      <c r="AA913" s="4">
        <f>SUMPRODUCT(($C$2:$C$3444=C913)*($X$2:$X$3444&lt;X913))+SUMPRODUCT(($C$2:C913=C913)*($X$2:X913=X913))</f>
        <v/>
      </c>
      <c r="AB913" s="4">
        <f>MIN(4,INT((AA913-1)*4/COUNTIF($C$2:$C$3444,C913))+1)</f>
        <v/>
      </c>
    </row>
    <row r="914">
      <c r="A914" s="5" t="inlineStr">
        <is>
          <t>W01082</t>
        </is>
      </c>
      <c r="B914" s="5" t="inlineStr">
        <is>
          <t>DE · Munich</t>
        </is>
      </c>
      <c r="C914" s="5" t="inlineStr">
        <is>
          <t>DE</t>
        </is>
      </c>
      <c r="D914" s="5" t="inlineStr">
        <is>
          <t>Munich</t>
        </is>
      </c>
      <c r="E914" s="5" t="inlineStr">
        <is>
          <t>Sales</t>
        </is>
      </c>
      <c r="F914" s="5" t="inlineStr">
        <is>
          <t>L1</t>
        </is>
      </c>
      <c r="G914" s="5" t="inlineStr">
        <is>
          <t>Sales L1</t>
        </is>
      </c>
      <c r="H914" s="5" t="inlineStr">
        <is>
          <t>F</t>
        </is>
      </c>
      <c r="I914" s="5" t="inlineStr">
        <is>
          <t>Permanent</t>
        </is>
      </c>
      <c r="J914" s="5" t="inlineStr">
        <is>
          <t>Hybrid</t>
        </is>
      </c>
      <c r="K914" s="5" t="n">
        <v>1</v>
      </c>
      <c r="L914" s="5" t="n">
        <v>40</v>
      </c>
      <c r="M914" s="5" t="n">
        <v>3</v>
      </c>
      <c r="N914" s="41" t="n">
        <v>41300</v>
      </c>
      <c r="O914" s="41" t="n">
        <v>0</v>
      </c>
      <c r="P914" s="41" t="n">
        <v>5980</v>
      </c>
      <c r="Q914" s="41" t="n">
        <v>0</v>
      </c>
      <c r="R914" s="41" t="n">
        <v>0</v>
      </c>
      <c r="S914" s="28">
        <f>L914*Settings!$C$7</f>
        <v/>
      </c>
      <c r="T914" s="34">
        <f>O914+P914+Q914+R914</f>
        <v/>
      </c>
      <c r="U914" s="34">
        <f>N914+T914</f>
        <v/>
      </c>
      <c r="V914" s="33">
        <f>N914/S914</f>
        <v/>
      </c>
      <c r="W914" s="33">
        <f>T914/S914</f>
        <v/>
      </c>
      <c r="X914" s="33">
        <f>U914/S914</f>
        <v/>
      </c>
      <c r="Y914" s="4">
        <f>IF(T914&gt;0,1,0)</f>
        <v/>
      </c>
      <c r="Z914" s="4">
        <f>INDEX('Job Evaluation'!$I$5:$I$40,MATCH(G914,'Job Evaluation'!$A$5:$A$40,0))</f>
        <v/>
      </c>
      <c r="AA914" s="4">
        <f>SUMPRODUCT(($C$2:$C$3444=C914)*($X$2:$X$3444&lt;X914))+SUMPRODUCT(($C$2:C914=C914)*($X$2:X914=X914))</f>
        <v/>
      </c>
      <c r="AB914" s="4">
        <f>MIN(4,INT((AA914-1)*4/COUNTIF($C$2:$C$3444,C914))+1)</f>
        <v/>
      </c>
    </row>
    <row r="915">
      <c r="A915" s="5" t="inlineStr">
        <is>
          <t>W01083</t>
        </is>
      </c>
      <c r="B915" s="5" t="inlineStr">
        <is>
          <t>ES · Barcelona</t>
        </is>
      </c>
      <c r="C915" s="5" t="inlineStr">
        <is>
          <t>ES</t>
        </is>
      </c>
      <c r="D915" s="5" t="inlineStr">
        <is>
          <t>Barcelona</t>
        </is>
      </c>
      <c r="E915" s="5" t="inlineStr">
        <is>
          <t>Sales</t>
        </is>
      </c>
      <c r="F915" s="5" t="inlineStr">
        <is>
          <t>L2</t>
        </is>
      </c>
      <c r="G915" s="5" t="inlineStr">
        <is>
          <t>Sales L2</t>
        </is>
      </c>
      <c r="H915" s="5" t="inlineStr">
        <is>
          <t>F</t>
        </is>
      </c>
      <c r="I915" s="5" t="inlineStr">
        <is>
          <t>Permanent</t>
        </is>
      </c>
      <c r="J915" s="5" t="inlineStr">
        <is>
          <t>Hybrid</t>
        </is>
      </c>
      <c r="K915" s="5" t="n">
        <v>1</v>
      </c>
      <c r="L915" s="5" t="n">
        <v>40</v>
      </c>
      <c r="M915" s="5" t="n">
        <v>5</v>
      </c>
      <c r="N915" s="41" t="n">
        <v>31400</v>
      </c>
      <c r="O915" s="41" t="n">
        <v>0</v>
      </c>
      <c r="P915" s="41" t="n">
        <v>4890</v>
      </c>
      <c r="Q915" s="41" t="n">
        <v>0</v>
      </c>
      <c r="R915" s="41" t="n">
        <v>0</v>
      </c>
      <c r="S915" s="28">
        <f>L915*Settings!$C$7</f>
        <v/>
      </c>
      <c r="T915" s="34">
        <f>O915+P915+Q915+R915</f>
        <v/>
      </c>
      <c r="U915" s="34">
        <f>N915+T915</f>
        <v/>
      </c>
      <c r="V915" s="33">
        <f>N915/S915</f>
        <v/>
      </c>
      <c r="W915" s="33">
        <f>T915/S915</f>
        <v/>
      </c>
      <c r="X915" s="33">
        <f>U915/S915</f>
        <v/>
      </c>
      <c r="Y915" s="4">
        <f>IF(T915&gt;0,1,0)</f>
        <v/>
      </c>
      <c r="Z915" s="4">
        <f>INDEX('Job Evaluation'!$I$5:$I$40,MATCH(G915,'Job Evaluation'!$A$5:$A$40,0))</f>
        <v/>
      </c>
      <c r="AA915" s="4">
        <f>SUMPRODUCT(($C$2:$C$3444=C915)*($X$2:$X$3444&lt;X915))+SUMPRODUCT(($C$2:C915=C915)*($X$2:X915=X915))</f>
        <v/>
      </c>
      <c r="AB915" s="4">
        <f>MIN(4,INT((AA915-1)*4/COUNTIF($C$2:$C$3444,C915))+1)</f>
        <v/>
      </c>
    </row>
    <row r="916">
      <c r="A916" s="5" t="inlineStr">
        <is>
          <t>W01084</t>
        </is>
      </c>
      <c r="B916" s="5" t="inlineStr">
        <is>
          <t>PL · Kraków</t>
        </is>
      </c>
      <c r="C916" s="5" t="inlineStr">
        <is>
          <t>PL</t>
        </is>
      </c>
      <c r="D916" s="5" t="inlineStr">
        <is>
          <t>Krakow</t>
        </is>
      </c>
      <c r="E916" s="5" t="inlineStr">
        <is>
          <t>Sales</t>
        </is>
      </c>
      <c r="F916" s="5" t="inlineStr">
        <is>
          <t>L1</t>
        </is>
      </c>
      <c r="G916" s="5" t="inlineStr">
        <is>
          <t>Sales L1</t>
        </is>
      </c>
      <c r="H916" s="5" t="inlineStr">
        <is>
          <t>F</t>
        </is>
      </c>
      <c r="I916" s="5" t="inlineStr">
        <is>
          <t>Permanent</t>
        </is>
      </c>
      <c r="J916" s="5" t="inlineStr">
        <is>
          <t>Hybrid</t>
        </is>
      </c>
      <c r="K916" s="5" t="n">
        <v>1</v>
      </c>
      <c r="L916" s="5" t="n">
        <v>40</v>
      </c>
      <c r="M916" s="5" t="n">
        <v>3</v>
      </c>
      <c r="N916" s="41" t="n">
        <v>22600</v>
      </c>
      <c r="O916" s="41" t="n">
        <v>0</v>
      </c>
      <c r="P916" s="41" t="n">
        <v>3230</v>
      </c>
      <c r="Q916" s="41" t="n">
        <v>0</v>
      </c>
      <c r="R916" s="41" t="n">
        <v>0</v>
      </c>
      <c r="S916" s="28">
        <f>L916*Settings!$C$7</f>
        <v/>
      </c>
      <c r="T916" s="34">
        <f>O916+P916+Q916+R916</f>
        <v/>
      </c>
      <c r="U916" s="34">
        <f>N916+T916</f>
        <v/>
      </c>
      <c r="V916" s="33">
        <f>N916/S916</f>
        <v/>
      </c>
      <c r="W916" s="33">
        <f>T916/S916</f>
        <v/>
      </c>
      <c r="X916" s="33">
        <f>U916/S916</f>
        <v/>
      </c>
      <c r="Y916" s="4">
        <f>IF(T916&gt;0,1,0)</f>
        <v/>
      </c>
      <c r="Z916" s="4">
        <f>INDEX('Job Evaluation'!$I$5:$I$40,MATCH(G916,'Job Evaluation'!$A$5:$A$40,0))</f>
        <v/>
      </c>
      <c r="AA916" s="4">
        <f>SUMPRODUCT(($C$2:$C$3444=C916)*($X$2:$X$3444&lt;X916))+SUMPRODUCT(($C$2:C916=C916)*($X$2:X916=X916))</f>
        <v/>
      </c>
      <c r="AB916" s="4">
        <f>MIN(4,INT((AA916-1)*4/COUNTIF($C$2:$C$3444,C916))+1)</f>
        <v/>
      </c>
    </row>
    <row r="917">
      <c r="A917" s="5" t="inlineStr">
        <is>
          <t>W01085</t>
        </is>
      </c>
      <c r="B917" s="5" t="inlineStr">
        <is>
          <t>PL · Kraków</t>
        </is>
      </c>
      <c r="C917" s="5" t="inlineStr">
        <is>
          <t>PL</t>
        </is>
      </c>
      <c r="D917" s="5" t="inlineStr">
        <is>
          <t>Krakow</t>
        </is>
      </c>
      <c r="E917" s="5" t="inlineStr">
        <is>
          <t>HR</t>
        </is>
      </c>
      <c r="F917" s="5" t="inlineStr">
        <is>
          <t>L2</t>
        </is>
      </c>
      <c r="G917" s="5" t="inlineStr">
        <is>
          <t>HR L2</t>
        </is>
      </c>
      <c r="H917" s="5" t="inlineStr">
        <is>
          <t>F</t>
        </is>
      </c>
      <c r="I917" s="5" t="inlineStr">
        <is>
          <t>Permanent</t>
        </is>
      </c>
      <c r="J917" s="5" t="inlineStr">
        <is>
          <t>Hybrid</t>
        </is>
      </c>
      <c r="K917" s="5" t="n">
        <v>1</v>
      </c>
      <c r="L917" s="5" t="n">
        <v>40</v>
      </c>
      <c r="M917" s="5" t="n">
        <v>4</v>
      </c>
      <c r="N917" s="41" t="n">
        <v>26600</v>
      </c>
      <c r="O917" s="41" t="n">
        <v>0</v>
      </c>
      <c r="P917" s="41" t="n">
        <v>0</v>
      </c>
      <c r="Q917" s="41" t="n">
        <v>0</v>
      </c>
      <c r="R917" s="41" t="n">
        <v>0</v>
      </c>
      <c r="S917" s="28">
        <f>L917*Settings!$C$7</f>
        <v/>
      </c>
      <c r="T917" s="34">
        <f>O917+P917+Q917+R917</f>
        <v/>
      </c>
      <c r="U917" s="34">
        <f>N917+T917</f>
        <v/>
      </c>
      <c r="V917" s="33">
        <f>N917/S917</f>
        <v/>
      </c>
      <c r="W917" s="33">
        <f>T917/S917</f>
        <v/>
      </c>
      <c r="X917" s="33">
        <f>U917/S917</f>
        <v/>
      </c>
      <c r="Y917" s="4">
        <f>IF(T917&gt;0,1,0)</f>
        <v/>
      </c>
      <c r="Z917" s="4">
        <f>INDEX('Job Evaluation'!$I$5:$I$40,MATCH(G917,'Job Evaluation'!$A$5:$A$40,0))</f>
        <v/>
      </c>
      <c r="AA917" s="4">
        <f>SUMPRODUCT(($C$2:$C$3444=C917)*($X$2:$X$3444&lt;X917))+SUMPRODUCT(($C$2:C917=C917)*($X$2:X917=X917))</f>
        <v/>
      </c>
      <c r="AB917" s="4">
        <f>MIN(4,INT((AA917-1)*4/COUNTIF($C$2:$C$3444,C917))+1)</f>
        <v/>
      </c>
    </row>
    <row r="918">
      <c r="A918" s="5" t="inlineStr">
        <is>
          <t>W01086</t>
        </is>
      </c>
      <c r="B918" s="5" t="inlineStr">
        <is>
          <t>PL · Kraków</t>
        </is>
      </c>
      <c r="C918" s="5" t="inlineStr">
        <is>
          <t>PL</t>
        </is>
      </c>
      <c r="D918" s="5" t="inlineStr">
        <is>
          <t>Krakow</t>
        </is>
      </c>
      <c r="E918" s="5" t="inlineStr">
        <is>
          <t>Operations</t>
        </is>
      </c>
      <c r="F918" s="5" t="inlineStr">
        <is>
          <t>L1</t>
        </is>
      </c>
      <c r="G918" s="5" t="inlineStr">
        <is>
          <t>Operations L1</t>
        </is>
      </c>
      <c r="H918" s="5" t="inlineStr">
        <is>
          <t>M</t>
        </is>
      </c>
      <c r="I918" s="5" t="inlineStr">
        <is>
          <t>Fixed-term</t>
        </is>
      </c>
      <c r="J918" s="5" t="inlineStr">
        <is>
          <t>Onsite</t>
        </is>
      </c>
      <c r="K918" s="5" t="n">
        <v>1</v>
      </c>
      <c r="L918" s="5" t="n">
        <v>40</v>
      </c>
      <c r="M918" s="5" t="n">
        <v>3</v>
      </c>
      <c r="N918" s="41" t="n">
        <v>17950</v>
      </c>
      <c r="O918" s="41" t="n">
        <v>0</v>
      </c>
      <c r="P918" s="41" t="n">
        <v>0</v>
      </c>
      <c r="Q918" s="41" t="n">
        <v>840</v>
      </c>
      <c r="R918" s="41" t="n">
        <v>0</v>
      </c>
      <c r="S918" s="28">
        <f>L918*Settings!$C$7</f>
        <v/>
      </c>
      <c r="T918" s="34">
        <f>O918+P918+Q918+R918</f>
        <v/>
      </c>
      <c r="U918" s="34">
        <f>N918+T918</f>
        <v/>
      </c>
      <c r="V918" s="33">
        <f>N918/S918</f>
        <v/>
      </c>
      <c r="W918" s="33">
        <f>T918/S918</f>
        <v/>
      </c>
      <c r="X918" s="33">
        <f>U918/S918</f>
        <v/>
      </c>
      <c r="Y918" s="4">
        <f>IF(T918&gt;0,1,0)</f>
        <v/>
      </c>
      <c r="Z918" s="4">
        <f>INDEX('Job Evaluation'!$I$5:$I$40,MATCH(G918,'Job Evaluation'!$A$5:$A$40,0))</f>
        <v/>
      </c>
      <c r="AA918" s="4">
        <f>SUMPRODUCT(($C$2:$C$3444=C918)*($X$2:$X$3444&lt;X918))+SUMPRODUCT(($C$2:C918=C918)*($X$2:X918=X918))</f>
        <v/>
      </c>
      <c r="AB918" s="4">
        <f>MIN(4,INT((AA918-1)*4/COUNTIF($C$2:$C$3444,C918))+1)</f>
        <v/>
      </c>
    </row>
    <row r="919">
      <c r="A919" s="5" t="inlineStr">
        <is>
          <t>W01087</t>
        </is>
      </c>
      <c r="B919" s="5" t="inlineStr">
        <is>
          <t>DE · Munich</t>
        </is>
      </c>
      <c r="C919" s="5" t="inlineStr">
        <is>
          <t>DE</t>
        </is>
      </c>
      <c r="D919" s="5" t="inlineStr">
        <is>
          <t>Munich</t>
        </is>
      </c>
      <c r="E919" s="5" t="inlineStr">
        <is>
          <t>Operations</t>
        </is>
      </c>
      <c r="F919" s="5" t="inlineStr">
        <is>
          <t>L1</t>
        </is>
      </c>
      <c r="G919" s="5" t="inlineStr">
        <is>
          <t>Operations L1</t>
        </is>
      </c>
      <c r="H919" s="5" t="inlineStr">
        <is>
          <t>F</t>
        </is>
      </c>
      <c r="I919" s="5" t="inlineStr">
        <is>
          <t>Fixed-term</t>
        </is>
      </c>
      <c r="J919" s="5" t="inlineStr">
        <is>
          <t>Hybrid</t>
        </is>
      </c>
      <c r="K919" s="5" t="n">
        <v>1</v>
      </c>
      <c r="L919" s="5" t="n">
        <v>40</v>
      </c>
      <c r="M919" s="5" t="n">
        <v>3</v>
      </c>
      <c r="N919" s="41" t="n">
        <v>33850</v>
      </c>
      <c r="O919" s="41" t="n">
        <v>0</v>
      </c>
      <c r="P919" s="41" t="n">
        <v>0</v>
      </c>
      <c r="Q919" s="41" t="n">
        <v>0</v>
      </c>
      <c r="R919" s="41" t="n">
        <v>0</v>
      </c>
      <c r="S919" s="28">
        <f>L919*Settings!$C$7</f>
        <v/>
      </c>
      <c r="T919" s="34">
        <f>O919+P919+Q919+R919</f>
        <v/>
      </c>
      <c r="U919" s="34">
        <f>N919+T919</f>
        <v/>
      </c>
      <c r="V919" s="33">
        <f>N919/S919</f>
        <v/>
      </c>
      <c r="W919" s="33">
        <f>T919/S919</f>
        <v/>
      </c>
      <c r="X919" s="33">
        <f>U919/S919</f>
        <v/>
      </c>
      <c r="Y919" s="4">
        <f>IF(T919&gt;0,1,0)</f>
        <v/>
      </c>
      <c r="Z919" s="4">
        <f>INDEX('Job Evaluation'!$I$5:$I$40,MATCH(G919,'Job Evaluation'!$A$5:$A$40,0))</f>
        <v/>
      </c>
      <c r="AA919" s="4">
        <f>SUMPRODUCT(($C$2:$C$3444=C919)*($X$2:$X$3444&lt;X919))+SUMPRODUCT(($C$2:C919=C919)*($X$2:X919=X919))</f>
        <v/>
      </c>
      <c r="AB919" s="4">
        <f>MIN(4,INT((AA919-1)*4/COUNTIF($C$2:$C$3444,C919))+1)</f>
        <v/>
      </c>
    </row>
    <row r="920">
      <c r="A920" s="5" t="inlineStr">
        <is>
          <t>W01088</t>
        </is>
      </c>
      <c r="B920" s="5" t="inlineStr">
        <is>
          <t>IT · Milan</t>
        </is>
      </c>
      <c r="C920" s="5" t="inlineStr">
        <is>
          <t>IT</t>
        </is>
      </c>
      <c r="D920" s="5" t="inlineStr">
        <is>
          <t>Milan</t>
        </is>
      </c>
      <c r="E920" s="5" t="inlineStr">
        <is>
          <t>Sales</t>
        </is>
      </c>
      <c r="F920" s="5" t="inlineStr">
        <is>
          <t>L2</t>
        </is>
      </c>
      <c r="G920" s="5" t="inlineStr">
        <is>
          <t>Sales L2</t>
        </is>
      </c>
      <c r="H920" s="5" t="inlineStr">
        <is>
          <t>M</t>
        </is>
      </c>
      <c r="I920" s="5" t="inlineStr">
        <is>
          <t>Permanent</t>
        </is>
      </c>
      <c r="J920" s="5" t="inlineStr">
        <is>
          <t>Hybrid</t>
        </is>
      </c>
      <c r="K920" s="5" t="n">
        <v>1</v>
      </c>
      <c r="L920" s="5" t="n">
        <v>40</v>
      </c>
      <c r="M920" s="5" t="n">
        <v>3</v>
      </c>
      <c r="N920" s="41" t="n">
        <v>33050</v>
      </c>
      <c r="O920" s="41" t="n">
        <v>0</v>
      </c>
      <c r="P920" s="41" t="n">
        <v>5220</v>
      </c>
      <c r="Q920" s="41" t="n">
        <v>0</v>
      </c>
      <c r="R920" s="41" t="n">
        <v>0</v>
      </c>
      <c r="S920" s="28">
        <f>L920*Settings!$C$7</f>
        <v/>
      </c>
      <c r="T920" s="34">
        <f>O920+P920+Q920+R920</f>
        <v/>
      </c>
      <c r="U920" s="34">
        <f>N920+T920</f>
        <v/>
      </c>
      <c r="V920" s="33">
        <f>N920/S920</f>
        <v/>
      </c>
      <c r="W920" s="33">
        <f>T920/S920</f>
        <v/>
      </c>
      <c r="X920" s="33">
        <f>U920/S920</f>
        <v/>
      </c>
      <c r="Y920" s="4">
        <f>IF(T920&gt;0,1,0)</f>
        <v/>
      </c>
      <c r="Z920" s="4">
        <f>INDEX('Job Evaluation'!$I$5:$I$40,MATCH(G920,'Job Evaluation'!$A$5:$A$40,0))</f>
        <v/>
      </c>
      <c r="AA920" s="4">
        <f>SUMPRODUCT(($C$2:$C$3444=C920)*($X$2:$X$3444&lt;X920))+SUMPRODUCT(($C$2:C920=C920)*($X$2:X920=X920))</f>
        <v/>
      </c>
      <c r="AB920" s="4">
        <f>MIN(4,INT((AA920-1)*4/COUNTIF($C$2:$C$3444,C920))+1)</f>
        <v/>
      </c>
    </row>
    <row r="921">
      <c r="A921" s="5" t="inlineStr">
        <is>
          <t>W01089</t>
        </is>
      </c>
      <c r="B921" s="5" t="inlineStr">
        <is>
          <t>PL · Kraków</t>
        </is>
      </c>
      <c r="C921" s="5" t="inlineStr">
        <is>
          <t>PL</t>
        </is>
      </c>
      <c r="D921" s="5" t="inlineStr">
        <is>
          <t>Krakow</t>
        </is>
      </c>
      <c r="E921" s="5" t="inlineStr">
        <is>
          <t>Tech</t>
        </is>
      </c>
      <c r="F921" s="5" t="inlineStr">
        <is>
          <t>L3</t>
        </is>
      </c>
      <c r="G921" s="5" t="inlineStr">
        <is>
          <t>Tech L3</t>
        </is>
      </c>
      <c r="H921" s="5" t="inlineStr">
        <is>
          <t>F</t>
        </is>
      </c>
      <c r="I921" s="5" t="inlineStr">
        <is>
          <t>Permanent</t>
        </is>
      </c>
      <c r="J921" s="5" t="inlineStr">
        <is>
          <t>Hybrid</t>
        </is>
      </c>
      <c r="K921" s="5" t="n">
        <v>1</v>
      </c>
      <c r="L921" s="5" t="n">
        <v>40</v>
      </c>
      <c r="M921" s="5" t="n">
        <v>3</v>
      </c>
      <c r="N921" s="41" t="n">
        <v>36950</v>
      </c>
      <c r="O921" s="41" t="n">
        <v>1770</v>
      </c>
      <c r="P921" s="41" t="n">
        <v>0</v>
      </c>
      <c r="Q921" s="41" t="n">
        <v>0</v>
      </c>
      <c r="R921" s="41" t="n">
        <v>0</v>
      </c>
      <c r="S921" s="28">
        <f>L921*Settings!$C$7</f>
        <v/>
      </c>
      <c r="T921" s="34">
        <f>O921+P921+Q921+R921</f>
        <v/>
      </c>
      <c r="U921" s="34">
        <f>N921+T921</f>
        <v/>
      </c>
      <c r="V921" s="33">
        <f>N921/S921</f>
        <v/>
      </c>
      <c r="W921" s="33">
        <f>T921/S921</f>
        <v/>
      </c>
      <c r="X921" s="33">
        <f>U921/S921</f>
        <v/>
      </c>
      <c r="Y921" s="4">
        <f>IF(T921&gt;0,1,0)</f>
        <v/>
      </c>
      <c r="Z921" s="4">
        <f>INDEX('Job Evaluation'!$I$5:$I$40,MATCH(G921,'Job Evaluation'!$A$5:$A$40,0))</f>
        <v/>
      </c>
      <c r="AA921" s="4">
        <f>SUMPRODUCT(($C$2:$C$3444=C921)*($X$2:$X$3444&lt;X921))+SUMPRODUCT(($C$2:C921=C921)*($X$2:X921=X921))</f>
        <v/>
      </c>
      <c r="AB921" s="4">
        <f>MIN(4,INT((AA921-1)*4/COUNTIF($C$2:$C$3444,C921))+1)</f>
        <v/>
      </c>
    </row>
    <row r="922">
      <c r="A922" s="5" t="inlineStr">
        <is>
          <t>W01090</t>
        </is>
      </c>
      <c r="B922" s="5" t="inlineStr">
        <is>
          <t>IT · Milan</t>
        </is>
      </c>
      <c r="C922" s="5" t="inlineStr">
        <is>
          <t>IT</t>
        </is>
      </c>
      <c r="D922" s="5" t="inlineStr">
        <is>
          <t>Milan</t>
        </is>
      </c>
      <c r="E922" s="5" t="inlineStr">
        <is>
          <t>Finance</t>
        </is>
      </c>
      <c r="F922" s="5" t="inlineStr">
        <is>
          <t>L1</t>
        </is>
      </c>
      <c r="G922" s="5" t="inlineStr">
        <is>
          <t>Finance L1</t>
        </is>
      </c>
      <c r="H922" s="5" t="inlineStr">
        <is>
          <t>F</t>
        </is>
      </c>
      <c r="I922" s="5" t="inlineStr">
        <is>
          <t>Fixed-term</t>
        </is>
      </c>
      <c r="J922" s="5" t="inlineStr">
        <is>
          <t>Onsite</t>
        </is>
      </c>
      <c r="K922" s="5" t="n">
        <v>1</v>
      </c>
      <c r="L922" s="5" t="n">
        <v>40</v>
      </c>
      <c r="M922" s="5" t="n">
        <v>4</v>
      </c>
      <c r="N922" s="41" t="n">
        <v>28100</v>
      </c>
      <c r="O922" s="41" t="n">
        <v>0</v>
      </c>
      <c r="P922" s="41" t="n">
        <v>0</v>
      </c>
      <c r="Q922" s="41" t="n">
        <v>0</v>
      </c>
      <c r="R922" s="41" t="n">
        <v>0</v>
      </c>
      <c r="S922" s="28">
        <f>L922*Settings!$C$7</f>
        <v/>
      </c>
      <c r="T922" s="34">
        <f>O922+P922+Q922+R922</f>
        <v/>
      </c>
      <c r="U922" s="34">
        <f>N922+T922</f>
        <v/>
      </c>
      <c r="V922" s="33">
        <f>N922/S922</f>
        <v/>
      </c>
      <c r="W922" s="33">
        <f>T922/S922</f>
        <v/>
      </c>
      <c r="X922" s="33">
        <f>U922/S922</f>
        <v/>
      </c>
      <c r="Y922" s="4">
        <f>IF(T922&gt;0,1,0)</f>
        <v/>
      </c>
      <c r="Z922" s="4">
        <f>INDEX('Job Evaluation'!$I$5:$I$40,MATCH(G922,'Job Evaluation'!$A$5:$A$40,0))</f>
        <v/>
      </c>
      <c r="AA922" s="4">
        <f>SUMPRODUCT(($C$2:$C$3444=C922)*($X$2:$X$3444&lt;X922))+SUMPRODUCT(($C$2:C922=C922)*($X$2:X922=X922))</f>
        <v/>
      </c>
      <c r="AB922" s="4">
        <f>MIN(4,INT((AA922-1)*4/COUNTIF($C$2:$C$3444,C922))+1)</f>
        <v/>
      </c>
    </row>
    <row r="923">
      <c r="A923" s="5" t="inlineStr">
        <is>
          <t>W01091</t>
        </is>
      </c>
      <c r="B923" s="5" t="inlineStr">
        <is>
          <t>DE · Munich</t>
        </is>
      </c>
      <c r="C923" s="5" t="inlineStr">
        <is>
          <t>DE</t>
        </is>
      </c>
      <c r="D923" s="5" t="inlineStr">
        <is>
          <t>Munich</t>
        </is>
      </c>
      <c r="E923" s="5" t="inlineStr">
        <is>
          <t>Finance</t>
        </is>
      </c>
      <c r="F923" s="5" t="inlineStr">
        <is>
          <t>L1</t>
        </is>
      </c>
      <c r="G923" s="5" t="inlineStr">
        <is>
          <t>Finance L1</t>
        </is>
      </c>
      <c r="H923" s="5" t="inlineStr">
        <is>
          <t>F</t>
        </is>
      </c>
      <c r="I923" s="5" t="inlineStr">
        <is>
          <t>Permanent</t>
        </is>
      </c>
      <c r="J923" s="5" t="inlineStr">
        <is>
          <t>Hybrid</t>
        </is>
      </c>
      <c r="K923" s="5" t="n">
        <v>1</v>
      </c>
      <c r="L923" s="5" t="n">
        <v>40</v>
      </c>
      <c r="M923" s="5" t="n">
        <v>3</v>
      </c>
      <c r="N923" s="41" t="n">
        <v>49600</v>
      </c>
      <c r="O923" s="41" t="n">
        <v>0</v>
      </c>
      <c r="P923" s="41" t="n">
        <v>0</v>
      </c>
      <c r="Q923" s="41" t="n">
        <v>0</v>
      </c>
      <c r="R923" s="41" t="n">
        <v>0</v>
      </c>
      <c r="S923" s="28">
        <f>L923*Settings!$C$7</f>
        <v/>
      </c>
      <c r="T923" s="34">
        <f>O923+P923+Q923+R923</f>
        <v/>
      </c>
      <c r="U923" s="34">
        <f>N923+T923</f>
        <v/>
      </c>
      <c r="V923" s="33">
        <f>N923/S923</f>
        <v/>
      </c>
      <c r="W923" s="33">
        <f>T923/S923</f>
        <v/>
      </c>
      <c r="X923" s="33">
        <f>U923/S923</f>
        <v/>
      </c>
      <c r="Y923" s="4">
        <f>IF(T923&gt;0,1,0)</f>
        <v/>
      </c>
      <c r="Z923" s="4">
        <f>INDEX('Job Evaluation'!$I$5:$I$40,MATCH(G923,'Job Evaluation'!$A$5:$A$40,0))</f>
        <v/>
      </c>
      <c r="AA923" s="4">
        <f>SUMPRODUCT(($C$2:$C$3444=C923)*($X$2:$X$3444&lt;X923))+SUMPRODUCT(($C$2:C923=C923)*($X$2:X923=X923))</f>
        <v/>
      </c>
      <c r="AB923" s="4">
        <f>MIN(4,INT((AA923-1)*4/COUNTIF($C$2:$C$3444,C923))+1)</f>
        <v/>
      </c>
    </row>
    <row r="924">
      <c r="A924" s="5" t="inlineStr">
        <is>
          <t>W01092</t>
        </is>
      </c>
      <c r="B924" s="5" t="inlineStr">
        <is>
          <t>DE · Munich</t>
        </is>
      </c>
      <c r="C924" s="5" t="inlineStr">
        <is>
          <t>DE</t>
        </is>
      </c>
      <c r="D924" s="5" t="inlineStr">
        <is>
          <t>Munich</t>
        </is>
      </c>
      <c r="E924" s="5" t="inlineStr">
        <is>
          <t>Tech</t>
        </is>
      </c>
      <c r="F924" s="5" t="inlineStr">
        <is>
          <t>L1</t>
        </is>
      </c>
      <c r="G924" s="5" t="inlineStr">
        <is>
          <t>Tech L1</t>
        </is>
      </c>
      <c r="H924" s="5" t="inlineStr">
        <is>
          <t>M</t>
        </is>
      </c>
      <c r="I924" s="5" t="inlineStr">
        <is>
          <t>Fixed-term</t>
        </is>
      </c>
      <c r="J924" s="5" t="inlineStr">
        <is>
          <t>Onsite</t>
        </is>
      </c>
      <c r="K924" s="5" t="n">
        <v>1</v>
      </c>
      <c r="L924" s="5" t="n">
        <v>40</v>
      </c>
      <c r="M924" s="5" t="n">
        <v>2</v>
      </c>
      <c r="N924" s="41" t="n">
        <v>48550</v>
      </c>
      <c r="O924" s="41" t="n">
        <v>0</v>
      </c>
      <c r="P924" s="41" t="n">
        <v>0</v>
      </c>
      <c r="Q924" s="41" t="n">
        <v>0</v>
      </c>
      <c r="R924" s="41" t="n">
        <v>0</v>
      </c>
      <c r="S924" s="28">
        <f>L924*Settings!$C$7</f>
        <v/>
      </c>
      <c r="T924" s="34">
        <f>O924+P924+Q924+R924</f>
        <v/>
      </c>
      <c r="U924" s="34">
        <f>N924+T924</f>
        <v/>
      </c>
      <c r="V924" s="33">
        <f>N924/S924</f>
        <v/>
      </c>
      <c r="W924" s="33">
        <f>T924/S924</f>
        <v/>
      </c>
      <c r="X924" s="33">
        <f>U924/S924</f>
        <v/>
      </c>
      <c r="Y924" s="4">
        <f>IF(T924&gt;0,1,0)</f>
        <v/>
      </c>
      <c r="Z924" s="4">
        <f>INDEX('Job Evaluation'!$I$5:$I$40,MATCH(G924,'Job Evaluation'!$A$5:$A$40,0))</f>
        <v/>
      </c>
      <c r="AA924" s="4">
        <f>SUMPRODUCT(($C$2:$C$3444=C924)*($X$2:$X$3444&lt;X924))+SUMPRODUCT(($C$2:C924=C924)*($X$2:X924=X924))</f>
        <v/>
      </c>
      <c r="AB924" s="4">
        <f>MIN(4,INT((AA924-1)*4/COUNTIF($C$2:$C$3444,C924))+1)</f>
        <v/>
      </c>
    </row>
    <row r="925">
      <c r="A925" s="5" t="inlineStr">
        <is>
          <t>W01093</t>
        </is>
      </c>
      <c r="B925" s="5" t="inlineStr">
        <is>
          <t>PL · Kraków</t>
        </is>
      </c>
      <c r="C925" s="5" t="inlineStr">
        <is>
          <t>PL</t>
        </is>
      </c>
      <c r="D925" s="5" t="inlineStr">
        <is>
          <t>Krakow</t>
        </is>
      </c>
      <c r="E925" s="5" t="inlineStr">
        <is>
          <t>Customer Service</t>
        </is>
      </c>
      <c r="F925" s="5" t="inlineStr">
        <is>
          <t>L3</t>
        </is>
      </c>
      <c r="G925" s="5" t="inlineStr">
        <is>
          <t>Customer Service L3</t>
        </is>
      </c>
      <c r="H925" s="5" t="inlineStr">
        <is>
          <t>F</t>
        </is>
      </c>
      <c r="I925" s="5" t="inlineStr">
        <is>
          <t>Permanent</t>
        </is>
      </c>
      <c r="J925" s="5" t="inlineStr">
        <is>
          <t>Onsite</t>
        </is>
      </c>
      <c r="K925" s="5" t="n">
        <v>1</v>
      </c>
      <c r="L925" s="5" t="n">
        <v>40</v>
      </c>
      <c r="M925" s="5" t="n">
        <v>2</v>
      </c>
      <c r="N925" s="41" t="n">
        <v>22650</v>
      </c>
      <c r="O925" s="41" t="n">
        <v>560</v>
      </c>
      <c r="P925" s="41" t="n">
        <v>0</v>
      </c>
      <c r="Q925" s="41" t="n">
        <v>840</v>
      </c>
      <c r="R925" s="41" t="n">
        <v>0</v>
      </c>
      <c r="S925" s="28">
        <f>L925*Settings!$C$7</f>
        <v/>
      </c>
      <c r="T925" s="34">
        <f>O925+P925+Q925+R925</f>
        <v/>
      </c>
      <c r="U925" s="34">
        <f>N925+T925</f>
        <v/>
      </c>
      <c r="V925" s="33">
        <f>N925/S925</f>
        <v/>
      </c>
      <c r="W925" s="33">
        <f>T925/S925</f>
        <v/>
      </c>
      <c r="X925" s="33">
        <f>U925/S925</f>
        <v/>
      </c>
      <c r="Y925" s="4">
        <f>IF(T925&gt;0,1,0)</f>
        <v/>
      </c>
      <c r="Z925" s="4">
        <f>INDEX('Job Evaluation'!$I$5:$I$40,MATCH(G925,'Job Evaluation'!$A$5:$A$40,0))</f>
        <v/>
      </c>
      <c r="AA925" s="4">
        <f>SUMPRODUCT(($C$2:$C$3444=C925)*($X$2:$X$3444&lt;X925))+SUMPRODUCT(($C$2:C925=C925)*($X$2:X925=X925))</f>
        <v/>
      </c>
      <c r="AB925" s="4">
        <f>MIN(4,INT((AA925-1)*4/COUNTIF($C$2:$C$3444,C925))+1)</f>
        <v/>
      </c>
    </row>
    <row r="926">
      <c r="A926" s="5" t="inlineStr">
        <is>
          <t>W01094</t>
        </is>
      </c>
      <c r="B926" s="5" t="inlineStr">
        <is>
          <t>PL · Kraków</t>
        </is>
      </c>
      <c r="C926" s="5" t="inlineStr">
        <is>
          <t>PL</t>
        </is>
      </c>
      <c r="D926" s="5" t="inlineStr">
        <is>
          <t>Krakow</t>
        </is>
      </c>
      <c r="E926" s="5" t="inlineStr">
        <is>
          <t>Customer Service</t>
        </is>
      </c>
      <c r="F926" s="5" t="inlineStr">
        <is>
          <t>L4</t>
        </is>
      </c>
      <c r="G926" s="5" t="inlineStr">
        <is>
          <t>Customer Service L4</t>
        </is>
      </c>
      <c r="H926" s="5" t="inlineStr">
        <is>
          <t>M</t>
        </is>
      </c>
      <c r="I926" s="5" t="inlineStr">
        <is>
          <t>Fixed-term</t>
        </is>
      </c>
      <c r="J926" s="5" t="inlineStr">
        <is>
          <t>Remote</t>
        </is>
      </c>
      <c r="K926" s="5" t="n">
        <v>1</v>
      </c>
      <c r="L926" s="5" t="n">
        <v>40</v>
      </c>
      <c r="M926" s="5" t="n">
        <v>4</v>
      </c>
      <c r="N926" s="41" t="n">
        <v>39050</v>
      </c>
      <c r="O926" s="41" t="n">
        <v>4090</v>
      </c>
      <c r="P926" s="41" t="n">
        <v>0</v>
      </c>
      <c r="Q926" s="41" t="n">
        <v>0</v>
      </c>
      <c r="R926" s="41" t="n">
        <v>0</v>
      </c>
      <c r="S926" s="28">
        <f>L926*Settings!$C$7</f>
        <v/>
      </c>
      <c r="T926" s="34">
        <f>O926+P926+Q926+R926</f>
        <v/>
      </c>
      <c r="U926" s="34">
        <f>N926+T926</f>
        <v/>
      </c>
      <c r="V926" s="33">
        <f>N926/S926</f>
        <v/>
      </c>
      <c r="W926" s="33">
        <f>T926/S926</f>
        <v/>
      </c>
      <c r="X926" s="33">
        <f>U926/S926</f>
        <v/>
      </c>
      <c r="Y926" s="4">
        <f>IF(T926&gt;0,1,0)</f>
        <v/>
      </c>
      <c r="Z926" s="4">
        <f>INDEX('Job Evaluation'!$I$5:$I$40,MATCH(G926,'Job Evaluation'!$A$5:$A$40,0))</f>
        <v/>
      </c>
      <c r="AA926" s="4">
        <f>SUMPRODUCT(($C$2:$C$3444=C926)*($X$2:$X$3444&lt;X926))+SUMPRODUCT(($C$2:C926=C926)*($X$2:X926=X926))</f>
        <v/>
      </c>
      <c r="AB926" s="4">
        <f>MIN(4,INT((AA926-1)*4/COUNTIF($C$2:$C$3444,C926))+1)</f>
        <v/>
      </c>
    </row>
    <row r="927">
      <c r="A927" s="5" t="inlineStr">
        <is>
          <t>W01095</t>
        </is>
      </c>
      <c r="B927" s="5" t="inlineStr">
        <is>
          <t>PL · Kraków</t>
        </is>
      </c>
      <c r="C927" s="5" t="inlineStr">
        <is>
          <t>PL</t>
        </is>
      </c>
      <c r="D927" s="5" t="inlineStr">
        <is>
          <t>Krakow</t>
        </is>
      </c>
      <c r="E927" s="5" t="inlineStr">
        <is>
          <t>Sales</t>
        </is>
      </c>
      <c r="F927" s="5" t="inlineStr">
        <is>
          <t>L2</t>
        </is>
      </c>
      <c r="G927" s="5" t="inlineStr">
        <is>
          <t>Sales L2</t>
        </is>
      </c>
      <c r="H927" s="5" t="inlineStr">
        <is>
          <t>M</t>
        </is>
      </c>
      <c r="I927" s="5" t="inlineStr">
        <is>
          <t>Permanent</t>
        </is>
      </c>
      <c r="J927" s="5" t="inlineStr">
        <is>
          <t>Hybrid</t>
        </is>
      </c>
      <c r="K927" s="5" t="n">
        <v>1</v>
      </c>
      <c r="L927" s="5" t="n">
        <v>40</v>
      </c>
      <c r="M927" s="5" t="n">
        <v>3</v>
      </c>
      <c r="N927" s="41" t="n">
        <v>24250</v>
      </c>
      <c r="O927" s="41" t="n">
        <v>0</v>
      </c>
      <c r="P927" s="41" t="n">
        <v>3530</v>
      </c>
      <c r="Q927" s="41" t="n">
        <v>0</v>
      </c>
      <c r="R927" s="41" t="n">
        <v>0</v>
      </c>
      <c r="S927" s="28">
        <f>L927*Settings!$C$7</f>
        <v/>
      </c>
      <c r="T927" s="34">
        <f>O927+P927+Q927+R927</f>
        <v/>
      </c>
      <c r="U927" s="34">
        <f>N927+T927</f>
        <v/>
      </c>
      <c r="V927" s="33">
        <f>N927/S927</f>
        <v/>
      </c>
      <c r="W927" s="33">
        <f>T927/S927</f>
        <v/>
      </c>
      <c r="X927" s="33">
        <f>U927/S927</f>
        <v/>
      </c>
      <c r="Y927" s="4">
        <f>IF(T927&gt;0,1,0)</f>
        <v/>
      </c>
      <c r="Z927" s="4">
        <f>INDEX('Job Evaluation'!$I$5:$I$40,MATCH(G927,'Job Evaluation'!$A$5:$A$40,0))</f>
        <v/>
      </c>
      <c r="AA927" s="4">
        <f>SUMPRODUCT(($C$2:$C$3444=C927)*($X$2:$X$3444&lt;X927))+SUMPRODUCT(($C$2:C927=C927)*($X$2:X927=X927))</f>
        <v/>
      </c>
      <c r="AB927" s="4">
        <f>MIN(4,INT((AA927-1)*4/COUNTIF($C$2:$C$3444,C927))+1)</f>
        <v/>
      </c>
    </row>
    <row r="928">
      <c r="A928" s="5" t="inlineStr">
        <is>
          <t>W01096</t>
        </is>
      </c>
      <c r="B928" s="5" t="inlineStr">
        <is>
          <t>IT · Milan</t>
        </is>
      </c>
      <c r="C928" s="5" t="inlineStr">
        <is>
          <t>IT</t>
        </is>
      </c>
      <c r="D928" s="5" t="inlineStr">
        <is>
          <t>Milan</t>
        </is>
      </c>
      <c r="E928" s="5" t="inlineStr">
        <is>
          <t>Sales</t>
        </is>
      </c>
      <c r="F928" s="5" t="inlineStr">
        <is>
          <t>L2</t>
        </is>
      </c>
      <c r="G928" s="5" t="inlineStr">
        <is>
          <t>Sales L2</t>
        </is>
      </c>
      <c r="H928" s="5" t="inlineStr">
        <is>
          <t>F</t>
        </is>
      </c>
      <c r="I928" s="5" t="inlineStr">
        <is>
          <t>Permanent</t>
        </is>
      </c>
      <c r="J928" s="5" t="inlineStr">
        <is>
          <t>Hybrid</t>
        </is>
      </c>
      <c r="K928" s="5" t="n">
        <v>1</v>
      </c>
      <c r="L928" s="5" t="n">
        <v>40</v>
      </c>
      <c r="M928" s="5" t="n">
        <v>4</v>
      </c>
      <c r="N928" s="41" t="n">
        <v>37450</v>
      </c>
      <c r="O928" s="41" t="n">
        <v>0</v>
      </c>
      <c r="P928" s="41" t="n">
        <v>7220</v>
      </c>
      <c r="Q928" s="41" t="n">
        <v>0</v>
      </c>
      <c r="R928" s="41" t="n">
        <v>0</v>
      </c>
      <c r="S928" s="28">
        <f>L928*Settings!$C$7</f>
        <v/>
      </c>
      <c r="T928" s="34">
        <f>O928+P928+Q928+R928</f>
        <v/>
      </c>
      <c r="U928" s="34">
        <f>N928+T928</f>
        <v/>
      </c>
      <c r="V928" s="33">
        <f>N928/S928</f>
        <v/>
      </c>
      <c r="W928" s="33">
        <f>T928/S928</f>
        <v/>
      </c>
      <c r="X928" s="33">
        <f>U928/S928</f>
        <v/>
      </c>
      <c r="Y928" s="4">
        <f>IF(T928&gt;0,1,0)</f>
        <v/>
      </c>
      <c r="Z928" s="4">
        <f>INDEX('Job Evaluation'!$I$5:$I$40,MATCH(G928,'Job Evaluation'!$A$5:$A$40,0))</f>
        <v/>
      </c>
      <c r="AA928" s="4">
        <f>SUMPRODUCT(($C$2:$C$3444=C928)*($X$2:$X$3444&lt;X928))+SUMPRODUCT(($C$2:C928=C928)*($X$2:X928=X928))</f>
        <v/>
      </c>
      <c r="AB928" s="4">
        <f>MIN(4,INT((AA928-1)*4/COUNTIF($C$2:$C$3444,C928))+1)</f>
        <v/>
      </c>
    </row>
    <row r="929">
      <c r="A929" s="5" t="inlineStr">
        <is>
          <t>W01097</t>
        </is>
      </c>
      <c r="B929" s="5" t="inlineStr">
        <is>
          <t>IT · Milan</t>
        </is>
      </c>
      <c r="C929" s="5" t="inlineStr">
        <is>
          <t>IT</t>
        </is>
      </c>
      <c r="D929" s="5" t="inlineStr">
        <is>
          <t>Milan</t>
        </is>
      </c>
      <c r="E929" s="5" t="inlineStr">
        <is>
          <t>Finance</t>
        </is>
      </c>
      <c r="F929" s="5" t="inlineStr">
        <is>
          <t>L2</t>
        </is>
      </c>
      <c r="G929" s="5" t="inlineStr">
        <is>
          <t>Finance L2</t>
        </is>
      </c>
      <c r="H929" s="5" t="inlineStr">
        <is>
          <t>M</t>
        </is>
      </c>
      <c r="I929" s="5" t="inlineStr">
        <is>
          <t>Permanent</t>
        </is>
      </c>
      <c r="J929" s="5" t="inlineStr">
        <is>
          <t>Remote</t>
        </is>
      </c>
      <c r="K929" s="5" t="n">
        <v>1</v>
      </c>
      <c r="L929" s="5" t="n">
        <v>40</v>
      </c>
      <c r="M929" s="5" t="n">
        <v>2</v>
      </c>
      <c r="N929" s="41" t="n">
        <v>35950</v>
      </c>
      <c r="O929" s="41" t="n">
        <v>0</v>
      </c>
      <c r="P929" s="41" t="n">
        <v>0</v>
      </c>
      <c r="Q929" s="41" t="n">
        <v>0</v>
      </c>
      <c r="R929" s="41" t="n">
        <v>0</v>
      </c>
      <c r="S929" s="28">
        <f>L929*Settings!$C$7</f>
        <v/>
      </c>
      <c r="T929" s="34">
        <f>O929+P929+Q929+R929</f>
        <v/>
      </c>
      <c r="U929" s="34">
        <f>N929+T929</f>
        <v/>
      </c>
      <c r="V929" s="33">
        <f>N929/S929</f>
        <v/>
      </c>
      <c r="W929" s="33">
        <f>T929/S929</f>
        <v/>
      </c>
      <c r="X929" s="33">
        <f>U929/S929</f>
        <v/>
      </c>
      <c r="Y929" s="4">
        <f>IF(T929&gt;0,1,0)</f>
        <v/>
      </c>
      <c r="Z929" s="4">
        <f>INDEX('Job Evaluation'!$I$5:$I$40,MATCH(G929,'Job Evaluation'!$A$5:$A$40,0))</f>
        <v/>
      </c>
      <c r="AA929" s="4">
        <f>SUMPRODUCT(($C$2:$C$3444=C929)*($X$2:$X$3444&lt;X929))+SUMPRODUCT(($C$2:C929=C929)*($X$2:X929=X929))</f>
        <v/>
      </c>
      <c r="AB929" s="4">
        <f>MIN(4,INT((AA929-1)*4/COUNTIF($C$2:$C$3444,C929))+1)</f>
        <v/>
      </c>
    </row>
    <row r="930">
      <c r="A930" s="5" t="inlineStr">
        <is>
          <t>W01098</t>
        </is>
      </c>
      <c r="B930" s="5" t="inlineStr">
        <is>
          <t>PL · Kraków</t>
        </is>
      </c>
      <c r="C930" s="5" t="inlineStr">
        <is>
          <t>PL</t>
        </is>
      </c>
      <c r="D930" s="5" t="inlineStr">
        <is>
          <t>Krakow</t>
        </is>
      </c>
      <c r="E930" s="5" t="inlineStr">
        <is>
          <t>Finance</t>
        </is>
      </c>
      <c r="F930" s="5" t="inlineStr">
        <is>
          <t>L4</t>
        </is>
      </c>
      <c r="G930" s="5" t="inlineStr">
        <is>
          <t>Finance L4</t>
        </is>
      </c>
      <c r="H930" s="5" t="inlineStr">
        <is>
          <t>M</t>
        </is>
      </c>
      <c r="I930" s="5" t="inlineStr">
        <is>
          <t>Fixed-term</t>
        </is>
      </c>
      <c r="J930" s="5" t="inlineStr">
        <is>
          <t>Hybrid</t>
        </is>
      </c>
      <c r="K930" s="5" t="n">
        <v>1</v>
      </c>
      <c r="L930" s="5" t="n">
        <v>40</v>
      </c>
      <c r="M930" s="5" t="n">
        <v>3</v>
      </c>
      <c r="N930" s="41" t="n">
        <v>44800</v>
      </c>
      <c r="O930" s="41" t="n">
        <v>3700</v>
      </c>
      <c r="P930" s="41" t="n">
        <v>0</v>
      </c>
      <c r="Q930" s="41" t="n">
        <v>0</v>
      </c>
      <c r="R930" s="41" t="n">
        <v>0</v>
      </c>
      <c r="S930" s="28">
        <f>L930*Settings!$C$7</f>
        <v/>
      </c>
      <c r="T930" s="34">
        <f>O930+P930+Q930+R930</f>
        <v/>
      </c>
      <c r="U930" s="34">
        <f>N930+T930</f>
        <v/>
      </c>
      <c r="V930" s="33">
        <f>N930/S930</f>
        <v/>
      </c>
      <c r="W930" s="33">
        <f>T930/S930</f>
        <v/>
      </c>
      <c r="X930" s="33">
        <f>U930/S930</f>
        <v/>
      </c>
      <c r="Y930" s="4">
        <f>IF(T930&gt;0,1,0)</f>
        <v/>
      </c>
      <c r="Z930" s="4">
        <f>INDEX('Job Evaluation'!$I$5:$I$40,MATCH(G930,'Job Evaluation'!$A$5:$A$40,0))</f>
        <v/>
      </c>
      <c r="AA930" s="4">
        <f>SUMPRODUCT(($C$2:$C$3444=C930)*($X$2:$X$3444&lt;X930))+SUMPRODUCT(($C$2:C930=C930)*($X$2:X930=X930))</f>
        <v/>
      </c>
      <c r="AB930" s="4">
        <f>MIN(4,INT((AA930-1)*4/COUNTIF($C$2:$C$3444,C930))+1)</f>
        <v/>
      </c>
    </row>
    <row r="931">
      <c r="A931" s="5" t="inlineStr">
        <is>
          <t>W01099</t>
        </is>
      </c>
      <c r="B931" s="5" t="inlineStr">
        <is>
          <t>IT · Milan</t>
        </is>
      </c>
      <c r="C931" s="5" t="inlineStr">
        <is>
          <t>IT</t>
        </is>
      </c>
      <c r="D931" s="5" t="inlineStr">
        <is>
          <t>Milan</t>
        </is>
      </c>
      <c r="E931" s="5" t="inlineStr">
        <is>
          <t>Customer Service</t>
        </is>
      </c>
      <c r="F931" s="5" t="inlineStr">
        <is>
          <t>L5</t>
        </is>
      </c>
      <c r="G931" s="5" t="inlineStr">
        <is>
          <t>Customer Service L5</t>
        </is>
      </c>
      <c r="H931" s="5" t="inlineStr">
        <is>
          <t>M</t>
        </is>
      </c>
      <c r="I931" s="5" t="inlineStr">
        <is>
          <t>Permanent</t>
        </is>
      </c>
      <c r="J931" s="5" t="inlineStr">
        <is>
          <t>Hybrid</t>
        </is>
      </c>
      <c r="K931" s="5" t="n">
        <v>1</v>
      </c>
      <c r="L931" s="5" t="n">
        <v>40</v>
      </c>
      <c r="M931" s="5" t="n">
        <v>3</v>
      </c>
      <c r="N931" s="41" t="n">
        <v>72200</v>
      </c>
      <c r="O931" s="41" t="n">
        <v>9960</v>
      </c>
      <c r="P931" s="41" t="n">
        <v>0</v>
      </c>
      <c r="Q931" s="41" t="n">
        <v>0</v>
      </c>
      <c r="R931" s="41" t="n">
        <v>6000</v>
      </c>
      <c r="S931" s="28">
        <f>L931*Settings!$C$7</f>
        <v/>
      </c>
      <c r="T931" s="34">
        <f>O931+P931+Q931+R931</f>
        <v/>
      </c>
      <c r="U931" s="34">
        <f>N931+T931</f>
        <v/>
      </c>
      <c r="V931" s="33">
        <f>N931/S931</f>
        <v/>
      </c>
      <c r="W931" s="33">
        <f>T931/S931</f>
        <v/>
      </c>
      <c r="X931" s="33">
        <f>U931/S931</f>
        <v/>
      </c>
      <c r="Y931" s="4">
        <f>IF(T931&gt;0,1,0)</f>
        <v/>
      </c>
      <c r="Z931" s="4">
        <f>INDEX('Job Evaluation'!$I$5:$I$40,MATCH(G931,'Job Evaluation'!$A$5:$A$40,0))</f>
        <v/>
      </c>
      <c r="AA931" s="4">
        <f>SUMPRODUCT(($C$2:$C$3444=C931)*($X$2:$X$3444&lt;X931))+SUMPRODUCT(($C$2:C931=C931)*($X$2:X931=X931))</f>
        <v/>
      </c>
      <c r="AB931" s="4">
        <f>MIN(4,INT((AA931-1)*4/COUNTIF($C$2:$C$3444,C931))+1)</f>
        <v/>
      </c>
    </row>
    <row r="932">
      <c r="A932" s="5" t="inlineStr">
        <is>
          <t>W01100</t>
        </is>
      </c>
      <c r="B932" s="5" t="inlineStr">
        <is>
          <t>PL · Kraków</t>
        </is>
      </c>
      <c r="C932" s="5" t="inlineStr">
        <is>
          <t>PL</t>
        </is>
      </c>
      <c r="D932" s="5" t="inlineStr">
        <is>
          <t>Krakow</t>
        </is>
      </c>
      <c r="E932" s="5" t="inlineStr">
        <is>
          <t>HR</t>
        </is>
      </c>
      <c r="F932" s="5" t="inlineStr">
        <is>
          <t>L4</t>
        </is>
      </c>
      <c r="G932" s="5" t="inlineStr">
        <is>
          <t>HR L4</t>
        </is>
      </c>
      <c r="H932" s="5" t="inlineStr">
        <is>
          <t>F</t>
        </is>
      </c>
      <c r="I932" s="5" t="inlineStr">
        <is>
          <t>Permanent</t>
        </is>
      </c>
      <c r="J932" s="5" t="inlineStr">
        <is>
          <t>Remote</t>
        </is>
      </c>
      <c r="K932" s="5" t="n">
        <v>1</v>
      </c>
      <c r="L932" s="5" t="n">
        <v>40</v>
      </c>
      <c r="M932" s="5" t="n">
        <v>4</v>
      </c>
      <c r="N932" s="41" t="n">
        <v>45450</v>
      </c>
      <c r="O932" s="41" t="n">
        <v>4670</v>
      </c>
      <c r="P932" s="41" t="n">
        <v>0</v>
      </c>
      <c r="Q932" s="41" t="n">
        <v>0</v>
      </c>
      <c r="R932" s="41" t="n">
        <v>0</v>
      </c>
      <c r="S932" s="28">
        <f>L932*Settings!$C$7</f>
        <v/>
      </c>
      <c r="T932" s="34">
        <f>O932+P932+Q932+R932</f>
        <v/>
      </c>
      <c r="U932" s="34">
        <f>N932+T932</f>
        <v/>
      </c>
      <c r="V932" s="33">
        <f>N932/S932</f>
        <v/>
      </c>
      <c r="W932" s="33">
        <f>T932/S932</f>
        <v/>
      </c>
      <c r="X932" s="33">
        <f>U932/S932</f>
        <v/>
      </c>
      <c r="Y932" s="4">
        <f>IF(T932&gt;0,1,0)</f>
        <v/>
      </c>
      <c r="Z932" s="4">
        <f>INDEX('Job Evaluation'!$I$5:$I$40,MATCH(G932,'Job Evaluation'!$A$5:$A$40,0))</f>
        <v/>
      </c>
      <c r="AA932" s="4">
        <f>SUMPRODUCT(($C$2:$C$3444=C932)*($X$2:$X$3444&lt;X932))+SUMPRODUCT(($C$2:C932=C932)*($X$2:X932=X932))</f>
        <v/>
      </c>
      <c r="AB932" s="4">
        <f>MIN(4,INT((AA932-1)*4/COUNTIF($C$2:$C$3444,C932))+1)</f>
        <v/>
      </c>
    </row>
    <row r="933">
      <c r="A933" s="5" t="inlineStr">
        <is>
          <t>W01101</t>
        </is>
      </c>
      <c r="B933" s="5" t="inlineStr">
        <is>
          <t>PL · Kraków</t>
        </is>
      </c>
      <c r="C933" s="5" t="inlineStr">
        <is>
          <t>PL</t>
        </is>
      </c>
      <c r="D933" s="5" t="inlineStr">
        <is>
          <t>Krakow</t>
        </is>
      </c>
      <c r="E933" s="5" t="inlineStr">
        <is>
          <t>Customer Service</t>
        </is>
      </c>
      <c r="F933" s="5" t="inlineStr">
        <is>
          <t>L4</t>
        </is>
      </c>
      <c r="G933" s="5" t="inlineStr">
        <is>
          <t>Customer Service L4</t>
        </is>
      </c>
      <c r="H933" s="5" t="inlineStr">
        <is>
          <t>M</t>
        </is>
      </c>
      <c r="I933" s="5" t="inlineStr">
        <is>
          <t>Permanent</t>
        </is>
      </c>
      <c r="J933" s="5" t="inlineStr">
        <is>
          <t>Onsite</t>
        </is>
      </c>
      <c r="K933" s="5" t="n">
        <v>1</v>
      </c>
      <c r="L933" s="5" t="n">
        <v>40</v>
      </c>
      <c r="M933" s="5" t="n">
        <v>3</v>
      </c>
      <c r="N933" s="41" t="n">
        <v>37350</v>
      </c>
      <c r="O933" s="41" t="n">
        <v>3240</v>
      </c>
      <c r="P933" s="41" t="n">
        <v>0</v>
      </c>
      <c r="Q933" s="41" t="n">
        <v>0</v>
      </c>
      <c r="R933" s="41" t="n">
        <v>0</v>
      </c>
      <c r="S933" s="28">
        <f>L933*Settings!$C$7</f>
        <v/>
      </c>
      <c r="T933" s="34">
        <f>O933+P933+Q933+R933</f>
        <v/>
      </c>
      <c r="U933" s="34">
        <f>N933+T933</f>
        <v/>
      </c>
      <c r="V933" s="33">
        <f>N933/S933</f>
        <v/>
      </c>
      <c r="W933" s="33">
        <f>T933/S933</f>
        <v/>
      </c>
      <c r="X933" s="33">
        <f>U933/S933</f>
        <v/>
      </c>
      <c r="Y933" s="4">
        <f>IF(T933&gt;0,1,0)</f>
        <v/>
      </c>
      <c r="Z933" s="4">
        <f>INDEX('Job Evaluation'!$I$5:$I$40,MATCH(G933,'Job Evaluation'!$A$5:$A$40,0))</f>
        <v/>
      </c>
      <c r="AA933" s="4">
        <f>SUMPRODUCT(($C$2:$C$3444=C933)*($X$2:$X$3444&lt;X933))+SUMPRODUCT(($C$2:C933=C933)*($X$2:X933=X933))</f>
        <v/>
      </c>
      <c r="AB933" s="4">
        <f>MIN(4,INT((AA933-1)*4/COUNTIF($C$2:$C$3444,C933))+1)</f>
        <v/>
      </c>
    </row>
    <row r="934">
      <c r="A934" s="5" t="inlineStr">
        <is>
          <t>W01102</t>
        </is>
      </c>
      <c r="B934" s="5" t="inlineStr">
        <is>
          <t>PL · Kraków</t>
        </is>
      </c>
      <c r="C934" s="5" t="inlineStr">
        <is>
          <t>PL</t>
        </is>
      </c>
      <c r="D934" s="5" t="inlineStr">
        <is>
          <t>Krakow</t>
        </is>
      </c>
      <c r="E934" s="5" t="inlineStr">
        <is>
          <t>Customer Service</t>
        </is>
      </c>
      <c r="F934" s="5" t="inlineStr">
        <is>
          <t>L2</t>
        </is>
      </c>
      <c r="G934" s="5" t="inlineStr">
        <is>
          <t>Customer Service L2</t>
        </is>
      </c>
      <c r="H934" s="5" t="inlineStr">
        <is>
          <t>M</t>
        </is>
      </c>
      <c r="I934" s="5" t="inlineStr">
        <is>
          <t>Permanent</t>
        </is>
      </c>
      <c r="J934" s="5" t="inlineStr">
        <is>
          <t>Remote</t>
        </is>
      </c>
      <c r="K934" s="5" t="n">
        <v>1</v>
      </c>
      <c r="L934" s="5" t="n">
        <v>40</v>
      </c>
      <c r="M934" s="5" t="n">
        <v>3</v>
      </c>
      <c r="N934" s="41" t="n">
        <v>22300</v>
      </c>
      <c r="O934" s="41" t="n">
        <v>0</v>
      </c>
      <c r="P934" s="41" t="n">
        <v>0</v>
      </c>
      <c r="Q934" s="41" t="n">
        <v>0</v>
      </c>
      <c r="R934" s="41" t="n">
        <v>0</v>
      </c>
      <c r="S934" s="28">
        <f>L934*Settings!$C$7</f>
        <v/>
      </c>
      <c r="T934" s="34">
        <f>O934+P934+Q934+R934</f>
        <v/>
      </c>
      <c r="U934" s="34">
        <f>N934+T934</f>
        <v/>
      </c>
      <c r="V934" s="33">
        <f>N934/S934</f>
        <v/>
      </c>
      <c r="W934" s="33">
        <f>T934/S934</f>
        <v/>
      </c>
      <c r="X934" s="33">
        <f>U934/S934</f>
        <v/>
      </c>
      <c r="Y934" s="4">
        <f>IF(T934&gt;0,1,0)</f>
        <v/>
      </c>
      <c r="Z934" s="4">
        <f>INDEX('Job Evaluation'!$I$5:$I$40,MATCH(G934,'Job Evaluation'!$A$5:$A$40,0))</f>
        <v/>
      </c>
      <c r="AA934" s="4">
        <f>SUMPRODUCT(($C$2:$C$3444=C934)*($X$2:$X$3444&lt;X934))+SUMPRODUCT(($C$2:C934=C934)*($X$2:X934=X934))</f>
        <v/>
      </c>
      <c r="AB934" s="4">
        <f>MIN(4,INT((AA934-1)*4/COUNTIF($C$2:$C$3444,C934))+1)</f>
        <v/>
      </c>
    </row>
    <row r="935">
      <c r="A935" s="5" t="inlineStr">
        <is>
          <t>W01103</t>
        </is>
      </c>
      <c r="B935" s="5" t="inlineStr">
        <is>
          <t>IT · Milan</t>
        </is>
      </c>
      <c r="C935" s="5" t="inlineStr">
        <is>
          <t>IT</t>
        </is>
      </c>
      <c r="D935" s="5" t="inlineStr">
        <is>
          <t>Milan</t>
        </is>
      </c>
      <c r="E935" s="5" t="inlineStr">
        <is>
          <t>Customer Service</t>
        </is>
      </c>
      <c r="F935" s="5" t="inlineStr">
        <is>
          <t>L2</t>
        </is>
      </c>
      <c r="G935" s="5" t="inlineStr">
        <is>
          <t>Customer Service L2</t>
        </is>
      </c>
      <c r="H935" s="5" t="inlineStr">
        <is>
          <t>M</t>
        </is>
      </c>
      <c r="I935" s="5" t="inlineStr">
        <is>
          <t>Permanent</t>
        </is>
      </c>
      <c r="J935" s="5" t="inlineStr">
        <is>
          <t>Hybrid</t>
        </is>
      </c>
      <c r="K935" s="5" t="n">
        <v>1</v>
      </c>
      <c r="L935" s="5" t="n">
        <v>40</v>
      </c>
      <c r="M935" s="5" t="n">
        <v>4</v>
      </c>
      <c r="N935" s="41" t="n">
        <v>30950</v>
      </c>
      <c r="O935" s="41" t="n">
        <v>0</v>
      </c>
      <c r="P935" s="41" t="n">
        <v>0</v>
      </c>
      <c r="Q935" s="41" t="n">
        <v>0</v>
      </c>
      <c r="R935" s="41" t="n">
        <v>0</v>
      </c>
      <c r="S935" s="28">
        <f>L935*Settings!$C$7</f>
        <v/>
      </c>
      <c r="T935" s="34">
        <f>O935+P935+Q935+R935</f>
        <v/>
      </c>
      <c r="U935" s="34">
        <f>N935+T935</f>
        <v/>
      </c>
      <c r="V935" s="33">
        <f>N935/S935</f>
        <v/>
      </c>
      <c r="W935" s="33">
        <f>T935/S935</f>
        <v/>
      </c>
      <c r="X935" s="33">
        <f>U935/S935</f>
        <v/>
      </c>
      <c r="Y935" s="4">
        <f>IF(T935&gt;0,1,0)</f>
        <v/>
      </c>
      <c r="Z935" s="4">
        <f>INDEX('Job Evaluation'!$I$5:$I$40,MATCH(G935,'Job Evaluation'!$A$5:$A$40,0))</f>
        <v/>
      </c>
      <c r="AA935" s="4">
        <f>SUMPRODUCT(($C$2:$C$3444=C935)*($X$2:$X$3444&lt;X935))+SUMPRODUCT(($C$2:C935=C935)*($X$2:X935=X935))</f>
        <v/>
      </c>
      <c r="AB935" s="4">
        <f>MIN(4,INT((AA935-1)*4/COUNTIF($C$2:$C$3444,C935))+1)</f>
        <v/>
      </c>
    </row>
    <row r="936">
      <c r="A936" s="5" t="inlineStr">
        <is>
          <t>W01105</t>
        </is>
      </c>
      <c r="B936" s="5" t="inlineStr">
        <is>
          <t>DE · Munich</t>
        </is>
      </c>
      <c r="C936" s="5" t="inlineStr">
        <is>
          <t>DE</t>
        </is>
      </c>
      <c r="D936" s="5" t="inlineStr">
        <is>
          <t>Munich</t>
        </is>
      </c>
      <c r="E936" s="5" t="inlineStr">
        <is>
          <t>Operations</t>
        </is>
      </c>
      <c r="F936" s="5" t="inlineStr">
        <is>
          <t>L2</t>
        </is>
      </c>
      <c r="G936" s="5" t="inlineStr">
        <is>
          <t>Operations L2</t>
        </is>
      </c>
      <c r="H936" s="5" t="inlineStr">
        <is>
          <t>M</t>
        </is>
      </c>
      <c r="I936" s="5" t="inlineStr">
        <is>
          <t>Permanent</t>
        </is>
      </c>
      <c r="J936" s="5" t="inlineStr">
        <is>
          <t>Onsite</t>
        </is>
      </c>
      <c r="K936" s="5" t="n">
        <v>1</v>
      </c>
      <c r="L936" s="5" t="n">
        <v>40</v>
      </c>
      <c r="M936" s="5" t="n">
        <v>4</v>
      </c>
      <c r="N936" s="41" t="n">
        <v>48100</v>
      </c>
      <c r="O936" s="41" t="n">
        <v>0</v>
      </c>
      <c r="P936" s="41" t="n">
        <v>0</v>
      </c>
      <c r="Q936" s="41" t="n">
        <v>1800</v>
      </c>
      <c r="R936" s="41" t="n">
        <v>0</v>
      </c>
      <c r="S936" s="28">
        <f>L936*Settings!$C$7</f>
        <v/>
      </c>
      <c r="T936" s="34">
        <f>O936+P936+Q936+R936</f>
        <v/>
      </c>
      <c r="U936" s="34">
        <f>N936+T936</f>
        <v/>
      </c>
      <c r="V936" s="33">
        <f>N936/S936</f>
        <v/>
      </c>
      <c r="W936" s="33">
        <f>T936/S936</f>
        <v/>
      </c>
      <c r="X936" s="33">
        <f>U936/S936</f>
        <v/>
      </c>
      <c r="Y936" s="4">
        <f>IF(T936&gt;0,1,0)</f>
        <v/>
      </c>
      <c r="Z936" s="4">
        <f>INDEX('Job Evaluation'!$I$5:$I$40,MATCH(G936,'Job Evaluation'!$A$5:$A$40,0))</f>
        <v/>
      </c>
      <c r="AA936" s="4">
        <f>SUMPRODUCT(($C$2:$C$3444=C936)*($X$2:$X$3444&lt;X936))+SUMPRODUCT(($C$2:C936=C936)*($X$2:X936=X936))</f>
        <v/>
      </c>
      <c r="AB936" s="4">
        <f>MIN(4,INT((AA936-1)*4/COUNTIF($C$2:$C$3444,C936))+1)</f>
        <v/>
      </c>
    </row>
    <row r="937">
      <c r="A937" s="5" t="inlineStr">
        <is>
          <t>W01106</t>
        </is>
      </c>
      <c r="B937" s="5" t="inlineStr">
        <is>
          <t>ES · Barcelona</t>
        </is>
      </c>
      <c r="C937" s="5" t="inlineStr">
        <is>
          <t>ES</t>
        </is>
      </c>
      <c r="D937" s="5" t="inlineStr">
        <is>
          <t>Barcelona</t>
        </is>
      </c>
      <c r="E937" s="5" t="inlineStr">
        <is>
          <t>Tech</t>
        </is>
      </c>
      <c r="F937" s="5" t="inlineStr">
        <is>
          <t>L3</t>
        </is>
      </c>
      <c r="G937" s="5" t="inlineStr">
        <is>
          <t>Tech L3</t>
        </is>
      </c>
      <c r="H937" s="5" t="inlineStr">
        <is>
          <t>M</t>
        </is>
      </c>
      <c r="I937" s="5" t="inlineStr">
        <is>
          <t>Permanent</t>
        </is>
      </c>
      <c r="J937" s="5" t="inlineStr">
        <is>
          <t>Onsite</t>
        </is>
      </c>
      <c r="K937" s="5" t="n">
        <v>1</v>
      </c>
      <c r="L937" s="5" t="n">
        <v>40</v>
      </c>
      <c r="M937" s="5" t="n">
        <v>1</v>
      </c>
      <c r="N937" s="41" t="n">
        <v>47300</v>
      </c>
      <c r="O937" s="41" t="n">
        <v>0</v>
      </c>
      <c r="P937" s="41" t="n">
        <v>0</v>
      </c>
      <c r="Q937" s="41" t="n">
        <v>0</v>
      </c>
      <c r="R937" s="41" t="n">
        <v>0</v>
      </c>
      <c r="S937" s="28">
        <f>L937*Settings!$C$7</f>
        <v/>
      </c>
      <c r="T937" s="34">
        <f>O937+P937+Q937+R937</f>
        <v/>
      </c>
      <c r="U937" s="34">
        <f>N937+T937</f>
        <v/>
      </c>
      <c r="V937" s="33">
        <f>N937/S937</f>
        <v/>
      </c>
      <c r="W937" s="33">
        <f>T937/S937</f>
        <v/>
      </c>
      <c r="X937" s="33">
        <f>U937/S937</f>
        <v/>
      </c>
      <c r="Y937" s="4">
        <f>IF(T937&gt;0,1,0)</f>
        <v/>
      </c>
      <c r="Z937" s="4">
        <f>INDEX('Job Evaluation'!$I$5:$I$40,MATCH(G937,'Job Evaluation'!$A$5:$A$40,0))</f>
        <v/>
      </c>
      <c r="AA937" s="4">
        <f>SUMPRODUCT(($C$2:$C$3444=C937)*($X$2:$X$3444&lt;X937))+SUMPRODUCT(($C$2:C937=C937)*($X$2:X937=X937))</f>
        <v/>
      </c>
      <c r="AB937" s="4">
        <f>MIN(4,INT((AA937-1)*4/COUNTIF($C$2:$C$3444,C937))+1)</f>
        <v/>
      </c>
    </row>
    <row r="938">
      <c r="A938" s="5" t="inlineStr">
        <is>
          <t>W01107</t>
        </is>
      </c>
      <c r="B938" s="5" t="inlineStr">
        <is>
          <t>PL · Kraków</t>
        </is>
      </c>
      <c r="C938" s="5" t="inlineStr">
        <is>
          <t>PL</t>
        </is>
      </c>
      <c r="D938" s="5" t="inlineStr">
        <is>
          <t>Krakow</t>
        </is>
      </c>
      <c r="E938" s="5" t="inlineStr">
        <is>
          <t>Customer Service</t>
        </is>
      </c>
      <c r="F938" s="5" t="inlineStr">
        <is>
          <t>L1</t>
        </is>
      </c>
      <c r="G938" s="5" t="inlineStr">
        <is>
          <t>Customer Service L1</t>
        </is>
      </c>
      <c r="H938" s="5" t="inlineStr">
        <is>
          <t>M</t>
        </is>
      </c>
      <c r="I938" s="5" t="inlineStr">
        <is>
          <t>Permanent</t>
        </is>
      </c>
      <c r="J938" s="5" t="inlineStr">
        <is>
          <t>Remote</t>
        </is>
      </c>
      <c r="K938" s="5" t="n">
        <v>1</v>
      </c>
      <c r="L938" s="5" t="n">
        <v>40</v>
      </c>
      <c r="M938" s="5" t="n">
        <v>4</v>
      </c>
      <c r="N938" s="41" t="n">
        <v>14950</v>
      </c>
      <c r="O938" s="41" t="n">
        <v>0</v>
      </c>
      <c r="P938" s="41" t="n">
        <v>0</v>
      </c>
      <c r="Q938" s="41" t="n">
        <v>0</v>
      </c>
      <c r="R938" s="41" t="n">
        <v>0</v>
      </c>
      <c r="S938" s="28">
        <f>L938*Settings!$C$7</f>
        <v/>
      </c>
      <c r="T938" s="34">
        <f>O938+P938+Q938+R938</f>
        <v/>
      </c>
      <c r="U938" s="34">
        <f>N938+T938</f>
        <v/>
      </c>
      <c r="V938" s="33">
        <f>N938/S938</f>
        <v/>
      </c>
      <c r="W938" s="33">
        <f>T938/S938</f>
        <v/>
      </c>
      <c r="X938" s="33">
        <f>U938/S938</f>
        <v/>
      </c>
      <c r="Y938" s="4">
        <f>IF(T938&gt;0,1,0)</f>
        <v/>
      </c>
      <c r="Z938" s="4">
        <f>INDEX('Job Evaluation'!$I$5:$I$40,MATCH(G938,'Job Evaluation'!$A$5:$A$40,0))</f>
        <v/>
      </c>
      <c r="AA938" s="4">
        <f>SUMPRODUCT(($C$2:$C$3444=C938)*($X$2:$X$3444&lt;X938))+SUMPRODUCT(($C$2:C938=C938)*($X$2:X938=X938))</f>
        <v/>
      </c>
      <c r="AB938" s="4">
        <f>MIN(4,INT((AA938-1)*4/COUNTIF($C$2:$C$3444,C938))+1)</f>
        <v/>
      </c>
    </row>
    <row r="939">
      <c r="A939" s="5" t="inlineStr">
        <is>
          <t>W01108</t>
        </is>
      </c>
      <c r="B939" s="5" t="inlineStr">
        <is>
          <t>IT · Milan</t>
        </is>
      </c>
      <c r="C939" s="5" t="inlineStr">
        <is>
          <t>IT</t>
        </is>
      </c>
      <c r="D939" s="5" t="inlineStr">
        <is>
          <t>Milan</t>
        </is>
      </c>
      <c r="E939" s="5" t="inlineStr">
        <is>
          <t>Operations</t>
        </is>
      </c>
      <c r="F939" s="5" t="inlineStr">
        <is>
          <t>L1</t>
        </is>
      </c>
      <c r="G939" s="5" t="inlineStr">
        <is>
          <t>Operations L1</t>
        </is>
      </c>
      <c r="H939" s="5" t="inlineStr">
        <is>
          <t>F</t>
        </is>
      </c>
      <c r="I939" s="5" t="inlineStr">
        <is>
          <t>Permanent</t>
        </is>
      </c>
      <c r="J939" s="5" t="inlineStr">
        <is>
          <t>Hybrid</t>
        </is>
      </c>
      <c r="K939" s="5" t="n">
        <v>1</v>
      </c>
      <c r="L939" s="5" t="n">
        <v>40</v>
      </c>
      <c r="M939" s="5" t="n">
        <v>2</v>
      </c>
      <c r="N939" s="41" t="n">
        <v>25000</v>
      </c>
      <c r="O939" s="41" t="n">
        <v>0</v>
      </c>
      <c r="P939" s="41" t="n">
        <v>0</v>
      </c>
      <c r="Q939" s="41" t="n">
        <v>0</v>
      </c>
      <c r="R939" s="41" t="n">
        <v>0</v>
      </c>
      <c r="S939" s="28">
        <f>L939*Settings!$C$7</f>
        <v/>
      </c>
      <c r="T939" s="34">
        <f>O939+P939+Q939+R939</f>
        <v/>
      </c>
      <c r="U939" s="34">
        <f>N939+T939</f>
        <v/>
      </c>
      <c r="V939" s="33">
        <f>N939/S939</f>
        <v/>
      </c>
      <c r="W939" s="33">
        <f>T939/S939</f>
        <v/>
      </c>
      <c r="X939" s="33">
        <f>U939/S939</f>
        <v/>
      </c>
      <c r="Y939" s="4">
        <f>IF(T939&gt;0,1,0)</f>
        <v/>
      </c>
      <c r="Z939" s="4">
        <f>INDEX('Job Evaluation'!$I$5:$I$40,MATCH(G939,'Job Evaluation'!$A$5:$A$40,0))</f>
        <v/>
      </c>
      <c r="AA939" s="4">
        <f>SUMPRODUCT(($C$2:$C$3444=C939)*($X$2:$X$3444&lt;X939))+SUMPRODUCT(($C$2:C939=C939)*($X$2:X939=X939))</f>
        <v/>
      </c>
      <c r="AB939" s="4">
        <f>MIN(4,INT((AA939-1)*4/COUNTIF($C$2:$C$3444,C939))+1)</f>
        <v/>
      </c>
    </row>
    <row r="940">
      <c r="A940" s="5" t="inlineStr">
        <is>
          <t>W01109</t>
        </is>
      </c>
      <c r="B940" s="5" t="inlineStr">
        <is>
          <t>PL · Kraków</t>
        </is>
      </c>
      <c r="C940" s="5" t="inlineStr">
        <is>
          <t>PL</t>
        </is>
      </c>
      <c r="D940" s="5" t="inlineStr">
        <is>
          <t>Krakow</t>
        </is>
      </c>
      <c r="E940" s="5" t="inlineStr">
        <is>
          <t>Tech</t>
        </is>
      </c>
      <c r="F940" s="5" t="inlineStr">
        <is>
          <t>L3</t>
        </is>
      </c>
      <c r="G940" s="5" t="inlineStr">
        <is>
          <t>Tech L3</t>
        </is>
      </c>
      <c r="H940" s="5" t="inlineStr">
        <is>
          <t>M</t>
        </is>
      </c>
      <c r="I940" s="5" t="inlineStr">
        <is>
          <t>Permanent</t>
        </is>
      </c>
      <c r="J940" s="5" t="inlineStr">
        <is>
          <t>Remote</t>
        </is>
      </c>
      <c r="K940" s="5" t="n">
        <v>1</v>
      </c>
      <c r="L940" s="5" t="n">
        <v>40</v>
      </c>
      <c r="M940" s="5" t="n">
        <v>5</v>
      </c>
      <c r="N940" s="41" t="n">
        <v>45050</v>
      </c>
      <c r="O940" s="41" t="n">
        <v>3220</v>
      </c>
      <c r="P940" s="41" t="n">
        <v>0</v>
      </c>
      <c r="Q940" s="41" t="n">
        <v>0</v>
      </c>
      <c r="R940" s="41" t="n">
        <v>0</v>
      </c>
      <c r="S940" s="28">
        <f>L940*Settings!$C$7</f>
        <v/>
      </c>
      <c r="T940" s="34">
        <f>O940+P940+Q940+R940</f>
        <v/>
      </c>
      <c r="U940" s="34">
        <f>N940+T940</f>
        <v/>
      </c>
      <c r="V940" s="33">
        <f>N940/S940</f>
        <v/>
      </c>
      <c r="W940" s="33">
        <f>T940/S940</f>
        <v/>
      </c>
      <c r="X940" s="33">
        <f>U940/S940</f>
        <v/>
      </c>
      <c r="Y940" s="4">
        <f>IF(T940&gt;0,1,0)</f>
        <v/>
      </c>
      <c r="Z940" s="4">
        <f>INDEX('Job Evaluation'!$I$5:$I$40,MATCH(G940,'Job Evaluation'!$A$5:$A$40,0))</f>
        <v/>
      </c>
      <c r="AA940" s="4">
        <f>SUMPRODUCT(($C$2:$C$3444=C940)*($X$2:$X$3444&lt;X940))+SUMPRODUCT(($C$2:C940=C940)*($X$2:X940=X940))</f>
        <v/>
      </c>
      <c r="AB940" s="4">
        <f>MIN(4,INT((AA940-1)*4/COUNTIF($C$2:$C$3444,C940))+1)</f>
        <v/>
      </c>
    </row>
    <row r="941">
      <c r="A941" s="5" t="inlineStr">
        <is>
          <t>W01110</t>
        </is>
      </c>
      <c r="B941" s="5" t="inlineStr">
        <is>
          <t>PL · Kraków</t>
        </is>
      </c>
      <c r="C941" s="5" t="inlineStr">
        <is>
          <t>PL</t>
        </is>
      </c>
      <c r="D941" s="5" t="inlineStr">
        <is>
          <t>Krakow</t>
        </is>
      </c>
      <c r="E941" s="5" t="inlineStr">
        <is>
          <t>Finance</t>
        </is>
      </c>
      <c r="F941" s="5" t="inlineStr">
        <is>
          <t>L5</t>
        </is>
      </c>
      <c r="G941" s="5" t="inlineStr">
        <is>
          <t>Finance L5</t>
        </is>
      </c>
      <c r="H941" s="5" t="inlineStr">
        <is>
          <t>M</t>
        </is>
      </c>
      <c r="I941" s="5" t="inlineStr">
        <is>
          <t>Permanent</t>
        </is>
      </c>
      <c r="J941" s="5" t="inlineStr">
        <is>
          <t>Onsite</t>
        </is>
      </c>
      <c r="K941" s="5" t="n">
        <v>1</v>
      </c>
      <c r="L941" s="5" t="n">
        <v>40</v>
      </c>
      <c r="M941" s="5" t="n">
        <v>2</v>
      </c>
      <c r="N941" s="41" t="n">
        <v>74800</v>
      </c>
      <c r="O941" s="41" t="n">
        <v>5070</v>
      </c>
      <c r="P941" s="41" t="n">
        <v>0</v>
      </c>
      <c r="Q941" s="41" t="n">
        <v>0</v>
      </c>
      <c r="R941" s="41" t="n">
        <v>4200</v>
      </c>
      <c r="S941" s="28">
        <f>L941*Settings!$C$7</f>
        <v/>
      </c>
      <c r="T941" s="34">
        <f>O941+P941+Q941+R941</f>
        <v/>
      </c>
      <c r="U941" s="34">
        <f>N941+T941</f>
        <v/>
      </c>
      <c r="V941" s="33">
        <f>N941/S941</f>
        <v/>
      </c>
      <c r="W941" s="33">
        <f>T941/S941</f>
        <v/>
      </c>
      <c r="X941" s="33">
        <f>U941/S941</f>
        <v/>
      </c>
      <c r="Y941" s="4">
        <f>IF(T941&gt;0,1,0)</f>
        <v/>
      </c>
      <c r="Z941" s="4">
        <f>INDEX('Job Evaluation'!$I$5:$I$40,MATCH(G941,'Job Evaluation'!$A$5:$A$40,0))</f>
        <v/>
      </c>
      <c r="AA941" s="4">
        <f>SUMPRODUCT(($C$2:$C$3444=C941)*($X$2:$X$3444&lt;X941))+SUMPRODUCT(($C$2:C941=C941)*($X$2:X941=X941))</f>
        <v/>
      </c>
      <c r="AB941" s="4">
        <f>MIN(4,INT((AA941-1)*4/COUNTIF($C$2:$C$3444,C941))+1)</f>
        <v/>
      </c>
    </row>
    <row r="942">
      <c r="A942" s="5" t="inlineStr">
        <is>
          <t>W01111</t>
        </is>
      </c>
      <c r="B942" s="5" t="inlineStr">
        <is>
          <t>IT · Milan</t>
        </is>
      </c>
      <c r="C942" s="5" t="inlineStr">
        <is>
          <t>IT</t>
        </is>
      </c>
      <c r="D942" s="5" t="inlineStr">
        <is>
          <t>Milan</t>
        </is>
      </c>
      <c r="E942" s="5" t="inlineStr">
        <is>
          <t>HR</t>
        </is>
      </c>
      <c r="F942" s="5" t="inlineStr">
        <is>
          <t>L4</t>
        </is>
      </c>
      <c r="G942" s="5" t="inlineStr">
        <is>
          <t>HR L4</t>
        </is>
      </c>
      <c r="H942" s="5" t="inlineStr">
        <is>
          <t>M</t>
        </is>
      </c>
      <c r="I942" s="5" t="inlineStr">
        <is>
          <t>Permanent</t>
        </is>
      </c>
      <c r="J942" s="5" t="inlineStr">
        <is>
          <t>Onsite</t>
        </is>
      </c>
      <c r="K942" s="5" t="n">
        <v>1</v>
      </c>
      <c r="L942" s="5" t="n">
        <v>40</v>
      </c>
      <c r="M942" s="5" t="n">
        <v>4</v>
      </c>
      <c r="N942" s="41" t="n">
        <v>53050</v>
      </c>
      <c r="O942" s="41" t="n">
        <v>5650</v>
      </c>
      <c r="P942" s="41" t="n">
        <v>0</v>
      </c>
      <c r="Q942" s="41" t="n">
        <v>0</v>
      </c>
      <c r="R942" s="41" t="n">
        <v>0</v>
      </c>
      <c r="S942" s="28">
        <f>L942*Settings!$C$7</f>
        <v/>
      </c>
      <c r="T942" s="34">
        <f>O942+P942+Q942+R942</f>
        <v/>
      </c>
      <c r="U942" s="34">
        <f>N942+T942</f>
        <v/>
      </c>
      <c r="V942" s="33">
        <f>N942/S942</f>
        <v/>
      </c>
      <c r="W942" s="33">
        <f>T942/S942</f>
        <v/>
      </c>
      <c r="X942" s="33">
        <f>U942/S942</f>
        <v/>
      </c>
      <c r="Y942" s="4">
        <f>IF(T942&gt;0,1,0)</f>
        <v/>
      </c>
      <c r="Z942" s="4">
        <f>INDEX('Job Evaluation'!$I$5:$I$40,MATCH(G942,'Job Evaluation'!$A$5:$A$40,0))</f>
        <v/>
      </c>
      <c r="AA942" s="4">
        <f>SUMPRODUCT(($C$2:$C$3444=C942)*($X$2:$X$3444&lt;X942))+SUMPRODUCT(($C$2:C942=C942)*($X$2:X942=X942))</f>
        <v/>
      </c>
      <c r="AB942" s="4">
        <f>MIN(4,INT((AA942-1)*4/COUNTIF($C$2:$C$3444,C942))+1)</f>
        <v/>
      </c>
    </row>
    <row r="943">
      <c r="A943" s="5" t="inlineStr">
        <is>
          <t>W01112</t>
        </is>
      </c>
      <c r="B943" s="5" t="inlineStr">
        <is>
          <t>PL · Kraków</t>
        </is>
      </c>
      <c r="C943" s="5" t="inlineStr">
        <is>
          <t>PL</t>
        </is>
      </c>
      <c r="D943" s="5" t="inlineStr">
        <is>
          <t>Krakow</t>
        </is>
      </c>
      <c r="E943" s="5" t="inlineStr">
        <is>
          <t>Customer Service</t>
        </is>
      </c>
      <c r="F943" s="5" t="inlineStr">
        <is>
          <t>L2</t>
        </is>
      </c>
      <c r="G943" s="5" t="inlineStr">
        <is>
          <t>Customer Service L2</t>
        </is>
      </c>
      <c r="H943" s="5" t="inlineStr">
        <is>
          <t>M</t>
        </is>
      </c>
      <c r="I943" s="5" t="inlineStr">
        <is>
          <t>Permanent</t>
        </is>
      </c>
      <c r="J943" s="5" t="inlineStr">
        <is>
          <t>Onsite</t>
        </is>
      </c>
      <c r="K943" s="5" t="n">
        <v>1</v>
      </c>
      <c r="L943" s="5" t="n">
        <v>40</v>
      </c>
      <c r="M943" s="5" t="n">
        <v>3</v>
      </c>
      <c r="N943" s="41" t="n">
        <v>25300</v>
      </c>
      <c r="O943" s="41" t="n">
        <v>0</v>
      </c>
      <c r="P943" s="41" t="n">
        <v>0</v>
      </c>
      <c r="Q943" s="41" t="n">
        <v>840</v>
      </c>
      <c r="R943" s="41" t="n">
        <v>0</v>
      </c>
      <c r="S943" s="28">
        <f>L943*Settings!$C$7</f>
        <v/>
      </c>
      <c r="T943" s="34">
        <f>O943+P943+Q943+R943</f>
        <v/>
      </c>
      <c r="U943" s="34">
        <f>N943+T943</f>
        <v/>
      </c>
      <c r="V943" s="33">
        <f>N943/S943</f>
        <v/>
      </c>
      <c r="W943" s="33">
        <f>T943/S943</f>
        <v/>
      </c>
      <c r="X943" s="33">
        <f>U943/S943</f>
        <v/>
      </c>
      <c r="Y943" s="4">
        <f>IF(T943&gt;0,1,0)</f>
        <v/>
      </c>
      <c r="Z943" s="4">
        <f>INDEX('Job Evaluation'!$I$5:$I$40,MATCH(G943,'Job Evaluation'!$A$5:$A$40,0))</f>
        <v/>
      </c>
      <c r="AA943" s="4">
        <f>SUMPRODUCT(($C$2:$C$3444=C943)*($X$2:$X$3444&lt;X943))+SUMPRODUCT(($C$2:C943=C943)*($X$2:X943=X943))</f>
        <v/>
      </c>
      <c r="AB943" s="4">
        <f>MIN(4,INT((AA943-1)*4/COUNTIF($C$2:$C$3444,C943))+1)</f>
        <v/>
      </c>
    </row>
    <row r="944">
      <c r="A944" s="5" t="inlineStr">
        <is>
          <t>W01113</t>
        </is>
      </c>
      <c r="B944" s="5" t="inlineStr">
        <is>
          <t>ES · Barcelona</t>
        </is>
      </c>
      <c r="C944" s="5" t="inlineStr">
        <is>
          <t>ES</t>
        </is>
      </c>
      <c r="D944" s="5" t="inlineStr">
        <is>
          <t>Barcelona</t>
        </is>
      </c>
      <c r="E944" s="5" t="inlineStr">
        <is>
          <t>Customer Service</t>
        </is>
      </c>
      <c r="F944" s="5" t="inlineStr">
        <is>
          <t>L4</t>
        </is>
      </c>
      <c r="G944" s="5" t="inlineStr">
        <is>
          <t>Customer Service L4</t>
        </is>
      </c>
      <c r="H944" s="5" t="inlineStr">
        <is>
          <t>M</t>
        </is>
      </c>
      <c r="I944" s="5" t="inlineStr">
        <is>
          <t>Fixed-term</t>
        </is>
      </c>
      <c r="J944" s="5" t="inlineStr">
        <is>
          <t>Remote</t>
        </is>
      </c>
      <c r="K944" s="5" t="n">
        <v>1</v>
      </c>
      <c r="L944" s="5" t="n">
        <v>40</v>
      </c>
      <c r="M944" s="5" t="n">
        <v>4</v>
      </c>
      <c r="N944" s="41" t="n">
        <v>54350</v>
      </c>
      <c r="O944" s="41" t="n">
        <v>5110</v>
      </c>
      <c r="P944" s="41" t="n">
        <v>0</v>
      </c>
      <c r="Q944" s="41" t="n">
        <v>0</v>
      </c>
      <c r="R944" s="41" t="n">
        <v>0</v>
      </c>
      <c r="S944" s="28">
        <f>L944*Settings!$C$7</f>
        <v/>
      </c>
      <c r="T944" s="34">
        <f>O944+P944+Q944+R944</f>
        <v/>
      </c>
      <c r="U944" s="34">
        <f>N944+T944</f>
        <v/>
      </c>
      <c r="V944" s="33">
        <f>N944/S944</f>
        <v/>
      </c>
      <c r="W944" s="33">
        <f>T944/S944</f>
        <v/>
      </c>
      <c r="X944" s="33">
        <f>U944/S944</f>
        <v/>
      </c>
      <c r="Y944" s="4">
        <f>IF(T944&gt;0,1,0)</f>
        <v/>
      </c>
      <c r="Z944" s="4">
        <f>INDEX('Job Evaluation'!$I$5:$I$40,MATCH(G944,'Job Evaluation'!$A$5:$A$40,0))</f>
        <v/>
      </c>
      <c r="AA944" s="4">
        <f>SUMPRODUCT(($C$2:$C$3444=C944)*($X$2:$X$3444&lt;X944))+SUMPRODUCT(($C$2:C944=C944)*($X$2:X944=X944))</f>
        <v/>
      </c>
      <c r="AB944" s="4">
        <f>MIN(4,INT((AA944-1)*4/COUNTIF($C$2:$C$3444,C944))+1)</f>
        <v/>
      </c>
    </row>
    <row r="945">
      <c r="A945" s="5" t="inlineStr">
        <is>
          <t>W01115</t>
        </is>
      </c>
      <c r="B945" s="5" t="inlineStr">
        <is>
          <t>IT · Milan</t>
        </is>
      </c>
      <c r="C945" s="5" t="inlineStr">
        <is>
          <t>IT</t>
        </is>
      </c>
      <c r="D945" s="5" t="inlineStr">
        <is>
          <t>Milan</t>
        </is>
      </c>
      <c r="E945" s="5" t="inlineStr">
        <is>
          <t>Operations</t>
        </is>
      </c>
      <c r="F945" s="5" t="inlineStr">
        <is>
          <t>L3</t>
        </is>
      </c>
      <c r="G945" s="5" t="inlineStr">
        <is>
          <t>Operations L3</t>
        </is>
      </c>
      <c r="H945" s="5" t="inlineStr">
        <is>
          <t>F</t>
        </is>
      </c>
      <c r="I945" s="5" t="inlineStr">
        <is>
          <t>Permanent</t>
        </is>
      </c>
      <c r="J945" s="5" t="inlineStr">
        <is>
          <t>Onsite</t>
        </is>
      </c>
      <c r="K945" s="5" t="n">
        <v>1</v>
      </c>
      <c r="L945" s="5" t="n">
        <v>40</v>
      </c>
      <c r="M945" s="5" t="n">
        <v>3</v>
      </c>
      <c r="N945" s="41" t="n">
        <v>39600</v>
      </c>
      <c r="O945" s="41" t="n">
        <v>1960</v>
      </c>
      <c r="P945" s="41" t="n">
        <v>0</v>
      </c>
      <c r="Q945" s="41" t="n">
        <v>1320</v>
      </c>
      <c r="R945" s="41" t="n">
        <v>0</v>
      </c>
      <c r="S945" s="28">
        <f>L945*Settings!$C$7</f>
        <v/>
      </c>
      <c r="T945" s="34">
        <f>O945+P945+Q945+R945</f>
        <v/>
      </c>
      <c r="U945" s="34">
        <f>N945+T945</f>
        <v/>
      </c>
      <c r="V945" s="33">
        <f>N945/S945</f>
        <v/>
      </c>
      <c r="W945" s="33">
        <f>T945/S945</f>
        <v/>
      </c>
      <c r="X945" s="33">
        <f>U945/S945</f>
        <v/>
      </c>
      <c r="Y945" s="4">
        <f>IF(T945&gt;0,1,0)</f>
        <v/>
      </c>
      <c r="Z945" s="4">
        <f>INDEX('Job Evaluation'!$I$5:$I$40,MATCH(G945,'Job Evaluation'!$A$5:$A$40,0))</f>
        <v/>
      </c>
      <c r="AA945" s="4">
        <f>SUMPRODUCT(($C$2:$C$3444=C945)*($X$2:$X$3444&lt;X945))+SUMPRODUCT(($C$2:C945=C945)*($X$2:X945=X945))</f>
        <v/>
      </c>
      <c r="AB945" s="4">
        <f>MIN(4,INT((AA945-1)*4/COUNTIF($C$2:$C$3444,C945))+1)</f>
        <v/>
      </c>
    </row>
    <row r="946">
      <c r="A946" s="5" t="inlineStr">
        <is>
          <t>W01116</t>
        </is>
      </c>
      <c r="B946" s="5" t="inlineStr">
        <is>
          <t>IT · Milan</t>
        </is>
      </c>
      <c r="C946" s="5" t="inlineStr">
        <is>
          <t>IT</t>
        </is>
      </c>
      <c r="D946" s="5" t="inlineStr">
        <is>
          <t>Milan</t>
        </is>
      </c>
      <c r="E946" s="5" t="inlineStr">
        <is>
          <t>Operations</t>
        </is>
      </c>
      <c r="F946" s="5" t="inlineStr">
        <is>
          <t>L6</t>
        </is>
      </c>
      <c r="G946" s="5" t="inlineStr">
        <is>
          <t>Operations L6</t>
        </is>
      </c>
      <c r="H946" s="5" t="inlineStr">
        <is>
          <t>M</t>
        </is>
      </c>
      <c r="I946" s="5" t="inlineStr">
        <is>
          <t>Permanent</t>
        </is>
      </c>
      <c r="J946" s="5" t="inlineStr">
        <is>
          <t>Hybrid</t>
        </is>
      </c>
      <c r="K946" s="5" t="n">
        <v>1</v>
      </c>
      <c r="L946" s="5" t="n">
        <v>40</v>
      </c>
      <c r="M946" s="5" t="n">
        <v>4</v>
      </c>
      <c r="N946" s="41" t="n">
        <v>94050</v>
      </c>
      <c r="O946" s="41" t="n">
        <v>24580</v>
      </c>
      <c r="P946" s="41" t="n">
        <v>0</v>
      </c>
      <c r="Q946" s="41" t="n">
        <v>0</v>
      </c>
      <c r="R946" s="41" t="n">
        <v>6000</v>
      </c>
      <c r="S946" s="28">
        <f>L946*Settings!$C$7</f>
        <v/>
      </c>
      <c r="T946" s="34">
        <f>O946+P946+Q946+R946</f>
        <v/>
      </c>
      <c r="U946" s="34">
        <f>N946+T946</f>
        <v/>
      </c>
      <c r="V946" s="33">
        <f>N946/S946</f>
        <v/>
      </c>
      <c r="W946" s="33">
        <f>T946/S946</f>
        <v/>
      </c>
      <c r="X946" s="33">
        <f>U946/S946</f>
        <v/>
      </c>
      <c r="Y946" s="4">
        <f>IF(T946&gt;0,1,0)</f>
        <v/>
      </c>
      <c r="Z946" s="4">
        <f>INDEX('Job Evaluation'!$I$5:$I$40,MATCH(G946,'Job Evaluation'!$A$5:$A$40,0))</f>
        <v/>
      </c>
      <c r="AA946" s="4">
        <f>SUMPRODUCT(($C$2:$C$3444=C946)*($X$2:$X$3444&lt;X946))+SUMPRODUCT(($C$2:C946=C946)*($X$2:X946=X946))</f>
        <v/>
      </c>
      <c r="AB946" s="4">
        <f>MIN(4,INT((AA946-1)*4/COUNTIF($C$2:$C$3444,C946))+1)</f>
        <v/>
      </c>
    </row>
    <row r="947">
      <c r="A947" s="5" t="inlineStr">
        <is>
          <t>W01117</t>
        </is>
      </c>
      <c r="B947" s="5" t="inlineStr">
        <is>
          <t>PL · Kraków</t>
        </is>
      </c>
      <c r="C947" s="5" t="inlineStr">
        <is>
          <t>PL</t>
        </is>
      </c>
      <c r="D947" s="5" t="inlineStr">
        <is>
          <t>Krakow</t>
        </is>
      </c>
      <c r="E947" s="5" t="inlineStr">
        <is>
          <t>Tech</t>
        </is>
      </c>
      <c r="F947" s="5" t="inlineStr">
        <is>
          <t>L1</t>
        </is>
      </c>
      <c r="G947" s="5" t="inlineStr">
        <is>
          <t>Tech L1</t>
        </is>
      </c>
      <c r="H947" s="5" t="inlineStr">
        <is>
          <t>F</t>
        </is>
      </c>
      <c r="I947" s="5" t="inlineStr">
        <is>
          <t>Permanent</t>
        </is>
      </c>
      <c r="J947" s="5" t="inlineStr">
        <is>
          <t>Hybrid</t>
        </is>
      </c>
      <c r="K947" s="5" t="n">
        <v>1</v>
      </c>
      <c r="L947" s="5" t="n">
        <v>40</v>
      </c>
      <c r="M947" s="5" t="n">
        <v>3</v>
      </c>
      <c r="N947" s="41" t="n">
        <v>25750</v>
      </c>
      <c r="O947" s="41" t="n">
        <v>0</v>
      </c>
      <c r="P947" s="41" t="n">
        <v>0</v>
      </c>
      <c r="Q947" s="41" t="n">
        <v>0</v>
      </c>
      <c r="R947" s="41" t="n">
        <v>0</v>
      </c>
      <c r="S947" s="28">
        <f>L947*Settings!$C$7</f>
        <v/>
      </c>
      <c r="T947" s="34">
        <f>O947+P947+Q947+R947</f>
        <v/>
      </c>
      <c r="U947" s="34">
        <f>N947+T947</f>
        <v/>
      </c>
      <c r="V947" s="33">
        <f>N947/S947</f>
        <v/>
      </c>
      <c r="W947" s="33">
        <f>T947/S947</f>
        <v/>
      </c>
      <c r="X947" s="33">
        <f>U947/S947</f>
        <v/>
      </c>
      <c r="Y947" s="4">
        <f>IF(T947&gt;0,1,0)</f>
        <v/>
      </c>
      <c r="Z947" s="4">
        <f>INDEX('Job Evaluation'!$I$5:$I$40,MATCH(G947,'Job Evaluation'!$A$5:$A$40,0))</f>
        <v/>
      </c>
      <c r="AA947" s="4">
        <f>SUMPRODUCT(($C$2:$C$3444=C947)*($X$2:$X$3444&lt;X947))+SUMPRODUCT(($C$2:C947=C947)*($X$2:X947=X947))</f>
        <v/>
      </c>
      <c r="AB947" s="4">
        <f>MIN(4,INT((AA947-1)*4/COUNTIF($C$2:$C$3444,C947))+1)</f>
        <v/>
      </c>
    </row>
    <row r="948">
      <c r="A948" s="5" t="inlineStr">
        <is>
          <t>W01118</t>
        </is>
      </c>
      <c r="B948" s="5" t="inlineStr">
        <is>
          <t>PL · Kraków</t>
        </is>
      </c>
      <c r="C948" s="5" t="inlineStr">
        <is>
          <t>PL</t>
        </is>
      </c>
      <c r="D948" s="5" t="inlineStr">
        <is>
          <t>Krakow</t>
        </is>
      </c>
      <c r="E948" s="5" t="inlineStr">
        <is>
          <t>Operations</t>
        </is>
      </c>
      <c r="F948" s="5" t="inlineStr">
        <is>
          <t>L2</t>
        </is>
      </c>
      <c r="G948" s="5" t="inlineStr">
        <is>
          <t>Operations L2</t>
        </is>
      </c>
      <c r="H948" s="5" t="inlineStr">
        <is>
          <t>F</t>
        </is>
      </c>
      <c r="I948" s="5" t="inlineStr">
        <is>
          <t>Permanent</t>
        </is>
      </c>
      <c r="J948" s="5" t="inlineStr">
        <is>
          <t>Onsite</t>
        </is>
      </c>
      <c r="K948" s="5" t="n">
        <v>1</v>
      </c>
      <c r="L948" s="5" t="n">
        <v>40</v>
      </c>
      <c r="M948" s="5" t="n">
        <v>3</v>
      </c>
      <c r="N948" s="41" t="n">
        <v>24900</v>
      </c>
      <c r="O948" s="41" t="n">
        <v>0</v>
      </c>
      <c r="P948" s="41" t="n">
        <v>0</v>
      </c>
      <c r="Q948" s="41" t="n">
        <v>840</v>
      </c>
      <c r="R948" s="41" t="n">
        <v>0</v>
      </c>
      <c r="S948" s="28">
        <f>L948*Settings!$C$7</f>
        <v/>
      </c>
      <c r="T948" s="34">
        <f>O948+P948+Q948+R948</f>
        <v/>
      </c>
      <c r="U948" s="34">
        <f>N948+T948</f>
        <v/>
      </c>
      <c r="V948" s="33">
        <f>N948/S948</f>
        <v/>
      </c>
      <c r="W948" s="33">
        <f>T948/S948</f>
        <v/>
      </c>
      <c r="X948" s="33">
        <f>U948/S948</f>
        <v/>
      </c>
      <c r="Y948" s="4">
        <f>IF(T948&gt;0,1,0)</f>
        <v/>
      </c>
      <c r="Z948" s="4">
        <f>INDEX('Job Evaluation'!$I$5:$I$40,MATCH(G948,'Job Evaluation'!$A$5:$A$40,0))</f>
        <v/>
      </c>
      <c r="AA948" s="4">
        <f>SUMPRODUCT(($C$2:$C$3444=C948)*($X$2:$X$3444&lt;X948))+SUMPRODUCT(($C$2:C948=C948)*($X$2:X948=X948))</f>
        <v/>
      </c>
      <c r="AB948" s="4">
        <f>MIN(4,INT((AA948-1)*4/COUNTIF($C$2:$C$3444,C948))+1)</f>
        <v/>
      </c>
    </row>
    <row r="949">
      <c r="A949" s="5" t="inlineStr">
        <is>
          <t>W01119</t>
        </is>
      </c>
      <c r="B949" s="5" t="inlineStr">
        <is>
          <t>IT · Milan</t>
        </is>
      </c>
      <c r="C949" s="5" t="inlineStr">
        <is>
          <t>IT</t>
        </is>
      </c>
      <c r="D949" s="5" t="inlineStr">
        <is>
          <t>Milan</t>
        </is>
      </c>
      <c r="E949" s="5" t="inlineStr">
        <is>
          <t>Operations</t>
        </is>
      </c>
      <c r="F949" s="5" t="inlineStr">
        <is>
          <t>L1</t>
        </is>
      </c>
      <c r="G949" s="5" t="inlineStr">
        <is>
          <t>Operations L1</t>
        </is>
      </c>
      <c r="H949" s="5" t="inlineStr">
        <is>
          <t>F</t>
        </is>
      </c>
      <c r="I949" s="5" t="inlineStr">
        <is>
          <t>Permanent</t>
        </is>
      </c>
      <c r="J949" s="5" t="inlineStr">
        <is>
          <t>Hybrid</t>
        </is>
      </c>
      <c r="K949" s="5" t="n">
        <v>1</v>
      </c>
      <c r="L949" s="5" t="n">
        <v>40</v>
      </c>
      <c r="M949" s="5" t="n">
        <v>4</v>
      </c>
      <c r="N949" s="41" t="n">
        <v>25050</v>
      </c>
      <c r="O949" s="41" t="n">
        <v>0</v>
      </c>
      <c r="P949" s="41" t="n">
        <v>0</v>
      </c>
      <c r="Q949" s="41" t="n">
        <v>0</v>
      </c>
      <c r="R949" s="41" t="n">
        <v>0</v>
      </c>
      <c r="S949" s="28">
        <f>L949*Settings!$C$7</f>
        <v/>
      </c>
      <c r="T949" s="34">
        <f>O949+P949+Q949+R949</f>
        <v/>
      </c>
      <c r="U949" s="34">
        <f>N949+T949</f>
        <v/>
      </c>
      <c r="V949" s="33">
        <f>N949/S949</f>
        <v/>
      </c>
      <c r="W949" s="33">
        <f>T949/S949</f>
        <v/>
      </c>
      <c r="X949" s="33">
        <f>U949/S949</f>
        <v/>
      </c>
      <c r="Y949" s="4">
        <f>IF(T949&gt;0,1,0)</f>
        <v/>
      </c>
      <c r="Z949" s="4">
        <f>INDEX('Job Evaluation'!$I$5:$I$40,MATCH(G949,'Job Evaluation'!$A$5:$A$40,0))</f>
        <v/>
      </c>
      <c r="AA949" s="4">
        <f>SUMPRODUCT(($C$2:$C$3444=C949)*($X$2:$X$3444&lt;X949))+SUMPRODUCT(($C$2:C949=C949)*($X$2:X949=X949))</f>
        <v/>
      </c>
      <c r="AB949" s="4">
        <f>MIN(4,INT((AA949-1)*4/COUNTIF($C$2:$C$3444,C949))+1)</f>
        <v/>
      </c>
    </row>
    <row r="950">
      <c r="A950" s="5" t="inlineStr">
        <is>
          <t>W01120</t>
        </is>
      </c>
      <c r="B950" s="5" t="inlineStr">
        <is>
          <t>IT · Milan</t>
        </is>
      </c>
      <c r="C950" s="5" t="inlineStr">
        <is>
          <t>IT</t>
        </is>
      </c>
      <c r="D950" s="5" t="inlineStr">
        <is>
          <t>Milan</t>
        </is>
      </c>
      <c r="E950" s="5" t="inlineStr">
        <is>
          <t>Operations</t>
        </is>
      </c>
      <c r="F950" s="5" t="inlineStr">
        <is>
          <t>L1</t>
        </is>
      </c>
      <c r="G950" s="5" t="inlineStr">
        <is>
          <t>Operations L1</t>
        </is>
      </c>
      <c r="H950" s="5" t="inlineStr">
        <is>
          <t>F</t>
        </is>
      </c>
      <c r="I950" s="5" t="inlineStr">
        <is>
          <t>Permanent</t>
        </is>
      </c>
      <c r="J950" s="5" t="inlineStr">
        <is>
          <t>Hybrid</t>
        </is>
      </c>
      <c r="K950" s="5" t="n">
        <v>1</v>
      </c>
      <c r="L950" s="5" t="n">
        <v>40</v>
      </c>
      <c r="M950" s="5" t="n">
        <v>4</v>
      </c>
      <c r="N950" s="41" t="n">
        <v>25000</v>
      </c>
      <c r="O950" s="41" t="n">
        <v>0</v>
      </c>
      <c r="P950" s="41" t="n">
        <v>0</v>
      </c>
      <c r="Q950" s="41" t="n">
        <v>0</v>
      </c>
      <c r="R950" s="41" t="n">
        <v>0</v>
      </c>
      <c r="S950" s="28">
        <f>L950*Settings!$C$7</f>
        <v/>
      </c>
      <c r="T950" s="34">
        <f>O950+P950+Q950+R950</f>
        <v/>
      </c>
      <c r="U950" s="34">
        <f>N950+T950</f>
        <v/>
      </c>
      <c r="V950" s="33">
        <f>N950/S950</f>
        <v/>
      </c>
      <c r="W950" s="33">
        <f>T950/S950</f>
        <v/>
      </c>
      <c r="X950" s="33">
        <f>U950/S950</f>
        <v/>
      </c>
      <c r="Y950" s="4">
        <f>IF(T950&gt;0,1,0)</f>
        <v/>
      </c>
      <c r="Z950" s="4">
        <f>INDEX('Job Evaluation'!$I$5:$I$40,MATCH(G950,'Job Evaluation'!$A$5:$A$40,0))</f>
        <v/>
      </c>
      <c r="AA950" s="4">
        <f>SUMPRODUCT(($C$2:$C$3444=C950)*($X$2:$X$3444&lt;X950))+SUMPRODUCT(($C$2:C950=C950)*($X$2:X950=X950))</f>
        <v/>
      </c>
      <c r="AB950" s="4">
        <f>MIN(4,INT((AA950-1)*4/COUNTIF($C$2:$C$3444,C950))+1)</f>
        <v/>
      </c>
    </row>
    <row r="951">
      <c r="A951" s="5" t="inlineStr">
        <is>
          <t>W01121</t>
        </is>
      </c>
      <c r="B951" s="5" t="inlineStr">
        <is>
          <t>IT · Milan</t>
        </is>
      </c>
      <c r="C951" s="5" t="inlineStr">
        <is>
          <t>IT</t>
        </is>
      </c>
      <c r="D951" s="5" t="inlineStr">
        <is>
          <t>Milan</t>
        </is>
      </c>
      <c r="E951" s="5" t="inlineStr">
        <is>
          <t>Customer Service</t>
        </is>
      </c>
      <c r="F951" s="5" t="inlineStr">
        <is>
          <t>L3</t>
        </is>
      </c>
      <c r="G951" s="5" t="inlineStr">
        <is>
          <t>Customer Service L3</t>
        </is>
      </c>
      <c r="H951" s="5" t="inlineStr">
        <is>
          <t>F</t>
        </is>
      </c>
      <c r="I951" s="5" t="inlineStr">
        <is>
          <t>Permanent</t>
        </is>
      </c>
      <c r="J951" s="5" t="inlineStr">
        <is>
          <t>Hybrid</t>
        </is>
      </c>
      <c r="K951" s="5" t="n">
        <v>1</v>
      </c>
      <c r="L951" s="5" t="n">
        <v>40</v>
      </c>
      <c r="M951" s="5" t="n">
        <v>4</v>
      </c>
      <c r="N951" s="41" t="n">
        <v>39650</v>
      </c>
      <c r="O951" s="41" t="n">
        <v>2580</v>
      </c>
      <c r="P951" s="41" t="n">
        <v>0</v>
      </c>
      <c r="Q951" s="41" t="n">
        <v>0</v>
      </c>
      <c r="R951" s="41" t="n">
        <v>0</v>
      </c>
      <c r="S951" s="28">
        <f>L951*Settings!$C$7</f>
        <v/>
      </c>
      <c r="T951" s="34">
        <f>O951+P951+Q951+R951</f>
        <v/>
      </c>
      <c r="U951" s="34">
        <f>N951+T951</f>
        <v/>
      </c>
      <c r="V951" s="33">
        <f>N951/S951</f>
        <v/>
      </c>
      <c r="W951" s="33">
        <f>T951/S951</f>
        <v/>
      </c>
      <c r="X951" s="33">
        <f>U951/S951</f>
        <v/>
      </c>
      <c r="Y951" s="4">
        <f>IF(T951&gt;0,1,0)</f>
        <v/>
      </c>
      <c r="Z951" s="4">
        <f>INDEX('Job Evaluation'!$I$5:$I$40,MATCH(G951,'Job Evaluation'!$A$5:$A$40,0))</f>
        <v/>
      </c>
      <c r="AA951" s="4">
        <f>SUMPRODUCT(($C$2:$C$3444=C951)*($X$2:$X$3444&lt;X951))+SUMPRODUCT(($C$2:C951=C951)*($X$2:X951=X951))</f>
        <v/>
      </c>
      <c r="AB951" s="4">
        <f>MIN(4,INT((AA951-1)*4/COUNTIF($C$2:$C$3444,C951))+1)</f>
        <v/>
      </c>
    </row>
    <row r="952">
      <c r="A952" s="5" t="inlineStr">
        <is>
          <t>W01122</t>
        </is>
      </c>
      <c r="B952" s="5" t="inlineStr">
        <is>
          <t>PL · Kraków</t>
        </is>
      </c>
      <c r="C952" s="5" t="inlineStr">
        <is>
          <t>PL</t>
        </is>
      </c>
      <c r="D952" s="5" t="inlineStr">
        <is>
          <t>Krakow</t>
        </is>
      </c>
      <c r="E952" s="5" t="inlineStr">
        <is>
          <t>Customer Service</t>
        </is>
      </c>
      <c r="F952" s="5" t="inlineStr">
        <is>
          <t>L3</t>
        </is>
      </c>
      <c r="G952" s="5" t="inlineStr">
        <is>
          <t>Customer Service L3</t>
        </is>
      </c>
      <c r="H952" s="5" t="inlineStr">
        <is>
          <t>F</t>
        </is>
      </c>
      <c r="I952" s="5" t="inlineStr">
        <is>
          <t>Permanent</t>
        </is>
      </c>
      <c r="J952" s="5" t="inlineStr">
        <is>
          <t>Onsite</t>
        </is>
      </c>
      <c r="K952" s="5" t="n">
        <v>1</v>
      </c>
      <c r="L952" s="5" t="n">
        <v>40</v>
      </c>
      <c r="M952" s="5" t="n">
        <v>5</v>
      </c>
      <c r="N952" s="41" t="n">
        <v>30650</v>
      </c>
      <c r="O952" s="41" t="n">
        <v>2270</v>
      </c>
      <c r="P952" s="41" t="n">
        <v>0</v>
      </c>
      <c r="Q952" s="41" t="n">
        <v>840</v>
      </c>
      <c r="R952" s="41" t="n">
        <v>0</v>
      </c>
      <c r="S952" s="28">
        <f>L952*Settings!$C$7</f>
        <v/>
      </c>
      <c r="T952" s="34">
        <f>O952+P952+Q952+R952</f>
        <v/>
      </c>
      <c r="U952" s="34">
        <f>N952+T952</f>
        <v/>
      </c>
      <c r="V952" s="33">
        <f>N952/S952</f>
        <v/>
      </c>
      <c r="W952" s="33">
        <f>T952/S952</f>
        <v/>
      </c>
      <c r="X952" s="33">
        <f>U952/S952</f>
        <v/>
      </c>
      <c r="Y952" s="4">
        <f>IF(T952&gt;0,1,0)</f>
        <v/>
      </c>
      <c r="Z952" s="4">
        <f>INDEX('Job Evaluation'!$I$5:$I$40,MATCH(G952,'Job Evaluation'!$A$5:$A$40,0))</f>
        <v/>
      </c>
      <c r="AA952" s="4">
        <f>SUMPRODUCT(($C$2:$C$3444=C952)*($X$2:$X$3444&lt;X952))+SUMPRODUCT(($C$2:C952=C952)*($X$2:X952=X952))</f>
        <v/>
      </c>
      <c r="AB952" s="4">
        <f>MIN(4,INT((AA952-1)*4/COUNTIF($C$2:$C$3444,C952))+1)</f>
        <v/>
      </c>
    </row>
    <row r="953">
      <c r="A953" s="5" t="inlineStr">
        <is>
          <t>W01123</t>
        </is>
      </c>
      <c r="B953" s="5" t="inlineStr">
        <is>
          <t>PL · Kraków</t>
        </is>
      </c>
      <c r="C953" s="5" t="inlineStr">
        <is>
          <t>PL</t>
        </is>
      </c>
      <c r="D953" s="5" t="inlineStr">
        <is>
          <t>Krakow</t>
        </is>
      </c>
      <c r="E953" s="5" t="inlineStr">
        <is>
          <t>Tech</t>
        </is>
      </c>
      <c r="F953" s="5" t="inlineStr">
        <is>
          <t>L1</t>
        </is>
      </c>
      <c r="G953" s="5" t="inlineStr">
        <is>
          <t>Tech L1</t>
        </is>
      </c>
      <c r="H953" s="5" t="inlineStr">
        <is>
          <t>F</t>
        </is>
      </c>
      <c r="I953" s="5" t="inlineStr">
        <is>
          <t>Permanent</t>
        </is>
      </c>
      <c r="J953" s="5" t="inlineStr">
        <is>
          <t>Hybrid</t>
        </is>
      </c>
      <c r="K953" s="5" t="n">
        <v>1</v>
      </c>
      <c r="L953" s="5" t="n">
        <v>40</v>
      </c>
      <c r="M953" s="5" t="n">
        <v>5</v>
      </c>
      <c r="N953" s="41" t="n">
        <v>22600</v>
      </c>
      <c r="O953" s="41" t="n">
        <v>0</v>
      </c>
      <c r="P953" s="41" t="n">
        <v>0</v>
      </c>
      <c r="Q953" s="41" t="n">
        <v>0</v>
      </c>
      <c r="R953" s="41" t="n">
        <v>0</v>
      </c>
      <c r="S953" s="28">
        <f>L953*Settings!$C$7</f>
        <v/>
      </c>
      <c r="T953" s="34">
        <f>O953+P953+Q953+R953</f>
        <v/>
      </c>
      <c r="U953" s="34">
        <f>N953+T953</f>
        <v/>
      </c>
      <c r="V953" s="33">
        <f>N953/S953</f>
        <v/>
      </c>
      <c r="W953" s="33">
        <f>T953/S953</f>
        <v/>
      </c>
      <c r="X953" s="33">
        <f>U953/S953</f>
        <v/>
      </c>
      <c r="Y953" s="4">
        <f>IF(T953&gt;0,1,0)</f>
        <v/>
      </c>
      <c r="Z953" s="4">
        <f>INDEX('Job Evaluation'!$I$5:$I$40,MATCH(G953,'Job Evaluation'!$A$5:$A$40,0))</f>
        <v/>
      </c>
      <c r="AA953" s="4">
        <f>SUMPRODUCT(($C$2:$C$3444=C953)*($X$2:$X$3444&lt;X953))+SUMPRODUCT(($C$2:C953=C953)*($X$2:X953=X953))</f>
        <v/>
      </c>
      <c r="AB953" s="4">
        <f>MIN(4,INT((AA953-1)*4/COUNTIF($C$2:$C$3444,C953))+1)</f>
        <v/>
      </c>
    </row>
    <row r="954">
      <c r="A954" s="5" t="inlineStr">
        <is>
          <t>W01124</t>
        </is>
      </c>
      <c r="B954" s="5" t="inlineStr">
        <is>
          <t>ES · Barcelona</t>
        </is>
      </c>
      <c r="C954" s="5" t="inlineStr">
        <is>
          <t>ES</t>
        </is>
      </c>
      <c r="D954" s="5" t="inlineStr">
        <is>
          <t>Barcelona</t>
        </is>
      </c>
      <c r="E954" s="5" t="inlineStr">
        <is>
          <t>Customer Service</t>
        </is>
      </c>
      <c r="F954" s="5" t="inlineStr">
        <is>
          <t>L2</t>
        </is>
      </c>
      <c r="G954" s="5" t="inlineStr">
        <is>
          <t>Customer Service L2</t>
        </is>
      </c>
      <c r="H954" s="5" t="inlineStr">
        <is>
          <t>M</t>
        </is>
      </c>
      <c r="I954" s="5" t="inlineStr">
        <is>
          <t>Fixed-term</t>
        </is>
      </c>
      <c r="J954" s="5" t="inlineStr">
        <is>
          <t>Hybrid</t>
        </is>
      </c>
      <c r="K954" s="5" t="n">
        <v>1</v>
      </c>
      <c r="L954" s="5" t="n">
        <v>40</v>
      </c>
      <c r="M954" s="5" t="n">
        <v>3</v>
      </c>
      <c r="N954" s="41" t="n">
        <v>31000</v>
      </c>
      <c r="O954" s="41" t="n">
        <v>0</v>
      </c>
      <c r="P954" s="41" t="n">
        <v>0</v>
      </c>
      <c r="Q954" s="41" t="n">
        <v>0</v>
      </c>
      <c r="R954" s="41" t="n">
        <v>0</v>
      </c>
      <c r="S954" s="28">
        <f>L954*Settings!$C$7</f>
        <v/>
      </c>
      <c r="T954" s="34">
        <f>O954+P954+Q954+R954</f>
        <v/>
      </c>
      <c r="U954" s="34">
        <f>N954+T954</f>
        <v/>
      </c>
      <c r="V954" s="33">
        <f>N954/S954</f>
        <v/>
      </c>
      <c r="W954" s="33">
        <f>T954/S954</f>
        <v/>
      </c>
      <c r="X954" s="33">
        <f>U954/S954</f>
        <v/>
      </c>
      <c r="Y954" s="4">
        <f>IF(T954&gt;0,1,0)</f>
        <v/>
      </c>
      <c r="Z954" s="4">
        <f>INDEX('Job Evaluation'!$I$5:$I$40,MATCH(G954,'Job Evaluation'!$A$5:$A$40,0))</f>
        <v/>
      </c>
      <c r="AA954" s="4">
        <f>SUMPRODUCT(($C$2:$C$3444=C954)*($X$2:$X$3444&lt;X954))+SUMPRODUCT(($C$2:C954=C954)*($X$2:X954=X954))</f>
        <v/>
      </c>
      <c r="AB954" s="4">
        <f>MIN(4,INT((AA954-1)*4/COUNTIF($C$2:$C$3444,C954))+1)</f>
        <v/>
      </c>
    </row>
    <row r="955">
      <c r="A955" s="5" t="inlineStr">
        <is>
          <t>W01125</t>
        </is>
      </c>
      <c r="B955" s="5" t="inlineStr">
        <is>
          <t>DE · Munich</t>
        </is>
      </c>
      <c r="C955" s="5" t="inlineStr">
        <is>
          <t>DE</t>
        </is>
      </c>
      <c r="D955" s="5" t="inlineStr">
        <is>
          <t>Munich</t>
        </is>
      </c>
      <c r="E955" s="5" t="inlineStr">
        <is>
          <t>HR</t>
        </is>
      </c>
      <c r="F955" s="5" t="inlineStr">
        <is>
          <t>L5</t>
        </is>
      </c>
      <c r="G955" s="5" t="inlineStr">
        <is>
          <t>HR L5</t>
        </is>
      </c>
      <c r="H955" s="5" t="inlineStr">
        <is>
          <t>F</t>
        </is>
      </c>
      <c r="I955" s="5" t="inlineStr">
        <is>
          <t>Fixed-term</t>
        </is>
      </c>
      <c r="J955" s="5" t="inlineStr">
        <is>
          <t>Onsite</t>
        </is>
      </c>
      <c r="K955" s="5" t="n">
        <v>1</v>
      </c>
      <c r="L955" s="5" t="n">
        <v>40</v>
      </c>
      <c r="M955" s="5" t="n">
        <v>3</v>
      </c>
      <c r="N955" s="41" t="n">
        <v>101900</v>
      </c>
      <c r="O955" s="41" t="n">
        <v>13470</v>
      </c>
      <c r="P955" s="41" t="n">
        <v>0</v>
      </c>
      <c r="Q955" s="41" t="n">
        <v>0</v>
      </c>
      <c r="R955" s="41" t="n">
        <v>7200</v>
      </c>
      <c r="S955" s="28">
        <f>L955*Settings!$C$7</f>
        <v/>
      </c>
      <c r="T955" s="34">
        <f>O955+P955+Q955+R955</f>
        <v/>
      </c>
      <c r="U955" s="34">
        <f>N955+T955</f>
        <v/>
      </c>
      <c r="V955" s="33">
        <f>N955/S955</f>
        <v/>
      </c>
      <c r="W955" s="33">
        <f>T955/S955</f>
        <v/>
      </c>
      <c r="X955" s="33">
        <f>U955/S955</f>
        <v/>
      </c>
      <c r="Y955" s="4">
        <f>IF(T955&gt;0,1,0)</f>
        <v/>
      </c>
      <c r="Z955" s="4">
        <f>INDEX('Job Evaluation'!$I$5:$I$40,MATCH(G955,'Job Evaluation'!$A$5:$A$40,0))</f>
        <v/>
      </c>
      <c r="AA955" s="4">
        <f>SUMPRODUCT(($C$2:$C$3444=C955)*($X$2:$X$3444&lt;X955))+SUMPRODUCT(($C$2:C955=C955)*($X$2:X955=X955))</f>
        <v/>
      </c>
      <c r="AB955" s="4">
        <f>MIN(4,INT((AA955-1)*4/COUNTIF($C$2:$C$3444,C955))+1)</f>
        <v/>
      </c>
    </row>
    <row r="956">
      <c r="A956" s="5" t="inlineStr">
        <is>
          <t>W01126</t>
        </is>
      </c>
      <c r="B956" s="5" t="inlineStr">
        <is>
          <t>PL · Kraków</t>
        </is>
      </c>
      <c r="C956" s="5" t="inlineStr">
        <is>
          <t>PL</t>
        </is>
      </c>
      <c r="D956" s="5" t="inlineStr">
        <is>
          <t>Krakow</t>
        </is>
      </c>
      <c r="E956" s="5" t="inlineStr">
        <is>
          <t>HR</t>
        </is>
      </c>
      <c r="F956" s="5" t="inlineStr">
        <is>
          <t>L3</t>
        </is>
      </c>
      <c r="G956" s="5" t="inlineStr">
        <is>
          <t>HR L3</t>
        </is>
      </c>
      <c r="H956" s="5" t="inlineStr">
        <is>
          <t>M</t>
        </is>
      </c>
      <c r="I956" s="5" t="inlineStr">
        <is>
          <t>Fixed-term</t>
        </is>
      </c>
      <c r="J956" s="5" t="inlineStr">
        <is>
          <t>Hybrid</t>
        </is>
      </c>
      <c r="K956" s="5" t="n">
        <v>1</v>
      </c>
      <c r="L956" s="5" t="n">
        <v>40</v>
      </c>
      <c r="M956" s="5" t="n">
        <v>3</v>
      </c>
      <c r="N956" s="41" t="n">
        <v>34450</v>
      </c>
      <c r="O956" s="41" t="n">
        <v>1610</v>
      </c>
      <c r="P956" s="41" t="n">
        <v>0</v>
      </c>
      <c r="Q956" s="41" t="n">
        <v>0</v>
      </c>
      <c r="R956" s="41" t="n">
        <v>0</v>
      </c>
      <c r="S956" s="28">
        <f>L956*Settings!$C$7</f>
        <v/>
      </c>
      <c r="T956" s="34">
        <f>O956+P956+Q956+R956</f>
        <v/>
      </c>
      <c r="U956" s="34">
        <f>N956+T956</f>
        <v/>
      </c>
      <c r="V956" s="33">
        <f>N956/S956</f>
        <v/>
      </c>
      <c r="W956" s="33">
        <f>T956/S956</f>
        <v/>
      </c>
      <c r="X956" s="33">
        <f>U956/S956</f>
        <v/>
      </c>
      <c r="Y956" s="4">
        <f>IF(T956&gt;0,1,0)</f>
        <v/>
      </c>
      <c r="Z956" s="4">
        <f>INDEX('Job Evaluation'!$I$5:$I$40,MATCH(G956,'Job Evaluation'!$A$5:$A$40,0))</f>
        <v/>
      </c>
      <c r="AA956" s="4">
        <f>SUMPRODUCT(($C$2:$C$3444=C956)*($X$2:$X$3444&lt;X956))+SUMPRODUCT(($C$2:C956=C956)*($X$2:X956=X956))</f>
        <v/>
      </c>
      <c r="AB956" s="4">
        <f>MIN(4,INT((AA956-1)*4/COUNTIF($C$2:$C$3444,C956))+1)</f>
        <v/>
      </c>
    </row>
    <row r="957">
      <c r="A957" s="5" t="inlineStr">
        <is>
          <t>W01127</t>
        </is>
      </c>
      <c r="B957" s="5" t="inlineStr">
        <is>
          <t>IT · Milan</t>
        </is>
      </c>
      <c r="C957" s="5" t="inlineStr">
        <is>
          <t>IT</t>
        </is>
      </c>
      <c r="D957" s="5" t="inlineStr">
        <is>
          <t>Milan</t>
        </is>
      </c>
      <c r="E957" s="5" t="inlineStr">
        <is>
          <t>Sales</t>
        </is>
      </c>
      <c r="F957" s="5" t="inlineStr">
        <is>
          <t>L1</t>
        </is>
      </c>
      <c r="G957" s="5" t="inlineStr">
        <is>
          <t>Sales L1</t>
        </is>
      </c>
      <c r="H957" s="5" t="inlineStr">
        <is>
          <t>F</t>
        </is>
      </c>
      <c r="I957" s="5" t="inlineStr">
        <is>
          <t>Permanent</t>
        </is>
      </c>
      <c r="J957" s="5" t="inlineStr">
        <is>
          <t>Remote</t>
        </is>
      </c>
      <c r="K957" s="5" t="n">
        <v>1</v>
      </c>
      <c r="L957" s="5" t="n">
        <v>40</v>
      </c>
      <c r="M957" s="5" t="n">
        <v>1</v>
      </c>
      <c r="N957" s="41" t="n">
        <v>20700</v>
      </c>
      <c r="O957" s="41" t="n">
        <v>0</v>
      </c>
      <c r="P957" s="41" t="n">
        <v>3840</v>
      </c>
      <c r="Q957" s="41" t="n">
        <v>0</v>
      </c>
      <c r="R957" s="41" t="n">
        <v>0</v>
      </c>
      <c r="S957" s="28">
        <f>L957*Settings!$C$7</f>
        <v/>
      </c>
      <c r="T957" s="34">
        <f>O957+P957+Q957+R957</f>
        <v/>
      </c>
      <c r="U957" s="34">
        <f>N957+T957</f>
        <v/>
      </c>
      <c r="V957" s="33">
        <f>N957/S957</f>
        <v/>
      </c>
      <c r="W957" s="33">
        <f>T957/S957</f>
        <v/>
      </c>
      <c r="X957" s="33">
        <f>U957/S957</f>
        <v/>
      </c>
      <c r="Y957" s="4">
        <f>IF(T957&gt;0,1,0)</f>
        <v/>
      </c>
      <c r="Z957" s="4">
        <f>INDEX('Job Evaluation'!$I$5:$I$40,MATCH(G957,'Job Evaluation'!$A$5:$A$40,0))</f>
        <v/>
      </c>
      <c r="AA957" s="4">
        <f>SUMPRODUCT(($C$2:$C$3444=C957)*($X$2:$X$3444&lt;X957))+SUMPRODUCT(($C$2:C957=C957)*($X$2:X957=X957))</f>
        <v/>
      </c>
      <c r="AB957" s="4">
        <f>MIN(4,INT((AA957-1)*4/COUNTIF($C$2:$C$3444,C957))+1)</f>
        <v/>
      </c>
    </row>
    <row r="958">
      <c r="A958" s="5" t="inlineStr">
        <is>
          <t>W01129</t>
        </is>
      </c>
      <c r="B958" s="5" t="inlineStr">
        <is>
          <t>PL · Kraków</t>
        </is>
      </c>
      <c r="C958" s="5" t="inlineStr">
        <is>
          <t>PL</t>
        </is>
      </c>
      <c r="D958" s="5" t="inlineStr">
        <is>
          <t>Krakow</t>
        </is>
      </c>
      <c r="E958" s="5" t="inlineStr">
        <is>
          <t>Sales</t>
        </is>
      </c>
      <c r="F958" s="5" t="inlineStr">
        <is>
          <t>L3</t>
        </is>
      </c>
      <c r="G958" s="5" t="inlineStr">
        <is>
          <t>Sales L3</t>
        </is>
      </c>
      <c r="H958" s="5" t="inlineStr">
        <is>
          <t>M</t>
        </is>
      </c>
      <c r="I958" s="5" t="inlineStr">
        <is>
          <t>Permanent</t>
        </is>
      </c>
      <c r="J958" s="5" t="inlineStr">
        <is>
          <t>Onsite</t>
        </is>
      </c>
      <c r="K958" s="5" t="n">
        <v>1</v>
      </c>
      <c r="L958" s="5" t="n">
        <v>40</v>
      </c>
      <c r="M958" s="5" t="n">
        <v>3</v>
      </c>
      <c r="N958" s="41" t="n">
        <v>31200</v>
      </c>
      <c r="O958" s="41" t="n">
        <v>1610</v>
      </c>
      <c r="P958" s="41" t="n">
        <v>3850</v>
      </c>
      <c r="Q958" s="41" t="n">
        <v>0</v>
      </c>
      <c r="R958" s="41" t="n">
        <v>0</v>
      </c>
      <c r="S958" s="28">
        <f>L958*Settings!$C$7</f>
        <v/>
      </c>
      <c r="T958" s="34">
        <f>O958+P958+Q958+R958</f>
        <v/>
      </c>
      <c r="U958" s="34">
        <f>N958+T958</f>
        <v/>
      </c>
      <c r="V958" s="33">
        <f>N958/S958</f>
        <v/>
      </c>
      <c r="W958" s="33">
        <f>T958/S958</f>
        <v/>
      </c>
      <c r="X958" s="33">
        <f>U958/S958</f>
        <v/>
      </c>
      <c r="Y958" s="4">
        <f>IF(T958&gt;0,1,0)</f>
        <v/>
      </c>
      <c r="Z958" s="4">
        <f>INDEX('Job Evaluation'!$I$5:$I$40,MATCH(G958,'Job Evaluation'!$A$5:$A$40,0))</f>
        <v/>
      </c>
      <c r="AA958" s="4">
        <f>SUMPRODUCT(($C$2:$C$3444=C958)*($X$2:$X$3444&lt;X958))+SUMPRODUCT(($C$2:C958=C958)*($X$2:X958=X958))</f>
        <v/>
      </c>
      <c r="AB958" s="4">
        <f>MIN(4,INT((AA958-1)*4/COUNTIF($C$2:$C$3444,C958))+1)</f>
        <v/>
      </c>
    </row>
    <row r="959">
      <c r="A959" s="5" t="inlineStr">
        <is>
          <t>W01130</t>
        </is>
      </c>
      <c r="B959" s="5" t="inlineStr">
        <is>
          <t>ES · Barcelona</t>
        </is>
      </c>
      <c r="C959" s="5" t="inlineStr">
        <is>
          <t>ES</t>
        </is>
      </c>
      <c r="D959" s="5" t="inlineStr">
        <is>
          <t>Barcelona</t>
        </is>
      </c>
      <c r="E959" s="5" t="inlineStr">
        <is>
          <t>HR</t>
        </is>
      </c>
      <c r="F959" s="5" t="inlineStr">
        <is>
          <t>L5</t>
        </is>
      </c>
      <c r="G959" s="5" t="inlineStr">
        <is>
          <t>HR L5</t>
        </is>
      </c>
      <c r="H959" s="5" t="inlineStr">
        <is>
          <t>M</t>
        </is>
      </c>
      <c r="I959" s="5" t="inlineStr">
        <is>
          <t>Permanent</t>
        </is>
      </c>
      <c r="J959" s="5" t="inlineStr">
        <is>
          <t>Remote</t>
        </is>
      </c>
      <c r="K959" s="5" t="n">
        <v>1</v>
      </c>
      <c r="L959" s="5" t="n">
        <v>40</v>
      </c>
      <c r="M959" s="5" t="n">
        <v>3</v>
      </c>
      <c r="N959" s="41" t="n">
        <v>75000</v>
      </c>
      <c r="O959" s="41" t="n">
        <v>9420</v>
      </c>
      <c r="P959" s="41" t="n">
        <v>0</v>
      </c>
      <c r="Q959" s="41" t="n">
        <v>0</v>
      </c>
      <c r="R959" s="41" t="n">
        <v>5400</v>
      </c>
      <c r="S959" s="28">
        <f>L959*Settings!$C$7</f>
        <v/>
      </c>
      <c r="T959" s="34">
        <f>O959+P959+Q959+R959</f>
        <v/>
      </c>
      <c r="U959" s="34">
        <f>N959+T959</f>
        <v/>
      </c>
      <c r="V959" s="33">
        <f>N959/S959</f>
        <v/>
      </c>
      <c r="W959" s="33">
        <f>T959/S959</f>
        <v/>
      </c>
      <c r="X959" s="33">
        <f>U959/S959</f>
        <v/>
      </c>
      <c r="Y959" s="4">
        <f>IF(T959&gt;0,1,0)</f>
        <v/>
      </c>
      <c r="Z959" s="4">
        <f>INDEX('Job Evaluation'!$I$5:$I$40,MATCH(G959,'Job Evaluation'!$A$5:$A$40,0))</f>
        <v/>
      </c>
      <c r="AA959" s="4">
        <f>SUMPRODUCT(($C$2:$C$3444=C959)*($X$2:$X$3444&lt;X959))+SUMPRODUCT(($C$2:C959=C959)*($X$2:X959=X959))</f>
        <v/>
      </c>
      <c r="AB959" s="4">
        <f>MIN(4,INT((AA959-1)*4/COUNTIF($C$2:$C$3444,C959))+1)</f>
        <v/>
      </c>
    </row>
    <row r="960">
      <c r="A960" s="5" t="inlineStr">
        <is>
          <t>W01131</t>
        </is>
      </c>
      <c r="B960" s="5" t="inlineStr">
        <is>
          <t>IT · Milan</t>
        </is>
      </c>
      <c r="C960" s="5" t="inlineStr">
        <is>
          <t>IT</t>
        </is>
      </c>
      <c r="D960" s="5" t="inlineStr">
        <is>
          <t>Milan</t>
        </is>
      </c>
      <c r="E960" s="5" t="inlineStr">
        <is>
          <t>Operations</t>
        </is>
      </c>
      <c r="F960" s="5" t="inlineStr">
        <is>
          <t>L5</t>
        </is>
      </c>
      <c r="G960" s="5" t="inlineStr">
        <is>
          <t>Operations L5</t>
        </is>
      </c>
      <c r="H960" s="5" t="inlineStr">
        <is>
          <t>M</t>
        </is>
      </c>
      <c r="I960" s="5" t="inlineStr">
        <is>
          <t>Permanent</t>
        </is>
      </c>
      <c r="J960" s="5" t="inlineStr">
        <is>
          <t>Remote</t>
        </is>
      </c>
      <c r="K960" s="5" t="n">
        <v>1</v>
      </c>
      <c r="L960" s="5" t="n">
        <v>40</v>
      </c>
      <c r="M960" s="5" t="n">
        <v>5</v>
      </c>
      <c r="N960" s="41" t="n">
        <v>68850</v>
      </c>
      <c r="O960" s="41" t="n">
        <v>13040</v>
      </c>
      <c r="P960" s="41" t="n">
        <v>0</v>
      </c>
      <c r="Q960" s="41" t="n">
        <v>0</v>
      </c>
      <c r="R960" s="41" t="n">
        <v>6000</v>
      </c>
      <c r="S960" s="28">
        <f>L960*Settings!$C$7</f>
        <v/>
      </c>
      <c r="T960" s="34">
        <f>O960+P960+Q960+R960</f>
        <v/>
      </c>
      <c r="U960" s="34">
        <f>N960+T960</f>
        <v/>
      </c>
      <c r="V960" s="33">
        <f>N960/S960</f>
        <v/>
      </c>
      <c r="W960" s="33">
        <f>T960/S960</f>
        <v/>
      </c>
      <c r="X960" s="33">
        <f>U960/S960</f>
        <v/>
      </c>
      <c r="Y960" s="4">
        <f>IF(T960&gt;0,1,0)</f>
        <v/>
      </c>
      <c r="Z960" s="4">
        <f>INDEX('Job Evaluation'!$I$5:$I$40,MATCH(G960,'Job Evaluation'!$A$5:$A$40,0))</f>
        <v/>
      </c>
      <c r="AA960" s="4">
        <f>SUMPRODUCT(($C$2:$C$3444=C960)*($X$2:$X$3444&lt;X960))+SUMPRODUCT(($C$2:C960=C960)*($X$2:X960=X960))</f>
        <v/>
      </c>
      <c r="AB960" s="4">
        <f>MIN(4,INT((AA960-1)*4/COUNTIF($C$2:$C$3444,C960))+1)</f>
        <v/>
      </c>
    </row>
    <row r="961">
      <c r="A961" s="5" t="inlineStr">
        <is>
          <t>W01132</t>
        </is>
      </c>
      <c r="B961" s="5" t="inlineStr">
        <is>
          <t>IT · Milan</t>
        </is>
      </c>
      <c r="C961" s="5" t="inlineStr">
        <is>
          <t>IT</t>
        </is>
      </c>
      <c r="D961" s="5" t="inlineStr">
        <is>
          <t>Milan</t>
        </is>
      </c>
      <c r="E961" s="5" t="inlineStr">
        <is>
          <t>Operations</t>
        </is>
      </c>
      <c r="F961" s="5" t="inlineStr">
        <is>
          <t>L2</t>
        </is>
      </c>
      <c r="G961" s="5" t="inlineStr">
        <is>
          <t>Operations L2</t>
        </is>
      </c>
      <c r="H961" s="5" t="inlineStr">
        <is>
          <t>F</t>
        </is>
      </c>
      <c r="I961" s="5" t="inlineStr">
        <is>
          <t>Permanent</t>
        </is>
      </c>
      <c r="J961" s="5" t="inlineStr">
        <is>
          <t>Remote</t>
        </is>
      </c>
      <c r="K961" s="5" t="n">
        <v>1</v>
      </c>
      <c r="L961" s="5" t="n">
        <v>40</v>
      </c>
      <c r="M961" s="5" t="n">
        <v>3</v>
      </c>
      <c r="N961" s="41" t="n">
        <v>28500</v>
      </c>
      <c r="O961" s="41" t="n">
        <v>0</v>
      </c>
      <c r="P961" s="41" t="n">
        <v>0</v>
      </c>
      <c r="Q961" s="41" t="n">
        <v>0</v>
      </c>
      <c r="R961" s="41" t="n">
        <v>0</v>
      </c>
      <c r="S961" s="28">
        <f>L961*Settings!$C$7</f>
        <v/>
      </c>
      <c r="T961" s="34">
        <f>O961+P961+Q961+R961</f>
        <v/>
      </c>
      <c r="U961" s="34">
        <f>N961+T961</f>
        <v/>
      </c>
      <c r="V961" s="33">
        <f>N961/S961</f>
        <v/>
      </c>
      <c r="W961" s="33">
        <f>T961/S961</f>
        <v/>
      </c>
      <c r="X961" s="33">
        <f>U961/S961</f>
        <v/>
      </c>
      <c r="Y961" s="4">
        <f>IF(T961&gt;0,1,0)</f>
        <v/>
      </c>
      <c r="Z961" s="4">
        <f>INDEX('Job Evaluation'!$I$5:$I$40,MATCH(G961,'Job Evaluation'!$A$5:$A$40,0))</f>
        <v/>
      </c>
      <c r="AA961" s="4">
        <f>SUMPRODUCT(($C$2:$C$3444=C961)*($X$2:$X$3444&lt;X961))+SUMPRODUCT(($C$2:C961=C961)*($X$2:X961=X961))</f>
        <v/>
      </c>
      <c r="AB961" s="4">
        <f>MIN(4,INT((AA961-1)*4/COUNTIF($C$2:$C$3444,C961))+1)</f>
        <v/>
      </c>
    </row>
    <row r="962">
      <c r="A962" s="5" t="inlineStr">
        <is>
          <t>W01134</t>
        </is>
      </c>
      <c r="B962" s="5" t="inlineStr">
        <is>
          <t>IT · Milan</t>
        </is>
      </c>
      <c r="C962" s="5" t="inlineStr">
        <is>
          <t>IT</t>
        </is>
      </c>
      <c r="D962" s="5" t="inlineStr">
        <is>
          <t>Milan</t>
        </is>
      </c>
      <c r="E962" s="5" t="inlineStr">
        <is>
          <t>Operations</t>
        </is>
      </c>
      <c r="F962" s="5" t="inlineStr">
        <is>
          <t>L4</t>
        </is>
      </c>
      <c r="G962" s="5" t="inlineStr">
        <is>
          <t>Operations L4</t>
        </is>
      </c>
      <c r="H962" s="5" t="inlineStr">
        <is>
          <t>M</t>
        </is>
      </c>
      <c r="I962" s="5" t="inlineStr">
        <is>
          <t>Permanent</t>
        </is>
      </c>
      <c r="J962" s="5" t="inlineStr">
        <is>
          <t>Hybrid</t>
        </is>
      </c>
      <c r="K962" s="5" t="n">
        <v>1</v>
      </c>
      <c r="L962" s="5" t="n">
        <v>40</v>
      </c>
      <c r="M962" s="5" t="n">
        <v>5</v>
      </c>
      <c r="N962" s="41" t="n">
        <v>50200</v>
      </c>
      <c r="O962" s="41" t="n">
        <v>5760</v>
      </c>
      <c r="P962" s="41" t="n">
        <v>0</v>
      </c>
      <c r="Q962" s="41" t="n">
        <v>0</v>
      </c>
      <c r="R962" s="41" t="n">
        <v>0</v>
      </c>
      <c r="S962" s="28">
        <f>L962*Settings!$C$7</f>
        <v/>
      </c>
      <c r="T962" s="34">
        <f>O962+P962+Q962+R962</f>
        <v/>
      </c>
      <c r="U962" s="34">
        <f>N962+T962</f>
        <v/>
      </c>
      <c r="V962" s="33">
        <f>N962/S962</f>
        <v/>
      </c>
      <c r="W962" s="33">
        <f>T962/S962</f>
        <v/>
      </c>
      <c r="X962" s="33">
        <f>U962/S962</f>
        <v/>
      </c>
      <c r="Y962" s="4">
        <f>IF(T962&gt;0,1,0)</f>
        <v/>
      </c>
      <c r="Z962" s="4">
        <f>INDEX('Job Evaluation'!$I$5:$I$40,MATCH(G962,'Job Evaluation'!$A$5:$A$40,0))</f>
        <v/>
      </c>
      <c r="AA962" s="4">
        <f>SUMPRODUCT(($C$2:$C$3444=C962)*($X$2:$X$3444&lt;X962))+SUMPRODUCT(($C$2:C962=C962)*($X$2:X962=X962))</f>
        <v/>
      </c>
      <c r="AB962" s="4">
        <f>MIN(4,INT((AA962-1)*4/COUNTIF($C$2:$C$3444,C962))+1)</f>
        <v/>
      </c>
    </row>
    <row r="963">
      <c r="A963" s="5" t="inlineStr">
        <is>
          <t>W01135</t>
        </is>
      </c>
      <c r="B963" s="5" t="inlineStr">
        <is>
          <t>IT · Milan</t>
        </is>
      </c>
      <c r="C963" s="5" t="inlineStr">
        <is>
          <t>IT</t>
        </is>
      </c>
      <c r="D963" s="5" t="inlineStr">
        <is>
          <t>Milan</t>
        </is>
      </c>
      <c r="E963" s="5" t="inlineStr">
        <is>
          <t>Sales</t>
        </is>
      </c>
      <c r="F963" s="5" t="inlineStr">
        <is>
          <t>L5</t>
        </is>
      </c>
      <c r="G963" s="5" t="inlineStr">
        <is>
          <t>Sales L5</t>
        </is>
      </c>
      <c r="H963" s="5" t="inlineStr">
        <is>
          <t>M</t>
        </is>
      </c>
      <c r="I963" s="5" t="inlineStr">
        <is>
          <t>Permanent</t>
        </is>
      </c>
      <c r="J963" s="5" t="inlineStr">
        <is>
          <t>Hybrid</t>
        </is>
      </c>
      <c r="K963" s="5" t="n">
        <v>0.8</v>
      </c>
      <c r="L963" s="5" t="n">
        <v>32</v>
      </c>
      <c r="M963" s="5" t="n">
        <v>4</v>
      </c>
      <c r="N963" s="41" t="n">
        <v>63880</v>
      </c>
      <c r="O963" s="41" t="n">
        <v>9060</v>
      </c>
      <c r="P963" s="41" t="n">
        <v>8620</v>
      </c>
      <c r="Q963" s="41" t="n">
        <v>0</v>
      </c>
      <c r="R963" s="41" t="n">
        <v>6000</v>
      </c>
      <c r="S963" s="28">
        <f>L963*Settings!$C$7</f>
        <v/>
      </c>
      <c r="T963" s="34">
        <f>O963+P963+Q963+R963</f>
        <v/>
      </c>
      <c r="U963" s="34">
        <f>N963+T963</f>
        <v/>
      </c>
      <c r="V963" s="33">
        <f>N963/S963</f>
        <v/>
      </c>
      <c r="W963" s="33">
        <f>T963/S963</f>
        <v/>
      </c>
      <c r="X963" s="33">
        <f>U963/S963</f>
        <v/>
      </c>
      <c r="Y963" s="4">
        <f>IF(T963&gt;0,1,0)</f>
        <v/>
      </c>
      <c r="Z963" s="4">
        <f>INDEX('Job Evaluation'!$I$5:$I$40,MATCH(G963,'Job Evaluation'!$A$5:$A$40,0))</f>
        <v/>
      </c>
      <c r="AA963" s="4">
        <f>SUMPRODUCT(($C$2:$C$3444=C963)*($X$2:$X$3444&lt;X963))+SUMPRODUCT(($C$2:C963=C963)*($X$2:X963=X963))</f>
        <v/>
      </c>
      <c r="AB963" s="4">
        <f>MIN(4,INT((AA963-1)*4/COUNTIF($C$2:$C$3444,C963))+1)</f>
        <v/>
      </c>
    </row>
    <row r="964">
      <c r="A964" s="5" t="inlineStr">
        <is>
          <t>W01136</t>
        </is>
      </c>
      <c r="B964" s="5" t="inlineStr">
        <is>
          <t>PL · Kraków</t>
        </is>
      </c>
      <c r="C964" s="5" t="inlineStr">
        <is>
          <t>PL</t>
        </is>
      </c>
      <c r="D964" s="5" t="inlineStr">
        <is>
          <t>Krakow</t>
        </is>
      </c>
      <c r="E964" s="5" t="inlineStr">
        <is>
          <t>Customer Service</t>
        </is>
      </c>
      <c r="F964" s="5" t="inlineStr">
        <is>
          <t>L2</t>
        </is>
      </c>
      <c r="G964" s="5" t="inlineStr">
        <is>
          <t>Customer Service L2</t>
        </is>
      </c>
      <c r="H964" s="5" t="inlineStr">
        <is>
          <t>F</t>
        </is>
      </c>
      <c r="I964" s="5" t="inlineStr">
        <is>
          <t>Permanent</t>
        </is>
      </c>
      <c r="J964" s="5" t="inlineStr">
        <is>
          <t>Hybrid</t>
        </is>
      </c>
      <c r="K964" s="5" t="n">
        <v>1</v>
      </c>
      <c r="L964" s="5" t="n">
        <v>40</v>
      </c>
      <c r="M964" s="5" t="n">
        <v>2</v>
      </c>
      <c r="N964" s="41" t="n">
        <v>21100</v>
      </c>
      <c r="O964" s="41" t="n">
        <v>0</v>
      </c>
      <c r="P964" s="41" t="n">
        <v>0</v>
      </c>
      <c r="Q964" s="41" t="n">
        <v>0</v>
      </c>
      <c r="R964" s="41" t="n">
        <v>0</v>
      </c>
      <c r="S964" s="28">
        <f>L964*Settings!$C$7</f>
        <v/>
      </c>
      <c r="T964" s="34">
        <f>O964+P964+Q964+R964</f>
        <v/>
      </c>
      <c r="U964" s="34">
        <f>N964+T964</f>
        <v/>
      </c>
      <c r="V964" s="33">
        <f>N964/S964</f>
        <v/>
      </c>
      <c r="W964" s="33">
        <f>T964/S964</f>
        <v/>
      </c>
      <c r="X964" s="33">
        <f>U964/S964</f>
        <v/>
      </c>
      <c r="Y964" s="4">
        <f>IF(T964&gt;0,1,0)</f>
        <v/>
      </c>
      <c r="Z964" s="4">
        <f>INDEX('Job Evaluation'!$I$5:$I$40,MATCH(G964,'Job Evaluation'!$A$5:$A$40,0))</f>
        <v/>
      </c>
      <c r="AA964" s="4">
        <f>SUMPRODUCT(($C$2:$C$3444=C964)*($X$2:$X$3444&lt;X964))+SUMPRODUCT(($C$2:C964=C964)*($X$2:X964=X964))</f>
        <v/>
      </c>
      <c r="AB964" s="4">
        <f>MIN(4,INT((AA964-1)*4/COUNTIF($C$2:$C$3444,C964))+1)</f>
        <v/>
      </c>
    </row>
    <row r="965">
      <c r="A965" s="5" t="inlineStr">
        <is>
          <t>W01137</t>
        </is>
      </c>
      <c r="B965" s="5" t="inlineStr">
        <is>
          <t>PL · Kraków</t>
        </is>
      </c>
      <c r="C965" s="5" t="inlineStr">
        <is>
          <t>PL</t>
        </is>
      </c>
      <c r="D965" s="5" t="inlineStr">
        <is>
          <t>Krakow</t>
        </is>
      </c>
      <c r="E965" s="5" t="inlineStr">
        <is>
          <t>Customer Service</t>
        </is>
      </c>
      <c r="F965" s="5" t="inlineStr">
        <is>
          <t>L3</t>
        </is>
      </c>
      <c r="G965" s="5" t="inlineStr">
        <is>
          <t>Customer Service L3</t>
        </is>
      </c>
      <c r="H965" s="5" t="inlineStr">
        <is>
          <t>F</t>
        </is>
      </c>
      <c r="I965" s="5" t="inlineStr">
        <is>
          <t>Fixed-term</t>
        </is>
      </c>
      <c r="J965" s="5" t="inlineStr">
        <is>
          <t>Onsite</t>
        </is>
      </c>
      <c r="K965" s="5" t="n">
        <v>1</v>
      </c>
      <c r="L965" s="5" t="n">
        <v>40</v>
      </c>
      <c r="M965" s="5" t="n">
        <v>3</v>
      </c>
      <c r="N965" s="41" t="n">
        <v>31350</v>
      </c>
      <c r="O965" s="41" t="n">
        <v>1630</v>
      </c>
      <c r="P965" s="41" t="n">
        <v>0</v>
      </c>
      <c r="Q965" s="41" t="n">
        <v>840</v>
      </c>
      <c r="R965" s="41" t="n">
        <v>0</v>
      </c>
      <c r="S965" s="28">
        <f>L965*Settings!$C$7</f>
        <v/>
      </c>
      <c r="T965" s="34">
        <f>O965+P965+Q965+R965</f>
        <v/>
      </c>
      <c r="U965" s="34">
        <f>N965+T965</f>
        <v/>
      </c>
      <c r="V965" s="33">
        <f>N965/S965</f>
        <v/>
      </c>
      <c r="W965" s="33">
        <f>T965/S965</f>
        <v/>
      </c>
      <c r="X965" s="33">
        <f>U965/S965</f>
        <v/>
      </c>
      <c r="Y965" s="4">
        <f>IF(T965&gt;0,1,0)</f>
        <v/>
      </c>
      <c r="Z965" s="4">
        <f>INDEX('Job Evaluation'!$I$5:$I$40,MATCH(G965,'Job Evaluation'!$A$5:$A$40,0))</f>
        <v/>
      </c>
      <c r="AA965" s="4">
        <f>SUMPRODUCT(($C$2:$C$3444=C965)*($X$2:$X$3444&lt;X965))+SUMPRODUCT(($C$2:C965=C965)*($X$2:X965=X965))</f>
        <v/>
      </c>
      <c r="AB965" s="4">
        <f>MIN(4,INT((AA965-1)*4/COUNTIF($C$2:$C$3444,C965))+1)</f>
        <v/>
      </c>
    </row>
    <row r="966">
      <c r="A966" s="5" t="inlineStr">
        <is>
          <t>W01139</t>
        </is>
      </c>
      <c r="B966" s="5" t="inlineStr">
        <is>
          <t>IT · Milan</t>
        </is>
      </c>
      <c r="C966" s="5" t="inlineStr">
        <is>
          <t>IT</t>
        </is>
      </c>
      <c r="D966" s="5" t="inlineStr">
        <is>
          <t>Milan</t>
        </is>
      </c>
      <c r="E966" s="5" t="inlineStr">
        <is>
          <t>Customer Service</t>
        </is>
      </c>
      <c r="F966" s="5" t="inlineStr">
        <is>
          <t>L2</t>
        </is>
      </c>
      <c r="G966" s="5" t="inlineStr">
        <is>
          <t>Customer Service L2</t>
        </is>
      </c>
      <c r="H966" s="5" t="inlineStr">
        <is>
          <t>F</t>
        </is>
      </c>
      <c r="I966" s="5" t="inlineStr">
        <is>
          <t>Permanent</t>
        </is>
      </c>
      <c r="J966" s="5" t="inlineStr">
        <is>
          <t>Onsite</t>
        </is>
      </c>
      <c r="K966" s="5" t="n">
        <v>1</v>
      </c>
      <c r="L966" s="5" t="n">
        <v>40</v>
      </c>
      <c r="M966" s="5" t="n">
        <v>3</v>
      </c>
      <c r="N966" s="41" t="n">
        <v>30500</v>
      </c>
      <c r="O966" s="41" t="n">
        <v>0</v>
      </c>
      <c r="P966" s="41" t="n">
        <v>0</v>
      </c>
      <c r="Q966" s="41" t="n">
        <v>1320</v>
      </c>
      <c r="R966" s="41" t="n">
        <v>0</v>
      </c>
      <c r="S966" s="28">
        <f>L966*Settings!$C$7</f>
        <v/>
      </c>
      <c r="T966" s="34">
        <f>O966+P966+Q966+R966</f>
        <v/>
      </c>
      <c r="U966" s="34">
        <f>N966+T966</f>
        <v/>
      </c>
      <c r="V966" s="33">
        <f>N966/S966</f>
        <v/>
      </c>
      <c r="W966" s="33">
        <f>T966/S966</f>
        <v/>
      </c>
      <c r="X966" s="33">
        <f>U966/S966</f>
        <v/>
      </c>
      <c r="Y966" s="4">
        <f>IF(T966&gt;0,1,0)</f>
        <v/>
      </c>
      <c r="Z966" s="4">
        <f>INDEX('Job Evaluation'!$I$5:$I$40,MATCH(G966,'Job Evaluation'!$A$5:$A$40,0))</f>
        <v/>
      </c>
      <c r="AA966" s="4">
        <f>SUMPRODUCT(($C$2:$C$3444=C966)*($X$2:$X$3444&lt;X966))+SUMPRODUCT(($C$2:C966=C966)*($X$2:X966=X966))</f>
        <v/>
      </c>
      <c r="AB966" s="4">
        <f>MIN(4,INT((AA966-1)*4/COUNTIF($C$2:$C$3444,C966))+1)</f>
        <v/>
      </c>
    </row>
    <row r="967">
      <c r="A967" s="5" t="inlineStr">
        <is>
          <t>W01140</t>
        </is>
      </c>
      <c r="B967" s="5" t="inlineStr">
        <is>
          <t>DE · Munich</t>
        </is>
      </c>
      <c r="C967" s="5" t="inlineStr">
        <is>
          <t>DE</t>
        </is>
      </c>
      <c r="D967" s="5" t="inlineStr">
        <is>
          <t>Munich</t>
        </is>
      </c>
      <c r="E967" s="5" t="inlineStr">
        <is>
          <t>HR</t>
        </is>
      </c>
      <c r="F967" s="5" t="inlineStr">
        <is>
          <t>L5</t>
        </is>
      </c>
      <c r="G967" s="5" t="inlineStr">
        <is>
          <t>HR L5</t>
        </is>
      </c>
      <c r="H967" s="5" t="inlineStr">
        <is>
          <t>M</t>
        </is>
      </c>
      <c r="I967" s="5" t="inlineStr">
        <is>
          <t>Permanent</t>
        </is>
      </c>
      <c r="J967" s="5" t="inlineStr">
        <is>
          <t>Remote</t>
        </is>
      </c>
      <c r="K967" s="5" t="n">
        <v>1</v>
      </c>
      <c r="L967" s="5" t="n">
        <v>40</v>
      </c>
      <c r="M967" s="5" t="n">
        <v>4</v>
      </c>
      <c r="N967" s="41" t="n">
        <v>109950</v>
      </c>
      <c r="O967" s="41" t="n">
        <v>17150</v>
      </c>
      <c r="P967" s="41" t="n">
        <v>0</v>
      </c>
      <c r="Q967" s="41" t="n">
        <v>0</v>
      </c>
      <c r="R967" s="41" t="n">
        <v>7200</v>
      </c>
      <c r="S967" s="28">
        <f>L967*Settings!$C$7</f>
        <v/>
      </c>
      <c r="T967" s="34">
        <f>O967+P967+Q967+R967</f>
        <v/>
      </c>
      <c r="U967" s="34">
        <f>N967+T967</f>
        <v/>
      </c>
      <c r="V967" s="33">
        <f>N967/S967</f>
        <v/>
      </c>
      <c r="W967" s="33">
        <f>T967/S967</f>
        <v/>
      </c>
      <c r="X967" s="33">
        <f>U967/S967</f>
        <v/>
      </c>
      <c r="Y967" s="4">
        <f>IF(T967&gt;0,1,0)</f>
        <v/>
      </c>
      <c r="Z967" s="4">
        <f>INDEX('Job Evaluation'!$I$5:$I$40,MATCH(G967,'Job Evaluation'!$A$5:$A$40,0))</f>
        <v/>
      </c>
      <c r="AA967" s="4">
        <f>SUMPRODUCT(($C$2:$C$3444=C967)*($X$2:$X$3444&lt;X967))+SUMPRODUCT(($C$2:C967=C967)*($X$2:X967=X967))</f>
        <v/>
      </c>
      <c r="AB967" s="4">
        <f>MIN(4,INT((AA967-1)*4/COUNTIF($C$2:$C$3444,C967))+1)</f>
        <v/>
      </c>
    </row>
    <row r="968">
      <c r="A968" s="5" t="inlineStr">
        <is>
          <t>W01141</t>
        </is>
      </c>
      <c r="B968" s="5" t="inlineStr">
        <is>
          <t>DE · Munich</t>
        </is>
      </c>
      <c r="C968" s="5" t="inlineStr">
        <is>
          <t>DE</t>
        </is>
      </c>
      <c r="D968" s="5" t="inlineStr">
        <is>
          <t>Munich</t>
        </is>
      </c>
      <c r="E968" s="5" t="inlineStr">
        <is>
          <t>Tech</t>
        </is>
      </c>
      <c r="F968" s="5" t="inlineStr">
        <is>
          <t>L3</t>
        </is>
      </c>
      <c r="G968" s="5" t="inlineStr">
        <is>
          <t>Tech L3</t>
        </is>
      </c>
      <c r="H968" s="5" t="inlineStr">
        <is>
          <t>M</t>
        </is>
      </c>
      <c r="I968" s="5" t="inlineStr">
        <is>
          <t>Fixed-term</t>
        </is>
      </c>
      <c r="J968" s="5" t="inlineStr">
        <is>
          <t>Remote</t>
        </is>
      </c>
      <c r="K968" s="5" t="n">
        <v>0.8</v>
      </c>
      <c r="L968" s="5" t="n">
        <v>32</v>
      </c>
      <c r="M968" s="5" t="n">
        <v>3</v>
      </c>
      <c r="N968" s="41" t="n">
        <v>65960</v>
      </c>
      <c r="O968" s="41" t="n">
        <v>3130</v>
      </c>
      <c r="P968" s="41" t="n">
        <v>0</v>
      </c>
      <c r="Q968" s="41" t="n">
        <v>0</v>
      </c>
      <c r="R968" s="41" t="n">
        <v>0</v>
      </c>
      <c r="S968" s="28">
        <f>L968*Settings!$C$7</f>
        <v/>
      </c>
      <c r="T968" s="34">
        <f>O968+P968+Q968+R968</f>
        <v/>
      </c>
      <c r="U968" s="34">
        <f>N968+T968</f>
        <v/>
      </c>
      <c r="V968" s="33">
        <f>N968/S968</f>
        <v/>
      </c>
      <c r="W968" s="33">
        <f>T968/S968</f>
        <v/>
      </c>
      <c r="X968" s="33">
        <f>U968/S968</f>
        <v/>
      </c>
      <c r="Y968" s="4">
        <f>IF(T968&gt;0,1,0)</f>
        <v/>
      </c>
      <c r="Z968" s="4">
        <f>INDEX('Job Evaluation'!$I$5:$I$40,MATCH(G968,'Job Evaluation'!$A$5:$A$40,0))</f>
        <v/>
      </c>
      <c r="AA968" s="4">
        <f>SUMPRODUCT(($C$2:$C$3444=C968)*($X$2:$X$3444&lt;X968))+SUMPRODUCT(($C$2:C968=C968)*($X$2:X968=X968))</f>
        <v/>
      </c>
      <c r="AB968" s="4">
        <f>MIN(4,INT((AA968-1)*4/COUNTIF($C$2:$C$3444,C968))+1)</f>
        <v/>
      </c>
    </row>
    <row r="969">
      <c r="A969" s="5" t="inlineStr">
        <is>
          <t>W01142</t>
        </is>
      </c>
      <c r="B969" s="5" t="inlineStr">
        <is>
          <t>DE · Munich</t>
        </is>
      </c>
      <c r="C969" s="5" t="inlineStr">
        <is>
          <t>DE</t>
        </is>
      </c>
      <c r="D969" s="5" t="inlineStr">
        <is>
          <t>Munich</t>
        </is>
      </c>
      <c r="E969" s="5" t="inlineStr">
        <is>
          <t>Finance</t>
        </is>
      </c>
      <c r="F969" s="5" t="inlineStr">
        <is>
          <t>L3</t>
        </is>
      </c>
      <c r="G969" s="5" t="inlineStr">
        <is>
          <t>Finance L3</t>
        </is>
      </c>
      <c r="H969" s="5" t="inlineStr">
        <is>
          <t>M</t>
        </is>
      </c>
      <c r="I969" s="5" t="inlineStr">
        <is>
          <t>Permanent</t>
        </is>
      </c>
      <c r="J969" s="5" t="inlineStr">
        <is>
          <t>Hybrid</t>
        </is>
      </c>
      <c r="K969" s="5" t="n">
        <v>1</v>
      </c>
      <c r="L969" s="5" t="n">
        <v>40</v>
      </c>
      <c r="M969" s="5" t="n">
        <v>3</v>
      </c>
      <c r="N969" s="41" t="n">
        <v>70700</v>
      </c>
      <c r="O969" s="41" t="n">
        <v>3720</v>
      </c>
      <c r="P969" s="41" t="n">
        <v>0</v>
      </c>
      <c r="Q969" s="41" t="n">
        <v>0</v>
      </c>
      <c r="R969" s="41" t="n">
        <v>0</v>
      </c>
      <c r="S969" s="28">
        <f>L969*Settings!$C$7</f>
        <v/>
      </c>
      <c r="T969" s="34">
        <f>O969+P969+Q969+R969</f>
        <v/>
      </c>
      <c r="U969" s="34">
        <f>N969+T969</f>
        <v/>
      </c>
      <c r="V969" s="33">
        <f>N969/S969</f>
        <v/>
      </c>
      <c r="W969" s="33">
        <f>T969/S969</f>
        <v/>
      </c>
      <c r="X969" s="33">
        <f>U969/S969</f>
        <v/>
      </c>
      <c r="Y969" s="4">
        <f>IF(T969&gt;0,1,0)</f>
        <v/>
      </c>
      <c r="Z969" s="4">
        <f>INDEX('Job Evaluation'!$I$5:$I$40,MATCH(G969,'Job Evaluation'!$A$5:$A$40,0))</f>
        <v/>
      </c>
      <c r="AA969" s="4">
        <f>SUMPRODUCT(($C$2:$C$3444=C969)*($X$2:$X$3444&lt;X969))+SUMPRODUCT(($C$2:C969=C969)*($X$2:X969=X969))</f>
        <v/>
      </c>
      <c r="AB969" s="4">
        <f>MIN(4,INT((AA969-1)*4/COUNTIF($C$2:$C$3444,C969))+1)</f>
        <v/>
      </c>
    </row>
    <row r="970">
      <c r="A970" s="5" t="inlineStr">
        <is>
          <t>W01143</t>
        </is>
      </c>
      <c r="B970" s="5" t="inlineStr">
        <is>
          <t>IT · Milan</t>
        </is>
      </c>
      <c r="C970" s="5" t="inlineStr">
        <is>
          <t>IT</t>
        </is>
      </c>
      <c r="D970" s="5" t="inlineStr">
        <is>
          <t>Milan</t>
        </is>
      </c>
      <c r="E970" s="5" t="inlineStr">
        <is>
          <t>Customer Service</t>
        </is>
      </c>
      <c r="F970" s="5" t="inlineStr">
        <is>
          <t>L4</t>
        </is>
      </c>
      <c r="G970" s="5" t="inlineStr">
        <is>
          <t>Customer Service L4</t>
        </is>
      </c>
      <c r="H970" s="5" t="inlineStr">
        <is>
          <t>M</t>
        </is>
      </c>
      <c r="I970" s="5" t="inlineStr">
        <is>
          <t>Fixed-term</t>
        </is>
      </c>
      <c r="J970" s="5" t="inlineStr">
        <is>
          <t>Hybrid</t>
        </is>
      </c>
      <c r="K970" s="5" t="n">
        <v>1</v>
      </c>
      <c r="L970" s="5" t="n">
        <v>40</v>
      </c>
      <c r="M970" s="5" t="n">
        <v>3</v>
      </c>
      <c r="N970" s="41" t="n">
        <v>45250</v>
      </c>
      <c r="O970" s="41" t="n">
        <v>3200</v>
      </c>
      <c r="P970" s="41" t="n">
        <v>0</v>
      </c>
      <c r="Q970" s="41" t="n">
        <v>0</v>
      </c>
      <c r="R970" s="41" t="n">
        <v>0</v>
      </c>
      <c r="S970" s="28">
        <f>L970*Settings!$C$7</f>
        <v/>
      </c>
      <c r="T970" s="34">
        <f>O970+P970+Q970+R970</f>
        <v/>
      </c>
      <c r="U970" s="34">
        <f>N970+T970</f>
        <v/>
      </c>
      <c r="V970" s="33">
        <f>N970/S970</f>
        <v/>
      </c>
      <c r="W970" s="33">
        <f>T970/S970</f>
        <v/>
      </c>
      <c r="X970" s="33">
        <f>U970/S970</f>
        <v/>
      </c>
      <c r="Y970" s="4">
        <f>IF(T970&gt;0,1,0)</f>
        <v/>
      </c>
      <c r="Z970" s="4">
        <f>INDEX('Job Evaluation'!$I$5:$I$40,MATCH(G970,'Job Evaluation'!$A$5:$A$40,0))</f>
        <v/>
      </c>
      <c r="AA970" s="4">
        <f>SUMPRODUCT(($C$2:$C$3444=C970)*($X$2:$X$3444&lt;X970))+SUMPRODUCT(($C$2:C970=C970)*($X$2:X970=X970))</f>
        <v/>
      </c>
      <c r="AB970" s="4">
        <f>MIN(4,INT((AA970-1)*4/COUNTIF($C$2:$C$3444,C970))+1)</f>
        <v/>
      </c>
    </row>
    <row r="971">
      <c r="A971" s="5" t="inlineStr">
        <is>
          <t>W01145</t>
        </is>
      </c>
      <c r="B971" s="5" t="inlineStr">
        <is>
          <t>ES · Barcelona</t>
        </is>
      </c>
      <c r="C971" s="5" t="inlineStr">
        <is>
          <t>ES</t>
        </is>
      </c>
      <c r="D971" s="5" t="inlineStr">
        <is>
          <t>Barcelona</t>
        </is>
      </c>
      <c r="E971" s="5" t="inlineStr">
        <is>
          <t>Operations</t>
        </is>
      </c>
      <c r="F971" s="5" t="inlineStr">
        <is>
          <t>L3</t>
        </is>
      </c>
      <c r="G971" s="5" t="inlineStr">
        <is>
          <t>Operations L3</t>
        </is>
      </c>
      <c r="H971" s="5" t="inlineStr">
        <is>
          <t>F</t>
        </is>
      </c>
      <c r="I971" s="5" t="inlineStr">
        <is>
          <t>Permanent</t>
        </is>
      </c>
      <c r="J971" s="5" t="inlineStr">
        <is>
          <t>Remote</t>
        </is>
      </c>
      <c r="K971" s="5" t="n">
        <v>1</v>
      </c>
      <c r="L971" s="5" t="n">
        <v>40</v>
      </c>
      <c r="M971" s="5" t="n">
        <v>3</v>
      </c>
      <c r="N971" s="41" t="n">
        <v>37350</v>
      </c>
      <c r="O971" s="41" t="n">
        <v>1930</v>
      </c>
      <c r="P971" s="41" t="n">
        <v>0</v>
      </c>
      <c r="Q971" s="41" t="n">
        <v>0</v>
      </c>
      <c r="R971" s="41" t="n">
        <v>0</v>
      </c>
      <c r="S971" s="28">
        <f>L971*Settings!$C$7</f>
        <v/>
      </c>
      <c r="T971" s="34">
        <f>O971+P971+Q971+R971</f>
        <v/>
      </c>
      <c r="U971" s="34">
        <f>N971+T971</f>
        <v/>
      </c>
      <c r="V971" s="33">
        <f>N971/S971</f>
        <v/>
      </c>
      <c r="W971" s="33">
        <f>T971/S971</f>
        <v/>
      </c>
      <c r="X971" s="33">
        <f>U971/S971</f>
        <v/>
      </c>
      <c r="Y971" s="4">
        <f>IF(T971&gt;0,1,0)</f>
        <v/>
      </c>
      <c r="Z971" s="4">
        <f>INDEX('Job Evaluation'!$I$5:$I$40,MATCH(G971,'Job Evaluation'!$A$5:$A$40,0))</f>
        <v/>
      </c>
      <c r="AA971" s="4">
        <f>SUMPRODUCT(($C$2:$C$3444=C971)*($X$2:$X$3444&lt;X971))+SUMPRODUCT(($C$2:C971=C971)*($X$2:X971=X971))</f>
        <v/>
      </c>
      <c r="AB971" s="4">
        <f>MIN(4,INT((AA971-1)*4/COUNTIF($C$2:$C$3444,C971))+1)</f>
        <v/>
      </c>
    </row>
    <row r="972">
      <c r="A972" s="5" t="inlineStr">
        <is>
          <t>W01147</t>
        </is>
      </c>
      <c r="B972" s="5" t="inlineStr">
        <is>
          <t>PL · Kraków</t>
        </is>
      </c>
      <c r="C972" s="5" t="inlineStr">
        <is>
          <t>PL</t>
        </is>
      </c>
      <c r="D972" s="5" t="inlineStr">
        <is>
          <t>Krakow</t>
        </is>
      </c>
      <c r="E972" s="5" t="inlineStr">
        <is>
          <t>Customer Service</t>
        </is>
      </c>
      <c r="F972" s="5" t="inlineStr">
        <is>
          <t>L1</t>
        </is>
      </c>
      <c r="G972" s="5" t="inlineStr">
        <is>
          <t>Customer Service L1</t>
        </is>
      </c>
      <c r="H972" s="5" t="inlineStr">
        <is>
          <t>M</t>
        </is>
      </c>
      <c r="I972" s="5" t="inlineStr">
        <is>
          <t>Permanent</t>
        </is>
      </c>
      <c r="J972" s="5" t="inlineStr">
        <is>
          <t>Remote</t>
        </is>
      </c>
      <c r="K972" s="5" t="n">
        <v>1</v>
      </c>
      <c r="L972" s="5" t="n">
        <v>40</v>
      </c>
      <c r="M972" s="5" t="n">
        <v>2</v>
      </c>
      <c r="N972" s="41" t="n">
        <v>19300</v>
      </c>
      <c r="O972" s="41" t="n">
        <v>0</v>
      </c>
      <c r="P972" s="41" t="n">
        <v>0</v>
      </c>
      <c r="Q972" s="41" t="n">
        <v>0</v>
      </c>
      <c r="R972" s="41" t="n">
        <v>0</v>
      </c>
      <c r="S972" s="28">
        <f>L972*Settings!$C$7</f>
        <v/>
      </c>
      <c r="T972" s="34">
        <f>O972+P972+Q972+R972</f>
        <v/>
      </c>
      <c r="U972" s="34">
        <f>N972+T972</f>
        <v/>
      </c>
      <c r="V972" s="33">
        <f>N972/S972</f>
        <v/>
      </c>
      <c r="W972" s="33">
        <f>T972/S972</f>
        <v/>
      </c>
      <c r="X972" s="33">
        <f>U972/S972</f>
        <v/>
      </c>
      <c r="Y972" s="4">
        <f>IF(T972&gt;0,1,0)</f>
        <v/>
      </c>
      <c r="Z972" s="4">
        <f>INDEX('Job Evaluation'!$I$5:$I$40,MATCH(G972,'Job Evaluation'!$A$5:$A$40,0))</f>
        <v/>
      </c>
      <c r="AA972" s="4">
        <f>SUMPRODUCT(($C$2:$C$3444=C972)*($X$2:$X$3444&lt;X972))+SUMPRODUCT(($C$2:C972=C972)*($X$2:X972=X972))</f>
        <v/>
      </c>
      <c r="AB972" s="4">
        <f>MIN(4,INT((AA972-1)*4/COUNTIF($C$2:$C$3444,C972))+1)</f>
        <v/>
      </c>
    </row>
    <row r="973">
      <c r="A973" s="5" t="inlineStr">
        <is>
          <t>W01148</t>
        </is>
      </c>
      <c r="B973" s="5" t="inlineStr">
        <is>
          <t>ES · Barcelona</t>
        </is>
      </c>
      <c r="C973" s="5" t="inlineStr">
        <is>
          <t>ES</t>
        </is>
      </c>
      <c r="D973" s="5" t="inlineStr">
        <is>
          <t>Barcelona</t>
        </is>
      </c>
      <c r="E973" s="5" t="inlineStr">
        <is>
          <t>HR</t>
        </is>
      </c>
      <c r="F973" s="5" t="inlineStr">
        <is>
          <t>L3</t>
        </is>
      </c>
      <c r="G973" s="5" t="inlineStr">
        <is>
          <t>HR L3</t>
        </is>
      </c>
      <c r="H973" s="5" t="inlineStr">
        <is>
          <t>F</t>
        </is>
      </c>
      <c r="I973" s="5" t="inlineStr">
        <is>
          <t>Fixed-term</t>
        </is>
      </c>
      <c r="J973" s="5" t="inlineStr">
        <is>
          <t>Onsite</t>
        </is>
      </c>
      <c r="K973" s="5" t="n">
        <v>1</v>
      </c>
      <c r="L973" s="5" t="n">
        <v>40</v>
      </c>
      <c r="M973" s="5" t="n">
        <v>5</v>
      </c>
      <c r="N973" s="41" t="n">
        <v>39350</v>
      </c>
      <c r="O973" s="41" t="n">
        <v>2670</v>
      </c>
      <c r="P973" s="41" t="n">
        <v>0</v>
      </c>
      <c r="Q973" s="41" t="n">
        <v>0</v>
      </c>
      <c r="R973" s="41" t="n">
        <v>0</v>
      </c>
      <c r="S973" s="28">
        <f>L973*Settings!$C$7</f>
        <v/>
      </c>
      <c r="T973" s="34">
        <f>O973+P973+Q973+R973</f>
        <v/>
      </c>
      <c r="U973" s="34">
        <f>N973+T973</f>
        <v/>
      </c>
      <c r="V973" s="33">
        <f>N973/S973</f>
        <v/>
      </c>
      <c r="W973" s="33">
        <f>T973/S973</f>
        <v/>
      </c>
      <c r="X973" s="33">
        <f>U973/S973</f>
        <v/>
      </c>
      <c r="Y973" s="4">
        <f>IF(T973&gt;0,1,0)</f>
        <v/>
      </c>
      <c r="Z973" s="4">
        <f>INDEX('Job Evaluation'!$I$5:$I$40,MATCH(G973,'Job Evaluation'!$A$5:$A$40,0))</f>
        <v/>
      </c>
      <c r="AA973" s="4">
        <f>SUMPRODUCT(($C$2:$C$3444=C973)*($X$2:$X$3444&lt;X973))+SUMPRODUCT(($C$2:C973=C973)*($X$2:X973=X973))</f>
        <v/>
      </c>
      <c r="AB973" s="4">
        <f>MIN(4,INT((AA973-1)*4/COUNTIF($C$2:$C$3444,C973))+1)</f>
        <v/>
      </c>
    </row>
    <row r="974">
      <c r="A974" s="5" t="inlineStr">
        <is>
          <t>W01149</t>
        </is>
      </c>
      <c r="B974" s="5" t="inlineStr">
        <is>
          <t>IT · Milan</t>
        </is>
      </c>
      <c r="C974" s="5" t="inlineStr">
        <is>
          <t>IT</t>
        </is>
      </c>
      <c r="D974" s="5" t="inlineStr">
        <is>
          <t>Milan</t>
        </is>
      </c>
      <c r="E974" s="5" t="inlineStr">
        <is>
          <t>Operations</t>
        </is>
      </c>
      <c r="F974" s="5" t="inlineStr">
        <is>
          <t>L1</t>
        </is>
      </c>
      <c r="G974" s="5" t="inlineStr">
        <is>
          <t>Operations L1</t>
        </is>
      </c>
      <c r="H974" s="5" t="inlineStr">
        <is>
          <t>F</t>
        </is>
      </c>
      <c r="I974" s="5" t="inlineStr">
        <is>
          <t>Permanent</t>
        </is>
      </c>
      <c r="J974" s="5" t="inlineStr">
        <is>
          <t>Onsite</t>
        </is>
      </c>
      <c r="K974" s="5" t="n">
        <v>1</v>
      </c>
      <c r="L974" s="5" t="n">
        <v>40</v>
      </c>
      <c r="M974" s="5" t="n">
        <v>2</v>
      </c>
      <c r="N974" s="41" t="n">
        <v>26700</v>
      </c>
      <c r="O974" s="41" t="n">
        <v>0</v>
      </c>
      <c r="P974" s="41" t="n">
        <v>0</v>
      </c>
      <c r="Q974" s="41" t="n">
        <v>1320</v>
      </c>
      <c r="R974" s="41" t="n">
        <v>0</v>
      </c>
      <c r="S974" s="28">
        <f>L974*Settings!$C$7</f>
        <v/>
      </c>
      <c r="T974" s="34">
        <f>O974+P974+Q974+R974</f>
        <v/>
      </c>
      <c r="U974" s="34">
        <f>N974+T974</f>
        <v/>
      </c>
      <c r="V974" s="33">
        <f>N974/S974</f>
        <v/>
      </c>
      <c r="W974" s="33">
        <f>T974/S974</f>
        <v/>
      </c>
      <c r="X974" s="33">
        <f>U974/S974</f>
        <v/>
      </c>
      <c r="Y974" s="4">
        <f>IF(T974&gt;0,1,0)</f>
        <v/>
      </c>
      <c r="Z974" s="4">
        <f>INDEX('Job Evaluation'!$I$5:$I$40,MATCH(G974,'Job Evaluation'!$A$5:$A$40,0))</f>
        <v/>
      </c>
      <c r="AA974" s="4">
        <f>SUMPRODUCT(($C$2:$C$3444=C974)*($X$2:$X$3444&lt;X974))+SUMPRODUCT(($C$2:C974=C974)*($X$2:X974=X974))</f>
        <v/>
      </c>
      <c r="AB974" s="4">
        <f>MIN(4,INT((AA974-1)*4/COUNTIF($C$2:$C$3444,C974))+1)</f>
        <v/>
      </c>
    </row>
    <row r="975">
      <c r="A975" s="5" t="inlineStr">
        <is>
          <t>W01150</t>
        </is>
      </c>
      <c r="B975" s="5" t="inlineStr">
        <is>
          <t>PL · Kraków</t>
        </is>
      </c>
      <c r="C975" s="5" t="inlineStr">
        <is>
          <t>PL</t>
        </is>
      </c>
      <c r="D975" s="5" t="inlineStr">
        <is>
          <t>Krakow</t>
        </is>
      </c>
      <c r="E975" s="5" t="inlineStr">
        <is>
          <t>HR</t>
        </is>
      </c>
      <c r="F975" s="5" t="inlineStr">
        <is>
          <t>L1</t>
        </is>
      </c>
      <c r="G975" s="5" t="inlineStr">
        <is>
          <t>HR L1</t>
        </is>
      </c>
      <c r="H975" s="5" t="inlineStr">
        <is>
          <t>M</t>
        </is>
      </c>
      <c r="I975" s="5" t="inlineStr">
        <is>
          <t>Permanent</t>
        </is>
      </c>
      <c r="J975" s="5" t="inlineStr">
        <is>
          <t>Onsite</t>
        </is>
      </c>
      <c r="K975" s="5" t="n">
        <v>1</v>
      </c>
      <c r="L975" s="5" t="n">
        <v>40</v>
      </c>
      <c r="M975" s="5" t="n">
        <v>2</v>
      </c>
      <c r="N975" s="41" t="n">
        <v>23000</v>
      </c>
      <c r="O975" s="41" t="n">
        <v>0</v>
      </c>
      <c r="P975" s="41" t="n">
        <v>0</v>
      </c>
      <c r="Q975" s="41" t="n">
        <v>0</v>
      </c>
      <c r="R975" s="41" t="n">
        <v>0</v>
      </c>
      <c r="S975" s="28">
        <f>L975*Settings!$C$7</f>
        <v/>
      </c>
      <c r="T975" s="34">
        <f>O975+P975+Q975+R975</f>
        <v/>
      </c>
      <c r="U975" s="34">
        <f>N975+T975</f>
        <v/>
      </c>
      <c r="V975" s="33">
        <f>N975/S975</f>
        <v/>
      </c>
      <c r="W975" s="33">
        <f>T975/S975</f>
        <v/>
      </c>
      <c r="X975" s="33">
        <f>U975/S975</f>
        <v/>
      </c>
      <c r="Y975" s="4">
        <f>IF(T975&gt;0,1,0)</f>
        <v/>
      </c>
      <c r="Z975" s="4">
        <f>INDEX('Job Evaluation'!$I$5:$I$40,MATCH(G975,'Job Evaluation'!$A$5:$A$40,0))</f>
        <v/>
      </c>
      <c r="AA975" s="4">
        <f>SUMPRODUCT(($C$2:$C$3444=C975)*($X$2:$X$3444&lt;X975))+SUMPRODUCT(($C$2:C975=C975)*($X$2:X975=X975))</f>
        <v/>
      </c>
      <c r="AB975" s="4">
        <f>MIN(4,INT((AA975-1)*4/COUNTIF($C$2:$C$3444,C975))+1)</f>
        <v/>
      </c>
    </row>
    <row r="976">
      <c r="A976" s="5" t="inlineStr">
        <is>
          <t>W01151</t>
        </is>
      </c>
      <c r="B976" s="5" t="inlineStr">
        <is>
          <t>ES · Barcelona</t>
        </is>
      </c>
      <c r="C976" s="5" t="inlineStr">
        <is>
          <t>ES</t>
        </is>
      </c>
      <c r="D976" s="5" t="inlineStr">
        <is>
          <t>Barcelona</t>
        </is>
      </c>
      <c r="E976" s="5" t="inlineStr">
        <is>
          <t>Customer Service</t>
        </is>
      </c>
      <c r="F976" s="5" t="inlineStr">
        <is>
          <t>L2</t>
        </is>
      </c>
      <c r="G976" s="5" t="inlineStr">
        <is>
          <t>Customer Service L2</t>
        </is>
      </c>
      <c r="H976" s="5" t="inlineStr">
        <is>
          <t>F</t>
        </is>
      </c>
      <c r="I976" s="5" t="inlineStr">
        <is>
          <t>Permanent</t>
        </is>
      </c>
      <c r="J976" s="5" t="inlineStr">
        <is>
          <t>Onsite</t>
        </is>
      </c>
      <c r="K976" s="5" t="n">
        <v>1</v>
      </c>
      <c r="L976" s="5" t="n">
        <v>40</v>
      </c>
      <c r="M976" s="5" t="n">
        <v>4</v>
      </c>
      <c r="N976" s="41" t="n">
        <v>26250</v>
      </c>
      <c r="O976" s="41" t="n">
        <v>0</v>
      </c>
      <c r="P976" s="41" t="n">
        <v>0</v>
      </c>
      <c r="Q976" s="41" t="n">
        <v>1200</v>
      </c>
      <c r="R976" s="41" t="n">
        <v>0</v>
      </c>
      <c r="S976" s="28">
        <f>L976*Settings!$C$7</f>
        <v/>
      </c>
      <c r="T976" s="34">
        <f>O976+P976+Q976+R976</f>
        <v/>
      </c>
      <c r="U976" s="34">
        <f>N976+T976</f>
        <v/>
      </c>
      <c r="V976" s="33">
        <f>N976/S976</f>
        <v/>
      </c>
      <c r="W976" s="33">
        <f>T976/S976</f>
        <v/>
      </c>
      <c r="X976" s="33">
        <f>U976/S976</f>
        <v/>
      </c>
      <c r="Y976" s="4">
        <f>IF(T976&gt;0,1,0)</f>
        <v/>
      </c>
      <c r="Z976" s="4">
        <f>INDEX('Job Evaluation'!$I$5:$I$40,MATCH(G976,'Job Evaluation'!$A$5:$A$40,0))</f>
        <v/>
      </c>
      <c r="AA976" s="4">
        <f>SUMPRODUCT(($C$2:$C$3444=C976)*($X$2:$X$3444&lt;X976))+SUMPRODUCT(($C$2:C976=C976)*($X$2:X976=X976))</f>
        <v/>
      </c>
      <c r="AB976" s="4">
        <f>MIN(4,INT((AA976-1)*4/COUNTIF($C$2:$C$3444,C976))+1)</f>
        <v/>
      </c>
    </row>
    <row r="977">
      <c r="A977" s="5" t="inlineStr">
        <is>
          <t>W01153</t>
        </is>
      </c>
      <c r="B977" s="5" t="inlineStr">
        <is>
          <t>IT · Milan</t>
        </is>
      </c>
      <c r="C977" s="5" t="inlineStr">
        <is>
          <t>IT</t>
        </is>
      </c>
      <c r="D977" s="5" t="inlineStr">
        <is>
          <t>Milan</t>
        </is>
      </c>
      <c r="E977" s="5" t="inlineStr">
        <is>
          <t>Tech</t>
        </is>
      </c>
      <c r="F977" s="5" t="inlineStr">
        <is>
          <t>L6</t>
        </is>
      </c>
      <c r="G977" s="5" t="inlineStr">
        <is>
          <t>Tech L6</t>
        </is>
      </c>
      <c r="H977" s="5" t="inlineStr">
        <is>
          <t>M</t>
        </is>
      </c>
      <c r="I977" s="5" t="inlineStr">
        <is>
          <t>Permanent</t>
        </is>
      </c>
      <c r="J977" s="5" t="inlineStr">
        <is>
          <t>Hybrid</t>
        </is>
      </c>
      <c r="K977" s="5" t="n">
        <v>1</v>
      </c>
      <c r="L977" s="5" t="n">
        <v>40</v>
      </c>
      <c r="M977" s="5" t="n">
        <v>2</v>
      </c>
      <c r="N977" s="41" t="n">
        <v>135750</v>
      </c>
      <c r="O977" s="41" t="n">
        <v>13040</v>
      </c>
      <c r="P977" s="41" t="n">
        <v>0</v>
      </c>
      <c r="Q977" s="41" t="n">
        <v>0</v>
      </c>
      <c r="R977" s="41" t="n">
        <v>6000</v>
      </c>
      <c r="S977" s="28">
        <f>L977*Settings!$C$7</f>
        <v/>
      </c>
      <c r="T977" s="34">
        <f>O977+P977+Q977+R977</f>
        <v/>
      </c>
      <c r="U977" s="34">
        <f>N977+T977</f>
        <v/>
      </c>
      <c r="V977" s="33">
        <f>N977/S977</f>
        <v/>
      </c>
      <c r="W977" s="33">
        <f>T977/S977</f>
        <v/>
      </c>
      <c r="X977" s="33">
        <f>U977/S977</f>
        <v/>
      </c>
      <c r="Y977" s="4">
        <f>IF(T977&gt;0,1,0)</f>
        <v/>
      </c>
      <c r="Z977" s="4">
        <f>INDEX('Job Evaluation'!$I$5:$I$40,MATCH(G977,'Job Evaluation'!$A$5:$A$40,0))</f>
        <v/>
      </c>
      <c r="AA977" s="4">
        <f>SUMPRODUCT(($C$2:$C$3444=C977)*($X$2:$X$3444&lt;X977))+SUMPRODUCT(($C$2:C977=C977)*($X$2:X977=X977))</f>
        <v/>
      </c>
      <c r="AB977" s="4">
        <f>MIN(4,INT((AA977-1)*4/COUNTIF($C$2:$C$3444,C977))+1)</f>
        <v/>
      </c>
    </row>
    <row r="978">
      <c r="A978" s="5" t="inlineStr">
        <is>
          <t>W01155</t>
        </is>
      </c>
      <c r="B978" s="5" t="inlineStr">
        <is>
          <t>ES · Barcelona</t>
        </is>
      </c>
      <c r="C978" s="5" t="inlineStr">
        <is>
          <t>ES</t>
        </is>
      </c>
      <c r="D978" s="5" t="inlineStr">
        <is>
          <t>Barcelona</t>
        </is>
      </c>
      <c r="E978" s="5" t="inlineStr">
        <is>
          <t>Sales</t>
        </is>
      </c>
      <c r="F978" s="5" t="inlineStr">
        <is>
          <t>L3</t>
        </is>
      </c>
      <c r="G978" s="5" t="inlineStr">
        <is>
          <t>Sales L3</t>
        </is>
      </c>
      <c r="H978" s="5" t="inlineStr">
        <is>
          <t>M</t>
        </is>
      </c>
      <c r="I978" s="5" t="inlineStr">
        <is>
          <t>Permanent</t>
        </is>
      </c>
      <c r="J978" s="5" t="inlineStr">
        <is>
          <t>Onsite</t>
        </is>
      </c>
      <c r="K978" s="5" t="n">
        <v>1</v>
      </c>
      <c r="L978" s="5" t="n">
        <v>40</v>
      </c>
      <c r="M978" s="5" t="n">
        <v>5</v>
      </c>
      <c r="N978" s="41" t="n">
        <v>47900</v>
      </c>
      <c r="O978" s="41" t="n">
        <v>3130</v>
      </c>
      <c r="P978" s="41" t="n">
        <v>7770</v>
      </c>
      <c r="Q978" s="41" t="n">
        <v>0</v>
      </c>
      <c r="R978" s="41" t="n">
        <v>0</v>
      </c>
      <c r="S978" s="28">
        <f>L978*Settings!$C$7</f>
        <v/>
      </c>
      <c r="T978" s="34">
        <f>O978+P978+Q978+R978</f>
        <v/>
      </c>
      <c r="U978" s="34">
        <f>N978+T978</f>
        <v/>
      </c>
      <c r="V978" s="33">
        <f>N978/S978</f>
        <v/>
      </c>
      <c r="W978" s="33">
        <f>T978/S978</f>
        <v/>
      </c>
      <c r="X978" s="33">
        <f>U978/S978</f>
        <v/>
      </c>
      <c r="Y978" s="4">
        <f>IF(T978&gt;0,1,0)</f>
        <v/>
      </c>
      <c r="Z978" s="4">
        <f>INDEX('Job Evaluation'!$I$5:$I$40,MATCH(G978,'Job Evaluation'!$A$5:$A$40,0))</f>
        <v/>
      </c>
      <c r="AA978" s="4">
        <f>SUMPRODUCT(($C$2:$C$3444=C978)*($X$2:$X$3444&lt;X978))+SUMPRODUCT(($C$2:C978=C978)*($X$2:X978=X978))</f>
        <v/>
      </c>
      <c r="AB978" s="4">
        <f>MIN(4,INT((AA978-1)*4/COUNTIF($C$2:$C$3444,C978))+1)</f>
        <v/>
      </c>
    </row>
    <row r="979">
      <c r="A979" s="5" t="inlineStr">
        <is>
          <t>W01156</t>
        </is>
      </c>
      <c r="B979" s="5" t="inlineStr">
        <is>
          <t>IT · Milan</t>
        </is>
      </c>
      <c r="C979" s="5" t="inlineStr">
        <is>
          <t>IT</t>
        </is>
      </c>
      <c r="D979" s="5" t="inlineStr">
        <is>
          <t>Milan</t>
        </is>
      </c>
      <c r="E979" s="5" t="inlineStr">
        <is>
          <t>Finance</t>
        </is>
      </c>
      <c r="F979" s="5" t="inlineStr">
        <is>
          <t>L3</t>
        </is>
      </c>
      <c r="G979" s="5" t="inlineStr">
        <is>
          <t>Finance L3</t>
        </is>
      </c>
      <c r="H979" s="5" t="inlineStr">
        <is>
          <t>F</t>
        </is>
      </c>
      <c r="I979" s="5" t="inlineStr">
        <is>
          <t>Fixed-term</t>
        </is>
      </c>
      <c r="J979" s="5" t="inlineStr">
        <is>
          <t>Hybrid</t>
        </is>
      </c>
      <c r="K979" s="5" t="n">
        <v>1</v>
      </c>
      <c r="L979" s="5" t="n">
        <v>40</v>
      </c>
      <c r="M979" s="5" t="n">
        <v>5</v>
      </c>
      <c r="N979" s="41" t="n">
        <v>36300</v>
      </c>
      <c r="O979" s="41" t="n">
        <v>2660</v>
      </c>
      <c r="P979" s="41" t="n">
        <v>0</v>
      </c>
      <c r="Q979" s="41" t="n">
        <v>0</v>
      </c>
      <c r="R979" s="41" t="n">
        <v>0</v>
      </c>
      <c r="S979" s="28">
        <f>L979*Settings!$C$7</f>
        <v/>
      </c>
      <c r="T979" s="34">
        <f>O979+P979+Q979+R979</f>
        <v/>
      </c>
      <c r="U979" s="34">
        <f>N979+T979</f>
        <v/>
      </c>
      <c r="V979" s="33">
        <f>N979/S979</f>
        <v/>
      </c>
      <c r="W979" s="33">
        <f>T979/S979</f>
        <v/>
      </c>
      <c r="X979" s="33">
        <f>U979/S979</f>
        <v/>
      </c>
      <c r="Y979" s="4">
        <f>IF(T979&gt;0,1,0)</f>
        <v/>
      </c>
      <c r="Z979" s="4">
        <f>INDEX('Job Evaluation'!$I$5:$I$40,MATCH(G979,'Job Evaluation'!$A$5:$A$40,0))</f>
        <v/>
      </c>
      <c r="AA979" s="4">
        <f>SUMPRODUCT(($C$2:$C$3444=C979)*($X$2:$X$3444&lt;X979))+SUMPRODUCT(($C$2:C979=C979)*($X$2:X979=X979))</f>
        <v/>
      </c>
      <c r="AB979" s="4">
        <f>MIN(4,INT((AA979-1)*4/COUNTIF($C$2:$C$3444,C979))+1)</f>
        <v/>
      </c>
    </row>
    <row r="980">
      <c r="A980" s="5" t="inlineStr">
        <is>
          <t>W01157</t>
        </is>
      </c>
      <c r="B980" s="5" t="inlineStr">
        <is>
          <t>PL · Kraków</t>
        </is>
      </c>
      <c r="C980" s="5" t="inlineStr">
        <is>
          <t>PL</t>
        </is>
      </c>
      <c r="D980" s="5" t="inlineStr">
        <is>
          <t>Krakow</t>
        </is>
      </c>
      <c r="E980" s="5" t="inlineStr">
        <is>
          <t>HR</t>
        </is>
      </c>
      <c r="F980" s="5" t="inlineStr">
        <is>
          <t>L2</t>
        </is>
      </c>
      <c r="G980" s="5" t="inlineStr">
        <is>
          <t>HR L2</t>
        </is>
      </c>
      <c r="H980" s="5" t="inlineStr">
        <is>
          <t>F</t>
        </is>
      </c>
      <c r="I980" s="5" t="inlineStr">
        <is>
          <t>Permanent</t>
        </is>
      </c>
      <c r="J980" s="5" t="inlineStr">
        <is>
          <t>Hybrid</t>
        </is>
      </c>
      <c r="K980" s="5" t="n">
        <v>1</v>
      </c>
      <c r="L980" s="5" t="n">
        <v>40</v>
      </c>
      <c r="M980" s="5" t="n">
        <v>3</v>
      </c>
      <c r="N980" s="41" t="n">
        <v>25150</v>
      </c>
      <c r="O980" s="41" t="n">
        <v>0</v>
      </c>
      <c r="P980" s="41" t="n">
        <v>0</v>
      </c>
      <c r="Q980" s="41" t="n">
        <v>0</v>
      </c>
      <c r="R980" s="41" t="n">
        <v>0</v>
      </c>
      <c r="S980" s="28">
        <f>L980*Settings!$C$7</f>
        <v/>
      </c>
      <c r="T980" s="34">
        <f>O980+P980+Q980+R980</f>
        <v/>
      </c>
      <c r="U980" s="34">
        <f>N980+T980</f>
        <v/>
      </c>
      <c r="V980" s="33">
        <f>N980/S980</f>
        <v/>
      </c>
      <c r="W980" s="33">
        <f>T980/S980</f>
        <v/>
      </c>
      <c r="X980" s="33">
        <f>U980/S980</f>
        <v/>
      </c>
      <c r="Y980" s="4">
        <f>IF(T980&gt;0,1,0)</f>
        <v/>
      </c>
      <c r="Z980" s="4">
        <f>INDEX('Job Evaluation'!$I$5:$I$40,MATCH(G980,'Job Evaluation'!$A$5:$A$40,0))</f>
        <v/>
      </c>
      <c r="AA980" s="4">
        <f>SUMPRODUCT(($C$2:$C$3444=C980)*($X$2:$X$3444&lt;X980))+SUMPRODUCT(($C$2:C980=C980)*($X$2:X980=X980))</f>
        <v/>
      </c>
      <c r="AB980" s="4">
        <f>MIN(4,INT((AA980-1)*4/COUNTIF($C$2:$C$3444,C980))+1)</f>
        <v/>
      </c>
    </row>
    <row r="981">
      <c r="A981" s="5" t="inlineStr">
        <is>
          <t>W01158</t>
        </is>
      </c>
      <c r="B981" s="5" t="inlineStr">
        <is>
          <t>PL · Kraków</t>
        </is>
      </c>
      <c r="C981" s="5" t="inlineStr">
        <is>
          <t>PL</t>
        </is>
      </c>
      <c r="D981" s="5" t="inlineStr">
        <is>
          <t>Krakow</t>
        </is>
      </c>
      <c r="E981" s="5" t="inlineStr">
        <is>
          <t>Customer Service</t>
        </is>
      </c>
      <c r="F981" s="5" t="inlineStr">
        <is>
          <t>L4</t>
        </is>
      </c>
      <c r="G981" s="5" t="inlineStr">
        <is>
          <t>Customer Service L4</t>
        </is>
      </c>
      <c r="H981" s="5" t="inlineStr">
        <is>
          <t>M</t>
        </is>
      </c>
      <c r="I981" s="5" t="inlineStr">
        <is>
          <t>Permanent</t>
        </is>
      </c>
      <c r="J981" s="5" t="inlineStr">
        <is>
          <t>Hybrid</t>
        </is>
      </c>
      <c r="K981" s="5" t="n">
        <v>1</v>
      </c>
      <c r="L981" s="5" t="n">
        <v>40</v>
      </c>
      <c r="M981" s="5" t="n">
        <v>3</v>
      </c>
      <c r="N981" s="41" t="n">
        <v>40250</v>
      </c>
      <c r="O981" s="41" t="n">
        <v>3320</v>
      </c>
      <c r="P981" s="41" t="n">
        <v>0</v>
      </c>
      <c r="Q981" s="41" t="n">
        <v>0</v>
      </c>
      <c r="R981" s="41" t="n">
        <v>0</v>
      </c>
      <c r="S981" s="28">
        <f>L981*Settings!$C$7</f>
        <v/>
      </c>
      <c r="T981" s="34">
        <f>O981+P981+Q981+R981</f>
        <v/>
      </c>
      <c r="U981" s="34">
        <f>N981+T981</f>
        <v/>
      </c>
      <c r="V981" s="33">
        <f>N981/S981</f>
        <v/>
      </c>
      <c r="W981" s="33">
        <f>T981/S981</f>
        <v/>
      </c>
      <c r="X981" s="33">
        <f>U981/S981</f>
        <v/>
      </c>
      <c r="Y981" s="4">
        <f>IF(T981&gt;0,1,0)</f>
        <v/>
      </c>
      <c r="Z981" s="4">
        <f>INDEX('Job Evaluation'!$I$5:$I$40,MATCH(G981,'Job Evaluation'!$A$5:$A$40,0))</f>
        <v/>
      </c>
      <c r="AA981" s="4">
        <f>SUMPRODUCT(($C$2:$C$3444=C981)*($X$2:$X$3444&lt;X981))+SUMPRODUCT(($C$2:C981=C981)*($X$2:X981=X981))</f>
        <v/>
      </c>
      <c r="AB981" s="4">
        <f>MIN(4,INT((AA981-1)*4/COUNTIF($C$2:$C$3444,C981))+1)</f>
        <v/>
      </c>
    </row>
    <row r="982">
      <c r="A982" s="5" t="inlineStr">
        <is>
          <t>W01159</t>
        </is>
      </c>
      <c r="B982" s="5" t="inlineStr">
        <is>
          <t>IT · Milan</t>
        </is>
      </c>
      <c r="C982" s="5" t="inlineStr">
        <is>
          <t>IT</t>
        </is>
      </c>
      <c r="D982" s="5" t="inlineStr">
        <is>
          <t>Milan</t>
        </is>
      </c>
      <c r="E982" s="5" t="inlineStr">
        <is>
          <t>Customer Service</t>
        </is>
      </c>
      <c r="F982" s="5" t="inlineStr">
        <is>
          <t>L1</t>
        </is>
      </c>
      <c r="G982" s="5" t="inlineStr">
        <is>
          <t>Customer Service L1</t>
        </is>
      </c>
      <c r="H982" s="5" t="inlineStr">
        <is>
          <t>F</t>
        </is>
      </c>
      <c r="I982" s="5" t="inlineStr">
        <is>
          <t>Fixed-term</t>
        </is>
      </c>
      <c r="J982" s="5" t="inlineStr">
        <is>
          <t>Onsite</t>
        </is>
      </c>
      <c r="K982" s="5" t="n">
        <v>1</v>
      </c>
      <c r="L982" s="5" t="n">
        <v>40</v>
      </c>
      <c r="M982" s="5" t="n">
        <v>3</v>
      </c>
      <c r="N982" s="41" t="n">
        <v>17850</v>
      </c>
      <c r="O982" s="41" t="n">
        <v>0</v>
      </c>
      <c r="P982" s="41" t="n">
        <v>0</v>
      </c>
      <c r="Q982" s="41" t="n">
        <v>1320</v>
      </c>
      <c r="R982" s="41" t="n">
        <v>0</v>
      </c>
      <c r="S982" s="28">
        <f>L982*Settings!$C$7</f>
        <v/>
      </c>
      <c r="T982" s="34">
        <f>O982+P982+Q982+R982</f>
        <v/>
      </c>
      <c r="U982" s="34">
        <f>N982+T982</f>
        <v/>
      </c>
      <c r="V982" s="33">
        <f>N982/S982</f>
        <v/>
      </c>
      <c r="W982" s="33">
        <f>T982/S982</f>
        <v/>
      </c>
      <c r="X982" s="33">
        <f>U982/S982</f>
        <v/>
      </c>
      <c r="Y982" s="4">
        <f>IF(T982&gt;0,1,0)</f>
        <v/>
      </c>
      <c r="Z982" s="4">
        <f>INDEX('Job Evaluation'!$I$5:$I$40,MATCH(G982,'Job Evaluation'!$A$5:$A$40,0))</f>
        <v/>
      </c>
      <c r="AA982" s="4">
        <f>SUMPRODUCT(($C$2:$C$3444=C982)*($X$2:$X$3444&lt;X982))+SUMPRODUCT(($C$2:C982=C982)*($X$2:X982=X982))</f>
        <v/>
      </c>
      <c r="AB982" s="4">
        <f>MIN(4,INT((AA982-1)*4/COUNTIF($C$2:$C$3444,C982))+1)</f>
        <v/>
      </c>
    </row>
    <row r="983">
      <c r="A983" s="5" t="inlineStr">
        <is>
          <t>W01160</t>
        </is>
      </c>
      <c r="B983" s="5" t="inlineStr">
        <is>
          <t>IT · Milan</t>
        </is>
      </c>
      <c r="C983" s="5" t="inlineStr">
        <is>
          <t>IT</t>
        </is>
      </c>
      <c r="D983" s="5" t="inlineStr">
        <is>
          <t>Milan</t>
        </is>
      </c>
      <c r="E983" s="5" t="inlineStr">
        <is>
          <t>Customer Service</t>
        </is>
      </c>
      <c r="F983" s="5" t="inlineStr">
        <is>
          <t>L1</t>
        </is>
      </c>
      <c r="G983" s="5" t="inlineStr">
        <is>
          <t>Customer Service L1</t>
        </is>
      </c>
      <c r="H983" s="5" t="inlineStr">
        <is>
          <t>F</t>
        </is>
      </c>
      <c r="I983" s="5" t="inlineStr">
        <is>
          <t>Permanent</t>
        </is>
      </c>
      <c r="J983" s="5" t="inlineStr">
        <is>
          <t>Hybrid</t>
        </is>
      </c>
      <c r="K983" s="5" t="n">
        <v>1</v>
      </c>
      <c r="L983" s="5" t="n">
        <v>40</v>
      </c>
      <c r="M983" s="5" t="n">
        <v>3</v>
      </c>
      <c r="N983" s="41" t="n">
        <v>20750</v>
      </c>
      <c r="O983" s="41" t="n">
        <v>0</v>
      </c>
      <c r="P983" s="41" t="n">
        <v>0</v>
      </c>
      <c r="Q983" s="41" t="n">
        <v>0</v>
      </c>
      <c r="R983" s="41" t="n">
        <v>0</v>
      </c>
      <c r="S983" s="28">
        <f>L983*Settings!$C$7</f>
        <v/>
      </c>
      <c r="T983" s="34">
        <f>O983+P983+Q983+R983</f>
        <v/>
      </c>
      <c r="U983" s="34">
        <f>N983+T983</f>
        <v/>
      </c>
      <c r="V983" s="33">
        <f>N983/S983</f>
        <v/>
      </c>
      <c r="W983" s="33">
        <f>T983/S983</f>
        <v/>
      </c>
      <c r="X983" s="33">
        <f>U983/S983</f>
        <v/>
      </c>
      <c r="Y983" s="4">
        <f>IF(T983&gt;0,1,0)</f>
        <v/>
      </c>
      <c r="Z983" s="4">
        <f>INDEX('Job Evaluation'!$I$5:$I$40,MATCH(G983,'Job Evaluation'!$A$5:$A$40,0))</f>
        <v/>
      </c>
      <c r="AA983" s="4">
        <f>SUMPRODUCT(($C$2:$C$3444=C983)*($X$2:$X$3444&lt;X983))+SUMPRODUCT(($C$2:C983=C983)*($X$2:X983=X983))</f>
        <v/>
      </c>
      <c r="AB983" s="4">
        <f>MIN(4,INT((AA983-1)*4/COUNTIF($C$2:$C$3444,C983))+1)</f>
        <v/>
      </c>
    </row>
    <row r="984">
      <c r="A984" s="5" t="inlineStr">
        <is>
          <t>W01161</t>
        </is>
      </c>
      <c r="B984" s="5" t="inlineStr">
        <is>
          <t>IT · Milan</t>
        </is>
      </c>
      <c r="C984" s="5" t="inlineStr">
        <is>
          <t>IT</t>
        </is>
      </c>
      <c r="D984" s="5" t="inlineStr">
        <is>
          <t>Milan</t>
        </is>
      </c>
      <c r="E984" s="5" t="inlineStr">
        <is>
          <t>Operations</t>
        </is>
      </c>
      <c r="F984" s="5" t="inlineStr">
        <is>
          <t>L2</t>
        </is>
      </c>
      <c r="G984" s="5" t="inlineStr">
        <is>
          <t>Operations L2</t>
        </is>
      </c>
      <c r="H984" s="5" t="inlineStr">
        <is>
          <t>M</t>
        </is>
      </c>
      <c r="I984" s="5" t="inlineStr">
        <is>
          <t>Permanent</t>
        </is>
      </c>
      <c r="J984" s="5" t="inlineStr">
        <is>
          <t>Hybrid</t>
        </is>
      </c>
      <c r="K984" s="5" t="n">
        <v>1</v>
      </c>
      <c r="L984" s="5" t="n">
        <v>40</v>
      </c>
      <c r="M984" s="5" t="n">
        <v>4</v>
      </c>
      <c r="N984" s="41" t="n">
        <v>32050</v>
      </c>
      <c r="O984" s="41" t="n">
        <v>0</v>
      </c>
      <c r="P984" s="41" t="n">
        <v>0</v>
      </c>
      <c r="Q984" s="41" t="n">
        <v>0</v>
      </c>
      <c r="R984" s="41" t="n">
        <v>0</v>
      </c>
      <c r="S984" s="28">
        <f>L984*Settings!$C$7</f>
        <v/>
      </c>
      <c r="T984" s="34">
        <f>O984+P984+Q984+R984</f>
        <v/>
      </c>
      <c r="U984" s="34">
        <f>N984+T984</f>
        <v/>
      </c>
      <c r="V984" s="33">
        <f>N984/S984</f>
        <v/>
      </c>
      <c r="W984" s="33">
        <f>T984/S984</f>
        <v/>
      </c>
      <c r="X984" s="33">
        <f>U984/S984</f>
        <v/>
      </c>
      <c r="Y984" s="4">
        <f>IF(T984&gt;0,1,0)</f>
        <v/>
      </c>
      <c r="Z984" s="4">
        <f>INDEX('Job Evaluation'!$I$5:$I$40,MATCH(G984,'Job Evaluation'!$A$5:$A$40,0))</f>
        <v/>
      </c>
      <c r="AA984" s="4">
        <f>SUMPRODUCT(($C$2:$C$3444=C984)*($X$2:$X$3444&lt;X984))+SUMPRODUCT(($C$2:C984=C984)*($X$2:X984=X984))</f>
        <v/>
      </c>
      <c r="AB984" s="4">
        <f>MIN(4,INT((AA984-1)*4/COUNTIF($C$2:$C$3444,C984))+1)</f>
        <v/>
      </c>
    </row>
    <row r="985">
      <c r="A985" s="5" t="inlineStr">
        <is>
          <t>W01162</t>
        </is>
      </c>
      <c r="B985" s="5" t="inlineStr">
        <is>
          <t>ES · Barcelona</t>
        </is>
      </c>
      <c r="C985" s="5" t="inlineStr">
        <is>
          <t>ES</t>
        </is>
      </c>
      <c r="D985" s="5" t="inlineStr">
        <is>
          <t>Barcelona</t>
        </is>
      </c>
      <c r="E985" s="5" t="inlineStr">
        <is>
          <t>Operations</t>
        </is>
      </c>
      <c r="F985" s="5" t="inlineStr">
        <is>
          <t>L2</t>
        </is>
      </c>
      <c r="G985" s="5" t="inlineStr">
        <is>
          <t>Operations L2</t>
        </is>
      </c>
      <c r="H985" s="5" t="inlineStr">
        <is>
          <t>F</t>
        </is>
      </c>
      <c r="I985" s="5" t="inlineStr">
        <is>
          <t>Permanent</t>
        </is>
      </c>
      <c r="J985" s="5" t="inlineStr">
        <is>
          <t>Remote</t>
        </is>
      </c>
      <c r="K985" s="5" t="n">
        <v>1</v>
      </c>
      <c r="L985" s="5" t="n">
        <v>40</v>
      </c>
      <c r="M985" s="5" t="n">
        <v>3</v>
      </c>
      <c r="N985" s="41" t="n">
        <v>29900</v>
      </c>
      <c r="O985" s="41" t="n">
        <v>0</v>
      </c>
      <c r="P985" s="41" t="n">
        <v>0</v>
      </c>
      <c r="Q985" s="41" t="n">
        <v>0</v>
      </c>
      <c r="R985" s="41" t="n">
        <v>0</v>
      </c>
      <c r="S985" s="28">
        <f>L985*Settings!$C$7</f>
        <v/>
      </c>
      <c r="T985" s="34">
        <f>O985+P985+Q985+R985</f>
        <v/>
      </c>
      <c r="U985" s="34">
        <f>N985+T985</f>
        <v/>
      </c>
      <c r="V985" s="33">
        <f>N985/S985</f>
        <v/>
      </c>
      <c r="W985" s="33">
        <f>T985/S985</f>
        <v/>
      </c>
      <c r="X985" s="33">
        <f>U985/S985</f>
        <v/>
      </c>
      <c r="Y985" s="4">
        <f>IF(T985&gt;0,1,0)</f>
        <v/>
      </c>
      <c r="Z985" s="4">
        <f>INDEX('Job Evaluation'!$I$5:$I$40,MATCH(G985,'Job Evaluation'!$A$5:$A$40,0))</f>
        <v/>
      </c>
      <c r="AA985" s="4">
        <f>SUMPRODUCT(($C$2:$C$3444=C985)*($X$2:$X$3444&lt;X985))+SUMPRODUCT(($C$2:C985=C985)*($X$2:X985=X985))</f>
        <v/>
      </c>
      <c r="AB985" s="4">
        <f>MIN(4,INT((AA985-1)*4/COUNTIF($C$2:$C$3444,C985))+1)</f>
        <v/>
      </c>
    </row>
    <row r="986">
      <c r="A986" s="5" t="inlineStr">
        <is>
          <t>W01163</t>
        </is>
      </c>
      <c r="B986" s="5" t="inlineStr">
        <is>
          <t>IT · Milan</t>
        </is>
      </c>
      <c r="C986" s="5" t="inlineStr">
        <is>
          <t>IT</t>
        </is>
      </c>
      <c r="D986" s="5" t="inlineStr">
        <is>
          <t>Milan</t>
        </is>
      </c>
      <c r="E986" s="5" t="inlineStr">
        <is>
          <t>Customer Service</t>
        </is>
      </c>
      <c r="F986" s="5" t="inlineStr">
        <is>
          <t>L2</t>
        </is>
      </c>
      <c r="G986" s="5" t="inlineStr">
        <is>
          <t>Customer Service L2</t>
        </is>
      </c>
      <c r="H986" s="5" t="inlineStr">
        <is>
          <t>F</t>
        </is>
      </c>
      <c r="I986" s="5" t="inlineStr">
        <is>
          <t>Permanent</t>
        </is>
      </c>
      <c r="J986" s="5" t="inlineStr">
        <is>
          <t>Onsite</t>
        </is>
      </c>
      <c r="K986" s="5" t="n">
        <v>1</v>
      </c>
      <c r="L986" s="5" t="n">
        <v>40</v>
      </c>
      <c r="M986" s="5" t="n">
        <v>5</v>
      </c>
      <c r="N986" s="41" t="n">
        <v>26250</v>
      </c>
      <c r="O986" s="41" t="n">
        <v>0</v>
      </c>
      <c r="P986" s="41" t="n">
        <v>0</v>
      </c>
      <c r="Q986" s="41" t="n">
        <v>1320</v>
      </c>
      <c r="R986" s="41" t="n">
        <v>0</v>
      </c>
      <c r="S986" s="28">
        <f>L986*Settings!$C$7</f>
        <v/>
      </c>
      <c r="T986" s="34">
        <f>O986+P986+Q986+R986</f>
        <v/>
      </c>
      <c r="U986" s="34">
        <f>N986+T986</f>
        <v/>
      </c>
      <c r="V986" s="33">
        <f>N986/S986</f>
        <v/>
      </c>
      <c r="W986" s="33">
        <f>T986/S986</f>
        <v/>
      </c>
      <c r="X986" s="33">
        <f>U986/S986</f>
        <v/>
      </c>
      <c r="Y986" s="4">
        <f>IF(T986&gt;0,1,0)</f>
        <v/>
      </c>
      <c r="Z986" s="4">
        <f>INDEX('Job Evaluation'!$I$5:$I$40,MATCH(G986,'Job Evaluation'!$A$5:$A$40,0))</f>
        <v/>
      </c>
      <c r="AA986" s="4">
        <f>SUMPRODUCT(($C$2:$C$3444=C986)*($X$2:$X$3444&lt;X986))+SUMPRODUCT(($C$2:C986=C986)*($X$2:X986=X986))</f>
        <v/>
      </c>
      <c r="AB986" s="4">
        <f>MIN(4,INT((AA986-1)*4/COUNTIF($C$2:$C$3444,C986))+1)</f>
        <v/>
      </c>
    </row>
    <row r="987">
      <c r="A987" s="5" t="inlineStr">
        <is>
          <t>W01164</t>
        </is>
      </c>
      <c r="B987" s="5" t="inlineStr">
        <is>
          <t>IT · Milan</t>
        </is>
      </c>
      <c r="C987" s="5" t="inlineStr">
        <is>
          <t>IT</t>
        </is>
      </c>
      <c r="D987" s="5" t="inlineStr">
        <is>
          <t>Milan</t>
        </is>
      </c>
      <c r="E987" s="5" t="inlineStr">
        <is>
          <t>Customer Service</t>
        </is>
      </c>
      <c r="F987" s="5" t="inlineStr">
        <is>
          <t>L1</t>
        </is>
      </c>
      <c r="G987" s="5" t="inlineStr">
        <is>
          <t>Customer Service L1</t>
        </is>
      </c>
      <c r="H987" s="5" t="inlineStr">
        <is>
          <t>M</t>
        </is>
      </c>
      <c r="I987" s="5" t="inlineStr">
        <is>
          <t>Permanent</t>
        </is>
      </c>
      <c r="J987" s="5" t="inlineStr">
        <is>
          <t>Hybrid</t>
        </is>
      </c>
      <c r="K987" s="5" t="n">
        <v>1</v>
      </c>
      <c r="L987" s="5" t="n">
        <v>40</v>
      </c>
      <c r="M987" s="5" t="n">
        <v>4</v>
      </c>
      <c r="N987" s="41" t="n">
        <v>21700</v>
      </c>
      <c r="O987" s="41" t="n">
        <v>0</v>
      </c>
      <c r="P987" s="41" t="n">
        <v>0</v>
      </c>
      <c r="Q987" s="41" t="n">
        <v>0</v>
      </c>
      <c r="R987" s="41" t="n">
        <v>0</v>
      </c>
      <c r="S987" s="28">
        <f>L987*Settings!$C$7</f>
        <v/>
      </c>
      <c r="T987" s="34">
        <f>O987+P987+Q987+R987</f>
        <v/>
      </c>
      <c r="U987" s="34">
        <f>N987+T987</f>
        <v/>
      </c>
      <c r="V987" s="33">
        <f>N987/S987</f>
        <v/>
      </c>
      <c r="W987" s="33">
        <f>T987/S987</f>
        <v/>
      </c>
      <c r="X987" s="33">
        <f>U987/S987</f>
        <v/>
      </c>
      <c r="Y987" s="4">
        <f>IF(T987&gt;0,1,0)</f>
        <v/>
      </c>
      <c r="Z987" s="4">
        <f>INDEX('Job Evaluation'!$I$5:$I$40,MATCH(G987,'Job Evaluation'!$A$5:$A$40,0))</f>
        <v/>
      </c>
      <c r="AA987" s="4">
        <f>SUMPRODUCT(($C$2:$C$3444=C987)*($X$2:$X$3444&lt;X987))+SUMPRODUCT(($C$2:C987=C987)*($X$2:X987=X987))</f>
        <v/>
      </c>
      <c r="AB987" s="4">
        <f>MIN(4,INT((AA987-1)*4/COUNTIF($C$2:$C$3444,C987))+1)</f>
        <v/>
      </c>
    </row>
    <row r="988">
      <c r="A988" s="5" t="inlineStr">
        <is>
          <t>W01167</t>
        </is>
      </c>
      <c r="B988" s="5" t="inlineStr">
        <is>
          <t>DE · Munich</t>
        </is>
      </c>
      <c r="C988" s="5" t="inlineStr">
        <is>
          <t>DE</t>
        </is>
      </c>
      <c r="D988" s="5" t="inlineStr">
        <is>
          <t>Munich</t>
        </is>
      </c>
      <c r="E988" s="5" t="inlineStr">
        <is>
          <t>HR</t>
        </is>
      </c>
      <c r="F988" s="5" t="inlineStr">
        <is>
          <t>L1</t>
        </is>
      </c>
      <c r="G988" s="5" t="inlineStr">
        <is>
          <t>HR L1</t>
        </is>
      </c>
      <c r="H988" s="5" t="inlineStr">
        <is>
          <t>F</t>
        </is>
      </c>
      <c r="I988" s="5" t="inlineStr">
        <is>
          <t>Permanent</t>
        </is>
      </c>
      <c r="J988" s="5" t="inlineStr">
        <is>
          <t>Hybrid</t>
        </is>
      </c>
      <c r="K988" s="5" t="n">
        <v>1</v>
      </c>
      <c r="L988" s="5" t="n">
        <v>40</v>
      </c>
      <c r="M988" s="5" t="n">
        <v>3</v>
      </c>
      <c r="N988" s="41" t="n">
        <v>38050</v>
      </c>
      <c r="O988" s="41" t="n">
        <v>0</v>
      </c>
      <c r="P988" s="41" t="n">
        <v>0</v>
      </c>
      <c r="Q988" s="41" t="n">
        <v>0</v>
      </c>
      <c r="R988" s="41" t="n">
        <v>0</v>
      </c>
      <c r="S988" s="28">
        <f>L988*Settings!$C$7</f>
        <v/>
      </c>
      <c r="T988" s="34">
        <f>O988+P988+Q988+R988</f>
        <v/>
      </c>
      <c r="U988" s="34">
        <f>N988+T988</f>
        <v/>
      </c>
      <c r="V988" s="33">
        <f>N988/S988</f>
        <v/>
      </c>
      <c r="W988" s="33">
        <f>T988/S988</f>
        <v/>
      </c>
      <c r="X988" s="33">
        <f>U988/S988</f>
        <v/>
      </c>
      <c r="Y988" s="4">
        <f>IF(T988&gt;0,1,0)</f>
        <v/>
      </c>
      <c r="Z988" s="4">
        <f>INDEX('Job Evaluation'!$I$5:$I$40,MATCH(G988,'Job Evaluation'!$A$5:$A$40,0))</f>
        <v/>
      </c>
      <c r="AA988" s="4">
        <f>SUMPRODUCT(($C$2:$C$3444=C988)*($X$2:$X$3444&lt;X988))+SUMPRODUCT(($C$2:C988=C988)*($X$2:X988=X988))</f>
        <v/>
      </c>
      <c r="AB988" s="4">
        <f>MIN(4,INT((AA988-1)*4/COUNTIF($C$2:$C$3444,C988))+1)</f>
        <v/>
      </c>
    </row>
    <row r="989">
      <c r="A989" s="5" t="inlineStr">
        <is>
          <t>W01170</t>
        </is>
      </c>
      <c r="B989" s="5" t="inlineStr">
        <is>
          <t>IT · Milan</t>
        </is>
      </c>
      <c r="C989" s="5" t="inlineStr">
        <is>
          <t>IT</t>
        </is>
      </c>
      <c r="D989" s="5" t="inlineStr">
        <is>
          <t>Milan</t>
        </is>
      </c>
      <c r="E989" s="5" t="inlineStr">
        <is>
          <t>Customer Service</t>
        </is>
      </c>
      <c r="F989" s="5" t="inlineStr">
        <is>
          <t>L2</t>
        </is>
      </c>
      <c r="G989" s="5" t="inlineStr">
        <is>
          <t>Customer Service L2</t>
        </is>
      </c>
      <c r="H989" s="5" t="inlineStr">
        <is>
          <t>M</t>
        </is>
      </c>
      <c r="I989" s="5" t="inlineStr">
        <is>
          <t>Permanent</t>
        </is>
      </c>
      <c r="J989" s="5" t="inlineStr">
        <is>
          <t>Onsite</t>
        </is>
      </c>
      <c r="K989" s="5" t="n">
        <v>1</v>
      </c>
      <c r="L989" s="5" t="n">
        <v>40</v>
      </c>
      <c r="M989" s="5" t="n">
        <v>3</v>
      </c>
      <c r="N989" s="41" t="n">
        <v>33400</v>
      </c>
      <c r="O989" s="41" t="n">
        <v>0</v>
      </c>
      <c r="P989" s="41" t="n">
        <v>0</v>
      </c>
      <c r="Q989" s="41" t="n">
        <v>1320</v>
      </c>
      <c r="R989" s="41" t="n">
        <v>0</v>
      </c>
      <c r="S989" s="28">
        <f>L989*Settings!$C$7</f>
        <v/>
      </c>
      <c r="T989" s="34">
        <f>O989+P989+Q989+R989</f>
        <v/>
      </c>
      <c r="U989" s="34">
        <f>N989+T989</f>
        <v/>
      </c>
      <c r="V989" s="33">
        <f>N989/S989</f>
        <v/>
      </c>
      <c r="W989" s="33">
        <f>T989/S989</f>
        <v/>
      </c>
      <c r="X989" s="33">
        <f>U989/S989</f>
        <v/>
      </c>
      <c r="Y989" s="4">
        <f>IF(T989&gt;0,1,0)</f>
        <v/>
      </c>
      <c r="Z989" s="4">
        <f>INDEX('Job Evaluation'!$I$5:$I$40,MATCH(G989,'Job Evaluation'!$A$5:$A$40,0))</f>
        <v/>
      </c>
      <c r="AA989" s="4">
        <f>SUMPRODUCT(($C$2:$C$3444=C989)*($X$2:$X$3444&lt;X989))+SUMPRODUCT(($C$2:C989=C989)*($X$2:X989=X989))</f>
        <v/>
      </c>
      <c r="AB989" s="4">
        <f>MIN(4,INT((AA989-1)*4/COUNTIF($C$2:$C$3444,C989))+1)</f>
        <v/>
      </c>
    </row>
    <row r="990">
      <c r="A990" s="5" t="inlineStr">
        <is>
          <t>W01171</t>
        </is>
      </c>
      <c r="B990" s="5" t="inlineStr">
        <is>
          <t>PL · Kraków</t>
        </is>
      </c>
      <c r="C990" s="5" t="inlineStr">
        <is>
          <t>PL</t>
        </is>
      </c>
      <c r="D990" s="5" t="inlineStr">
        <is>
          <t>Krakow</t>
        </is>
      </c>
      <c r="E990" s="5" t="inlineStr">
        <is>
          <t>Operations</t>
        </is>
      </c>
      <c r="F990" s="5" t="inlineStr">
        <is>
          <t>L1</t>
        </is>
      </c>
      <c r="G990" s="5" t="inlineStr">
        <is>
          <t>Operations L1</t>
        </is>
      </c>
      <c r="H990" s="5" t="inlineStr">
        <is>
          <t>M</t>
        </is>
      </c>
      <c r="I990" s="5" t="inlineStr">
        <is>
          <t>Permanent</t>
        </is>
      </c>
      <c r="J990" s="5" t="inlineStr">
        <is>
          <t>Onsite</t>
        </is>
      </c>
      <c r="K990" s="5" t="n">
        <v>1</v>
      </c>
      <c r="L990" s="5" t="n">
        <v>40</v>
      </c>
      <c r="M990" s="5" t="n">
        <v>3</v>
      </c>
      <c r="N990" s="41" t="n">
        <v>18750</v>
      </c>
      <c r="O990" s="41" t="n">
        <v>0</v>
      </c>
      <c r="P990" s="41" t="n">
        <v>0</v>
      </c>
      <c r="Q990" s="41" t="n">
        <v>840</v>
      </c>
      <c r="R990" s="41" t="n">
        <v>0</v>
      </c>
      <c r="S990" s="28">
        <f>L990*Settings!$C$7</f>
        <v/>
      </c>
      <c r="T990" s="34">
        <f>O990+P990+Q990+R990</f>
        <v/>
      </c>
      <c r="U990" s="34">
        <f>N990+T990</f>
        <v/>
      </c>
      <c r="V990" s="33">
        <f>N990/S990</f>
        <v/>
      </c>
      <c r="W990" s="33">
        <f>T990/S990</f>
        <v/>
      </c>
      <c r="X990" s="33">
        <f>U990/S990</f>
        <v/>
      </c>
      <c r="Y990" s="4">
        <f>IF(T990&gt;0,1,0)</f>
        <v/>
      </c>
      <c r="Z990" s="4">
        <f>INDEX('Job Evaluation'!$I$5:$I$40,MATCH(G990,'Job Evaluation'!$A$5:$A$40,0))</f>
        <v/>
      </c>
      <c r="AA990" s="4">
        <f>SUMPRODUCT(($C$2:$C$3444=C990)*($X$2:$X$3444&lt;X990))+SUMPRODUCT(($C$2:C990=C990)*($X$2:X990=X990))</f>
        <v/>
      </c>
      <c r="AB990" s="4">
        <f>MIN(4,INT((AA990-1)*4/COUNTIF($C$2:$C$3444,C990))+1)</f>
        <v/>
      </c>
    </row>
    <row r="991">
      <c r="A991" s="5" t="inlineStr">
        <is>
          <t>W01172</t>
        </is>
      </c>
      <c r="B991" s="5" t="inlineStr">
        <is>
          <t>PL · Kraków</t>
        </is>
      </c>
      <c r="C991" s="5" t="inlineStr">
        <is>
          <t>PL</t>
        </is>
      </c>
      <c r="D991" s="5" t="inlineStr">
        <is>
          <t>Krakow</t>
        </is>
      </c>
      <c r="E991" s="5" t="inlineStr">
        <is>
          <t>Tech</t>
        </is>
      </c>
      <c r="F991" s="5" t="inlineStr">
        <is>
          <t>L2</t>
        </is>
      </c>
      <c r="G991" s="5" t="inlineStr">
        <is>
          <t>Tech L2</t>
        </is>
      </c>
      <c r="H991" s="5" t="inlineStr">
        <is>
          <t>F</t>
        </is>
      </c>
      <c r="I991" s="5" t="inlineStr">
        <is>
          <t>Permanent</t>
        </is>
      </c>
      <c r="J991" s="5" t="inlineStr">
        <is>
          <t>Remote</t>
        </is>
      </c>
      <c r="K991" s="5" t="n">
        <v>1</v>
      </c>
      <c r="L991" s="5" t="n">
        <v>40</v>
      </c>
      <c r="M991" s="5" t="n">
        <v>2</v>
      </c>
      <c r="N991" s="41" t="n">
        <v>29500</v>
      </c>
      <c r="O991" s="41" t="n">
        <v>0</v>
      </c>
      <c r="P991" s="41" t="n">
        <v>0</v>
      </c>
      <c r="Q991" s="41" t="n">
        <v>0</v>
      </c>
      <c r="R991" s="41" t="n">
        <v>0</v>
      </c>
      <c r="S991" s="28">
        <f>L991*Settings!$C$7</f>
        <v/>
      </c>
      <c r="T991" s="34">
        <f>O991+P991+Q991+R991</f>
        <v/>
      </c>
      <c r="U991" s="34">
        <f>N991+T991</f>
        <v/>
      </c>
      <c r="V991" s="33">
        <f>N991/S991</f>
        <v/>
      </c>
      <c r="W991" s="33">
        <f>T991/S991</f>
        <v/>
      </c>
      <c r="X991" s="33">
        <f>U991/S991</f>
        <v/>
      </c>
      <c r="Y991" s="4">
        <f>IF(T991&gt;0,1,0)</f>
        <v/>
      </c>
      <c r="Z991" s="4">
        <f>INDEX('Job Evaluation'!$I$5:$I$40,MATCH(G991,'Job Evaluation'!$A$5:$A$40,0))</f>
        <v/>
      </c>
      <c r="AA991" s="4">
        <f>SUMPRODUCT(($C$2:$C$3444=C991)*($X$2:$X$3444&lt;X991))+SUMPRODUCT(($C$2:C991=C991)*($X$2:X991=X991))</f>
        <v/>
      </c>
      <c r="AB991" s="4">
        <f>MIN(4,INT((AA991-1)*4/COUNTIF($C$2:$C$3444,C991))+1)</f>
        <v/>
      </c>
    </row>
    <row r="992">
      <c r="A992" s="5" t="inlineStr">
        <is>
          <t>W01173</t>
        </is>
      </c>
      <c r="B992" s="5" t="inlineStr">
        <is>
          <t>ES · Barcelona</t>
        </is>
      </c>
      <c r="C992" s="5" t="inlineStr">
        <is>
          <t>ES</t>
        </is>
      </c>
      <c r="D992" s="5" t="inlineStr">
        <is>
          <t>Barcelona</t>
        </is>
      </c>
      <c r="E992" s="5" t="inlineStr">
        <is>
          <t>Finance</t>
        </is>
      </c>
      <c r="F992" s="5" t="inlineStr">
        <is>
          <t>L3</t>
        </is>
      </c>
      <c r="G992" s="5" t="inlineStr">
        <is>
          <t>Finance L3</t>
        </is>
      </c>
      <c r="H992" s="5" t="inlineStr">
        <is>
          <t>F</t>
        </is>
      </c>
      <c r="I992" s="5" t="inlineStr">
        <is>
          <t>Permanent</t>
        </is>
      </c>
      <c r="J992" s="5" t="inlineStr">
        <is>
          <t>Hybrid</t>
        </is>
      </c>
      <c r="K992" s="5" t="n">
        <v>1</v>
      </c>
      <c r="L992" s="5" t="n">
        <v>40</v>
      </c>
      <c r="M992" s="5" t="n">
        <v>3</v>
      </c>
      <c r="N992" s="41" t="n">
        <v>50950</v>
      </c>
      <c r="O992" s="41" t="n">
        <v>2600</v>
      </c>
      <c r="P992" s="41" t="n">
        <v>0</v>
      </c>
      <c r="Q992" s="41" t="n">
        <v>0</v>
      </c>
      <c r="R992" s="41" t="n">
        <v>0</v>
      </c>
      <c r="S992" s="28">
        <f>L992*Settings!$C$7</f>
        <v/>
      </c>
      <c r="T992" s="34">
        <f>O992+P992+Q992+R992</f>
        <v/>
      </c>
      <c r="U992" s="34">
        <f>N992+T992</f>
        <v/>
      </c>
      <c r="V992" s="33">
        <f>N992/S992</f>
        <v/>
      </c>
      <c r="W992" s="33">
        <f>T992/S992</f>
        <v/>
      </c>
      <c r="X992" s="33">
        <f>U992/S992</f>
        <v/>
      </c>
      <c r="Y992" s="4">
        <f>IF(T992&gt;0,1,0)</f>
        <v/>
      </c>
      <c r="Z992" s="4">
        <f>INDEX('Job Evaluation'!$I$5:$I$40,MATCH(G992,'Job Evaluation'!$A$5:$A$40,0))</f>
        <v/>
      </c>
      <c r="AA992" s="4">
        <f>SUMPRODUCT(($C$2:$C$3444=C992)*($X$2:$X$3444&lt;X992))+SUMPRODUCT(($C$2:C992=C992)*($X$2:X992=X992))</f>
        <v/>
      </c>
      <c r="AB992" s="4">
        <f>MIN(4,INT((AA992-1)*4/COUNTIF($C$2:$C$3444,C992))+1)</f>
        <v/>
      </c>
    </row>
    <row r="993">
      <c r="A993" s="5" t="inlineStr">
        <is>
          <t>W01174</t>
        </is>
      </c>
      <c r="B993" s="5" t="inlineStr">
        <is>
          <t>IT · Milan</t>
        </is>
      </c>
      <c r="C993" s="5" t="inlineStr">
        <is>
          <t>IT</t>
        </is>
      </c>
      <c r="D993" s="5" t="inlineStr">
        <is>
          <t>Milan</t>
        </is>
      </c>
      <c r="E993" s="5" t="inlineStr">
        <is>
          <t>Customer Service</t>
        </is>
      </c>
      <c r="F993" s="5" t="inlineStr">
        <is>
          <t>L5</t>
        </is>
      </c>
      <c r="G993" s="5" t="inlineStr">
        <is>
          <t>Customer Service L5</t>
        </is>
      </c>
      <c r="H993" s="5" t="inlineStr">
        <is>
          <t>F</t>
        </is>
      </c>
      <c r="I993" s="5" t="inlineStr">
        <is>
          <t>Permanent</t>
        </is>
      </c>
      <c r="J993" s="5" t="inlineStr">
        <is>
          <t>Remote</t>
        </is>
      </c>
      <c r="K993" s="5" t="n">
        <v>1</v>
      </c>
      <c r="L993" s="5" t="n">
        <v>40</v>
      </c>
      <c r="M993" s="5" t="n">
        <v>3</v>
      </c>
      <c r="N993" s="41" t="n">
        <v>55300</v>
      </c>
      <c r="O993" s="41" t="n">
        <v>5920</v>
      </c>
      <c r="P993" s="41" t="n">
        <v>0</v>
      </c>
      <c r="Q993" s="41" t="n">
        <v>0</v>
      </c>
      <c r="R993" s="41" t="n">
        <v>6000</v>
      </c>
      <c r="S993" s="28">
        <f>L993*Settings!$C$7</f>
        <v/>
      </c>
      <c r="T993" s="34">
        <f>O993+P993+Q993+R993</f>
        <v/>
      </c>
      <c r="U993" s="34">
        <f>N993+T993</f>
        <v/>
      </c>
      <c r="V993" s="33">
        <f>N993/S993</f>
        <v/>
      </c>
      <c r="W993" s="33">
        <f>T993/S993</f>
        <v/>
      </c>
      <c r="X993" s="33">
        <f>U993/S993</f>
        <v/>
      </c>
      <c r="Y993" s="4">
        <f>IF(T993&gt;0,1,0)</f>
        <v/>
      </c>
      <c r="Z993" s="4">
        <f>INDEX('Job Evaluation'!$I$5:$I$40,MATCH(G993,'Job Evaluation'!$A$5:$A$40,0))</f>
        <v/>
      </c>
      <c r="AA993" s="4">
        <f>SUMPRODUCT(($C$2:$C$3444=C993)*($X$2:$X$3444&lt;X993))+SUMPRODUCT(($C$2:C993=C993)*($X$2:X993=X993))</f>
        <v/>
      </c>
      <c r="AB993" s="4">
        <f>MIN(4,INT((AA993-1)*4/COUNTIF($C$2:$C$3444,C993))+1)</f>
        <v/>
      </c>
    </row>
    <row r="994">
      <c r="A994" s="5" t="inlineStr">
        <is>
          <t>W01175</t>
        </is>
      </c>
      <c r="B994" s="5" t="inlineStr">
        <is>
          <t>IT · Milan</t>
        </is>
      </c>
      <c r="C994" s="5" t="inlineStr">
        <is>
          <t>IT</t>
        </is>
      </c>
      <c r="D994" s="5" t="inlineStr">
        <is>
          <t>Milan</t>
        </is>
      </c>
      <c r="E994" s="5" t="inlineStr">
        <is>
          <t>Operations</t>
        </is>
      </c>
      <c r="F994" s="5" t="inlineStr">
        <is>
          <t>L2</t>
        </is>
      </c>
      <c r="G994" s="5" t="inlineStr">
        <is>
          <t>Operations L2</t>
        </is>
      </c>
      <c r="H994" s="5" t="inlineStr">
        <is>
          <t>M</t>
        </is>
      </c>
      <c r="I994" s="5" t="inlineStr">
        <is>
          <t>Fixed-term</t>
        </is>
      </c>
      <c r="J994" s="5" t="inlineStr">
        <is>
          <t>Hybrid</t>
        </is>
      </c>
      <c r="K994" s="5" t="n">
        <v>1</v>
      </c>
      <c r="L994" s="5" t="n">
        <v>40</v>
      </c>
      <c r="M994" s="5" t="n">
        <v>4</v>
      </c>
      <c r="N994" s="41" t="n">
        <v>29850</v>
      </c>
      <c r="O994" s="41" t="n">
        <v>0</v>
      </c>
      <c r="P994" s="41" t="n">
        <v>0</v>
      </c>
      <c r="Q994" s="41" t="n">
        <v>0</v>
      </c>
      <c r="R994" s="41" t="n">
        <v>0</v>
      </c>
      <c r="S994" s="28">
        <f>L994*Settings!$C$7</f>
        <v/>
      </c>
      <c r="T994" s="34">
        <f>O994+P994+Q994+R994</f>
        <v/>
      </c>
      <c r="U994" s="34">
        <f>N994+T994</f>
        <v/>
      </c>
      <c r="V994" s="33">
        <f>N994/S994</f>
        <v/>
      </c>
      <c r="W994" s="33">
        <f>T994/S994</f>
        <v/>
      </c>
      <c r="X994" s="33">
        <f>U994/S994</f>
        <v/>
      </c>
      <c r="Y994" s="4">
        <f>IF(T994&gt;0,1,0)</f>
        <v/>
      </c>
      <c r="Z994" s="4">
        <f>INDEX('Job Evaluation'!$I$5:$I$40,MATCH(G994,'Job Evaluation'!$A$5:$A$40,0))</f>
        <v/>
      </c>
      <c r="AA994" s="4">
        <f>SUMPRODUCT(($C$2:$C$3444=C994)*($X$2:$X$3444&lt;X994))+SUMPRODUCT(($C$2:C994=C994)*($X$2:X994=X994))</f>
        <v/>
      </c>
      <c r="AB994" s="4">
        <f>MIN(4,INT((AA994-1)*4/COUNTIF($C$2:$C$3444,C994))+1)</f>
        <v/>
      </c>
    </row>
    <row r="995">
      <c r="A995" s="5" t="inlineStr">
        <is>
          <t>W01176</t>
        </is>
      </c>
      <c r="B995" s="5" t="inlineStr">
        <is>
          <t>IT · Milan</t>
        </is>
      </c>
      <c r="C995" s="5" t="inlineStr">
        <is>
          <t>IT</t>
        </is>
      </c>
      <c r="D995" s="5" t="inlineStr">
        <is>
          <t>Milan</t>
        </is>
      </c>
      <c r="E995" s="5" t="inlineStr">
        <is>
          <t>Tech</t>
        </is>
      </c>
      <c r="F995" s="5" t="inlineStr">
        <is>
          <t>L3</t>
        </is>
      </c>
      <c r="G995" s="5" t="inlineStr">
        <is>
          <t>Tech L3</t>
        </is>
      </c>
      <c r="H995" s="5" t="inlineStr">
        <is>
          <t>M</t>
        </is>
      </c>
      <c r="I995" s="5" t="inlineStr">
        <is>
          <t>Permanent</t>
        </is>
      </c>
      <c r="J995" s="5" t="inlineStr">
        <is>
          <t>Hybrid</t>
        </is>
      </c>
      <c r="K995" s="5" t="n">
        <v>1</v>
      </c>
      <c r="L995" s="5" t="n">
        <v>40</v>
      </c>
      <c r="M995" s="5" t="n">
        <v>3</v>
      </c>
      <c r="N995" s="41" t="n">
        <v>51750</v>
      </c>
      <c r="O995" s="41" t="n">
        <v>2420</v>
      </c>
      <c r="P995" s="41" t="n">
        <v>0</v>
      </c>
      <c r="Q995" s="41" t="n">
        <v>0</v>
      </c>
      <c r="R995" s="41" t="n">
        <v>0</v>
      </c>
      <c r="S995" s="28">
        <f>L995*Settings!$C$7</f>
        <v/>
      </c>
      <c r="T995" s="34">
        <f>O995+P995+Q995+R995</f>
        <v/>
      </c>
      <c r="U995" s="34">
        <f>N995+T995</f>
        <v/>
      </c>
      <c r="V995" s="33">
        <f>N995/S995</f>
        <v/>
      </c>
      <c r="W995" s="33">
        <f>T995/S995</f>
        <v/>
      </c>
      <c r="X995" s="33">
        <f>U995/S995</f>
        <v/>
      </c>
      <c r="Y995" s="4">
        <f>IF(T995&gt;0,1,0)</f>
        <v/>
      </c>
      <c r="Z995" s="4">
        <f>INDEX('Job Evaluation'!$I$5:$I$40,MATCH(G995,'Job Evaluation'!$A$5:$A$40,0))</f>
        <v/>
      </c>
      <c r="AA995" s="4">
        <f>SUMPRODUCT(($C$2:$C$3444=C995)*($X$2:$X$3444&lt;X995))+SUMPRODUCT(($C$2:C995=C995)*($X$2:X995=X995))</f>
        <v/>
      </c>
      <c r="AB995" s="4">
        <f>MIN(4,INT((AA995-1)*4/COUNTIF($C$2:$C$3444,C995))+1)</f>
        <v/>
      </c>
    </row>
    <row r="996">
      <c r="A996" s="5" t="inlineStr">
        <is>
          <t>W01177</t>
        </is>
      </c>
      <c r="B996" s="5" t="inlineStr">
        <is>
          <t>IT · Milan</t>
        </is>
      </c>
      <c r="C996" s="5" t="inlineStr">
        <is>
          <t>IT</t>
        </is>
      </c>
      <c r="D996" s="5" t="inlineStr">
        <is>
          <t>Milan</t>
        </is>
      </c>
      <c r="E996" s="5" t="inlineStr">
        <is>
          <t>Customer Service</t>
        </is>
      </c>
      <c r="F996" s="5" t="inlineStr">
        <is>
          <t>L5</t>
        </is>
      </c>
      <c r="G996" s="5" t="inlineStr">
        <is>
          <t>Customer Service L5</t>
        </is>
      </c>
      <c r="H996" s="5" t="inlineStr">
        <is>
          <t>M</t>
        </is>
      </c>
      <c r="I996" s="5" t="inlineStr">
        <is>
          <t>Permanent</t>
        </is>
      </c>
      <c r="J996" s="5" t="inlineStr">
        <is>
          <t>Remote</t>
        </is>
      </c>
      <c r="K996" s="5" t="n">
        <v>1</v>
      </c>
      <c r="L996" s="5" t="n">
        <v>40</v>
      </c>
      <c r="M996" s="5" t="n">
        <v>3</v>
      </c>
      <c r="N996" s="41" t="n">
        <v>73250</v>
      </c>
      <c r="O996" s="41" t="n">
        <v>8860</v>
      </c>
      <c r="P996" s="41" t="n">
        <v>0</v>
      </c>
      <c r="Q996" s="41" t="n">
        <v>0</v>
      </c>
      <c r="R996" s="41" t="n">
        <v>6000</v>
      </c>
      <c r="S996" s="28">
        <f>L996*Settings!$C$7</f>
        <v/>
      </c>
      <c r="T996" s="34">
        <f>O996+P996+Q996+R996</f>
        <v/>
      </c>
      <c r="U996" s="34">
        <f>N996+T996</f>
        <v/>
      </c>
      <c r="V996" s="33">
        <f>N996/S996</f>
        <v/>
      </c>
      <c r="W996" s="33">
        <f>T996/S996</f>
        <v/>
      </c>
      <c r="X996" s="33">
        <f>U996/S996</f>
        <v/>
      </c>
      <c r="Y996" s="4">
        <f>IF(T996&gt;0,1,0)</f>
        <v/>
      </c>
      <c r="Z996" s="4">
        <f>INDEX('Job Evaluation'!$I$5:$I$40,MATCH(G996,'Job Evaluation'!$A$5:$A$40,0))</f>
        <v/>
      </c>
      <c r="AA996" s="4">
        <f>SUMPRODUCT(($C$2:$C$3444=C996)*($X$2:$X$3444&lt;X996))+SUMPRODUCT(($C$2:C996=C996)*($X$2:X996=X996))</f>
        <v/>
      </c>
      <c r="AB996" s="4">
        <f>MIN(4,INT((AA996-1)*4/COUNTIF($C$2:$C$3444,C996))+1)</f>
        <v/>
      </c>
    </row>
    <row r="997">
      <c r="A997" s="5" t="inlineStr">
        <is>
          <t>W01179</t>
        </is>
      </c>
      <c r="B997" s="5" t="inlineStr">
        <is>
          <t>IT · Milan</t>
        </is>
      </c>
      <c r="C997" s="5" t="inlineStr">
        <is>
          <t>IT</t>
        </is>
      </c>
      <c r="D997" s="5" t="inlineStr">
        <is>
          <t>Milan</t>
        </is>
      </c>
      <c r="E997" s="5" t="inlineStr">
        <is>
          <t>Customer Service</t>
        </is>
      </c>
      <c r="F997" s="5" t="inlineStr">
        <is>
          <t>L3</t>
        </is>
      </c>
      <c r="G997" s="5" t="inlineStr">
        <is>
          <t>Customer Service L3</t>
        </is>
      </c>
      <c r="H997" s="5" t="inlineStr">
        <is>
          <t>F</t>
        </is>
      </c>
      <c r="I997" s="5" t="inlineStr">
        <is>
          <t>Permanent</t>
        </is>
      </c>
      <c r="J997" s="5" t="inlineStr">
        <is>
          <t>Hybrid</t>
        </is>
      </c>
      <c r="K997" s="5" t="n">
        <v>1</v>
      </c>
      <c r="L997" s="5" t="n">
        <v>40</v>
      </c>
      <c r="M997" s="5" t="n">
        <v>3</v>
      </c>
      <c r="N997" s="41" t="n">
        <v>42100</v>
      </c>
      <c r="O997" s="41" t="n">
        <v>2090</v>
      </c>
      <c r="P997" s="41" t="n">
        <v>0</v>
      </c>
      <c r="Q997" s="41" t="n">
        <v>0</v>
      </c>
      <c r="R997" s="41" t="n">
        <v>0</v>
      </c>
      <c r="S997" s="28">
        <f>L997*Settings!$C$7</f>
        <v/>
      </c>
      <c r="T997" s="34">
        <f>O997+P997+Q997+R997</f>
        <v/>
      </c>
      <c r="U997" s="34">
        <f>N997+T997</f>
        <v/>
      </c>
      <c r="V997" s="33">
        <f>N997/S997</f>
        <v/>
      </c>
      <c r="W997" s="33">
        <f>T997/S997</f>
        <v/>
      </c>
      <c r="X997" s="33">
        <f>U997/S997</f>
        <v/>
      </c>
      <c r="Y997" s="4">
        <f>IF(T997&gt;0,1,0)</f>
        <v/>
      </c>
      <c r="Z997" s="4">
        <f>INDEX('Job Evaluation'!$I$5:$I$40,MATCH(G997,'Job Evaluation'!$A$5:$A$40,0))</f>
        <v/>
      </c>
      <c r="AA997" s="4">
        <f>SUMPRODUCT(($C$2:$C$3444=C997)*($X$2:$X$3444&lt;X997))+SUMPRODUCT(($C$2:C997=C997)*($X$2:X997=X997))</f>
        <v/>
      </c>
      <c r="AB997" s="4">
        <f>MIN(4,INT((AA997-1)*4/COUNTIF($C$2:$C$3444,C997))+1)</f>
        <v/>
      </c>
    </row>
    <row r="998">
      <c r="A998" s="5" t="inlineStr">
        <is>
          <t>W01180</t>
        </is>
      </c>
      <c r="B998" s="5" t="inlineStr">
        <is>
          <t>ES · Barcelona</t>
        </is>
      </c>
      <c r="C998" s="5" t="inlineStr">
        <is>
          <t>ES</t>
        </is>
      </c>
      <c r="D998" s="5" t="inlineStr">
        <is>
          <t>Barcelona</t>
        </is>
      </c>
      <c r="E998" s="5" t="inlineStr">
        <is>
          <t>Operations</t>
        </is>
      </c>
      <c r="F998" s="5" t="inlineStr">
        <is>
          <t>L2</t>
        </is>
      </c>
      <c r="G998" s="5" t="inlineStr">
        <is>
          <t>Operations L2</t>
        </is>
      </c>
      <c r="H998" s="5" t="inlineStr">
        <is>
          <t>F</t>
        </is>
      </c>
      <c r="I998" s="5" t="inlineStr">
        <is>
          <t>Permanent</t>
        </is>
      </c>
      <c r="J998" s="5" t="inlineStr">
        <is>
          <t>Remote</t>
        </is>
      </c>
      <c r="K998" s="5" t="n">
        <v>1</v>
      </c>
      <c r="L998" s="5" t="n">
        <v>40</v>
      </c>
      <c r="M998" s="5" t="n">
        <v>3</v>
      </c>
      <c r="N998" s="41" t="n">
        <v>33550</v>
      </c>
      <c r="O998" s="41" t="n">
        <v>0</v>
      </c>
      <c r="P998" s="41" t="n">
        <v>0</v>
      </c>
      <c r="Q998" s="41" t="n">
        <v>0</v>
      </c>
      <c r="R998" s="41" t="n">
        <v>0</v>
      </c>
      <c r="S998" s="28">
        <f>L998*Settings!$C$7</f>
        <v/>
      </c>
      <c r="T998" s="34">
        <f>O998+P998+Q998+R998</f>
        <v/>
      </c>
      <c r="U998" s="34">
        <f>N998+T998</f>
        <v/>
      </c>
      <c r="V998" s="33">
        <f>N998/S998</f>
        <v/>
      </c>
      <c r="W998" s="33">
        <f>T998/S998</f>
        <v/>
      </c>
      <c r="X998" s="33">
        <f>U998/S998</f>
        <v/>
      </c>
      <c r="Y998" s="4">
        <f>IF(T998&gt;0,1,0)</f>
        <v/>
      </c>
      <c r="Z998" s="4">
        <f>INDEX('Job Evaluation'!$I$5:$I$40,MATCH(G998,'Job Evaluation'!$A$5:$A$40,0))</f>
        <v/>
      </c>
      <c r="AA998" s="4">
        <f>SUMPRODUCT(($C$2:$C$3444=C998)*($X$2:$X$3444&lt;X998))+SUMPRODUCT(($C$2:C998=C998)*($X$2:X998=X998))</f>
        <v/>
      </c>
      <c r="AB998" s="4">
        <f>MIN(4,INT((AA998-1)*4/COUNTIF($C$2:$C$3444,C998))+1)</f>
        <v/>
      </c>
    </row>
    <row r="999">
      <c r="A999" s="5" t="inlineStr">
        <is>
          <t>W01181</t>
        </is>
      </c>
      <c r="B999" s="5" t="inlineStr">
        <is>
          <t>DE · Munich</t>
        </is>
      </c>
      <c r="C999" s="5" t="inlineStr">
        <is>
          <t>DE</t>
        </is>
      </c>
      <c r="D999" s="5" t="inlineStr">
        <is>
          <t>Munich</t>
        </is>
      </c>
      <c r="E999" s="5" t="inlineStr">
        <is>
          <t>Customer Service</t>
        </is>
      </c>
      <c r="F999" s="5" t="inlineStr">
        <is>
          <t>L1</t>
        </is>
      </c>
      <c r="G999" s="5" t="inlineStr">
        <is>
          <t>Customer Service L1</t>
        </is>
      </c>
      <c r="H999" s="5" t="inlineStr">
        <is>
          <t>M</t>
        </is>
      </c>
      <c r="I999" s="5" t="inlineStr">
        <is>
          <t>Fixed-term</t>
        </is>
      </c>
      <c r="J999" s="5" t="inlineStr">
        <is>
          <t>Onsite</t>
        </is>
      </c>
      <c r="K999" s="5" t="n">
        <v>1</v>
      </c>
      <c r="L999" s="5" t="n">
        <v>40</v>
      </c>
      <c r="M999" s="5" t="n">
        <v>5</v>
      </c>
      <c r="N999" s="41" t="n">
        <v>32800</v>
      </c>
      <c r="O999" s="41" t="n">
        <v>0</v>
      </c>
      <c r="P999" s="41" t="n">
        <v>0</v>
      </c>
      <c r="Q999" s="41" t="n">
        <v>1800</v>
      </c>
      <c r="R999" s="41" t="n">
        <v>0</v>
      </c>
      <c r="S999" s="28">
        <f>L999*Settings!$C$7</f>
        <v/>
      </c>
      <c r="T999" s="34">
        <f>O999+P999+Q999+R999</f>
        <v/>
      </c>
      <c r="U999" s="34">
        <f>N999+T999</f>
        <v/>
      </c>
      <c r="V999" s="33">
        <f>N999/S999</f>
        <v/>
      </c>
      <c r="W999" s="33">
        <f>T999/S999</f>
        <v/>
      </c>
      <c r="X999" s="33">
        <f>U999/S999</f>
        <v/>
      </c>
      <c r="Y999" s="4">
        <f>IF(T999&gt;0,1,0)</f>
        <v/>
      </c>
      <c r="Z999" s="4">
        <f>INDEX('Job Evaluation'!$I$5:$I$40,MATCH(G999,'Job Evaluation'!$A$5:$A$40,0))</f>
        <v/>
      </c>
      <c r="AA999" s="4">
        <f>SUMPRODUCT(($C$2:$C$3444=C999)*($X$2:$X$3444&lt;X999))+SUMPRODUCT(($C$2:C999=C999)*($X$2:X999=X999))</f>
        <v/>
      </c>
      <c r="AB999" s="4">
        <f>MIN(4,INT((AA999-1)*4/COUNTIF($C$2:$C$3444,C999))+1)</f>
        <v/>
      </c>
    </row>
    <row r="1000">
      <c r="A1000" s="5" t="inlineStr">
        <is>
          <t>W01182</t>
        </is>
      </c>
      <c r="B1000" s="5" t="inlineStr">
        <is>
          <t>PL · Kraków</t>
        </is>
      </c>
      <c r="C1000" s="5" t="inlineStr">
        <is>
          <t>PL</t>
        </is>
      </c>
      <c r="D1000" s="5" t="inlineStr">
        <is>
          <t>Krakow</t>
        </is>
      </c>
      <c r="E1000" s="5" t="inlineStr">
        <is>
          <t>Tech</t>
        </is>
      </c>
      <c r="F1000" s="5" t="inlineStr">
        <is>
          <t>L4</t>
        </is>
      </c>
      <c r="G1000" s="5" t="inlineStr">
        <is>
          <t>Tech L4</t>
        </is>
      </c>
      <c r="H1000" s="5" t="inlineStr">
        <is>
          <t>F</t>
        </is>
      </c>
      <c r="I1000" s="5" t="inlineStr">
        <is>
          <t>Fixed-term</t>
        </is>
      </c>
      <c r="J1000" s="5" t="inlineStr">
        <is>
          <t>Remote</t>
        </is>
      </c>
      <c r="K1000" s="5" t="n">
        <v>1</v>
      </c>
      <c r="L1000" s="5" t="n">
        <v>40</v>
      </c>
      <c r="M1000" s="5" t="n">
        <v>2</v>
      </c>
      <c r="N1000" s="41" t="n">
        <v>50500</v>
      </c>
      <c r="O1000" s="41" t="n">
        <v>2010</v>
      </c>
      <c r="P1000" s="41" t="n">
        <v>0</v>
      </c>
      <c r="Q1000" s="41" t="n">
        <v>0</v>
      </c>
      <c r="R1000" s="41" t="n">
        <v>0</v>
      </c>
      <c r="S1000" s="28">
        <f>L1000*Settings!$C$7</f>
        <v/>
      </c>
      <c r="T1000" s="34">
        <f>O1000+P1000+Q1000+R1000</f>
        <v/>
      </c>
      <c r="U1000" s="34">
        <f>N1000+T1000</f>
        <v/>
      </c>
      <c r="V1000" s="33">
        <f>N1000/S1000</f>
        <v/>
      </c>
      <c r="W1000" s="33">
        <f>T1000/S1000</f>
        <v/>
      </c>
      <c r="X1000" s="33">
        <f>U1000/S1000</f>
        <v/>
      </c>
      <c r="Y1000" s="4">
        <f>IF(T1000&gt;0,1,0)</f>
        <v/>
      </c>
      <c r="Z1000" s="4">
        <f>INDEX('Job Evaluation'!$I$5:$I$40,MATCH(G1000,'Job Evaluation'!$A$5:$A$40,0))</f>
        <v/>
      </c>
      <c r="AA1000" s="4">
        <f>SUMPRODUCT(($C$2:$C$3444=C1000)*($X$2:$X$3444&lt;X1000))+SUMPRODUCT(($C$2:C1000=C1000)*($X$2:X1000=X1000))</f>
        <v/>
      </c>
      <c r="AB1000" s="4">
        <f>MIN(4,INT((AA1000-1)*4/COUNTIF($C$2:$C$3444,C1000))+1)</f>
        <v/>
      </c>
    </row>
    <row r="1001">
      <c r="A1001" s="5" t="inlineStr">
        <is>
          <t>W01183</t>
        </is>
      </c>
      <c r="B1001" s="5" t="inlineStr">
        <is>
          <t>PL · Kraków</t>
        </is>
      </c>
      <c r="C1001" s="5" t="inlineStr">
        <is>
          <t>PL</t>
        </is>
      </c>
      <c r="D1001" s="5" t="inlineStr">
        <is>
          <t>Krakow</t>
        </is>
      </c>
      <c r="E1001" s="5" t="inlineStr">
        <is>
          <t>Customer Service</t>
        </is>
      </c>
      <c r="F1001" s="5" t="inlineStr">
        <is>
          <t>L2</t>
        </is>
      </c>
      <c r="G1001" s="5" t="inlineStr">
        <is>
          <t>Customer Service L2</t>
        </is>
      </c>
      <c r="H1001" s="5" t="inlineStr">
        <is>
          <t>M</t>
        </is>
      </c>
      <c r="I1001" s="5" t="inlineStr">
        <is>
          <t>Fixed-term</t>
        </is>
      </c>
      <c r="J1001" s="5" t="inlineStr">
        <is>
          <t>Hybrid</t>
        </is>
      </c>
      <c r="K1001" s="5" t="n">
        <v>1</v>
      </c>
      <c r="L1001" s="5" t="n">
        <v>40</v>
      </c>
      <c r="M1001" s="5" t="n">
        <v>2</v>
      </c>
      <c r="N1001" s="41" t="n">
        <v>22100</v>
      </c>
      <c r="O1001" s="41" t="n">
        <v>0</v>
      </c>
      <c r="P1001" s="41" t="n">
        <v>0</v>
      </c>
      <c r="Q1001" s="41" t="n">
        <v>0</v>
      </c>
      <c r="R1001" s="41" t="n">
        <v>0</v>
      </c>
      <c r="S1001" s="28">
        <f>L1001*Settings!$C$7</f>
        <v/>
      </c>
      <c r="T1001" s="34">
        <f>O1001+P1001+Q1001+R1001</f>
        <v/>
      </c>
      <c r="U1001" s="34">
        <f>N1001+T1001</f>
        <v/>
      </c>
      <c r="V1001" s="33">
        <f>N1001/S1001</f>
        <v/>
      </c>
      <c r="W1001" s="33">
        <f>T1001/S1001</f>
        <v/>
      </c>
      <c r="X1001" s="33">
        <f>U1001/S1001</f>
        <v/>
      </c>
      <c r="Y1001" s="4">
        <f>IF(T1001&gt;0,1,0)</f>
        <v/>
      </c>
      <c r="Z1001" s="4">
        <f>INDEX('Job Evaluation'!$I$5:$I$40,MATCH(G1001,'Job Evaluation'!$A$5:$A$40,0))</f>
        <v/>
      </c>
      <c r="AA1001" s="4">
        <f>SUMPRODUCT(($C$2:$C$3444=C1001)*($X$2:$X$3444&lt;X1001))+SUMPRODUCT(($C$2:C1001=C1001)*($X$2:X1001=X1001))</f>
        <v/>
      </c>
      <c r="AB1001" s="4">
        <f>MIN(4,INT((AA1001-1)*4/COUNTIF($C$2:$C$3444,C1001))+1)</f>
        <v/>
      </c>
    </row>
    <row r="1002">
      <c r="A1002" s="5" t="inlineStr">
        <is>
          <t>W01184</t>
        </is>
      </c>
      <c r="B1002" s="5" t="inlineStr">
        <is>
          <t>PL · Kraków</t>
        </is>
      </c>
      <c r="C1002" s="5" t="inlineStr">
        <is>
          <t>PL</t>
        </is>
      </c>
      <c r="D1002" s="5" t="inlineStr">
        <is>
          <t>Krakow</t>
        </is>
      </c>
      <c r="E1002" s="5" t="inlineStr">
        <is>
          <t>Customer Service</t>
        </is>
      </c>
      <c r="F1002" s="5" t="inlineStr">
        <is>
          <t>L3</t>
        </is>
      </c>
      <c r="G1002" s="5" t="inlineStr">
        <is>
          <t>Customer Service L3</t>
        </is>
      </c>
      <c r="H1002" s="5" t="inlineStr">
        <is>
          <t>F</t>
        </is>
      </c>
      <c r="I1002" s="5" t="inlineStr">
        <is>
          <t>Permanent</t>
        </is>
      </c>
      <c r="J1002" s="5" t="inlineStr">
        <is>
          <t>Onsite</t>
        </is>
      </c>
      <c r="K1002" s="5" t="n">
        <v>1</v>
      </c>
      <c r="L1002" s="5" t="n">
        <v>40</v>
      </c>
      <c r="M1002" s="5" t="n">
        <v>4</v>
      </c>
      <c r="N1002" s="41" t="n">
        <v>30850</v>
      </c>
      <c r="O1002" s="41" t="n">
        <v>1890</v>
      </c>
      <c r="P1002" s="41" t="n">
        <v>0</v>
      </c>
      <c r="Q1002" s="41" t="n">
        <v>840</v>
      </c>
      <c r="R1002" s="41" t="n">
        <v>0</v>
      </c>
      <c r="S1002" s="28">
        <f>L1002*Settings!$C$7</f>
        <v/>
      </c>
      <c r="T1002" s="34">
        <f>O1002+P1002+Q1002+R1002</f>
        <v/>
      </c>
      <c r="U1002" s="34">
        <f>N1002+T1002</f>
        <v/>
      </c>
      <c r="V1002" s="33">
        <f>N1002/S1002</f>
        <v/>
      </c>
      <c r="W1002" s="33">
        <f>T1002/S1002</f>
        <v/>
      </c>
      <c r="X1002" s="33">
        <f>U1002/S1002</f>
        <v/>
      </c>
      <c r="Y1002" s="4">
        <f>IF(T1002&gt;0,1,0)</f>
        <v/>
      </c>
      <c r="Z1002" s="4">
        <f>INDEX('Job Evaluation'!$I$5:$I$40,MATCH(G1002,'Job Evaluation'!$A$5:$A$40,0))</f>
        <v/>
      </c>
      <c r="AA1002" s="4">
        <f>SUMPRODUCT(($C$2:$C$3444=C1002)*($X$2:$X$3444&lt;X1002))+SUMPRODUCT(($C$2:C1002=C1002)*($X$2:X1002=X1002))</f>
        <v/>
      </c>
      <c r="AB1002" s="4">
        <f>MIN(4,INT((AA1002-1)*4/COUNTIF($C$2:$C$3444,C1002))+1)</f>
        <v/>
      </c>
    </row>
    <row r="1003">
      <c r="A1003" s="5" t="inlineStr">
        <is>
          <t>W01185</t>
        </is>
      </c>
      <c r="B1003" s="5" t="inlineStr">
        <is>
          <t>DE · Munich</t>
        </is>
      </c>
      <c r="C1003" s="5" t="inlineStr">
        <is>
          <t>DE</t>
        </is>
      </c>
      <c r="D1003" s="5" t="inlineStr">
        <is>
          <t>Munich</t>
        </is>
      </c>
      <c r="E1003" s="5" t="inlineStr">
        <is>
          <t>Tech</t>
        </is>
      </c>
      <c r="F1003" s="5" t="inlineStr">
        <is>
          <t>L3</t>
        </is>
      </c>
      <c r="G1003" s="5" t="inlineStr">
        <is>
          <t>Tech L3</t>
        </is>
      </c>
      <c r="H1003" s="5" t="inlineStr">
        <is>
          <t>F</t>
        </is>
      </c>
      <c r="I1003" s="5" t="inlineStr">
        <is>
          <t>Fixed-term</t>
        </is>
      </c>
      <c r="J1003" s="5" t="inlineStr">
        <is>
          <t>Onsite</t>
        </is>
      </c>
      <c r="K1003" s="5" t="n">
        <v>1</v>
      </c>
      <c r="L1003" s="5" t="n">
        <v>40</v>
      </c>
      <c r="M1003" s="5" t="n">
        <v>4</v>
      </c>
      <c r="N1003" s="41" t="n">
        <v>86800</v>
      </c>
      <c r="O1003" s="41" t="n">
        <v>4910</v>
      </c>
      <c r="P1003" s="41" t="n">
        <v>0</v>
      </c>
      <c r="Q1003" s="41" t="n">
        <v>0</v>
      </c>
      <c r="R1003" s="41" t="n">
        <v>0</v>
      </c>
      <c r="S1003" s="28">
        <f>L1003*Settings!$C$7</f>
        <v/>
      </c>
      <c r="T1003" s="34">
        <f>O1003+P1003+Q1003+R1003</f>
        <v/>
      </c>
      <c r="U1003" s="34">
        <f>N1003+T1003</f>
        <v/>
      </c>
      <c r="V1003" s="33">
        <f>N1003/S1003</f>
        <v/>
      </c>
      <c r="W1003" s="33">
        <f>T1003/S1003</f>
        <v/>
      </c>
      <c r="X1003" s="33">
        <f>U1003/S1003</f>
        <v/>
      </c>
      <c r="Y1003" s="4">
        <f>IF(T1003&gt;0,1,0)</f>
        <v/>
      </c>
      <c r="Z1003" s="4">
        <f>INDEX('Job Evaluation'!$I$5:$I$40,MATCH(G1003,'Job Evaluation'!$A$5:$A$40,0))</f>
        <v/>
      </c>
      <c r="AA1003" s="4">
        <f>SUMPRODUCT(($C$2:$C$3444=C1003)*($X$2:$X$3444&lt;X1003))+SUMPRODUCT(($C$2:C1003=C1003)*($X$2:X1003=X1003))</f>
        <v/>
      </c>
      <c r="AB1003" s="4">
        <f>MIN(4,INT((AA1003-1)*4/COUNTIF($C$2:$C$3444,C1003))+1)</f>
        <v/>
      </c>
    </row>
    <row r="1004">
      <c r="A1004" s="5" t="inlineStr">
        <is>
          <t>W01186</t>
        </is>
      </c>
      <c r="B1004" s="5" t="inlineStr">
        <is>
          <t>IT · Milan</t>
        </is>
      </c>
      <c r="C1004" s="5" t="inlineStr">
        <is>
          <t>IT</t>
        </is>
      </c>
      <c r="D1004" s="5" t="inlineStr">
        <is>
          <t>Milan</t>
        </is>
      </c>
      <c r="E1004" s="5" t="inlineStr">
        <is>
          <t>Tech</t>
        </is>
      </c>
      <c r="F1004" s="5" t="inlineStr">
        <is>
          <t>L3</t>
        </is>
      </c>
      <c r="G1004" s="5" t="inlineStr">
        <is>
          <t>Tech L3</t>
        </is>
      </c>
      <c r="H1004" s="5" t="inlineStr">
        <is>
          <t>M</t>
        </is>
      </c>
      <c r="I1004" s="5" t="inlineStr">
        <is>
          <t>Permanent</t>
        </is>
      </c>
      <c r="J1004" s="5" t="inlineStr">
        <is>
          <t>Hybrid</t>
        </is>
      </c>
      <c r="K1004" s="5" t="n">
        <v>1</v>
      </c>
      <c r="L1004" s="5" t="n">
        <v>40</v>
      </c>
      <c r="M1004" s="5" t="n">
        <v>4</v>
      </c>
      <c r="N1004" s="41" t="n">
        <v>52400</v>
      </c>
      <c r="O1004" s="41" t="n">
        <v>3560</v>
      </c>
      <c r="P1004" s="41" t="n">
        <v>0</v>
      </c>
      <c r="Q1004" s="41" t="n">
        <v>0</v>
      </c>
      <c r="R1004" s="41" t="n">
        <v>0</v>
      </c>
      <c r="S1004" s="28">
        <f>L1004*Settings!$C$7</f>
        <v/>
      </c>
      <c r="T1004" s="34">
        <f>O1004+P1004+Q1004+R1004</f>
        <v/>
      </c>
      <c r="U1004" s="34">
        <f>N1004+T1004</f>
        <v/>
      </c>
      <c r="V1004" s="33">
        <f>N1004/S1004</f>
        <v/>
      </c>
      <c r="W1004" s="33">
        <f>T1004/S1004</f>
        <v/>
      </c>
      <c r="X1004" s="33">
        <f>U1004/S1004</f>
        <v/>
      </c>
      <c r="Y1004" s="4">
        <f>IF(T1004&gt;0,1,0)</f>
        <v/>
      </c>
      <c r="Z1004" s="4">
        <f>INDEX('Job Evaluation'!$I$5:$I$40,MATCH(G1004,'Job Evaluation'!$A$5:$A$40,0))</f>
        <v/>
      </c>
      <c r="AA1004" s="4">
        <f>SUMPRODUCT(($C$2:$C$3444=C1004)*($X$2:$X$3444&lt;X1004))+SUMPRODUCT(($C$2:C1004=C1004)*($X$2:X1004=X1004))</f>
        <v/>
      </c>
      <c r="AB1004" s="4">
        <f>MIN(4,INT((AA1004-1)*4/COUNTIF($C$2:$C$3444,C1004))+1)</f>
        <v/>
      </c>
    </row>
    <row r="1005">
      <c r="A1005" s="5" t="inlineStr">
        <is>
          <t>W01187</t>
        </is>
      </c>
      <c r="B1005" s="5" t="inlineStr">
        <is>
          <t>IT · Milan</t>
        </is>
      </c>
      <c r="C1005" s="5" t="inlineStr">
        <is>
          <t>IT</t>
        </is>
      </c>
      <c r="D1005" s="5" t="inlineStr">
        <is>
          <t>Milan</t>
        </is>
      </c>
      <c r="E1005" s="5" t="inlineStr">
        <is>
          <t>Operations</t>
        </is>
      </c>
      <c r="F1005" s="5" t="inlineStr">
        <is>
          <t>L2</t>
        </is>
      </c>
      <c r="G1005" s="5" t="inlineStr">
        <is>
          <t>Operations L2</t>
        </is>
      </c>
      <c r="H1005" s="5" t="inlineStr">
        <is>
          <t>F</t>
        </is>
      </c>
      <c r="I1005" s="5" t="inlineStr">
        <is>
          <t>Permanent</t>
        </is>
      </c>
      <c r="J1005" s="5" t="inlineStr">
        <is>
          <t>Hybrid</t>
        </is>
      </c>
      <c r="K1005" s="5" t="n">
        <v>1</v>
      </c>
      <c r="L1005" s="5" t="n">
        <v>40</v>
      </c>
      <c r="M1005" s="5" t="n">
        <v>3</v>
      </c>
      <c r="N1005" s="41" t="n">
        <v>32100</v>
      </c>
      <c r="O1005" s="41" t="n">
        <v>0</v>
      </c>
      <c r="P1005" s="41" t="n">
        <v>0</v>
      </c>
      <c r="Q1005" s="41" t="n">
        <v>0</v>
      </c>
      <c r="R1005" s="41" t="n">
        <v>0</v>
      </c>
      <c r="S1005" s="28">
        <f>L1005*Settings!$C$7</f>
        <v/>
      </c>
      <c r="T1005" s="34">
        <f>O1005+P1005+Q1005+R1005</f>
        <v/>
      </c>
      <c r="U1005" s="34">
        <f>N1005+T1005</f>
        <v/>
      </c>
      <c r="V1005" s="33">
        <f>N1005/S1005</f>
        <v/>
      </c>
      <c r="W1005" s="33">
        <f>T1005/S1005</f>
        <v/>
      </c>
      <c r="X1005" s="33">
        <f>U1005/S1005</f>
        <v/>
      </c>
      <c r="Y1005" s="4">
        <f>IF(T1005&gt;0,1,0)</f>
        <v/>
      </c>
      <c r="Z1005" s="4">
        <f>INDEX('Job Evaluation'!$I$5:$I$40,MATCH(G1005,'Job Evaluation'!$A$5:$A$40,0))</f>
        <v/>
      </c>
      <c r="AA1005" s="4">
        <f>SUMPRODUCT(($C$2:$C$3444=C1005)*($X$2:$X$3444&lt;X1005))+SUMPRODUCT(($C$2:C1005=C1005)*($X$2:X1005=X1005))</f>
        <v/>
      </c>
      <c r="AB1005" s="4">
        <f>MIN(4,INT((AA1005-1)*4/COUNTIF($C$2:$C$3444,C1005))+1)</f>
        <v/>
      </c>
    </row>
    <row r="1006">
      <c r="A1006" s="5" t="inlineStr">
        <is>
          <t>W01188</t>
        </is>
      </c>
      <c r="B1006" s="5" t="inlineStr">
        <is>
          <t>PL · Kraków</t>
        </is>
      </c>
      <c r="C1006" s="5" t="inlineStr">
        <is>
          <t>PL</t>
        </is>
      </c>
      <c r="D1006" s="5" t="inlineStr">
        <is>
          <t>Krakow</t>
        </is>
      </c>
      <c r="E1006" s="5" t="inlineStr">
        <is>
          <t>Customer Service</t>
        </is>
      </c>
      <c r="F1006" s="5" t="inlineStr">
        <is>
          <t>L1</t>
        </is>
      </c>
      <c r="G1006" s="5" t="inlineStr">
        <is>
          <t>Customer Service L1</t>
        </is>
      </c>
      <c r="H1006" s="5" t="inlineStr">
        <is>
          <t>M</t>
        </is>
      </c>
      <c r="I1006" s="5" t="inlineStr">
        <is>
          <t>Permanent</t>
        </is>
      </c>
      <c r="J1006" s="5" t="inlineStr">
        <is>
          <t>Onsite</t>
        </is>
      </c>
      <c r="K1006" s="5" t="n">
        <v>1</v>
      </c>
      <c r="L1006" s="5" t="n">
        <v>40</v>
      </c>
      <c r="M1006" s="5" t="n">
        <v>4</v>
      </c>
      <c r="N1006" s="41" t="n">
        <v>20650</v>
      </c>
      <c r="O1006" s="41" t="n">
        <v>0</v>
      </c>
      <c r="P1006" s="41" t="n">
        <v>0</v>
      </c>
      <c r="Q1006" s="41" t="n">
        <v>840</v>
      </c>
      <c r="R1006" s="41" t="n">
        <v>0</v>
      </c>
      <c r="S1006" s="28">
        <f>L1006*Settings!$C$7</f>
        <v/>
      </c>
      <c r="T1006" s="34">
        <f>O1006+P1006+Q1006+R1006</f>
        <v/>
      </c>
      <c r="U1006" s="34">
        <f>N1006+T1006</f>
        <v/>
      </c>
      <c r="V1006" s="33">
        <f>N1006/S1006</f>
        <v/>
      </c>
      <c r="W1006" s="33">
        <f>T1006/S1006</f>
        <v/>
      </c>
      <c r="X1006" s="33">
        <f>U1006/S1006</f>
        <v/>
      </c>
      <c r="Y1006" s="4">
        <f>IF(T1006&gt;0,1,0)</f>
        <v/>
      </c>
      <c r="Z1006" s="4">
        <f>INDEX('Job Evaluation'!$I$5:$I$40,MATCH(G1006,'Job Evaluation'!$A$5:$A$40,0))</f>
        <v/>
      </c>
      <c r="AA1006" s="4">
        <f>SUMPRODUCT(($C$2:$C$3444=C1006)*($X$2:$X$3444&lt;X1006))+SUMPRODUCT(($C$2:C1006=C1006)*($X$2:X1006=X1006))</f>
        <v/>
      </c>
      <c r="AB1006" s="4">
        <f>MIN(4,INT((AA1006-1)*4/COUNTIF($C$2:$C$3444,C1006))+1)</f>
        <v/>
      </c>
    </row>
    <row r="1007">
      <c r="A1007" s="5" t="inlineStr">
        <is>
          <t>W01189</t>
        </is>
      </c>
      <c r="B1007" s="5" t="inlineStr">
        <is>
          <t>IT · Milan</t>
        </is>
      </c>
      <c r="C1007" s="5" t="inlineStr">
        <is>
          <t>IT</t>
        </is>
      </c>
      <c r="D1007" s="5" t="inlineStr">
        <is>
          <t>Milan</t>
        </is>
      </c>
      <c r="E1007" s="5" t="inlineStr">
        <is>
          <t>Sales</t>
        </is>
      </c>
      <c r="F1007" s="5" t="inlineStr">
        <is>
          <t>L3</t>
        </is>
      </c>
      <c r="G1007" s="5" t="inlineStr">
        <is>
          <t>Sales L3</t>
        </is>
      </c>
      <c r="H1007" s="5" t="inlineStr">
        <is>
          <t>F</t>
        </is>
      </c>
      <c r="I1007" s="5" t="inlineStr">
        <is>
          <t>Permanent</t>
        </is>
      </c>
      <c r="J1007" s="5" t="inlineStr">
        <is>
          <t>Remote</t>
        </is>
      </c>
      <c r="K1007" s="5" t="n">
        <v>1</v>
      </c>
      <c r="L1007" s="5" t="n">
        <v>40</v>
      </c>
      <c r="M1007" s="5" t="n">
        <v>3</v>
      </c>
      <c r="N1007" s="41" t="n">
        <v>40200</v>
      </c>
      <c r="O1007" s="41" t="n">
        <v>2080</v>
      </c>
      <c r="P1007" s="41" t="n">
        <v>4080</v>
      </c>
      <c r="Q1007" s="41" t="n">
        <v>0</v>
      </c>
      <c r="R1007" s="41" t="n">
        <v>0</v>
      </c>
      <c r="S1007" s="28">
        <f>L1007*Settings!$C$7</f>
        <v/>
      </c>
      <c r="T1007" s="34">
        <f>O1007+P1007+Q1007+R1007</f>
        <v/>
      </c>
      <c r="U1007" s="34">
        <f>N1007+T1007</f>
        <v/>
      </c>
      <c r="V1007" s="33">
        <f>N1007/S1007</f>
        <v/>
      </c>
      <c r="W1007" s="33">
        <f>T1007/S1007</f>
        <v/>
      </c>
      <c r="X1007" s="33">
        <f>U1007/S1007</f>
        <v/>
      </c>
      <c r="Y1007" s="4">
        <f>IF(T1007&gt;0,1,0)</f>
        <v/>
      </c>
      <c r="Z1007" s="4">
        <f>INDEX('Job Evaluation'!$I$5:$I$40,MATCH(G1007,'Job Evaluation'!$A$5:$A$40,0))</f>
        <v/>
      </c>
      <c r="AA1007" s="4">
        <f>SUMPRODUCT(($C$2:$C$3444=C1007)*($X$2:$X$3444&lt;X1007))+SUMPRODUCT(($C$2:C1007=C1007)*($X$2:X1007=X1007))</f>
        <v/>
      </c>
      <c r="AB1007" s="4">
        <f>MIN(4,INT((AA1007-1)*4/COUNTIF($C$2:$C$3444,C1007))+1)</f>
        <v/>
      </c>
    </row>
    <row r="1008">
      <c r="A1008" s="5" t="inlineStr">
        <is>
          <t>W01190</t>
        </is>
      </c>
      <c r="B1008" s="5" t="inlineStr">
        <is>
          <t>IT · Milan</t>
        </is>
      </c>
      <c r="C1008" s="5" t="inlineStr">
        <is>
          <t>IT</t>
        </is>
      </c>
      <c r="D1008" s="5" t="inlineStr">
        <is>
          <t>Milan</t>
        </is>
      </c>
      <c r="E1008" s="5" t="inlineStr">
        <is>
          <t>HR</t>
        </is>
      </c>
      <c r="F1008" s="5" t="inlineStr">
        <is>
          <t>L3</t>
        </is>
      </c>
      <c r="G1008" s="5" t="inlineStr">
        <is>
          <t>HR L3</t>
        </is>
      </c>
      <c r="H1008" s="5" t="inlineStr">
        <is>
          <t>F</t>
        </is>
      </c>
      <c r="I1008" s="5" t="inlineStr">
        <is>
          <t>Fixed-term</t>
        </is>
      </c>
      <c r="J1008" s="5" t="inlineStr">
        <is>
          <t>Onsite</t>
        </is>
      </c>
      <c r="K1008" s="5" t="n">
        <v>1</v>
      </c>
      <c r="L1008" s="5" t="n">
        <v>40</v>
      </c>
      <c r="M1008" s="5" t="n">
        <v>4</v>
      </c>
      <c r="N1008" s="41" t="n">
        <v>34050</v>
      </c>
      <c r="O1008" s="41" t="n">
        <v>2090</v>
      </c>
      <c r="P1008" s="41" t="n">
        <v>0</v>
      </c>
      <c r="Q1008" s="41" t="n">
        <v>0</v>
      </c>
      <c r="R1008" s="41" t="n">
        <v>0</v>
      </c>
      <c r="S1008" s="28">
        <f>L1008*Settings!$C$7</f>
        <v/>
      </c>
      <c r="T1008" s="34">
        <f>O1008+P1008+Q1008+R1008</f>
        <v/>
      </c>
      <c r="U1008" s="34">
        <f>N1008+T1008</f>
        <v/>
      </c>
      <c r="V1008" s="33">
        <f>N1008/S1008</f>
        <v/>
      </c>
      <c r="W1008" s="33">
        <f>T1008/S1008</f>
        <v/>
      </c>
      <c r="X1008" s="33">
        <f>U1008/S1008</f>
        <v/>
      </c>
      <c r="Y1008" s="4">
        <f>IF(T1008&gt;0,1,0)</f>
        <v/>
      </c>
      <c r="Z1008" s="4">
        <f>INDEX('Job Evaluation'!$I$5:$I$40,MATCH(G1008,'Job Evaluation'!$A$5:$A$40,0))</f>
        <v/>
      </c>
      <c r="AA1008" s="4">
        <f>SUMPRODUCT(($C$2:$C$3444=C1008)*($X$2:$X$3444&lt;X1008))+SUMPRODUCT(($C$2:C1008=C1008)*($X$2:X1008=X1008))</f>
        <v/>
      </c>
      <c r="AB1008" s="4">
        <f>MIN(4,INT((AA1008-1)*4/COUNTIF($C$2:$C$3444,C1008))+1)</f>
        <v/>
      </c>
    </row>
    <row r="1009">
      <c r="A1009" s="5" t="inlineStr">
        <is>
          <t>W01191</t>
        </is>
      </c>
      <c r="B1009" s="5" t="inlineStr">
        <is>
          <t>PL · Kraków</t>
        </is>
      </c>
      <c r="C1009" s="5" t="inlineStr">
        <is>
          <t>PL</t>
        </is>
      </c>
      <c r="D1009" s="5" t="inlineStr">
        <is>
          <t>Krakow</t>
        </is>
      </c>
      <c r="E1009" s="5" t="inlineStr">
        <is>
          <t>Operations</t>
        </is>
      </c>
      <c r="F1009" s="5" t="inlineStr">
        <is>
          <t>L5</t>
        </is>
      </c>
      <c r="G1009" s="5" t="inlineStr">
        <is>
          <t>Operations L5</t>
        </is>
      </c>
      <c r="H1009" s="5" t="inlineStr">
        <is>
          <t>M</t>
        </is>
      </c>
      <c r="I1009" s="5" t="inlineStr">
        <is>
          <t>Permanent</t>
        </is>
      </c>
      <c r="J1009" s="5" t="inlineStr">
        <is>
          <t>Hybrid</t>
        </is>
      </c>
      <c r="K1009" s="5" t="n">
        <v>1</v>
      </c>
      <c r="L1009" s="5" t="n">
        <v>40</v>
      </c>
      <c r="M1009" s="5" t="n">
        <v>3</v>
      </c>
      <c r="N1009" s="41" t="n">
        <v>63750</v>
      </c>
      <c r="O1009" s="41" t="n">
        <v>7750</v>
      </c>
      <c r="P1009" s="41" t="n">
        <v>0</v>
      </c>
      <c r="Q1009" s="41" t="n">
        <v>0</v>
      </c>
      <c r="R1009" s="41" t="n">
        <v>4200</v>
      </c>
      <c r="S1009" s="28">
        <f>L1009*Settings!$C$7</f>
        <v/>
      </c>
      <c r="T1009" s="34">
        <f>O1009+P1009+Q1009+R1009</f>
        <v/>
      </c>
      <c r="U1009" s="34">
        <f>N1009+T1009</f>
        <v/>
      </c>
      <c r="V1009" s="33">
        <f>N1009/S1009</f>
        <v/>
      </c>
      <c r="W1009" s="33">
        <f>T1009/S1009</f>
        <v/>
      </c>
      <c r="X1009" s="33">
        <f>U1009/S1009</f>
        <v/>
      </c>
      <c r="Y1009" s="4">
        <f>IF(T1009&gt;0,1,0)</f>
        <v/>
      </c>
      <c r="Z1009" s="4">
        <f>INDEX('Job Evaluation'!$I$5:$I$40,MATCH(G1009,'Job Evaluation'!$A$5:$A$40,0))</f>
        <v/>
      </c>
      <c r="AA1009" s="4">
        <f>SUMPRODUCT(($C$2:$C$3444=C1009)*($X$2:$X$3444&lt;X1009))+SUMPRODUCT(($C$2:C1009=C1009)*($X$2:X1009=X1009))</f>
        <v/>
      </c>
      <c r="AB1009" s="4">
        <f>MIN(4,INT((AA1009-1)*4/COUNTIF($C$2:$C$3444,C1009))+1)</f>
        <v/>
      </c>
    </row>
    <row r="1010">
      <c r="A1010" s="5" t="inlineStr">
        <is>
          <t>W01192</t>
        </is>
      </c>
      <c r="B1010" s="5" t="inlineStr">
        <is>
          <t>PL · Kraków</t>
        </is>
      </c>
      <c r="C1010" s="5" t="inlineStr">
        <is>
          <t>PL</t>
        </is>
      </c>
      <c r="D1010" s="5" t="inlineStr">
        <is>
          <t>Krakow</t>
        </is>
      </c>
      <c r="E1010" s="5" t="inlineStr">
        <is>
          <t>Operations</t>
        </is>
      </c>
      <c r="F1010" s="5" t="inlineStr">
        <is>
          <t>L6</t>
        </is>
      </c>
      <c r="G1010" s="5" t="inlineStr">
        <is>
          <t>Operations L6</t>
        </is>
      </c>
      <c r="H1010" s="5" t="inlineStr">
        <is>
          <t>M</t>
        </is>
      </c>
      <c r="I1010" s="5" t="inlineStr">
        <is>
          <t>Permanent</t>
        </is>
      </c>
      <c r="J1010" s="5" t="inlineStr">
        <is>
          <t>Onsite</t>
        </is>
      </c>
      <c r="K1010" s="5" t="n">
        <v>1</v>
      </c>
      <c r="L1010" s="5" t="n">
        <v>40</v>
      </c>
      <c r="M1010" s="5" t="n">
        <v>3</v>
      </c>
      <c r="N1010" s="41" t="n">
        <v>80350</v>
      </c>
      <c r="O1010" s="41" t="n">
        <v>15310</v>
      </c>
      <c r="P1010" s="41" t="n">
        <v>0</v>
      </c>
      <c r="Q1010" s="41" t="n">
        <v>0</v>
      </c>
      <c r="R1010" s="41" t="n">
        <v>4200</v>
      </c>
      <c r="S1010" s="28">
        <f>L1010*Settings!$C$7</f>
        <v/>
      </c>
      <c r="T1010" s="34">
        <f>O1010+P1010+Q1010+R1010</f>
        <v/>
      </c>
      <c r="U1010" s="34">
        <f>N1010+T1010</f>
        <v/>
      </c>
      <c r="V1010" s="33">
        <f>N1010/S1010</f>
        <v/>
      </c>
      <c r="W1010" s="33">
        <f>T1010/S1010</f>
        <v/>
      </c>
      <c r="X1010" s="33">
        <f>U1010/S1010</f>
        <v/>
      </c>
      <c r="Y1010" s="4">
        <f>IF(T1010&gt;0,1,0)</f>
        <v/>
      </c>
      <c r="Z1010" s="4">
        <f>INDEX('Job Evaluation'!$I$5:$I$40,MATCH(G1010,'Job Evaluation'!$A$5:$A$40,0))</f>
        <v/>
      </c>
      <c r="AA1010" s="4">
        <f>SUMPRODUCT(($C$2:$C$3444=C1010)*($X$2:$X$3444&lt;X1010))+SUMPRODUCT(($C$2:C1010=C1010)*($X$2:X1010=X1010))</f>
        <v/>
      </c>
      <c r="AB1010" s="4">
        <f>MIN(4,INT((AA1010-1)*4/COUNTIF($C$2:$C$3444,C1010))+1)</f>
        <v/>
      </c>
    </row>
    <row r="1011">
      <c r="A1011" s="5" t="inlineStr">
        <is>
          <t>W01193</t>
        </is>
      </c>
      <c r="B1011" s="5" t="inlineStr">
        <is>
          <t>PL · Kraków</t>
        </is>
      </c>
      <c r="C1011" s="5" t="inlineStr">
        <is>
          <t>PL</t>
        </is>
      </c>
      <c r="D1011" s="5" t="inlineStr">
        <is>
          <t>Krakow</t>
        </is>
      </c>
      <c r="E1011" s="5" t="inlineStr">
        <is>
          <t>Operations</t>
        </is>
      </c>
      <c r="F1011" s="5" t="inlineStr">
        <is>
          <t>L1</t>
        </is>
      </c>
      <c r="G1011" s="5" t="inlineStr">
        <is>
          <t>Operations L1</t>
        </is>
      </c>
      <c r="H1011" s="5" t="inlineStr">
        <is>
          <t>M</t>
        </is>
      </c>
      <c r="I1011" s="5" t="inlineStr">
        <is>
          <t>Permanent</t>
        </is>
      </c>
      <c r="J1011" s="5" t="inlineStr">
        <is>
          <t>Hybrid</t>
        </is>
      </c>
      <c r="K1011" s="5" t="n">
        <v>0.8</v>
      </c>
      <c r="L1011" s="5" t="n">
        <v>32</v>
      </c>
      <c r="M1011" s="5" t="n">
        <v>4</v>
      </c>
      <c r="N1011" s="41" t="n">
        <v>18880</v>
      </c>
      <c r="O1011" s="41" t="n">
        <v>0</v>
      </c>
      <c r="P1011" s="41" t="n">
        <v>0</v>
      </c>
      <c r="Q1011" s="41" t="n">
        <v>0</v>
      </c>
      <c r="R1011" s="41" t="n">
        <v>0</v>
      </c>
      <c r="S1011" s="28">
        <f>L1011*Settings!$C$7</f>
        <v/>
      </c>
      <c r="T1011" s="34">
        <f>O1011+P1011+Q1011+R1011</f>
        <v/>
      </c>
      <c r="U1011" s="34">
        <f>N1011+T1011</f>
        <v/>
      </c>
      <c r="V1011" s="33">
        <f>N1011/S1011</f>
        <v/>
      </c>
      <c r="W1011" s="33">
        <f>T1011/S1011</f>
        <v/>
      </c>
      <c r="X1011" s="33">
        <f>U1011/S1011</f>
        <v/>
      </c>
      <c r="Y1011" s="4">
        <f>IF(T1011&gt;0,1,0)</f>
        <v/>
      </c>
      <c r="Z1011" s="4">
        <f>INDEX('Job Evaluation'!$I$5:$I$40,MATCH(G1011,'Job Evaluation'!$A$5:$A$40,0))</f>
        <v/>
      </c>
      <c r="AA1011" s="4">
        <f>SUMPRODUCT(($C$2:$C$3444=C1011)*($X$2:$X$3444&lt;X1011))+SUMPRODUCT(($C$2:C1011=C1011)*($X$2:X1011=X1011))</f>
        <v/>
      </c>
      <c r="AB1011" s="4">
        <f>MIN(4,INT((AA1011-1)*4/COUNTIF($C$2:$C$3444,C1011))+1)</f>
        <v/>
      </c>
    </row>
    <row r="1012">
      <c r="A1012" s="5" t="inlineStr">
        <is>
          <t>W01194</t>
        </is>
      </c>
      <c r="B1012" s="5" t="inlineStr">
        <is>
          <t>DE · Munich</t>
        </is>
      </c>
      <c r="C1012" s="5" t="inlineStr">
        <is>
          <t>DE</t>
        </is>
      </c>
      <c r="D1012" s="5" t="inlineStr">
        <is>
          <t>Munich</t>
        </is>
      </c>
      <c r="E1012" s="5" t="inlineStr">
        <is>
          <t>Customer Service</t>
        </is>
      </c>
      <c r="F1012" s="5" t="inlineStr">
        <is>
          <t>L2</t>
        </is>
      </c>
      <c r="G1012" s="5" t="inlineStr">
        <is>
          <t>Customer Service L2</t>
        </is>
      </c>
      <c r="H1012" s="5" t="inlineStr">
        <is>
          <t>M</t>
        </is>
      </c>
      <c r="I1012" s="5" t="inlineStr">
        <is>
          <t>Permanent</t>
        </is>
      </c>
      <c r="J1012" s="5" t="inlineStr">
        <is>
          <t>Onsite</t>
        </is>
      </c>
      <c r="K1012" s="5" t="n">
        <v>1</v>
      </c>
      <c r="L1012" s="5" t="n">
        <v>40</v>
      </c>
      <c r="M1012" s="5" t="n">
        <v>2</v>
      </c>
      <c r="N1012" s="41" t="n">
        <v>48950</v>
      </c>
      <c r="O1012" s="41" t="n">
        <v>0</v>
      </c>
      <c r="P1012" s="41" t="n">
        <v>0</v>
      </c>
      <c r="Q1012" s="41" t="n">
        <v>1800</v>
      </c>
      <c r="R1012" s="41" t="n">
        <v>0</v>
      </c>
      <c r="S1012" s="28">
        <f>L1012*Settings!$C$7</f>
        <v/>
      </c>
      <c r="T1012" s="34">
        <f>O1012+P1012+Q1012+R1012</f>
        <v/>
      </c>
      <c r="U1012" s="34">
        <f>N1012+T1012</f>
        <v/>
      </c>
      <c r="V1012" s="33">
        <f>N1012/S1012</f>
        <v/>
      </c>
      <c r="W1012" s="33">
        <f>T1012/S1012</f>
        <v/>
      </c>
      <c r="X1012" s="33">
        <f>U1012/S1012</f>
        <v/>
      </c>
      <c r="Y1012" s="4">
        <f>IF(T1012&gt;0,1,0)</f>
        <v/>
      </c>
      <c r="Z1012" s="4">
        <f>INDEX('Job Evaluation'!$I$5:$I$40,MATCH(G1012,'Job Evaluation'!$A$5:$A$40,0))</f>
        <v/>
      </c>
      <c r="AA1012" s="4">
        <f>SUMPRODUCT(($C$2:$C$3444=C1012)*($X$2:$X$3444&lt;X1012))+SUMPRODUCT(($C$2:C1012=C1012)*($X$2:X1012=X1012))</f>
        <v/>
      </c>
      <c r="AB1012" s="4">
        <f>MIN(4,INT((AA1012-1)*4/COUNTIF($C$2:$C$3444,C1012))+1)</f>
        <v/>
      </c>
    </row>
    <row r="1013">
      <c r="A1013" s="5" t="inlineStr">
        <is>
          <t>W01195</t>
        </is>
      </c>
      <c r="B1013" s="5" t="inlineStr">
        <is>
          <t>PL · Kraków</t>
        </is>
      </c>
      <c r="C1013" s="5" t="inlineStr">
        <is>
          <t>PL</t>
        </is>
      </c>
      <c r="D1013" s="5" t="inlineStr">
        <is>
          <t>Krakow</t>
        </is>
      </c>
      <c r="E1013" s="5" t="inlineStr">
        <is>
          <t>Finance</t>
        </is>
      </c>
      <c r="F1013" s="5" t="inlineStr">
        <is>
          <t>L1</t>
        </is>
      </c>
      <c r="G1013" s="5" t="inlineStr">
        <is>
          <t>Finance L1</t>
        </is>
      </c>
      <c r="H1013" s="5" t="inlineStr">
        <is>
          <t>M</t>
        </is>
      </c>
      <c r="I1013" s="5" t="inlineStr">
        <is>
          <t>Permanent</t>
        </is>
      </c>
      <c r="J1013" s="5" t="inlineStr">
        <is>
          <t>Onsite</t>
        </is>
      </c>
      <c r="K1013" s="5" t="n">
        <v>1</v>
      </c>
      <c r="L1013" s="5" t="n">
        <v>40</v>
      </c>
      <c r="M1013" s="5" t="n">
        <v>3</v>
      </c>
      <c r="N1013" s="41" t="n">
        <v>27050</v>
      </c>
      <c r="O1013" s="41" t="n">
        <v>0</v>
      </c>
      <c r="P1013" s="41" t="n">
        <v>0</v>
      </c>
      <c r="Q1013" s="41" t="n">
        <v>0</v>
      </c>
      <c r="R1013" s="41" t="n">
        <v>0</v>
      </c>
      <c r="S1013" s="28">
        <f>L1013*Settings!$C$7</f>
        <v/>
      </c>
      <c r="T1013" s="34">
        <f>O1013+P1013+Q1013+R1013</f>
        <v/>
      </c>
      <c r="U1013" s="34">
        <f>N1013+T1013</f>
        <v/>
      </c>
      <c r="V1013" s="33">
        <f>N1013/S1013</f>
        <v/>
      </c>
      <c r="W1013" s="33">
        <f>T1013/S1013</f>
        <v/>
      </c>
      <c r="X1013" s="33">
        <f>U1013/S1013</f>
        <v/>
      </c>
      <c r="Y1013" s="4">
        <f>IF(T1013&gt;0,1,0)</f>
        <v/>
      </c>
      <c r="Z1013" s="4">
        <f>INDEX('Job Evaluation'!$I$5:$I$40,MATCH(G1013,'Job Evaluation'!$A$5:$A$40,0))</f>
        <v/>
      </c>
      <c r="AA1013" s="4">
        <f>SUMPRODUCT(($C$2:$C$3444=C1013)*($X$2:$X$3444&lt;X1013))+SUMPRODUCT(($C$2:C1013=C1013)*($X$2:X1013=X1013))</f>
        <v/>
      </c>
      <c r="AB1013" s="4">
        <f>MIN(4,INT((AA1013-1)*4/COUNTIF($C$2:$C$3444,C1013))+1)</f>
        <v/>
      </c>
    </row>
    <row r="1014">
      <c r="A1014" s="5" t="inlineStr">
        <is>
          <t>W01196</t>
        </is>
      </c>
      <c r="B1014" s="5" t="inlineStr">
        <is>
          <t>PL · Kraków</t>
        </is>
      </c>
      <c r="C1014" s="5" t="inlineStr">
        <is>
          <t>PL</t>
        </is>
      </c>
      <c r="D1014" s="5" t="inlineStr">
        <is>
          <t>Krakow</t>
        </is>
      </c>
      <c r="E1014" s="5" t="inlineStr">
        <is>
          <t>Operations</t>
        </is>
      </c>
      <c r="F1014" s="5" t="inlineStr">
        <is>
          <t>L2</t>
        </is>
      </c>
      <c r="G1014" s="5" t="inlineStr">
        <is>
          <t>Operations L2</t>
        </is>
      </c>
      <c r="H1014" s="5" t="inlineStr">
        <is>
          <t>M</t>
        </is>
      </c>
      <c r="I1014" s="5" t="inlineStr">
        <is>
          <t>Permanent</t>
        </is>
      </c>
      <c r="J1014" s="5" t="inlineStr">
        <is>
          <t>Hybrid</t>
        </is>
      </c>
      <c r="K1014" s="5" t="n">
        <v>1</v>
      </c>
      <c r="L1014" s="5" t="n">
        <v>40</v>
      </c>
      <c r="M1014" s="5" t="n">
        <v>3</v>
      </c>
      <c r="N1014" s="41" t="n">
        <v>27800</v>
      </c>
      <c r="O1014" s="41" t="n">
        <v>0</v>
      </c>
      <c r="P1014" s="41" t="n">
        <v>0</v>
      </c>
      <c r="Q1014" s="41" t="n">
        <v>0</v>
      </c>
      <c r="R1014" s="41" t="n">
        <v>0</v>
      </c>
      <c r="S1014" s="28">
        <f>L1014*Settings!$C$7</f>
        <v/>
      </c>
      <c r="T1014" s="34">
        <f>O1014+P1014+Q1014+R1014</f>
        <v/>
      </c>
      <c r="U1014" s="34">
        <f>N1014+T1014</f>
        <v/>
      </c>
      <c r="V1014" s="33">
        <f>N1014/S1014</f>
        <v/>
      </c>
      <c r="W1014" s="33">
        <f>T1014/S1014</f>
        <v/>
      </c>
      <c r="X1014" s="33">
        <f>U1014/S1014</f>
        <v/>
      </c>
      <c r="Y1014" s="4">
        <f>IF(T1014&gt;0,1,0)</f>
        <v/>
      </c>
      <c r="Z1014" s="4">
        <f>INDEX('Job Evaluation'!$I$5:$I$40,MATCH(G1014,'Job Evaluation'!$A$5:$A$40,0))</f>
        <v/>
      </c>
      <c r="AA1014" s="4">
        <f>SUMPRODUCT(($C$2:$C$3444=C1014)*($X$2:$X$3444&lt;X1014))+SUMPRODUCT(($C$2:C1014=C1014)*($X$2:X1014=X1014))</f>
        <v/>
      </c>
      <c r="AB1014" s="4">
        <f>MIN(4,INT((AA1014-1)*4/COUNTIF($C$2:$C$3444,C1014))+1)</f>
        <v/>
      </c>
    </row>
    <row r="1015">
      <c r="A1015" s="5" t="inlineStr">
        <is>
          <t>W01197</t>
        </is>
      </c>
      <c r="B1015" s="5" t="inlineStr">
        <is>
          <t>PL · Kraków</t>
        </is>
      </c>
      <c r="C1015" s="5" t="inlineStr">
        <is>
          <t>PL</t>
        </is>
      </c>
      <c r="D1015" s="5" t="inlineStr">
        <is>
          <t>Krakow</t>
        </is>
      </c>
      <c r="E1015" s="5" t="inlineStr">
        <is>
          <t>Customer Service</t>
        </is>
      </c>
      <c r="F1015" s="5" t="inlineStr">
        <is>
          <t>L3</t>
        </is>
      </c>
      <c r="G1015" s="5" t="inlineStr">
        <is>
          <t>Customer Service L3</t>
        </is>
      </c>
      <c r="H1015" s="5" t="inlineStr">
        <is>
          <t>M</t>
        </is>
      </c>
      <c r="I1015" s="5" t="inlineStr">
        <is>
          <t>Fixed-term</t>
        </is>
      </c>
      <c r="J1015" s="5" t="inlineStr">
        <is>
          <t>Hybrid</t>
        </is>
      </c>
      <c r="K1015" s="5" t="n">
        <v>1</v>
      </c>
      <c r="L1015" s="5" t="n">
        <v>40</v>
      </c>
      <c r="M1015" s="5" t="n">
        <v>3</v>
      </c>
      <c r="N1015" s="41" t="n">
        <v>32150</v>
      </c>
      <c r="O1015" s="41" t="n">
        <v>1620</v>
      </c>
      <c r="P1015" s="41" t="n">
        <v>0</v>
      </c>
      <c r="Q1015" s="41" t="n">
        <v>0</v>
      </c>
      <c r="R1015" s="41" t="n">
        <v>0</v>
      </c>
      <c r="S1015" s="28">
        <f>L1015*Settings!$C$7</f>
        <v/>
      </c>
      <c r="T1015" s="34">
        <f>O1015+P1015+Q1015+R1015</f>
        <v/>
      </c>
      <c r="U1015" s="34">
        <f>N1015+T1015</f>
        <v/>
      </c>
      <c r="V1015" s="33">
        <f>N1015/S1015</f>
        <v/>
      </c>
      <c r="W1015" s="33">
        <f>T1015/S1015</f>
        <v/>
      </c>
      <c r="X1015" s="33">
        <f>U1015/S1015</f>
        <v/>
      </c>
      <c r="Y1015" s="4">
        <f>IF(T1015&gt;0,1,0)</f>
        <v/>
      </c>
      <c r="Z1015" s="4">
        <f>INDEX('Job Evaluation'!$I$5:$I$40,MATCH(G1015,'Job Evaluation'!$A$5:$A$40,0))</f>
        <v/>
      </c>
      <c r="AA1015" s="4">
        <f>SUMPRODUCT(($C$2:$C$3444=C1015)*($X$2:$X$3444&lt;X1015))+SUMPRODUCT(($C$2:C1015=C1015)*($X$2:X1015=X1015))</f>
        <v/>
      </c>
      <c r="AB1015" s="4">
        <f>MIN(4,INT((AA1015-1)*4/COUNTIF($C$2:$C$3444,C1015))+1)</f>
        <v/>
      </c>
    </row>
    <row r="1016">
      <c r="A1016" s="5" t="inlineStr">
        <is>
          <t>W01198</t>
        </is>
      </c>
      <c r="B1016" s="5" t="inlineStr">
        <is>
          <t>DE · Munich</t>
        </is>
      </c>
      <c r="C1016" s="5" t="inlineStr">
        <is>
          <t>DE</t>
        </is>
      </c>
      <c r="D1016" s="5" t="inlineStr">
        <is>
          <t>Munich</t>
        </is>
      </c>
      <c r="E1016" s="5" t="inlineStr">
        <is>
          <t>Operations</t>
        </is>
      </c>
      <c r="F1016" s="5" t="inlineStr">
        <is>
          <t>L2</t>
        </is>
      </c>
      <c r="G1016" s="5" t="inlineStr">
        <is>
          <t>Operations L2</t>
        </is>
      </c>
      <c r="H1016" s="5" t="inlineStr">
        <is>
          <t>F</t>
        </is>
      </c>
      <c r="I1016" s="5" t="inlineStr">
        <is>
          <t>Permanent</t>
        </is>
      </c>
      <c r="J1016" s="5" t="inlineStr">
        <is>
          <t>Remote</t>
        </is>
      </c>
      <c r="K1016" s="5" t="n">
        <v>1</v>
      </c>
      <c r="L1016" s="5" t="n">
        <v>40</v>
      </c>
      <c r="M1016" s="5" t="n">
        <v>1</v>
      </c>
      <c r="N1016" s="41" t="n">
        <v>46500</v>
      </c>
      <c r="O1016" s="41" t="n">
        <v>0</v>
      </c>
      <c r="P1016" s="41" t="n">
        <v>0</v>
      </c>
      <c r="Q1016" s="41" t="n">
        <v>0</v>
      </c>
      <c r="R1016" s="41" t="n">
        <v>0</v>
      </c>
      <c r="S1016" s="28">
        <f>L1016*Settings!$C$7</f>
        <v/>
      </c>
      <c r="T1016" s="34">
        <f>O1016+P1016+Q1016+R1016</f>
        <v/>
      </c>
      <c r="U1016" s="34">
        <f>N1016+T1016</f>
        <v/>
      </c>
      <c r="V1016" s="33">
        <f>N1016/S1016</f>
        <v/>
      </c>
      <c r="W1016" s="33">
        <f>T1016/S1016</f>
        <v/>
      </c>
      <c r="X1016" s="33">
        <f>U1016/S1016</f>
        <v/>
      </c>
      <c r="Y1016" s="4">
        <f>IF(T1016&gt;0,1,0)</f>
        <v/>
      </c>
      <c r="Z1016" s="4">
        <f>INDEX('Job Evaluation'!$I$5:$I$40,MATCH(G1016,'Job Evaluation'!$A$5:$A$40,0))</f>
        <v/>
      </c>
      <c r="AA1016" s="4">
        <f>SUMPRODUCT(($C$2:$C$3444=C1016)*($X$2:$X$3444&lt;X1016))+SUMPRODUCT(($C$2:C1016=C1016)*($X$2:X1016=X1016))</f>
        <v/>
      </c>
      <c r="AB1016" s="4">
        <f>MIN(4,INT((AA1016-1)*4/COUNTIF($C$2:$C$3444,C1016))+1)</f>
        <v/>
      </c>
    </row>
    <row r="1017">
      <c r="A1017" s="5" t="inlineStr">
        <is>
          <t>W01199</t>
        </is>
      </c>
      <c r="B1017" s="5" t="inlineStr">
        <is>
          <t>DE · Munich</t>
        </is>
      </c>
      <c r="C1017" s="5" t="inlineStr">
        <is>
          <t>DE</t>
        </is>
      </c>
      <c r="D1017" s="5" t="inlineStr">
        <is>
          <t>Munich</t>
        </is>
      </c>
      <c r="E1017" s="5" t="inlineStr">
        <is>
          <t>Operations</t>
        </is>
      </c>
      <c r="F1017" s="5" t="inlineStr">
        <is>
          <t>L4</t>
        </is>
      </c>
      <c r="G1017" s="5" t="inlineStr">
        <is>
          <t>Operations L4</t>
        </is>
      </c>
      <c r="H1017" s="5" t="inlineStr">
        <is>
          <t>M</t>
        </is>
      </c>
      <c r="I1017" s="5" t="inlineStr">
        <is>
          <t>Fixed-term</t>
        </is>
      </c>
      <c r="J1017" s="5" t="inlineStr">
        <is>
          <t>Onsite</t>
        </is>
      </c>
      <c r="K1017" s="5" t="n">
        <v>1</v>
      </c>
      <c r="L1017" s="5" t="n">
        <v>40</v>
      </c>
      <c r="M1017" s="5" t="n">
        <v>4</v>
      </c>
      <c r="N1017" s="41" t="n">
        <v>84850</v>
      </c>
      <c r="O1017" s="41" t="n">
        <v>8660</v>
      </c>
      <c r="P1017" s="41" t="n">
        <v>0</v>
      </c>
      <c r="Q1017" s="41" t="n">
        <v>0</v>
      </c>
      <c r="R1017" s="41" t="n">
        <v>0</v>
      </c>
      <c r="S1017" s="28">
        <f>L1017*Settings!$C$7</f>
        <v/>
      </c>
      <c r="T1017" s="34">
        <f>O1017+P1017+Q1017+R1017</f>
        <v/>
      </c>
      <c r="U1017" s="34">
        <f>N1017+T1017</f>
        <v/>
      </c>
      <c r="V1017" s="33">
        <f>N1017/S1017</f>
        <v/>
      </c>
      <c r="W1017" s="33">
        <f>T1017/S1017</f>
        <v/>
      </c>
      <c r="X1017" s="33">
        <f>U1017/S1017</f>
        <v/>
      </c>
      <c r="Y1017" s="4">
        <f>IF(T1017&gt;0,1,0)</f>
        <v/>
      </c>
      <c r="Z1017" s="4">
        <f>INDEX('Job Evaluation'!$I$5:$I$40,MATCH(G1017,'Job Evaluation'!$A$5:$A$40,0))</f>
        <v/>
      </c>
      <c r="AA1017" s="4">
        <f>SUMPRODUCT(($C$2:$C$3444=C1017)*($X$2:$X$3444&lt;X1017))+SUMPRODUCT(($C$2:C1017=C1017)*($X$2:X1017=X1017))</f>
        <v/>
      </c>
      <c r="AB1017" s="4">
        <f>MIN(4,INT((AA1017-1)*4/COUNTIF($C$2:$C$3444,C1017))+1)</f>
        <v/>
      </c>
    </row>
    <row r="1018">
      <c r="A1018" s="5" t="inlineStr">
        <is>
          <t>W01200</t>
        </is>
      </c>
      <c r="B1018" s="5" t="inlineStr">
        <is>
          <t>IT · Milan</t>
        </is>
      </c>
      <c r="C1018" s="5" t="inlineStr">
        <is>
          <t>IT</t>
        </is>
      </c>
      <c r="D1018" s="5" t="inlineStr">
        <is>
          <t>Milan</t>
        </is>
      </c>
      <c r="E1018" s="5" t="inlineStr">
        <is>
          <t>Sales</t>
        </is>
      </c>
      <c r="F1018" s="5" t="inlineStr">
        <is>
          <t>L3</t>
        </is>
      </c>
      <c r="G1018" s="5" t="inlineStr">
        <is>
          <t>Sales L3</t>
        </is>
      </c>
      <c r="H1018" s="5" t="inlineStr">
        <is>
          <t>M</t>
        </is>
      </c>
      <c r="I1018" s="5" t="inlineStr">
        <is>
          <t>Fixed-term</t>
        </is>
      </c>
      <c r="J1018" s="5" t="inlineStr">
        <is>
          <t>Hybrid</t>
        </is>
      </c>
      <c r="K1018" s="5" t="n">
        <v>0.8</v>
      </c>
      <c r="L1018" s="5" t="n">
        <v>32</v>
      </c>
      <c r="M1018" s="5" t="n">
        <v>4</v>
      </c>
      <c r="N1018" s="41" t="n">
        <v>36240</v>
      </c>
      <c r="O1018" s="41" t="n">
        <v>2240</v>
      </c>
      <c r="P1018" s="41" t="n">
        <v>4270</v>
      </c>
      <c r="Q1018" s="41" t="n">
        <v>0</v>
      </c>
      <c r="R1018" s="41" t="n">
        <v>0</v>
      </c>
      <c r="S1018" s="28">
        <f>L1018*Settings!$C$7</f>
        <v/>
      </c>
      <c r="T1018" s="34">
        <f>O1018+P1018+Q1018+R1018</f>
        <v/>
      </c>
      <c r="U1018" s="34">
        <f>N1018+T1018</f>
        <v/>
      </c>
      <c r="V1018" s="33">
        <f>N1018/S1018</f>
        <v/>
      </c>
      <c r="W1018" s="33">
        <f>T1018/S1018</f>
        <v/>
      </c>
      <c r="X1018" s="33">
        <f>U1018/S1018</f>
        <v/>
      </c>
      <c r="Y1018" s="4">
        <f>IF(T1018&gt;0,1,0)</f>
        <v/>
      </c>
      <c r="Z1018" s="4">
        <f>INDEX('Job Evaluation'!$I$5:$I$40,MATCH(G1018,'Job Evaluation'!$A$5:$A$40,0))</f>
        <v/>
      </c>
      <c r="AA1018" s="4">
        <f>SUMPRODUCT(($C$2:$C$3444=C1018)*($X$2:$X$3444&lt;X1018))+SUMPRODUCT(($C$2:C1018=C1018)*($X$2:X1018=X1018))</f>
        <v/>
      </c>
      <c r="AB1018" s="4">
        <f>MIN(4,INT((AA1018-1)*4/COUNTIF($C$2:$C$3444,C1018))+1)</f>
        <v/>
      </c>
    </row>
    <row r="1019">
      <c r="A1019" s="5" t="inlineStr">
        <is>
          <t>W01201</t>
        </is>
      </c>
      <c r="B1019" s="5" t="inlineStr">
        <is>
          <t>DE · Munich</t>
        </is>
      </c>
      <c r="C1019" s="5" t="inlineStr">
        <is>
          <t>DE</t>
        </is>
      </c>
      <c r="D1019" s="5" t="inlineStr">
        <is>
          <t>Munich</t>
        </is>
      </c>
      <c r="E1019" s="5" t="inlineStr">
        <is>
          <t>Sales</t>
        </is>
      </c>
      <c r="F1019" s="5" t="inlineStr">
        <is>
          <t>L3</t>
        </is>
      </c>
      <c r="G1019" s="5" t="inlineStr">
        <is>
          <t>Sales L3</t>
        </is>
      </c>
      <c r="H1019" s="5" t="inlineStr">
        <is>
          <t>M</t>
        </is>
      </c>
      <c r="I1019" s="5" t="inlineStr">
        <is>
          <t>Permanent</t>
        </is>
      </c>
      <c r="J1019" s="5" t="inlineStr">
        <is>
          <t>Onsite</t>
        </is>
      </c>
      <c r="K1019" s="5" t="n">
        <v>1</v>
      </c>
      <c r="L1019" s="5" t="n">
        <v>40</v>
      </c>
      <c r="M1019" s="5" t="n">
        <v>4</v>
      </c>
      <c r="N1019" s="41" t="n">
        <v>58350</v>
      </c>
      <c r="O1019" s="41" t="n">
        <v>3460</v>
      </c>
      <c r="P1019" s="41" t="n">
        <v>11180</v>
      </c>
      <c r="Q1019" s="41" t="n">
        <v>0</v>
      </c>
      <c r="R1019" s="41" t="n">
        <v>0</v>
      </c>
      <c r="S1019" s="28">
        <f>L1019*Settings!$C$7</f>
        <v/>
      </c>
      <c r="T1019" s="34">
        <f>O1019+P1019+Q1019+R1019</f>
        <v/>
      </c>
      <c r="U1019" s="34">
        <f>N1019+T1019</f>
        <v/>
      </c>
      <c r="V1019" s="33">
        <f>N1019/S1019</f>
        <v/>
      </c>
      <c r="W1019" s="33">
        <f>T1019/S1019</f>
        <v/>
      </c>
      <c r="X1019" s="33">
        <f>U1019/S1019</f>
        <v/>
      </c>
      <c r="Y1019" s="4">
        <f>IF(T1019&gt;0,1,0)</f>
        <v/>
      </c>
      <c r="Z1019" s="4">
        <f>INDEX('Job Evaluation'!$I$5:$I$40,MATCH(G1019,'Job Evaluation'!$A$5:$A$40,0))</f>
        <v/>
      </c>
      <c r="AA1019" s="4">
        <f>SUMPRODUCT(($C$2:$C$3444=C1019)*($X$2:$X$3444&lt;X1019))+SUMPRODUCT(($C$2:C1019=C1019)*($X$2:X1019=X1019))</f>
        <v/>
      </c>
      <c r="AB1019" s="4">
        <f>MIN(4,INT((AA1019-1)*4/COUNTIF($C$2:$C$3444,C1019))+1)</f>
        <v/>
      </c>
    </row>
    <row r="1020">
      <c r="A1020" s="5" t="inlineStr">
        <is>
          <t>W01202</t>
        </is>
      </c>
      <c r="B1020" s="5" t="inlineStr">
        <is>
          <t>IT · Milan</t>
        </is>
      </c>
      <c r="C1020" s="5" t="inlineStr">
        <is>
          <t>IT</t>
        </is>
      </c>
      <c r="D1020" s="5" t="inlineStr">
        <is>
          <t>Milan</t>
        </is>
      </c>
      <c r="E1020" s="5" t="inlineStr">
        <is>
          <t>Operations</t>
        </is>
      </c>
      <c r="F1020" s="5" t="inlineStr">
        <is>
          <t>L1</t>
        </is>
      </c>
      <c r="G1020" s="5" t="inlineStr">
        <is>
          <t>Operations L1</t>
        </is>
      </c>
      <c r="H1020" s="5" t="inlineStr">
        <is>
          <t>F</t>
        </is>
      </c>
      <c r="I1020" s="5" t="inlineStr">
        <is>
          <t>Fixed-term</t>
        </is>
      </c>
      <c r="J1020" s="5" t="inlineStr">
        <is>
          <t>Onsite</t>
        </is>
      </c>
      <c r="K1020" s="5" t="n">
        <v>1</v>
      </c>
      <c r="L1020" s="5" t="n">
        <v>40</v>
      </c>
      <c r="M1020" s="5" t="n">
        <v>4</v>
      </c>
      <c r="N1020" s="41" t="n">
        <v>18500</v>
      </c>
      <c r="O1020" s="41" t="n">
        <v>0</v>
      </c>
      <c r="P1020" s="41" t="n">
        <v>0</v>
      </c>
      <c r="Q1020" s="41" t="n">
        <v>1320</v>
      </c>
      <c r="R1020" s="41" t="n">
        <v>0</v>
      </c>
      <c r="S1020" s="28">
        <f>L1020*Settings!$C$7</f>
        <v/>
      </c>
      <c r="T1020" s="34">
        <f>O1020+P1020+Q1020+R1020</f>
        <v/>
      </c>
      <c r="U1020" s="34">
        <f>N1020+T1020</f>
        <v/>
      </c>
      <c r="V1020" s="33">
        <f>N1020/S1020</f>
        <v/>
      </c>
      <c r="W1020" s="33">
        <f>T1020/S1020</f>
        <v/>
      </c>
      <c r="X1020" s="33">
        <f>U1020/S1020</f>
        <v/>
      </c>
      <c r="Y1020" s="4">
        <f>IF(T1020&gt;0,1,0)</f>
        <v/>
      </c>
      <c r="Z1020" s="4">
        <f>INDEX('Job Evaluation'!$I$5:$I$40,MATCH(G1020,'Job Evaluation'!$A$5:$A$40,0))</f>
        <v/>
      </c>
      <c r="AA1020" s="4">
        <f>SUMPRODUCT(($C$2:$C$3444=C1020)*($X$2:$X$3444&lt;X1020))+SUMPRODUCT(($C$2:C1020=C1020)*($X$2:X1020=X1020))</f>
        <v/>
      </c>
      <c r="AB1020" s="4">
        <f>MIN(4,INT((AA1020-1)*4/COUNTIF($C$2:$C$3444,C1020))+1)</f>
        <v/>
      </c>
    </row>
    <row r="1021">
      <c r="A1021" s="5" t="inlineStr">
        <is>
          <t>W01203</t>
        </is>
      </c>
      <c r="B1021" s="5" t="inlineStr">
        <is>
          <t>DE · Munich</t>
        </is>
      </c>
      <c r="C1021" s="5" t="inlineStr">
        <is>
          <t>DE</t>
        </is>
      </c>
      <c r="D1021" s="5" t="inlineStr">
        <is>
          <t>Munich</t>
        </is>
      </c>
      <c r="E1021" s="5" t="inlineStr">
        <is>
          <t>HR</t>
        </is>
      </c>
      <c r="F1021" s="5" t="inlineStr">
        <is>
          <t>L2</t>
        </is>
      </c>
      <c r="G1021" s="5" t="inlineStr">
        <is>
          <t>HR L2</t>
        </is>
      </c>
      <c r="H1021" s="5" t="inlineStr">
        <is>
          <t>F</t>
        </is>
      </c>
      <c r="I1021" s="5" t="inlineStr">
        <is>
          <t>Permanent</t>
        </is>
      </c>
      <c r="J1021" s="5" t="inlineStr">
        <is>
          <t>Remote</t>
        </is>
      </c>
      <c r="K1021" s="5" t="n">
        <v>1</v>
      </c>
      <c r="L1021" s="5" t="n">
        <v>40</v>
      </c>
      <c r="M1021" s="5" t="n">
        <v>3</v>
      </c>
      <c r="N1021" s="41" t="n">
        <v>42400</v>
      </c>
      <c r="O1021" s="41" t="n">
        <v>0</v>
      </c>
      <c r="P1021" s="41" t="n">
        <v>0</v>
      </c>
      <c r="Q1021" s="41" t="n">
        <v>0</v>
      </c>
      <c r="R1021" s="41" t="n">
        <v>0</v>
      </c>
      <c r="S1021" s="28">
        <f>L1021*Settings!$C$7</f>
        <v/>
      </c>
      <c r="T1021" s="34">
        <f>O1021+P1021+Q1021+R1021</f>
        <v/>
      </c>
      <c r="U1021" s="34">
        <f>N1021+T1021</f>
        <v/>
      </c>
      <c r="V1021" s="33">
        <f>N1021/S1021</f>
        <v/>
      </c>
      <c r="W1021" s="33">
        <f>T1021/S1021</f>
        <v/>
      </c>
      <c r="X1021" s="33">
        <f>U1021/S1021</f>
        <v/>
      </c>
      <c r="Y1021" s="4">
        <f>IF(T1021&gt;0,1,0)</f>
        <v/>
      </c>
      <c r="Z1021" s="4">
        <f>INDEX('Job Evaluation'!$I$5:$I$40,MATCH(G1021,'Job Evaluation'!$A$5:$A$40,0))</f>
        <v/>
      </c>
      <c r="AA1021" s="4">
        <f>SUMPRODUCT(($C$2:$C$3444=C1021)*($X$2:$X$3444&lt;X1021))+SUMPRODUCT(($C$2:C1021=C1021)*($X$2:X1021=X1021))</f>
        <v/>
      </c>
      <c r="AB1021" s="4">
        <f>MIN(4,INT((AA1021-1)*4/COUNTIF($C$2:$C$3444,C1021))+1)</f>
        <v/>
      </c>
    </row>
    <row r="1022">
      <c r="A1022" s="5" t="inlineStr">
        <is>
          <t>W01204</t>
        </is>
      </c>
      <c r="B1022" s="5" t="inlineStr">
        <is>
          <t>PL · Kraków</t>
        </is>
      </c>
      <c r="C1022" s="5" t="inlineStr">
        <is>
          <t>PL</t>
        </is>
      </c>
      <c r="D1022" s="5" t="inlineStr">
        <is>
          <t>Krakow</t>
        </is>
      </c>
      <c r="E1022" s="5" t="inlineStr">
        <is>
          <t>Customer Service</t>
        </is>
      </c>
      <c r="F1022" s="5" t="inlineStr">
        <is>
          <t>L1</t>
        </is>
      </c>
      <c r="G1022" s="5" t="inlineStr">
        <is>
          <t>Customer Service L1</t>
        </is>
      </c>
      <c r="H1022" s="5" t="inlineStr">
        <is>
          <t>M</t>
        </is>
      </c>
      <c r="I1022" s="5" t="inlineStr">
        <is>
          <t>Fixed-term</t>
        </is>
      </c>
      <c r="J1022" s="5" t="inlineStr">
        <is>
          <t>Hybrid</t>
        </is>
      </c>
      <c r="K1022" s="5" t="n">
        <v>1</v>
      </c>
      <c r="L1022" s="5" t="n">
        <v>40</v>
      </c>
      <c r="M1022" s="5" t="n">
        <v>1</v>
      </c>
      <c r="N1022" s="41" t="n">
        <v>20900</v>
      </c>
      <c r="O1022" s="41" t="n">
        <v>0</v>
      </c>
      <c r="P1022" s="41" t="n">
        <v>0</v>
      </c>
      <c r="Q1022" s="41" t="n">
        <v>0</v>
      </c>
      <c r="R1022" s="41" t="n">
        <v>0</v>
      </c>
      <c r="S1022" s="28">
        <f>L1022*Settings!$C$7</f>
        <v/>
      </c>
      <c r="T1022" s="34">
        <f>O1022+P1022+Q1022+R1022</f>
        <v/>
      </c>
      <c r="U1022" s="34">
        <f>N1022+T1022</f>
        <v/>
      </c>
      <c r="V1022" s="33">
        <f>N1022/S1022</f>
        <v/>
      </c>
      <c r="W1022" s="33">
        <f>T1022/S1022</f>
        <v/>
      </c>
      <c r="X1022" s="33">
        <f>U1022/S1022</f>
        <v/>
      </c>
      <c r="Y1022" s="4">
        <f>IF(T1022&gt;0,1,0)</f>
        <v/>
      </c>
      <c r="Z1022" s="4">
        <f>INDEX('Job Evaluation'!$I$5:$I$40,MATCH(G1022,'Job Evaluation'!$A$5:$A$40,0))</f>
        <v/>
      </c>
      <c r="AA1022" s="4">
        <f>SUMPRODUCT(($C$2:$C$3444=C1022)*($X$2:$X$3444&lt;X1022))+SUMPRODUCT(($C$2:C1022=C1022)*($X$2:X1022=X1022))</f>
        <v/>
      </c>
      <c r="AB1022" s="4">
        <f>MIN(4,INT((AA1022-1)*4/COUNTIF($C$2:$C$3444,C1022))+1)</f>
        <v/>
      </c>
    </row>
    <row r="1023">
      <c r="A1023" s="5" t="inlineStr">
        <is>
          <t>W01205</t>
        </is>
      </c>
      <c r="B1023" s="5" t="inlineStr">
        <is>
          <t>PL · Kraków</t>
        </is>
      </c>
      <c r="C1023" s="5" t="inlineStr">
        <is>
          <t>PL</t>
        </is>
      </c>
      <c r="D1023" s="5" t="inlineStr">
        <is>
          <t>Krakow</t>
        </is>
      </c>
      <c r="E1023" s="5" t="inlineStr">
        <is>
          <t>Customer Service</t>
        </is>
      </c>
      <c r="F1023" s="5" t="inlineStr">
        <is>
          <t>L2</t>
        </is>
      </c>
      <c r="G1023" s="5" t="inlineStr">
        <is>
          <t>Customer Service L2</t>
        </is>
      </c>
      <c r="H1023" s="5" t="inlineStr">
        <is>
          <t>F</t>
        </is>
      </c>
      <c r="I1023" s="5" t="inlineStr">
        <is>
          <t>Permanent</t>
        </is>
      </c>
      <c r="J1023" s="5" t="inlineStr">
        <is>
          <t>Remote</t>
        </is>
      </c>
      <c r="K1023" s="5" t="n">
        <v>1</v>
      </c>
      <c r="L1023" s="5" t="n">
        <v>40</v>
      </c>
      <c r="M1023" s="5" t="n">
        <v>3</v>
      </c>
      <c r="N1023" s="41" t="n">
        <v>28750</v>
      </c>
      <c r="O1023" s="41" t="n">
        <v>0</v>
      </c>
      <c r="P1023" s="41" t="n">
        <v>0</v>
      </c>
      <c r="Q1023" s="41" t="n">
        <v>0</v>
      </c>
      <c r="R1023" s="41" t="n">
        <v>0</v>
      </c>
      <c r="S1023" s="28">
        <f>L1023*Settings!$C$7</f>
        <v/>
      </c>
      <c r="T1023" s="34">
        <f>O1023+P1023+Q1023+R1023</f>
        <v/>
      </c>
      <c r="U1023" s="34">
        <f>N1023+T1023</f>
        <v/>
      </c>
      <c r="V1023" s="33">
        <f>N1023/S1023</f>
        <v/>
      </c>
      <c r="W1023" s="33">
        <f>T1023/S1023</f>
        <v/>
      </c>
      <c r="X1023" s="33">
        <f>U1023/S1023</f>
        <v/>
      </c>
      <c r="Y1023" s="4">
        <f>IF(T1023&gt;0,1,0)</f>
        <v/>
      </c>
      <c r="Z1023" s="4">
        <f>INDEX('Job Evaluation'!$I$5:$I$40,MATCH(G1023,'Job Evaluation'!$A$5:$A$40,0))</f>
        <v/>
      </c>
      <c r="AA1023" s="4">
        <f>SUMPRODUCT(($C$2:$C$3444=C1023)*($X$2:$X$3444&lt;X1023))+SUMPRODUCT(($C$2:C1023=C1023)*($X$2:X1023=X1023))</f>
        <v/>
      </c>
      <c r="AB1023" s="4">
        <f>MIN(4,INT((AA1023-1)*4/COUNTIF($C$2:$C$3444,C1023))+1)</f>
        <v/>
      </c>
    </row>
    <row r="1024">
      <c r="A1024" s="5" t="inlineStr">
        <is>
          <t>W01206</t>
        </is>
      </c>
      <c r="B1024" s="5" t="inlineStr">
        <is>
          <t>IT · Milan</t>
        </is>
      </c>
      <c r="C1024" s="5" t="inlineStr">
        <is>
          <t>IT</t>
        </is>
      </c>
      <c r="D1024" s="5" t="inlineStr">
        <is>
          <t>Milan</t>
        </is>
      </c>
      <c r="E1024" s="5" t="inlineStr">
        <is>
          <t>Customer Service</t>
        </is>
      </c>
      <c r="F1024" s="5" t="inlineStr">
        <is>
          <t>L1</t>
        </is>
      </c>
      <c r="G1024" s="5" t="inlineStr">
        <is>
          <t>Customer Service L1</t>
        </is>
      </c>
      <c r="H1024" s="5" t="inlineStr">
        <is>
          <t>M</t>
        </is>
      </c>
      <c r="I1024" s="5" t="inlineStr">
        <is>
          <t>Fixed-term</t>
        </is>
      </c>
      <c r="J1024" s="5" t="inlineStr">
        <is>
          <t>Hybrid</t>
        </is>
      </c>
      <c r="K1024" s="5" t="n">
        <v>1</v>
      </c>
      <c r="L1024" s="5" t="n">
        <v>40</v>
      </c>
      <c r="M1024" s="5" t="n">
        <v>3</v>
      </c>
      <c r="N1024" s="41" t="n">
        <v>25550</v>
      </c>
      <c r="O1024" s="41" t="n">
        <v>0</v>
      </c>
      <c r="P1024" s="41" t="n">
        <v>0</v>
      </c>
      <c r="Q1024" s="41" t="n">
        <v>0</v>
      </c>
      <c r="R1024" s="41" t="n">
        <v>0</v>
      </c>
      <c r="S1024" s="28">
        <f>L1024*Settings!$C$7</f>
        <v/>
      </c>
      <c r="T1024" s="34">
        <f>O1024+P1024+Q1024+R1024</f>
        <v/>
      </c>
      <c r="U1024" s="34">
        <f>N1024+T1024</f>
        <v/>
      </c>
      <c r="V1024" s="33">
        <f>N1024/S1024</f>
        <v/>
      </c>
      <c r="W1024" s="33">
        <f>T1024/S1024</f>
        <v/>
      </c>
      <c r="X1024" s="33">
        <f>U1024/S1024</f>
        <v/>
      </c>
      <c r="Y1024" s="4">
        <f>IF(T1024&gt;0,1,0)</f>
        <v/>
      </c>
      <c r="Z1024" s="4">
        <f>INDEX('Job Evaluation'!$I$5:$I$40,MATCH(G1024,'Job Evaluation'!$A$5:$A$40,0))</f>
        <v/>
      </c>
      <c r="AA1024" s="4">
        <f>SUMPRODUCT(($C$2:$C$3444=C1024)*($X$2:$X$3444&lt;X1024))+SUMPRODUCT(($C$2:C1024=C1024)*($X$2:X1024=X1024))</f>
        <v/>
      </c>
      <c r="AB1024" s="4">
        <f>MIN(4,INT((AA1024-1)*4/COUNTIF($C$2:$C$3444,C1024))+1)</f>
        <v/>
      </c>
    </row>
    <row r="1025">
      <c r="A1025" s="5" t="inlineStr">
        <is>
          <t>W01207</t>
        </is>
      </c>
      <c r="B1025" s="5" t="inlineStr">
        <is>
          <t>PL · Kraków</t>
        </is>
      </c>
      <c r="C1025" s="5" t="inlineStr">
        <is>
          <t>PL</t>
        </is>
      </c>
      <c r="D1025" s="5" t="inlineStr">
        <is>
          <t>Krakow</t>
        </is>
      </c>
      <c r="E1025" s="5" t="inlineStr">
        <is>
          <t>Finance</t>
        </is>
      </c>
      <c r="F1025" s="5" t="inlineStr">
        <is>
          <t>L3</t>
        </is>
      </c>
      <c r="G1025" s="5" t="inlineStr">
        <is>
          <t>Finance L3</t>
        </is>
      </c>
      <c r="H1025" s="5" t="inlineStr">
        <is>
          <t>M</t>
        </is>
      </c>
      <c r="I1025" s="5" t="inlineStr">
        <is>
          <t>Fixed-term</t>
        </is>
      </c>
      <c r="J1025" s="5" t="inlineStr">
        <is>
          <t>Remote</t>
        </is>
      </c>
      <c r="K1025" s="5" t="n">
        <v>0.8</v>
      </c>
      <c r="L1025" s="5" t="n">
        <v>32</v>
      </c>
      <c r="M1025" s="5" t="n">
        <v>3</v>
      </c>
      <c r="N1025" s="41" t="n">
        <v>25600</v>
      </c>
      <c r="O1025" s="41" t="n">
        <v>1370</v>
      </c>
      <c r="P1025" s="41" t="n">
        <v>0</v>
      </c>
      <c r="Q1025" s="41" t="n">
        <v>0</v>
      </c>
      <c r="R1025" s="41" t="n">
        <v>0</v>
      </c>
      <c r="S1025" s="28">
        <f>L1025*Settings!$C$7</f>
        <v/>
      </c>
      <c r="T1025" s="34">
        <f>O1025+P1025+Q1025+R1025</f>
        <v/>
      </c>
      <c r="U1025" s="34">
        <f>N1025+T1025</f>
        <v/>
      </c>
      <c r="V1025" s="33">
        <f>N1025/S1025</f>
        <v/>
      </c>
      <c r="W1025" s="33">
        <f>T1025/S1025</f>
        <v/>
      </c>
      <c r="X1025" s="33">
        <f>U1025/S1025</f>
        <v/>
      </c>
      <c r="Y1025" s="4">
        <f>IF(T1025&gt;0,1,0)</f>
        <v/>
      </c>
      <c r="Z1025" s="4">
        <f>INDEX('Job Evaluation'!$I$5:$I$40,MATCH(G1025,'Job Evaluation'!$A$5:$A$40,0))</f>
        <v/>
      </c>
      <c r="AA1025" s="4">
        <f>SUMPRODUCT(($C$2:$C$3444=C1025)*($X$2:$X$3444&lt;X1025))+SUMPRODUCT(($C$2:C1025=C1025)*($X$2:X1025=X1025))</f>
        <v/>
      </c>
      <c r="AB1025" s="4">
        <f>MIN(4,INT((AA1025-1)*4/COUNTIF($C$2:$C$3444,C1025))+1)</f>
        <v/>
      </c>
    </row>
    <row r="1026">
      <c r="A1026" s="5" t="inlineStr">
        <is>
          <t>W01208</t>
        </is>
      </c>
      <c r="B1026" s="5" t="inlineStr">
        <is>
          <t>PL · Kraków</t>
        </is>
      </c>
      <c r="C1026" s="5" t="inlineStr">
        <is>
          <t>PL</t>
        </is>
      </c>
      <c r="D1026" s="5" t="inlineStr">
        <is>
          <t>Krakow</t>
        </is>
      </c>
      <c r="E1026" s="5" t="inlineStr">
        <is>
          <t>HR</t>
        </is>
      </c>
      <c r="F1026" s="5" t="inlineStr">
        <is>
          <t>L5</t>
        </is>
      </c>
      <c r="G1026" s="5" t="inlineStr">
        <is>
          <t>HR L5</t>
        </is>
      </c>
      <c r="H1026" s="5" t="inlineStr">
        <is>
          <t>M</t>
        </is>
      </c>
      <c r="I1026" s="5" t="inlineStr">
        <is>
          <t>Fixed-term</t>
        </is>
      </c>
      <c r="J1026" s="5" t="inlineStr">
        <is>
          <t>Remote</t>
        </is>
      </c>
      <c r="K1026" s="5" t="n">
        <v>1</v>
      </c>
      <c r="L1026" s="5" t="n">
        <v>40</v>
      </c>
      <c r="M1026" s="5" t="n">
        <v>2</v>
      </c>
      <c r="N1026" s="41" t="n">
        <v>58950</v>
      </c>
      <c r="O1026" s="41" t="n">
        <v>3420</v>
      </c>
      <c r="P1026" s="41" t="n">
        <v>0</v>
      </c>
      <c r="Q1026" s="41" t="n">
        <v>0</v>
      </c>
      <c r="R1026" s="41" t="n">
        <v>4200</v>
      </c>
      <c r="S1026" s="28">
        <f>L1026*Settings!$C$7</f>
        <v/>
      </c>
      <c r="T1026" s="34">
        <f>O1026+P1026+Q1026+R1026</f>
        <v/>
      </c>
      <c r="U1026" s="34">
        <f>N1026+T1026</f>
        <v/>
      </c>
      <c r="V1026" s="33">
        <f>N1026/S1026</f>
        <v/>
      </c>
      <c r="W1026" s="33">
        <f>T1026/S1026</f>
        <v/>
      </c>
      <c r="X1026" s="33">
        <f>U1026/S1026</f>
        <v/>
      </c>
      <c r="Y1026" s="4">
        <f>IF(T1026&gt;0,1,0)</f>
        <v/>
      </c>
      <c r="Z1026" s="4">
        <f>INDEX('Job Evaluation'!$I$5:$I$40,MATCH(G1026,'Job Evaluation'!$A$5:$A$40,0))</f>
        <v/>
      </c>
      <c r="AA1026" s="4">
        <f>SUMPRODUCT(($C$2:$C$3444=C1026)*($X$2:$X$3444&lt;X1026))+SUMPRODUCT(($C$2:C1026=C1026)*($X$2:X1026=X1026))</f>
        <v/>
      </c>
      <c r="AB1026" s="4">
        <f>MIN(4,INT((AA1026-1)*4/COUNTIF($C$2:$C$3444,C1026))+1)</f>
        <v/>
      </c>
    </row>
    <row r="1027">
      <c r="A1027" s="5" t="inlineStr">
        <is>
          <t>W01209</t>
        </is>
      </c>
      <c r="B1027" s="5" t="inlineStr">
        <is>
          <t>PL · Kraków</t>
        </is>
      </c>
      <c r="C1027" s="5" t="inlineStr">
        <is>
          <t>PL</t>
        </is>
      </c>
      <c r="D1027" s="5" t="inlineStr">
        <is>
          <t>Krakow</t>
        </is>
      </c>
      <c r="E1027" s="5" t="inlineStr">
        <is>
          <t>Tech</t>
        </is>
      </c>
      <c r="F1027" s="5" t="inlineStr">
        <is>
          <t>L3</t>
        </is>
      </c>
      <c r="G1027" s="5" t="inlineStr">
        <is>
          <t>Tech L3</t>
        </is>
      </c>
      <c r="H1027" s="5" t="inlineStr">
        <is>
          <t>M</t>
        </is>
      </c>
      <c r="I1027" s="5" t="inlineStr">
        <is>
          <t>Permanent</t>
        </is>
      </c>
      <c r="J1027" s="5" t="inlineStr">
        <is>
          <t>Onsite</t>
        </is>
      </c>
      <c r="K1027" s="5" t="n">
        <v>1</v>
      </c>
      <c r="L1027" s="5" t="n">
        <v>40</v>
      </c>
      <c r="M1027" s="5" t="n">
        <v>3</v>
      </c>
      <c r="N1027" s="41" t="n">
        <v>43500</v>
      </c>
      <c r="O1027" s="41" t="n">
        <v>2270</v>
      </c>
      <c r="P1027" s="41" t="n">
        <v>0</v>
      </c>
      <c r="Q1027" s="41" t="n">
        <v>0</v>
      </c>
      <c r="R1027" s="41" t="n">
        <v>0</v>
      </c>
      <c r="S1027" s="28">
        <f>L1027*Settings!$C$7</f>
        <v/>
      </c>
      <c r="T1027" s="34">
        <f>O1027+P1027+Q1027+R1027</f>
        <v/>
      </c>
      <c r="U1027" s="34">
        <f>N1027+T1027</f>
        <v/>
      </c>
      <c r="V1027" s="33">
        <f>N1027/S1027</f>
        <v/>
      </c>
      <c r="W1027" s="33">
        <f>T1027/S1027</f>
        <v/>
      </c>
      <c r="X1027" s="33">
        <f>U1027/S1027</f>
        <v/>
      </c>
      <c r="Y1027" s="4">
        <f>IF(T1027&gt;0,1,0)</f>
        <v/>
      </c>
      <c r="Z1027" s="4">
        <f>INDEX('Job Evaluation'!$I$5:$I$40,MATCH(G1027,'Job Evaluation'!$A$5:$A$40,0))</f>
        <v/>
      </c>
      <c r="AA1027" s="4">
        <f>SUMPRODUCT(($C$2:$C$3444=C1027)*($X$2:$X$3444&lt;X1027))+SUMPRODUCT(($C$2:C1027=C1027)*($X$2:X1027=X1027))</f>
        <v/>
      </c>
      <c r="AB1027" s="4">
        <f>MIN(4,INT((AA1027-1)*4/COUNTIF($C$2:$C$3444,C1027))+1)</f>
        <v/>
      </c>
    </row>
    <row r="1028">
      <c r="A1028" s="5" t="inlineStr">
        <is>
          <t>W01210</t>
        </is>
      </c>
      <c r="B1028" s="5" t="inlineStr">
        <is>
          <t>IT · Milan</t>
        </is>
      </c>
      <c r="C1028" s="5" t="inlineStr">
        <is>
          <t>IT</t>
        </is>
      </c>
      <c r="D1028" s="5" t="inlineStr">
        <is>
          <t>Milan</t>
        </is>
      </c>
      <c r="E1028" s="5" t="inlineStr">
        <is>
          <t>Operations</t>
        </is>
      </c>
      <c r="F1028" s="5" t="inlineStr">
        <is>
          <t>L2</t>
        </is>
      </c>
      <c r="G1028" s="5" t="inlineStr">
        <is>
          <t>Operations L2</t>
        </is>
      </c>
      <c r="H1028" s="5" t="inlineStr">
        <is>
          <t>M</t>
        </is>
      </c>
      <c r="I1028" s="5" t="inlineStr">
        <is>
          <t>Permanent</t>
        </is>
      </c>
      <c r="J1028" s="5" t="inlineStr">
        <is>
          <t>Hybrid</t>
        </is>
      </c>
      <c r="K1028" s="5" t="n">
        <v>1</v>
      </c>
      <c r="L1028" s="5" t="n">
        <v>40</v>
      </c>
      <c r="M1028" s="5" t="n">
        <v>1</v>
      </c>
      <c r="N1028" s="41" t="n">
        <v>31400</v>
      </c>
      <c r="O1028" s="41" t="n">
        <v>0</v>
      </c>
      <c r="P1028" s="41" t="n">
        <v>0</v>
      </c>
      <c r="Q1028" s="41" t="n">
        <v>0</v>
      </c>
      <c r="R1028" s="41" t="n">
        <v>0</v>
      </c>
      <c r="S1028" s="28">
        <f>L1028*Settings!$C$7</f>
        <v/>
      </c>
      <c r="T1028" s="34">
        <f>O1028+P1028+Q1028+R1028</f>
        <v/>
      </c>
      <c r="U1028" s="34">
        <f>N1028+T1028</f>
        <v/>
      </c>
      <c r="V1028" s="33">
        <f>N1028/S1028</f>
        <v/>
      </c>
      <c r="W1028" s="33">
        <f>T1028/S1028</f>
        <v/>
      </c>
      <c r="X1028" s="33">
        <f>U1028/S1028</f>
        <v/>
      </c>
      <c r="Y1028" s="4">
        <f>IF(T1028&gt;0,1,0)</f>
        <v/>
      </c>
      <c r="Z1028" s="4">
        <f>INDEX('Job Evaluation'!$I$5:$I$40,MATCH(G1028,'Job Evaluation'!$A$5:$A$40,0))</f>
        <v/>
      </c>
      <c r="AA1028" s="4">
        <f>SUMPRODUCT(($C$2:$C$3444=C1028)*($X$2:$X$3444&lt;X1028))+SUMPRODUCT(($C$2:C1028=C1028)*($X$2:X1028=X1028))</f>
        <v/>
      </c>
      <c r="AB1028" s="4">
        <f>MIN(4,INT((AA1028-1)*4/COUNTIF($C$2:$C$3444,C1028))+1)</f>
        <v/>
      </c>
    </row>
    <row r="1029">
      <c r="A1029" s="5" t="inlineStr">
        <is>
          <t>W01211</t>
        </is>
      </c>
      <c r="B1029" s="5" t="inlineStr">
        <is>
          <t>DE · Munich</t>
        </is>
      </c>
      <c r="C1029" s="5" t="inlineStr">
        <is>
          <t>DE</t>
        </is>
      </c>
      <c r="D1029" s="5" t="inlineStr">
        <is>
          <t>Munich</t>
        </is>
      </c>
      <c r="E1029" s="5" t="inlineStr">
        <is>
          <t>HR</t>
        </is>
      </c>
      <c r="F1029" s="5" t="inlineStr">
        <is>
          <t>L2</t>
        </is>
      </c>
      <c r="G1029" s="5" t="inlineStr">
        <is>
          <t>HR L2</t>
        </is>
      </c>
      <c r="H1029" s="5" t="inlineStr">
        <is>
          <t>M</t>
        </is>
      </c>
      <c r="I1029" s="5" t="inlineStr">
        <is>
          <t>Permanent</t>
        </is>
      </c>
      <c r="J1029" s="5" t="inlineStr">
        <is>
          <t>Hybrid</t>
        </is>
      </c>
      <c r="K1029" s="5" t="n">
        <v>0.8</v>
      </c>
      <c r="L1029" s="5" t="n">
        <v>32</v>
      </c>
      <c r="M1029" s="5" t="n">
        <v>4</v>
      </c>
      <c r="N1029" s="41" t="n">
        <v>36600</v>
      </c>
      <c r="O1029" s="41" t="n">
        <v>0</v>
      </c>
      <c r="P1029" s="41" t="n">
        <v>0</v>
      </c>
      <c r="Q1029" s="41" t="n">
        <v>0</v>
      </c>
      <c r="R1029" s="41" t="n">
        <v>0</v>
      </c>
      <c r="S1029" s="28">
        <f>L1029*Settings!$C$7</f>
        <v/>
      </c>
      <c r="T1029" s="34">
        <f>O1029+P1029+Q1029+R1029</f>
        <v/>
      </c>
      <c r="U1029" s="34">
        <f>N1029+T1029</f>
        <v/>
      </c>
      <c r="V1029" s="33">
        <f>N1029/S1029</f>
        <v/>
      </c>
      <c r="W1029" s="33">
        <f>T1029/S1029</f>
        <v/>
      </c>
      <c r="X1029" s="33">
        <f>U1029/S1029</f>
        <v/>
      </c>
      <c r="Y1029" s="4">
        <f>IF(T1029&gt;0,1,0)</f>
        <v/>
      </c>
      <c r="Z1029" s="4">
        <f>INDEX('Job Evaluation'!$I$5:$I$40,MATCH(G1029,'Job Evaluation'!$A$5:$A$40,0))</f>
        <v/>
      </c>
      <c r="AA1029" s="4">
        <f>SUMPRODUCT(($C$2:$C$3444=C1029)*($X$2:$X$3444&lt;X1029))+SUMPRODUCT(($C$2:C1029=C1029)*($X$2:X1029=X1029))</f>
        <v/>
      </c>
      <c r="AB1029" s="4">
        <f>MIN(4,INT((AA1029-1)*4/COUNTIF($C$2:$C$3444,C1029))+1)</f>
        <v/>
      </c>
    </row>
    <row r="1030">
      <c r="A1030" s="5" t="inlineStr">
        <is>
          <t>W01212</t>
        </is>
      </c>
      <c r="B1030" s="5" t="inlineStr">
        <is>
          <t>DE · Munich</t>
        </is>
      </c>
      <c r="C1030" s="5" t="inlineStr">
        <is>
          <t>DE</t>
        </is>
      </c>
      <c r="D1030" s="5" t="inlineStr">
        <is>
          <t>Munich</t>
        </is>
      </c>
      <c r="E1030" s="5" t="inlineStr">
        <is>
          <t>Sales</t>
        </is>
      </c>
      <c r="F1030" s="5" t="inlineStr">
        <is>
          <t>L5</t>
        </is>
      </c>
      <c r="G1030" s="5" t="inlineStr">
        <is>
          <t>Sales L5</t>
        </is>
      </c>
      <c r="H1030" s="5" t="inlineStr">
        <is>
          <t>F</t>
        </is>
      </c>
      <c r="I1030" s="5" t="inlineStr">
        <is>
          <t>Fixed-term</t>
        </is>
      </c>
      <c r="J1030" s="5" t="inlineStr">
        <is>
          <t>Hybrid</t>
        </is>
      </c>
      <c r="K1030" s="5" t="n">
        <v>1</v>
      </c>
      <c r="L1030" s="5" t="n">
        <v>40</v>
      </c>
      <c r="M1030" s="5" t="n">
        <v>3</v>
      </c>
      <c r="N1030" s="41" t="n">
        <v>107900</v>
      </c>
      <c r="O1030" s="41" t="n">
        <v>12520</v>
      </c>
      <c r="P1030" s="41" t="n">
        <v>14120</v>
      </c>
      <c r="Q1030" s="41" t="n">
        <v>0</v>
      </c>
      <c r="R1030" s="41" t="n">
        <v>7200</v>
      </c>
      <c r="S1030" s="28">
        <f>L1030*Settings!$C$7</f>
        <v/>
      </c>
      <c r="T1030" s="34">
        <f>O1030+P1030+Q1030+R1030</f>
        <v/>
      </c>
      <c r="U1030" s="34">
        <f>N1030+T1030</f>
        <v/>
      </c>
      <c r="V1030" s="33">
        <f>N1030/S1030</f>
        <v/>
      </c>
      <c r="W1030" s="33">
        <f>T1030/S1030</f>
        <v/>
      </c>
      <c r="X1030" s="33">
        <f>U1030/S1030</f>
        <v/>
      </c>
      <c r="Y1030" s="4">
        <f>IF(T1030&gt;0,1,0)</f>
        <v/>
      </c>
      <c r="Z1030" s="4">
        <f>INDEX('Job Evaluation'!$I$5:$I$40,MATCH(G1030,'Job Evaluation'!$A$5:$A$40,0))</f>
        <v/>
      </c>
      <c r="AA1030" s="4">
        <f>SUMPRODUCT(($C$2:$C$3444=C1030)*($X$2:$X$3444&lt;X1030))+SUMPRODUCT(($C$2:C1030=C1030)*($X$2:X1030=X1030))</f>
        <v/>
      </c>
      <c r="AB1030" s="4">
        <f>MIN(4,INT((AA1030-1)*4/COUNTIF($C$2:$C$3444,C1030))+1)</f>
        <v/>
      </c>
    </row>
    <row r="1031">
      <c r="A1031" s="5" t="inlineStr">
        <is>
          <t>W01213</t>
        </is>
      </c>
      <c r="B1031" s="5" t="inlineStr">
        <is>
          <t>DE · Munich</t>
        </is>
      </c>
      <c r="C1031" s="5" t="inlineStr">
        <is>
          <t>DE</t>
        </is>
      </c>
      <c r="D1031" s="5" t="inlineStr">
        <is>
          <t>Munich</t>
        </is>
      </c>
      <c r="E1031" s="5" t="inlineStr">
        <is>
          <t>Sales</t>
        </is>
      </c>
      <c r="F1031" s="5" t="inlineStr">
        <is>
          <t>L1</t>
        </is>
      </c>
      <c r="G1031" s="5" t="inlineStr">
        <is>
          <t>Sales L1</t>
        </is>
      </c>
      <c r="H1031" s="5" t="inlineStr">
        <is>
          <t>F</t>
        </is>
      </c>
      <c r="I1031" s="5" t="inlineStr">
        <is>
          <t>Permanent</t>
        </is>
      </c>
      <c r="J1031" s="5" t="inlineStr">
        <is>
          <t>Onsite</t>
        </is>
      </c>
      <c r="K1031" s="5" t="n">
        <v>1</v>
      </c>
      <c r="L1031" s="5" t="n">
        <v>40</v>
      </c>
      <c r="M1031" s="5" t="n">
        <v>3</v>
      </c>
      <c r="N1031" s="41" t="n">
        <v>41550</v>
      </c>
      <c r="O1031" s="41" t="n">
        <v>0</v>
      </c>
      <c r="P1031" s="41" t="n">
        <v>5810</v>
      </c>
      <c r="Q1031" s="41" t="n">
        <v>0</v>
      </c>
      <c r="R1031" s="41" t="n">
        <v>0</v>
      </c>
      <c r="S1031" s="28">
        <f>L1031*Settings!$C$7</f>
        <v/>
      </c>
      <c r="T1031" s="34">
        <f>O1031+P1031+Q1031+R1031</f>
        <v/>
      </c>
      <c r="U1031" s="34">
        <f>N1031+T1031</f>
        <v/>
      </c>
      <c r="V1031" s="33">
        <f>N1031/S1031</f>
        <v/>
      </c>
      <c r="W1031" s="33">
        <f>T1031/S1031</f>
        <v/>
      </c>
      <c r="X1031" s="33">
        <f>U1031/S1031</f>
        <v/>
      </c>
      <c r="Y1031" s="4">
        <f>IF(T1031&gt;0,1,0)</f>
        <v/>
      </c>
      <c r="Z1031" s="4">
        <f>INDEX('Job Evaluation'!$I$5:$I$40,MATCH(G1031,'Job Evaluation'!$A$5:$A$40,0))</f>
        <v/>
      </c>
      <c r="AA1031" s="4">
        <f>SUMPRODUCT(($C$2:$C$3444=C1031)*($X$2:$X$3444&lt;X1031))+SUMPRODUCT(($C$2:C1031=C1031)*($X$2:X1031=X1031))</f>
        <v/>
      </c>
      <c r="AB1031" s="4">
        <f>MIN(4,INT((AA1031-1)*4/COUNTIF($C$2:$C$3444,C1031))+1)</f>
        <v/>
      </c>
    </row>
    <row r="1032">
      <c r="A1032" s="5" t="inlineStr">
        <is>
          <t>W01214</t>
        </is>
      </c>
      <c r="B1032" s="5" t="inlineStr">
        <is>
          <t>IT · Milan</t>
        </is>
      </c>
      <c r="C1032" s="5" t="inlineStr">
        <is>
          <t>IT</t>
        </is>
      </c>
      <c r="D1032" s="5" t="inlineStr">
        <is>
          <t>Milan</t>
        </is>
      </c>
      <c r="E1032" s="5" t="inlineStr">
        <is>
          <t>Operations</t>
        </is>
      </c>
      <c r="F1032" s="5" t="inlineStr">
        <is>
          <t>L2</t>
        </is>
      </c>
      <c r="G1032" s="5" t="inlineStr">
        <is>
          <t>Operations L2</t>
        </is>
      </c>
      <c r="H1032" s="5" t="inlineStr">
        <is>
          <t>F</t>
        </is>
      </c>
      <c r="I1032" s="5" t="inlineStr">
        <is>
          <t>Fixed-term</t>
        </is>
      </c>
      <c r="J1032" s="5" t="inlineStr">
        <is>
          <t>Hybrid</t>
        </is>
      </c>
      <c r="K1032" s="5" t="n">
        <v>1</v>
      </c>
      <c r="L1032" s="5" t="n">
        <v>40</v>
      </c>
      <c r="M1032" s="5" t="n">
        <v>3</v>
      </c>
      <c r="N1032" s="41" t="n">
        <v>29350</v>
      </c>
      <c r="O1032" s="41" t="n">
        <v>0</v>
      </c>
      <c r="P1032" s="41" t="n">
        <v>0</v>
      </c>
      <c r="Q1032" s="41" t="n">
        <v>0</v>
      </c>
      <c r="R1032" s="41" t="n">
        <v>0</v>
      </c>
      <c r="S1032" s="28">
        <f>L1032*Settings!$C$7</f>
        <v/>
      </c>
      <c r="T1032" s="34">
        <f>O1032+P1032+Q1032+R1032</f>
        <v/>
      </c>
      <c r="U1032" s="34">
        <f>N1032+T1032</f>
        <v/>
      </c>
      <c r="V1032" s="33">
        <f>N1032/S1032</f>
        <v/>
      </c>
      <c r="W1032" s="33">
        <f>T1032/S1032</f>
        <v/>
      </c>
      <c r="X1032" s="33">
        <f>U1032/S1032</f>
        <v/>
      </c>
      <c r="Y1032" s="4">
        <f>IF(T1032&gt;0,1,0)</f>
        <v/>
      </c>
      <c r="Z1032" s="4">
        <f>INDEX('Job Evaluation'!$I$5:$I$40,MATCH(G1032,'Job Evaluation'!$A$5:$A$40,0))</f>
        <v/>
      </c>
      <c r="AA1032" s="4">
        <f>SUMPRODUCT(($C$2:$C$3444=C1032)*($X$2:$X$3444&lt;X1032))+SUMPRODUCT(($C$2:C1032=C1032)*($X$2:X1032=X1032))</f>
        <v/>
      </c>
      <c r="AB1032" s="4">
        <f>MIN(4,INT((AA1032-1)*4/COUNTIF($C$2:$C$3444,C1032))+1)</f>
        <v/>
      </c>
    </row>
    <row r="1033">
      <c r="A1033" s="5" t="inlineStr">
        <is>
          <t>W01215</t>
        </is>
      </c>
      <c r="B1033" s="5" t="inlineStr">
        <is>
          <t>PL · Kraków</t>
        </is>
      </c>
      <c r="C1033" s="5" t="inlineStr">
        <is>
          <t>PL</t>
        </is>
      </c>
      <c r="D1033" s="5" t="inlineStr">
        <is>
          <t>Krakow</t>
        </is>
      </c>
      <c r="E1033" s="5" t="inlineStr">
        <is>
          <t>Customer Service</t>
        </is>
      </c>
      <c r="F1033" s="5" t="inlineStr">
        <is>
          <t>L3</t>
        </is>
      </c>
      <c r="G1033" s="5" t="inlineStr">
        <is>
          <t>Customer Service L3</t>
        </is>
      </c>
      <c r="H1033" s="5" t="inlineStr">
        <is>
          <t>F</t>
        </is>
      </c>
      <c r="I1033" s="5" t="inlineStr">
        <is>
          <t>Permanent</t>
        </is>
      </c>
      <c r="J1033" s="5" t="inlineStr">
        <is>
          <t>Onsite</t>
        </is>
      </c>
      <c r="K1033" s="5" t="n">
        <v>1</v>
      </c>
      <c r="L1033" s="5" t="n">
        <v>40</v>
      </c>
      <c r="M1033" s="5" t="n">
        <v>2</v>
      </c>
      <c r="N1033" s="41" t="n">
        <v>33650</v>
      </c>
      <c r="O1033" s="41" t="n">
        <v>850</v>
      </c>
      <c r="P1033" s="41" t="n">
        <v>0</v>
      </c>
      <c r="Q1033" s="41" t="n">
        <v>840</v>
      </c>
      <c r="R1033" s="41" t="n">
        <v>0</v>
      </c>
      <c r="S1033" s="28">
        <f>L1033*Settings!$C$7</f>
        <v/>
      </c>
      <c r="T1033" s="34">
        <f>O1033+P1033+Q1033+R1033</f>
        <v/>
      </c>
      <c r="U1033" s="34">
        <f>N1033+T1033</f>
        <v/>
      </c>
      <c r="V1033" s="33">
        <f>N1033/S1033</f>
        <v/>
      </c>
      <c r="W1033" s="33">
        <f>T1033/S1033</f>
        <v/>
      </c>
      <c r="X1033" s="33">
        <f>U1033/S1033</f>
        <v/>
      </c>
      <c r="Y1033" s="4">
        <f>IF(T1033&gt;0,1,0)</f>
        <v/>
      </c>
      <c r="Z1033" s="4">
        <f>INDEX('Job Evaluation'!$I$5:$I$40,MATCH(G1033,'Job Evaluation'!$A$5:$A$40,0))</f>
        <v/>
      </c>
      <c r="AA1033" s="4">
        <f>SUMPRODUCT(($C$2:$C$3444=C1033)*($X$2:$X$3444&lt;X1033))+SUMPRODUCT(($C$2:C1033=C1033)*($X$2:X1033=X1033))</f>
        <v/>
      </c>
      <c r="AB1033" s="4">
        <f>MIN(4,INT((AA1033-1)*4/COUNTIF($C$2:$C$3444,C1033))+1)</f>
        <v/>
      </c>
    </row>
    <row r="1034">
      <c r="A1034" s="5" t="inlineStr">
        <is>
          <t>W01216</t>
        </is>
      </c>
      <c r="B1034" s="5" t="inlineStr">
        <is>
          <t>ES · Barcelona</t>
        </is>
      </c>
      <c r="C1034" s="5" t="inlineStr">
        <is>
          <t>ES</t>
        </is>
      </c>
      <c r="D1034" s="5" t="inlineStr">
        <is>
          <t>Barcelona</t>
        </is>
      </c>
      <c r="E1034" s="5" t="inlineStr">
        <is>
          <t>Finance</t>
        </is>
      </c>
      <c r="F1034" s="5" t="inlineStr">
        <is>
          <t>L3</t>
        </is>
      </c>
      <c r="G1034" s="5" t="inlineStr">
        <is>
          <t>Finance L3</t>
        </is>
      </c>
      <c r="H1034" s="5" t="inlineStr">
        <is>
          <t>F</t>
        </is>
      </c>
      <c r="I1034" s="5" t="inlineStr">
        <is>
          <t>Permanent</t>
        </is>
      </c>
      <c r="J1034" s="5" t="inlineStr">
        <is>
          <t>Onsite</t>
        </is>
      </c>
      <c r="K1034" s="5" t="n">
        <v>1</v>
      </c>
      <c r="L1034" s="5" t="n">
        <v>40</v>
      </c>
      <c r="M1034" s="5" t="n">
        <v>3</v>
      </c>
      <c r="N1034" s="41" t="n">
        <v>45850</v>
      </c>
      <c r="O1034" s="41" t="n">
        <v>2340</v>
      </c>
      <c r="P1034" s="41" t="n">
        <v>0</v>
      </c>
      <c r="Q1034" s="41" t="n">
        <v>0</v>
      </c>
      <c r="R1034" s="41" t="n">
        <v>0</v>
      </c>
      <c r="S1034" s="28">
        <f>L1034*Settings!$C$7</f>
        <v/>
      </c>
      <c r="T1034" s="34">
        <f>O1034+P1034+Q1034+R1034</f>
        <v/>
      </c>
      <c r="U1034" s="34">
        <f>N1034+T1034</f>
        <v/>
      </c>
      <c r="V1034" s="33">
        <f>N1034/S1034</f>
        <v/>
      </c>
      <c r="W1034" s="33">
        <f>T1034/S1034</f>
        <v/>
      </c>
      <c r="X1034" s="33">
        <f>U1034/S1034</f>
        <v/>
      </c>
      <c r="Y1034" s="4">
        <f>IF(T1034&gt;0,1,0)</f>
        <v/>
      </c>
      <c r="Z1034" s="4">
        <f>INDEX('Job Evaluation'!$I$5:$I$40,MATCH(G1034,'Job Evaluation'!$A$5:$A$40,0))</f>
        <v/>
      </c>
      <c r="AA1034" s="4">
        <f>SUMPRODUCT(($C$2:$C$3444=C1034)*($X$2:$X$3444&lt;X1034))+SUMPRODUCT(($C$2:C1034=C1034)*($X$2:X1034=X1034))</f>
        <v/>
      </c>
      <c r="AB1034" s="4">
        <f>MIN(4,INT((AA1034-1)*4/COUNTIF($C$2:$C$3444,C1034))+1)</f>
        <v/>
      </c>
    </row>
    <row r="1035">
      <c r="A1035" s="5" t="inlineStr">
        <is>
          <t>W01218</t>
        </is>
      </c>
      <c r="B1035" s="5" t="inlineStr">
        <is>
          <t>PL · Kraków</t>
        </is>
      </c>
      <c r="C1035" s="5" t="inlineStr">
        <is>
          <t>PL</t>
        </is>
      </c>
      <c r="D1035" s="5" t="inlineStr">
        <is>
          <t>Krakow</t>
        </is>
      </c>
      <c r="E1035" s="5" t="inlineStr">
        <is>
          <t>Sales</t>
        </is>
      </c>
      <c r="F1035" s="5" t="inlineStr">
        <is>
          <t>L2</t>
        </is>
      </c>
      <c r="G1035" s="5" t="inlineStr">
        <is>
          <t>Sales L2</t>
        </is>
      </c>
      <c r="H1035" s="5" t="inlineStr">
        <is>
          <t>F</t>
        </is>
      </c>
      <c r="I1035" s="5" t="inlineStr">
        <is>
          <t>Permanent</t>
        </is>
      </c>
      <c r="J1035" s="5" t="inlineStr">
        <is>
          <t>Remote</t>
        </is>
      </c>
      <c r="K1035" s="5" t="n">
        <v>1</v>
      </c>
      <c r="L1035" s="5" t="n">
        <v>40</v>
      </c>
      <c r="M1035" s="5" t="n">
        <v>3</v>
      </c>
      <c r="N1035" s="41" t="n">
        <v>29300</v>
      </c>
      <c r="O1035" s="41" t="n">
        <v>0</v>
      </c>
      <c r="P1035" s="41" t="n">
        <v>3840</v>
      </c>
      <c r="Q1035" s="41" t="n">
        <v>0</v>
      </c>
      <c r="R1035" s="41" t="n">
        <v>0</v>
      </c>
      <c r="S1035" s="28">
        <f>L1035*Settings!$C$7</f>
        <v/>
      </c>
      <c r="T1035" s="34">
        <f>O1035+P1035+Q1035+R1035</f>
        <v/>
      </c>
      <c r="U1035" s="34">
        <f>N1035+T1035</f>
        <v/>
      </c>
      <c r="V1035" s="33">
        <f>N1035/S1035</f>
        <v/>
      </c>
      <c r="W1035" s="33">
        <f>T1035/S1035</f>
        <v/>
      </c>
      <c r="X1035" s="33">
        <f>U1035/S1035</f>
        <v/>
      </c>
      <c r="Y1035" s="4">
        <f>IF(T1035&gt;0,1,0)</f>
        <v/>
      </c>
      <c r="Z1035" s="4">
        <f>INDEX('Job Evaluation'!$I$5:$I$40,MATCH(G1035,'Job Evaluation'!$A$5:$A$40,0))</f>
        <v/>
      </c>
      <c r="AA1035" s="4">
        <f>SUMPRODUCT(($C$2:$C$3444=C1035)*($X$2:$X$3444&lt;X1035))+SUMPRODUCT(($C$2:C1035=C1035)*($X$2:X1035=X1035))</f>
        <v/>
      </c>
      <c r="AB1035" s="4">
        <f>MIN(4,INT((AA1035-1)*4/COUNTIF($C$2:$C$3444,C1035))+1)</f>
        <v/>
      </c>
    </row>
    <row r="1036">
      <c r="A1036" s="5" t="inlineStr">
        <is>
          <t>W01219</t>
        </is>
      </c>
      <c r="B1036" s="5" t="inlineStr">
        <is>
          <t>DE · Munich</t>
        </is>
      </c>
      <c r="C1036" s="5" t="inlineStr">
        <is>
          <t>DE</t>
        </is>
      </c>
      <c r="D1036" s="5" t="inlineStr">
        <is>
          <t>Munich</t>
        </is>
      </c>
      <c r="E1036" s="5" t="inlineStr">
        <is>
          <t>HR</t>
        </is>
      </c>
      <c r="F1036" s="5" t="inlineStr">
        <is>
          <t>L3</t>
        </is>
      </c>
      <c r="G1036" s="5" t="inlineStr">
        <is>
          <t>HR L3</t>
        </is>
      </c>
      <c r="H1036" s="5" t="inlineStr">
        <is>
          <t>F</t>
        </is>
      </c>
      <c r="I1036" s="5" t="inlineStr">
        <is>
          <t>Permanent</t>
        </is>
      </c>
      <c r="J1036" s="5" t="inlineStr">
        <is>
          <t>Remote</t>
        </is>
      </c>
      <c r="K1036" s="5" t="n">
        <v>1</v>
      </c>
      <c r="L1036" s="5" t="n">
        <v>40</v>
      </c>
      <c r="M1036" s="5" t="n">
        <v>3</v>
      </c>
      <c r="N1036" s="41" t="n">
        <v>56400</v>
      </c>
      <c r="O1036" s="41" t="n">
        <v>2610</v>
      </c>
      <c r="P1036" s="41" t="n">
        <v>0</v>
      </c>
      <c r="Q1036" s="41" t="n">
        <v>0</v>
      </c>
      <c r="R1036" s="41" t="n">
        <v>0</v>
      </c>
      <c r="S1036" s="28">
        <f>L1036*Settings!$C$7</f>
        <v/>
      </c>
      <c r="T1036" s="34">
        <f>O1036+P1036+Q1036+R1036</f>
        <v/>
      </c>
      <c r="U1036" s="34">
        <f>N1036+T1036</f>
        <v/>
      </c>
      <c r="V1036" s="33">
        <f>N1036/S1036</f>
        <v/>
      </c>
      <c r="W1036" s="33">
        <f>T1036/S1036</f>
        <v/>
      </c>
      <c r="X1036" s="33">
        <f>U1036/S1036</f>
        <v/>
      </c>
      <c r="Y1036" s="4">
        <f>IF(T1036&gt;0,1,0)</f>
        <v/>
      </c>
      <c r="Z1036" s="4">
        <f>INDEX('Job Evaluation'!$I$5:$I$40,MATCH(G1036,'Job Evaluation'!$A$5:$A$40,0))</f>
        <v/>
      </c>
      <c r="AA1036" s="4">
        <f>SUMPRODUCT(($C$2:$C$3444=C1036)*($X$2:$X$3444&lt;X1036))+SUMPRODUCT(($C$2:C1036=C1036)*($X$2:X1036=X1036))</f>
        <v/>
      </c>
      <c r="AB1036" s="4">
        <f>MIN(4,INT((AA1036-1)*4/COUNTIF($C$2:$C$3444,C1036))+1)</f>
        <v/>
      </c>
    </row>
    <row r="1037">
      <c r="A1037" s="5" t="inlineStr">
        <is>
          <t>W01220</t>
        </is>
      </c>
      <c r="B1037" s="5" t="inlineStr">
        <is>
          <t>DE · Munich</t>
        </is>
      </c>
      <c r="C1037" s="5" t="inlineStr">
        <is>
          <t>DE</t>
        </is>
      </c>
      <c r="D1037" s="5" t="inlineStr">
        <is>
          <t>Munich</t>
        </is>
      </c>
      <c r="E1037" s="5" t="inlineStr">
        <is>
          <t>Tech</t>
        </is>
      </c>
      <c r="F1037" s="5" t="inlineStr">
        <is>
          <t>L4</t>
        </is>
      </c>
      <c r="G1037" s="5" t="inlineStr">
        <is>
          <t>Tech L4</t>
        </is>
      </c>
      <c r="H1037" s="5" t="inlineStr">
        <is>
          <t>M</t>
        </is>
      </c>
      <c r="I1037" s="5" t="inlineStr">
        <is>
          <t>Permanent</t>
        </is>
      </c>
      <c r="J1037" s="5" t="inlineStr">
        <is>
          <t>Hybrid</t>
        </is>
      </c>
      <c r="K1037" s="5" t="n">
        <v>1</v>
      </c>
      <c r="L1037" s="5" t="n">
        <v>40</v>
      </c>
      <c r="M1037" s="5" t="n">
        <v>3</v>
      </c>
      <c r="N1037" s="41" t="n">
        <v>103850</v>
      </c>
      <c r="O1037" s="41" t="n">
        <v>7780</v>
      </c>
      <c r="P1037" s="41" t="n">
        <v>0</v>
      </c>
      <c r="Q1037" s="41" t="n">
        <v>0</v>
      </c>
      <c r="R1037" s="41" t="n">
        <v>0</v>
      </c>
      <c r="S1037" s="28">
        <f>L1037*Settings!$C$7</f>
        <v/>
      </c>
      <c r="T1037" s="34">
        <f>O1037+P1037+Q1037+R1037</f>
        <v/>
      </c>
      <c r="U1037" s="34">
        <f>N1037+T1037</f>
        <v/>
      </c>
      <c r="V1037" s="33">
        <f>N1037/S1037</f>
        <v/>
      </c>
      <c r="W1037" s="33">
        <f>T1037/S1037</f>
        <v/>
      </c>
      <c r="X1037" s="33">
        <f>U1037/S1037</f>
        <v/>
      </c>
      <c r="Y1037" s="4">
        <f>IF(T1037&gt;0,1,0)</f>
        <v/>
      </c>
      <c r="Z1037" s="4">
        <f>INDEX('Job Evaluation'!$I$5:$I$40,MATCH(G1037,'Job Evaluation'!$A$5:$A$40,0))</f>
        <v/>
      </c>
      <c r="AA1037" s="4">
        <f>SUMPRODUCT(($C$2:$C$3444=C1037)*($X$2:$X$3444&lt;X1037))+SUMPRODUCT(($C$2:C1037=C1037)*($X$2:X1037=X1037))</f>
        <v/>
      </c>
      <c r="AB1037" s="4">
        <f>MIN(4,INT((AA1037-1)*4/COUNTIF($C$2:$C$3444,C1037))+1)</f>
        <v/>
      </c>
    </row>
    <row r="1038">
      <c r="A1038" s="5" t="inlineStr">
        <is>
          <t>W01221</t>
        </is>
      </c>
      <c r="B1038" s="5" t="inlineStr">
        <is>
          <t>PL · Kraków</t>
        </is>
      </c>
      <c r="C1038" s="5" t="inlineStr">
        <is>
          <t>PL</t>
        </is>
      </c>
      <c r="D1038" s="5" t="inlineStr">
        <is>
          <t>Krakow</t>
        </is>
      </c>
      <c r="E1038" s="5" t="inlineStr">
        <is>
          <t>Tech</t>
        </is>
      </c>
      <c r="F1038" s="5" t="inlineStr">
        <is>
          <t>L2</t>
        </is>
      </c>
      <c r="G1038" s="5" t="inlineStr">
        <is>
          <t>Tech L2</t>
        </is>
      </c>
      <c r="H1038" s="5" t="inlineStr">
        <is>
          <t>M</t>
        </is>
      </c>
      <c r="I1038" s="5" t="inlineStr">
        <is>
          <t>Permanent</t>
        </is>
      </c>
      <c r="J1038" s="5" t="inlineStr">
        <is>
          <t>Hybrid</t>
        </is>
      </c>
      <c r="K1038" s="5" t="n">
        <v>1</v>
      </c>
      <c r="L1038" s="5" t="n">
        <v>40</v>
      </c>
      <c r="M1038" s="5" t="n">
        <v>3</v>
      </c>
      <c r="N1038" s="41" t="n">
        <v>40250</v>
      </c>
      <c r="O1038" s="41" t="n">
        <v>0</v>
      </c>
      <c r="P1038" s="41" t="n">
        <v>0</v>
      </c>
      <c r="Q1038" s="41" t="n">
        <v>0</v>
      </c>
      <c r="R1038" s="41" t="n">
        <v>0</v>
      </c>
      <c r="S1038" s="28">
        <f>L1038*Settings!$C$7</f>
        <v/>
      </c>
      <c r="T1038" s="34">
        <f>O1038+P1038+Q1038+R1038</f>
        <v/>
      </c>
      <c r="U1038" s="34">
        <f>N1038+T1038</f>
        <v/>
      </c>
      <c r="V1038" s="33">
        <f>N1038/S1038</f>
        <v/>
      </c>
      <c r="W1038" s="33">
        <f>T1038/S1038</f>
        <v/>
      </c>
      <c r="X1038" s="33">
        <f>U1038/S1038</f>
        <v/>
      </c>
      <c r="Y1038" s="4">
        <f>IF(T1038&gt;0,1,0)</f>
        <v/>
      </c>
      <c r="Z1038" s="4">
        <f>INDEX('Job Evaluation'!$I$5:$I$40,MATCH(G1038,'Job Evaluation'!$A$5:$A$40,0))</f>
        <v/>
      </c>
      <c r="AA1038" s="4">
        <f>SUMPRODUCT(($C$2:$C$3444=C1038)*($X$2:$X$3444&lt;X1038))+SUMPRODUCT(($C$2:C1038=C1038)*($X$2:X1038=X1038))</f>
        <v/>
      </c>
      <c r="AB1038" s="4">
        <f>MIN(4,INT((AA1038-1)*4/COUNTIF($C$2:$C$3444,C1038))+1)</f>
        <v/>
      </c>
    </row>
    <row r="1039">
      <c r="A1039" s="5" t="inlineStr">
        <is>
          <t>W01222</t>
        </is>
      </c>
      <c r="B1039" s="5" t="inlineStr">
        <is>
          <t>PL · Kraków</t>
        </is>
      </c>
      <c r="C1039" s="5" t="inlineStr">
        <is>
          <t>PL</t>
        </is>
      </c>
      <c r="D1039" s="5" t="inlineStr">
        <is>
          <t>Krakow</t>
        </is>
      </c>
      <c r="E1039" s="5" t="inlineStr">
        <is>
          <t>Tech</t>
        </is>
      </c>
      <c r="F1039" s="5" t="inlineStr">
        <is>
          <t>L4</t>
        </is>
      </c>
      <c r="G1039" s="5" t="inlineStr">
        <is>
          <t>Tech L4</t>
        </is>
      </c>
      <c r="H1039" s="5" t="inlineStr">
        <is>
          <t>M</t>
        </is>
      </c>
      <c r="I1039" s="5" t="inlineStr">
        <is>
          <t>Permanent</t>
        </is>
      </c>
      <c r="J1039" s="5" t="inlineStr">
        <is>
          <t>Remote</t>
        </is>
      </c>
      <c r="K1039" s="5" t="n">
        <v>0.8</v>
      </c>
      <c r="L1039" s="5" t="n">
        <v>32</v>
      </c>
      <c r="M1039" s="5" t="n">
        <v>4</v>
      </c>
      <c r="N1039" s="41" t="n">
        <v>39640</v>
      </c>
      <c r="O1039" s="41" t="n">
        <v>3830</v>
      </c>
      <c r="P1039" s="41" t="n">
        <v>0</v>
      </c>
      <c r="Q1039" s="41" t="n">
        <v>0</v>
      </c>
      <c r="R1039" s="41" t="n">
        <v>0</v>
      </c>
      <c r="S1039" s="28">
        <f>L1039*Settings!$C$7</f>
        <v/>
      </c>
      <c r="T1039" s="34">
        <f>O1039+P1039+Q1039+R1039</f>
        <v/>
      </c>
      <c r="U1039" s="34">
        <f>N1039+T1039</f>
        <v/>
      </c>
      <c r="V1039" s="33">
        <f>N1039/S1039</f>
        <v/>
      </c>
      <c r="W1039" s="33">
        <f>T1039/S1039</f>
        <v/>
      </c>
      <c r="X1039" s="33">
        <f>U1039/S1039</f>
        <v/>
      </c>
      <c r="Y1039" s="4">
        <f>IF(T1039&gt;0,1,0)</f>
        <v/>
      </c>
      <c r="Z1039" s="4">
        <f>INDEX('Job Evaluation'!$I$5:$I$40,MATCH(G1039,'Job Evaluation'!$A$5:$A$40,0))</f>
        <v/>
      </c>
      <c r="AA1039" s="4">
        <f>SUMPRODUCT(($C$2:$C$3444=C1039)*($X$2:$X$3444&lt;X1039))+SUMPRODUCT(($C$2:C1039=C1039)*($X$2:X1039=X1039))</f>
        <v/>
      </c>
      <c r="AB1039" s="4">
        <f>MIN(4,INT((AA1039-1)*4/COUNTIF($C$2:$C$3444,C1039))+1)</f>
        <v/>
      </c>
    </row>
    <row r="1040">
      <c r="A1040" s="5" t="inlineStr">
        <is>
          <t>W01223</t>
        </is>
      </c>
      <c r="B1040" s="5" t="inlineStr">
        <is>
          <t>PL · Kraków</t>
        </is>
      </c>
      <c r="C1040" s="5" t="inlineStr">
        <is>
          <t>PL</t>
        </is>
      </c>
      <c r="D1040" s="5" t="inlineStr">
        <is>
          <t>Krakow</t>
        </is>
      </c>
      <c r="E1040" s="5" t="inlineStr">
        <is>
          <t>Operations</t>
        </is>
      </c>
      <c r="F1040" s="5" t="inlineStr">
        <is>
          <t>L3</t>
        </is>
      </c>
      <c r="G1040" s="5" t="inlineStr">
        <is>
          <t>Operations L3</t>
        </is>
      </c>
      <c r="H1040" s="5" t="inlineStr">
        <is>
          <t>F</t>
        </is>
      </c>
      <c r="I1040" s="5" t="inlineStr">
        <is>
          <t>Permanent</t>
        </is>
      </c>
      <c r="J1040" s="5" t="inlineStr">
        <is>
          <t>Onsite</t>
        </is>
      </c>
      <c r="K1040" s="5" t="n">
        <v>1</v>
      </c>
      <c r="L1040" s="5" t="n">
        <v>40</v>
      </c>
      <c r="M1040" s="5" t="n">
        <v>3</v>
      </c>
      <c r="N1040" s="41" t="n">
        <v>34850</v>
      </c>
      <c r="O1040" s="41" t="n">
        <v>1890</v>
      </c>
      <c r="P1040" s="41" t="n">
        <v>0</v>
      </c>
      <c r="Q1040" s="41" t="n">
        <v>840</v>
      </c>
      <c r="R1040" s="41" t="n">
        <v>0</v>
      </c>
      <c r="S1040" s="28">
        <f>L1040*Settings!$C$7</f>
        <v/>
      </c>
      <c r="T1040" s="34">
        <f>O1040+P1040+Q1040+R1040</f>
        <v/>
      </c>
      <c r="U1040" s="34">
        <f>N1040+T1040</f>
        <v/>
      </c>
      <c r="V1040" s="33">
        <f>N1040/S1040</f>
        <v/>
      </c>
      <c r="W1040" s="33">
        <f>T1040/S1040</f>
        <v/>
      </c>
      <c r="X1040" s="33">
        <f>U1040/S1040</f>
        <v/>
      </c>
      <c r="Y1040" s="4">
        <f>IF(T1040&gt;0,1,0)</f>
        <v/>
      </c>
      <c r="Z1040" s="4">
        <f>INDEX('Job Evaluation'!$I$5:$I$40,MATCH(G1040,'Job Evaluation'!$A$5:$A$40,0))</f>
        <v/>
      </c>
      <c r="AA1040" s="4">
        <f>SUMPRODUCT(($C$2:$C$3444=C1040)*($X$2:$X$3444&lt;X1040))+SUMPRODUCT(($C$2:C1040=C1040)*($X$2:X1040=X1040))</f>
        <v/>
      </c>
      <c r="AB1040" s="4">
        <f>MIN(4,INT((AA1040-1)*4/COUNTIF($C$2:$C$3444,C1040))+1)</f>
        <v/>
      </c>
    </row>
    <row r="1041">
      <c r="A1041" s="5" t="inlineStr">
        <is>
          <t>W01224</t>
        </is>
      </c>
      <c r="B1041" s="5" t="inlineStr">
        <is>
          <t>PL · Kraków</t>
        </is>
      </c>
      <c r="C1041" s="5" t="inlineStr">
        <is>
          <t>PL</t>
        </is>
      </c>
      <c r="D1041" s="5" t="inlineStr">
        <is>
          <t>Krakow</t>
        </is>
      </c>
      <c r="E1041" s="5" t="inlineStr">
        <is>
          <t>Customer Service</t>
        </is>
      </c>
      <c r="F1041" s="5" t="inlineStr">
        <is>
          <t>L3</t>
        </is>
      </c>
      <c r="G1041" s="5" t="inlineStr">
        <is>
          <t>Customer Service L3</t>
        </is>
      </c>
      <c r="H1041" s="5" t="inlineStr">
        <is>
          <t>F</t>
        </is>
      </c>
      <c r="I1041" s="5" t="inlineStr">
        <is>
          <t>Permanent</t>
        </is>
      </c>
      <c r="J1041" s="5" t="inlineStr">
        <is>
          <t>Hybrid</t>
        </is>
      </c>
      <c r="K1041" s="5" t="n">
        <v>1</v>
      </c>
      <c r="L1041" s="5" t="n">
        <v>40</v>
      </c>
      <c r="M1041" s="5" t="n">
        <v>2</v>
      </c>
      <c r="N1041" s="41" t="n">
        <v>32850</v>
      </c>
      <c r="O1041" s="41" t="n">
        <v>740</v>
      </c>
      <c r="P1041" s="41" t="n">
        <v>0</v>
      </c>
      <c r="Q1041" s="41" t="n">
        <v>0</v>
      </c>
      <c r="R1041" s="41" t="n">
        <v>0</v>
      </c>
      <c r="S1041" s="28">
        <f>L1041*Settings!$C$7</f>
        <v/>
      </c>
      <c r="T1041" s="34">
        <f>O1041+P1041+Q1041+R1041</f>
        <v/>
      </c>
      <c r="U1041" s="34">
        <f>N1041+T1041</f>
        <v/>
      </c>
      <c r="V1041" s="33">
        <f>N1041/S1041</f>
        <v/>
      </c>
      <c r="W1041" s="33">
        <f>T1041/S1041</f>
        <v/>
      </c>
      <c r="X1041" s="33">
        <f>U1041/S1041</f>
        <v/>
      </c>
      <c r="Y1041" s="4">
        <f>IF(T1041&gt;0,1,0)</f>
        <v/>
      </c>
      <c r="Z1041" s="4">
        <f>INDEX('Job Evaluation'!$I$5:$I$40,MATCH(G1041,'Job Evaluation'!$A$5:$A$40,0))</f>
        <v/>
      </c>
      <c r="AA1041" s="4">
        <f>SUMPRODUCT(($C$2:$C$3444=C1041)*($X$2:$X$3444&lt;X1041))+SUMPRODUCT(($C$2:C1041=C1041)*($X$2:X1041=X1041))</f>
        <v/>
      </c>
      <c r="AB1041" s="4">
        <f>MIN(4,INT((AA1041-1)*4/COUNTIF($C$2:$C$3444,C1041))+1)</f>
        <v/>
      </c>
    </row>
    <row r="1042">
      <c r="A1042" s="5" t="inlineStr">
        <is>
          <t>W01225</t>
        </is>
      </c>
      <c r="B1042" s="5" t="inlineStr">
        <is>
          <t>IT · Milan</t>
        </is>
      </c>
      <c r="C1042" s="5" t="inlineStr">
        <is>
          <t>IT</t>
        </is>
      </c>
      <c r="D1042" s="5" t="inlineStr">
        <is>
          <t>Milan</t>
        </is>
      </c>
      <c r="E1042" s="5" t="inlineStr">
        <is>
          <t>Tech</t>
        </is>
      </c>
      <c r="F1042" s="5" t="inlineStr">
        <is>
          <t>L3</t>
        </is>
      </c>
      <c r="G1042" s="5" t="inlineStr">
        <is>
          <t>Tech L3</t>
        </is>
      </c>
      <c r="H1042" s="5" t="inlineStr">
        <is>
          <t>M</t>
        </is>
      </c>
      <c r="I1042" s="5" t="inlineStr">
        <is>
          <t>Permanent</t>
        </is>
      </c>
      <c r="J1042" s="5" t="inlineStr">
        <is>
          <t>Hybrid</t>
        </is>
      </c>
      <c r="K1042" s="5" t="n">
        <v>1</v>
      </c>
      <c r="L1042" s="5" t="n">
        <v>40</v>
      </c>
      <c r="M1042" s="5" t="n">
        <v>3</v>
      </c>
      <c r="N1042" s="41" t="n">
        <v>44900</v>
      </c>
      <c r="O1042" s="41" t="n">
        <v>2240</v>
      </c>
      <c r="P1042" s="41" t="n">
        <v>0</v>
      </c>
      <c r="Q1042" s="41" t="n">
        <v>0</v>
      </c>
      <c r="R1042" s="41" t="n">
        <v>0</v>
      </c>
      <c r="S1042" s="28">
        <f>L1042*Settings!$C$7</f>
        <v/>
      </c>
      <c r="T1042" s="34">
        <f>O1042+P1042+Q1042+R1042</f>
        <v/>
      </c>
      <c r="U1042" s="34">
        <f>N1042+T1042</f>
        <v/>
      </c>
      <c r="V1042" s="33">
        <f>N1042/S1042</f>
        <v/>
      </c>
      <c r="W1042" s="33">
        <f>T1042/S1042</f>
        <v/>
      </c>
      <c r="X1042" s="33">
        <f>U1042/S1042</f>
        <v/>
      </c>
      <c r="Y1042" s="4">
        <f>IF(T1042&gt;0,1,0)</f>
        <v/>
      </c>
      <c r="Z1042" s="4">
        <f>INDEX('Job Evaluation'!$I$5:$I$40,MATCH(G1042,'Job Evaluation'!$A$5:$A$40,0))</f>
        <v/>
      </c>
      <c r="AA1042" s="4">
        <f>SUMPRODUCT(($C$2:$C$3444=C1042)*($X$2:$X$3444&lt;X1042))+SUMPRODUCT(($C$2:C1042=C1042)*($X$2:X1042=X1042))</f>
        <v/>
      </c>
      <c r="AB1042" s="4">
        <f>MIN(4,INT((AA1042-1)*4/COUNTIF($C$2:$C$3444,C1042))+1)</f>
        <v/>
      </c>
    </row>
    <row r="1043">
      <c r="A1043" s="5" t="inlineStr">
        <is>
          <t>W01226</t>
        </is>
      </c>
      <c r="B1043" s="5" t="inlineStr">
        <is>
          <t>PL · Kraków</t>
        </is>
      </c>
      <c r="C1043" s="5" t="inlineStr">
        <is>
          <t>PL</t>
        </is>
      </c>
      <c r="D1043" s="5" t="inlineStr">
        <is>
          <t>Krakow</t>
        </is>
      </c>
      <c r="E1043" s="5" t="inlineStr">
        <is>
          <t>Finance</t>
        </is>
      </c>
      <c r="F1043" s="5" t="inlineStr">
        <is>
          <t>L2</t>
        </is>
      </c>
      <c r="G1043" s="5" t="inlineStr">
        <is>
          <t>Finance L2</t>
        </is>
      </c>
      <c r="H1043" s="5" t="inlineStr">
        <is>
          <t>M</t>
        </is>
      </c>
      <c r="I1043" s="5" t="inlineStr">
        <is>
          <t>Permanent</t>
        </is>
      </c>
      <c r="J1043" s="5" t="inlineStr">
        <is>
          <t>Hybrid</t>
        </is>
      </c>
      <c r="K1043" s="5" t="n">
        <v>1</v>
      </c>
      <c r="L1043" s="5" t="n">
        <v>40</v>
      </c>
      <c r="M1043" s="5" t="n">
        <v>4</v>
      </c>
      <c r="N1043" s="41" t="n">
        <v>29100</v>
      </c>
      <c r="O1043" s="41" t="n">
        <v>0</v>
      </c>
      <c r="P1043" s="41" t="n">
        <v>0</v>
      </c>
      <c r="Q1043" s="41" t="n">
        <v>0</v>
      </c>
      <c r="R1043" s="41" t="n">
        <v>0</v>
      </c>
      <c r="S1043" s="28">
        <f>L1043*Settings!$C$7</f>
        <v/>
      </c>
      <c r="T1043" s="34">
        <f>O1043+P1043+Q1043+R1043</f>
        <v/>
      </c>
      <c r="U1043" s="34">
        <f>N1043+T1043</f>
        <v/>
      </c>
      <c r="V1043" s="33">
        <f>N1043/S1043</f>
        <v/>
      </c>
      <c r="W1043" s="33">
        <f>T1043/S1043</f>
        <v/>
      </c>
      <c r="X1043" s="33">
        <f>U1043/S1043</f>
        <v/>
      </c>
      <c r="Y1043" s="4">
        <f>IF(T1043&gt;0,1,0)</f>
        <v/>
      </c>
      <c r="Z1043" s="4">
        <f>INDEX('Job Evaluation'!$I$5:$I$40,MATCH(G1043,'Job Evaluation'!$A$5:$A$40,0))</f>
        <v/>
      </c>
      <c r="AA1043" s="4">
        <f>SUMPRODUCT(($C$2:$C$3444=C1043)*($X$2:$X$3444&lt;X1043))+SUMPRODUCT(($C$2:C1043=C1043)*($X$2:X1043=X1043))</f>
        <v/>
      </c>
      <c r="AB1043" s="4">
        <f>MIN(4,INT((AA1043-1)*4/COUNTIF($C$2:$C$3444,C1043))+1)</f>
        <v/>
      </c>
    </row>
    <row r="1044">
      <c r="A1044" s="5" t="inlineStr">
        <is>
          <t>W01227</t>
        </is>
      </c>
      <c r="B1044" s="5" t="inlineStr">
        <is>
          <t>DE · Munich</t>
        </is>
      </c>
      <c r="C1044" s="5" t="inlineStr">
        <is>
          <t>DE</t>
        </is>
      </c>
      <c r="D1044" s="5" t="inlineStr">
        <is>
          <t>Munich</t>
        </is>
      </c>
      <c r="E1044" s="5" t="inlineStr">
        <is>
          <t>Tech</t>
        </is>
      </c>
      <c r="F1044" s="5" t="inlineStr">
        <is>
          <t>L4</t>
        </is>
      </c>
      <c r="G1044" s="5" t="inlineStr">
        <is>
          <t>Tech L4</t>
        </is>
      </c>
      <c r="H1044" s="5" t="inlineStr">
        <is>
          <t>M</t>
        </is>
      </c>
      <c r="I1044" s="5" t="inlineStr">
        <is>
          <t>Permanent</t>
        </is>
      </c>
      <c r="J1044" s="5" t="inlineStr">
        <is>
          <t>Onsite</t>
        </is>
      </c>
      <c r="K1044" s="5" t="n">
        <v>1</v>
      </c>
      <c r="L1044" s="5" t="n">
        <v>40</v>
      </c>
      <c r="M1044" s="5" t="n">
        <v>2</v>
      </c>
      <c r="N1044" s="41" t="n">
        <v>110400</v>
      </c>
      <c r="O1044" s="41" t="n">
        <v>4130</v>
      </c>
      <c r="P1044" s="41" t="n">
        <v>0</v>
      </c>
      <c r="Q1044" s="41" t="n">
        <v>0</v>
      </c>
      <c r="R1044" s="41" t="n">
        <v>0</v>
      </c>
      <c r="S1044" s="28">
        <f>L1044*Settings!$C$7</f>
        <v/>
      </c>
      <c r="T1044" s="34">
        <f>O1044+P1044+Q1044+R1044</f>
        <v/>
      </c>
      <c r="U1044" s="34">
        <f>N1044+T1044</f>
        <v/>
      </c>
      <c r="V1044" s="33">
        <f>N1044/S1044</f>
        <v/>
      </c>
      <c r="W1044" s="33">
        <f>T1044/S1044</f>
        <v/>
      </c>
      <c r="X1044" s="33">
        <f>U1044/S1044</f>
        <v/>
      </c>
      <c r="Y1044" s="4">
        <f>IF(T1044&gt;0,1,0)</f>
        <v/>
      </c>
      <c r="Z1044" s="4">
        <f>INDEX('Job Evaluation'!$I$5:$I$40,MATCH(G1044,'Job Evaluation'!$A$5:$A$40,0))</f>
        <v/>
      </c>
      <c r="AA1044" s="4">
        <f>SUMPRODUCT(($C$2:$C$3444=C1044)*($X$2:$X$3444&lt;X1044))+SUMPRODUCT(($C$2:C1044=C1044)*($X$2:X1044=X1044))</f>
        <v/>
      </c>
      <c r="AB1044" s="4">
        <f>MIN(4,INT((AA1044-1)*4/COUNTIF($C$2:$C$3444,C1044))+1)</f>
        <v/>
      </c>
    </row>
    <row r="1045">
      <c r="A1045" s="5" t="inlineStr">
        <is>
          <t>W01228</t>
        </is>
      </c>
      <c r="B1045" s="5" t="inlineStr">
        <is>
          <t>PL · Kraków</t>
        </is>
      </c>
      <c r="C1045" s="5" t="inlineStr">
        <is>
          <t>PL</t>
        </is>
      </c>
      <c r="D1045" s="5" t="inlineStr">
        <is>
          <t>Krakow</t>
        </is>
      </c>
      <c r="E1045" s="5" t="inlineStr">
        <is>
          <t>Customer Service</t>
        </is>
      </c>
      <c r="F1045" s="5" t="inlineStr">
        <is>
          <t>L4</t>
        </is>
      </c>
      <c r="G1045" s="5" t="inlineStr">
        <is>
          <t>Customer Service L4</t>
        </is>
      </c>
      <c r="H1045" s="5" t="inlineStr">
        <is>
          <t>M</t>
        </is>
      </c>
      <c r="I1045" s="5" t="inlineStr">
        <is>
          <t>Permanent</t>
        </is>
      </c>
      <c r="J1045" s="5" t="inlineStr">
        <is>
          <t>Hybrid</t>
        </is>
      </c>
      <c r="K1045" s="5" t="n">
        <v>1</v>
      </c>
      <c r="L1045" s="5" t="n">
        <v>40</v>
      </c>
      <c r="M1045" s="5" t="n">
        <v>3</v>
      </c>
      <c r="N1045" s="41" t="n">
        <v>36350</v>
      </c>
      <c r="O1045" s="41" t="n">
        <v>2930</v>
      </c>
      <c r="P1045" s="41" t="n">
        <v>0</v>
      </c>
      <c r="Q1045" s="41" t="n">
        <v>0</v>
      </c>
      <c r="R1045" s="41" t="n">
        <v>0</v>
      </c>
      <c r="S1045" s="28">
        <f>L1045*Settings!$C$7</f>
        <v/>
      </c>
      <c r="T1045" s="34">
        <f>O1045+P1045+Q1045+R1045</f>
        <v/>
      </c>
      <c r="U1045" s="34">
        <f>N1045+T1045</f>
        <v/>
      </c>
      <c r="V1045" s="33">
        <f>N1045/S1045</f>
        <v/>
      </c>
      <c r="W1045" s="33">
        <f>T1045/S1045</f>
        <v/>
      </c>
      <c r="X1045" s="33">
        <f>U1045/S1045</f>
        <v/>
      </c>
      <c r="Y1045" s="4">
        <f>IF(T1045&gt;0,1,0)</f>
        <v/>
      </c>
      <c r="Z1045" s="4">
        <f>INDEX('Job Evaluation'!$I$5:$I$40,MATCH(G1045,'Job Evaluation'!$A$5:$A$40,0))</f>
        <v/>
      </c>
      <c r="AA1045" s="4">
        <f>SUMPRODUCT(($C$2:$C$3444=C1045)*($X$2:$X$3444&lt;X1045))+SUMPRODUCT(($C$2:C1045=C1045)*($X$2:X1045=X1045))</f>
        <v/>
      </c>
      <c r="AB1045" s="4">
        <f>MIN(4,INT((AA1045-1)*4/COUNTIF($C$2:$C$3444,C1045))+1)</f>
        <v/>
      </c>
    </row>
    <row r="1046">
      <c r="A1046" s="5" t="inlineStr">
        <is>
          <t>W01229</t>
        </is>
      </c>
      <c r="B1046" s="5" t="inlineStr">
        <is>
          <t>IT · Milan</t>
        </is>
      </c>
      <c r="C1046" s="5" t="inlineStr">
        <is>
          <t>IT</t>
        </is>
      </c>
      <c r="D1046" s="5" t="inlineStr">
        <is>
          <t>Milan</t>
        </is>
      </c>
      <c r="E1046" s="5" t="inlineStr">
        <is>
          <t>Operations</t>
        </is>
      </c>
      <c r="F1046" s="5" t="inlineStr">
        <is>
          <t>L2</t>
        </is>
      </c>
      <c r="G1046" s="5" t="inlineStr">
        <is>
          <t>Operations L2</t>
        </is>
      </c>
      <c r="H1046" s="5" t="inlineStr">
        <is>
          <t>F</t>
        </is>
      </c>
      <c r="I1046" s="5" t="inlineStr">
        <is>
          <t>Fixed-term</t>
        </is>
      </c>
      <c r="J1046" s="5" t="inlineStr">
        <is>
          <t>Onsite</t>
        </is>
      </c>
      <c r="K1046" s="5" t="n">
        <v>1</v>
      </c>
      <c r="L1046" s="5" t="n">
        <v>40</v>
      </c>
      <c r="M1046" s="5" t="n">
        <v>5</v>
      </c>
      <c r="N1046" s="41" t="n">
        <v>24900</v>
      </c>
      <c r="O1046" s="41" t="n">
        <v>0</v>
      </c>
      <c r="P1046" s="41" t="n">
        <v>0</v>
      </c>
      <c r="Q1046" s="41" t="n">
        <v>1320</v>
      </c>
      <c r="R1046" s="41" t="n">
        <v>0</v>
      </c>
      <c r="S1046" s="28">
        <f>L1046*Settings!$C$7</f>
        <v/>
      </c>
      <c r="T1046" s="34">
        <f>O1046+P1046+Q1046+R1046</f>
        <v/>
      </c>
      <c r="U1046" s="34">
        <f>N1046+T1046</f>
        <v/>
      </c>
      <c r="V1046" s="33">
        <f>N1046/S1046</f>
        <v/>
      </c>
      <c r="W1046" s="33">
        <f>T1046/S1046</f>
        <v/>
      </c>
      <c r="X1046" s="33">
        <f>U1046/S1046</f>
        <v/>
      </c>
      <c r="Y1046" s="4">
        <f>IF(T1046&gt;0,1,0)</f>
        <v/>
      </c>
      <c r="Z1046" s="4">
        <f>INDEX('Job Evaluation'!$I$5:$I$40,MATCH(G1046,'Job Evaluation'!$A$5:$A$40,0))</f>
        <v/>
      </c>
      <c r="AA1046" s="4">
        <f>SUMPRODUCT(($C$2:$C$3444=C1046)*($X$2:$X$3444&lt;X1046))+SUMPRODUCT(($C$2:C1046=C1046)*($X$2:X1046=X1046))</f>
        <v/>
      </c>
      <c r="AB1046" s="4">
        <f>MIN(4,INT((AA1046-1)*4/COUNTIF($C$2:$C$3444,C1046))+1)</f>
        <v/>
      </c>
    </row>
    <row r="1047">
      <c r="A1047" s="5" t="inlineStr">
        <is>
          <t>W01233</t>
        </is>
      </c>
      <c r="B1047" s="5" t="inlineStr">
        <is>
          <t>IT · Milan</t>
        </is>
      </c>
      <c r="C1047" s="5" t="inlineStr">
        <is>
          <t>IT</t>
        </is>
      </c>
      <c r="D1047" s="5" t="inlineStr">
        <is>
          <t>Milan</t>
        </is>
      </c>
      <c r="E1047" s="5" t="inlineStr">
        <is>
          <t>Finance</t>
        </is>
      </c>
      <c r="F1047" s="5" t="inlineStr">
        <is>
          <t>L4</t>
        </is>
      </c>
      <c r="G1047" s="5" t="inlineStr">
        <is>
          <t>Finance L4</t>
        </is>
      </c>
      <c r="H1047" s="5" t="inlineStr">
        <is>
          <t>M</t>
        </is>
      </c>
      <c r="I1047" s="5" t="inlineStr">
        <is>
          <t>Permanent</t>
        </is>
      </c>
      <c r="J1047" s="5" t="inlineStr">
        <is>
          <t>Hybrid</t>
        </is>
      </c>
      <c r="K1047" s="5" t="n">
        <v>1</v>
      </c>
      <c r="L1047" s="5" t="n">
        <v>40</v>
      </c>
      <c r="M1047" s="5" t="n">
        <v>3</v>
      </c>
      <c r="N1047" s="41" t="n">
        <v>51750</v>
      </c>
      <c r="O1047" s="41" t="n">
        <v>4270</v>
      </c>
      <c r="P1047" s="41" t="n">
        <v>0</v>
      </c>
      <c r="Q1047" s="41" t="n">
        <v>0</v>
      </c>
      <c r="R1047" s="41" t="n">
        <v>0</v>
      </c>
      <c r="S1047" s="28">
        <f>L1047*Settings!$C$7</f>
        <v/>
      </c>
      <c r="T1047" s="34">
        <f>O1047+P1047+Q1047+R1047</f>
        <v/>
      </c>
      <c r="U1047" s="34">
        <f>N1047+T1047</f>
        <v/>
      </c>
      <c r="V1047" s="33">
        <f>N1047/S1047</f>
        <v/>
      </c>
      <c r="W1047" s="33">
        <f>T1047/S1047</f>
        <v/>
      </c>
      <c r="X1047" s="33">
        <f>U1047/S1047</f>
        <v/>
      </c>
      <c r="Y1047" s="4">
        <f>IF(T1047&gt;0,1,0)</f>
        <v/>
      </c>
      <c r="Z1047" s="4">
        <f>INDEX('Job Evaluation'!$I$5:$I$40,MATCH(G1047,'Job Evaluation'!$A$5:$A$40,0))</f>
        <v/>
      </c>
      <c r="AA1047" s="4">
        <f>SUMPRODUCT(($C$2:$C$3444=C1047)*($X$2:$X$3444&lt;X1047))+SUMPRODUCT(($C$2:C1047=C1047)*($X$2:X1047=X1047))</f>
        <v/>
      </c>
      <c r="AB1047" s="4">
        <f>MIN(4,INT((AA1047-1)*4/COUNTIF($C$2:$C$3444,C1047))+1)</f>
        <v/>
      </c>
    </row>
    <row r="1048">
      <c r="A1048" s="5" t="inlineStr">
        <is>
          <t>W01234</t>
        </is>
      </c>
      <c r="B1048" s="5" t="inlineStr">
        <is>
          <t>DE · Munich</t>
        </is>
      </c>
      <c r="C1048" s="5" t="inlineStr">
        <is>
          <t>DE</t>
        </is>
      </c>
      <c r="D1048" s="5" t="inlineStr">
        <is>
          <t>Munich</t>
        </is>
      </c>
      <c r="E1048" s="5" t="inlineStr">
        <is>
          <t>Customer Service</t>
        </is>
      </c>
      <c r="F1048" s="5" t="inlineStr">
        <is>
          <t>L3</t>
        </is>
      </c>
      <c r="G1048" s="5" t="inlineStr">
        <is>
          <t>Customer Service L3</t>
        </is>
      </c>
      <c r="H1048" s="5" t="inlineStr">
        <is>
          <t>F</t>
        </is>
      </c>
      <c r="I1048" s="5" t="inlineStr">
        <is>
          <t>Permanent</t>
        </is>
      </c>
      <c r="J1048" s="5" t="inlineStr">
        <is>
          <t>Hybrid</t>
        </is>
      </c>
      <c r="K1048" s="5" t="n">
        <v>1</v>
      </c>
      <c r="L1048" s="5" t="n">
        <v>40</v>
      </c>
      <c r="M1048" s="5" t="n">
        <v>3</v>
      </c>
      <c r="N1048" s="41" t="n">
        <v>52800</v>
      </c>
      <c r="O1048" s="41" t="n">
        <v>2620</v>
      </c>
      <c r="P1048" s="41" t="n">
        <v>0</v>
      </c>
      <c r="Q1048" s="41" t="n">
        <v>0</v>
      </c>
      <c r="R1048" s="41" t="n">
        <v>0</v>
      </c>
      <c r="S1048" s="28">
        <f>L1048*Settings!$C$7</f>
        <v/>
      </c>
      <c r="T1048" s="34">
        <f>O1048+P1048+Q1048+R1048</f>
        <v/>
      </c>
      <c r="U1048" s="34">
        <f>N1048+T1048</f>
        <v/>
      </c>
      <c r="V1048" s="33">
        <f>N1048/S1048</f>
        <v/>
      </c>
      <c r="W1048" s="33">
        <f>T1048/S1048</f>
        <v/>
      </c>
      <c r="X1048" s="33">
        <f>U1048/S1048</f>
        <v/>
      </c>
      <c r="Y1048" s="4">
        <f>IF(T1048&gt;0,1,0)</f>
        <v/>
      </c>
      <c r="Z1048" s="4">
        <f>INDEX('Job Evaluation'!$I$5:$I$40,MATCH(G1048,'Job Evaluation'!$A$5:$A$40,0))</f>
        <v/>
      </c>
      <c r="AA1048" s="4">
        <f>SUMPRODUCT(($C$2:$C$3444=C1048)*($X$2:$X$3444&lt;X1048))+SUMPRODUCT(($C$2:C1048=C1048)*($X$2:X1048=X1048))</f>
        <v/>
      </c>
      <c r="AB1048" s="4">
        <f>MIN(4,INT((AA1048-1)*4/COUNTIF($C$2:$C$3444,C1048))+1)</f>
        <v/>
      </c>
    </row>
    <row r="1049">
      <c r="A1049" s="5" t="inlineStr">
        <is>
          <t>W01235</t>
        </is>
      </c>
      <c r="B1049" s="5" t="inlineStr">
        <is>
          <t>PL · Kraków</t>
        </is>
      </c>
      <c r="C1049" s="5" t="inlineStr">
        <is>
          <t>PL</t>
        </is>
      </c>
      <c r="D1049" s="5" t="inlineStr">
        <is>
          <t>Krakow</t>
        </is>
      </c>
      <c r="E1049" s="5" t="inlineStr">
        <is>
          <t>Sales</t>
        </is>
      </c>
      <c r="F1049" s="5" t="inlineStr">
        <is>
          <t>L4</t>
        </is>
      </c>
      <c r="G1049" s="5" t="inlineStr">
        <is>
          <t>Sales L4</t>
        </is>
      </c>
      <c r="H1049" s="5" t="inlineStr">
        <is>
          <t>M</t>
        </is>
      </c>
      <c r="I1049" s="5" t="inlineStr">
        <is>
          <t>Permanent</t>
        </is>
      </c>
      <c r="J1049" s="5" t="inlineStr">
        <is>
          <t>Hybrid</t>
        </is>
      </c>
      <c r="K1049" s="5" t="n">
        <v>1</v>
      </c>
      <c r="L1049" s="5" t="n">
        <v>40</v>
      </c>
      <c r="M1049" s="5" t="n">
        <v>3</v>
      </c>
      <c r="N1049" s="41" t="n">
        <v>46700</v>
      </c>
      <c r="O1049" s="41" t="n">
        <v>3860</v>
      </c>
      <c r="P1049" s="41" t="n">
        <v>7340</v>
      </c>
      <c r="Q1049" s="41" t="n">
        <v>0</v>
      </c>
      <c r="R1049" s="41" t="n">
        <v>0</v>
      </c>
      <c r="S1049" s="28">
        <f>L1049*Settings!$C$7</f>
        <v/>
      </c>
      <c r="T1049" s="34">
        <f>O1049+P1049+Q1049+R1049</f>
        <v/>
      </c>
      <c r="U1049" s="34">
        <f>N1049+T1049</f>
        <v/>
      </c>
      <c r="V1049" s="33">
        <f>N1049/S1049</f>
        <v/>
      </c>
      <c r="W1049" s="33">
        <f>T1049/S1049</f>
        <v/>
      </c>
      <c r="X1049" s="33">
        <f>U1049/S1049</f>
        <v/>
      </c>
      <c r="Y1049" s="4">
        <f>IF(T1049&gt;0,1,0)</f>
        <v/>
      </c>
      <c r="Z1049" s="4">
        <f>INDEX('Job Evaluation'!$I$5:$I$40,MATCH(G1049,'Job Evaluation'!$A$5:$A$40,0))</f>
        <v/>
      </c>
      <c r="AA1049" s="4">
        <f>SUMPRODUCT(($C$2:$C$3444=C1049)*($X$2:$X$3444&lt;X1049))+SUMPRODUCT(($C$2:C1049=C1049)*($X$2:X1049=X1049))</f>
        <v/>
      </c>
      <c r="AB1049" s="4">
        <f>MIN(4,INT((AA1049-1)*4/COUNTIF($C$2:$C$3444,C1049))+1)</f>
        <v/>
      </c>
    </row>
    <row r="1050">
      <c r="A1050" s="5" t="inlineStr">
        <is>
          <t>W01236</t>
        </is>
      </c>
      <c r="B1050" s="5" t="inlineStr">
        <is>
          <t>DE · Munich</t>
        </is>
      </c>
      <c r="C1050" s="5" t="inlineStr">
        <is>
          <t>DE</t>
        </is>
      </c>
      <c r="D1050" s="5" t="inlineStr">
        <is>
          <t>Munich</t>
        </is>
      </c>
      <c r="E1050" s="5" t="inlineStr">
        <is>
          <t>Sales</t>
        </is>
      </c>
      <c r="F1050" s="5" t="inlineStr">
        <is>
          <t>L6</t>
        </is>
      </c>
      <c r="G1050" s="5" t="inlineStr">
        <is>
          <t>Sales L6</t>
        </is>
      </c>
      <c r="H1050" s="5" t="inlineStr">
        <is>
          <t>F</t>
        </is>
      </c>
      <c r="I1050" s="5" t="inlineStr">
        <is>
          <t>Permanent</t>
        </is>
      </c>
      <c r="J1050" s="5" t="inlineStr">
        <is>
          <t>Hybrid</t>
        </is>
      </c>
      <c r="K1050" s="5" t="n">
        <v>1</v>
      </c>
      <c r="L1050" s="5" t="n">
        <v>40</v>
      </c>
      <c r="M1050" s="5" t="n">
        <v>3</v>
      </c>
      <c r="N1050" s="41" t="n">
        <v>156800</v>
      </c>
      <c r="O1050" s="41" t="n">
        <v>32800</v>
      </c>
      <c r="P1050" s="41" t="n">
        <v>21910</v>
      </c>
      <c r="Q1050" s="41" t="n">
        <v>0</v>
      </c>
      <c r="R1050" s="41" t="n">
        <v>7200</v>
      </c>
      <c r="S1050" s="28">
        <f>L1050*Settings!$C$7</f>
        <v/>
      </c>
      <c r="T1050" s="34">
        <f>O1050+P1050+Q1050+R1050</f>
        <v/>
      </c>
      <c r="U1050" s="34">
        <f>N1050+T1050</f>
        <v/>
      </c>
      <c r="V1050" s="33">
        <f>N1050/S1050</f>
        <v/>
      </c>
      <c r="W1050" s="33">
        <f>T1050/S1050</f>
        <v/>
      </c>
      <c r="X1050" s="33">
        <f>U1050/S1050</f>
        <v/>
      </c>
      <c r="Y1050" s="4">
        <f>IF(T1050&gt;0,1,0)</f>
        <v/>
      </c>
      <c r="Z1050" s="4">
        <f>INDEX('Job Evaluation'!$I$5:$I$40,MATCH(G1050,'Job Evaluation'!$A$5:$A$40,0))</f>
        <v/>
      </c>
      <c r="AA1050" s="4">
        <f>SUMPRODUCT(($C$2:$C$3444=C1050)*($X$2:$X$3444&lt;X1050))+SUMPRODUCT(($C$2:C1050=C1050)*($X$2:X1050=X1050))</f>
        <v/>
      </c>
      <c r="AB1050" s="4">
        <f>MIN(4,INT((AA1050-1)*4/COUNTIF($C$2:$C$3444,C1050))+1)</f>
        <v/>
      </c>
    </row>
    <row r="1051">
      <c r="A1051" s="5" t="inlineStr">
        <is>
          <t>W01237</t>
        </is>
      </c>
      <c r="B1051" s="5" t="inlineStr">
        <is>
          <t>ES · Barcelona</t>
        </is>
      </c>
      <c r="C1051" s="5" t="inlineStr">
        <is>
          <t>ES</t>
        </is>
      </c>
      <c r="D1051" s="5" t="inlineStr">
        <is>
          <t>Barcelona</t>
        </is>
      </c>
      <c r="E1051" s="5" t="inlineStr">
        <is>
          <t>Customer Service</t>
        </is>
      </c>
      <c r="F1051" s="5" t="inlineStr">
        <is>
          <t>L4</t>
        </is>
      </c>
      <c r="G1051" s="5" t="inlineStr">
        <is>
          <t>Customer Service L4</t>
        </is>
      </c>
      <c r="H1051" s="5" t="inlineStr">
        <is>
          <t>M</t>
        </is>
      </c>
      <c r="I1051" s="5" t="inlineStr">
        <is>
          <t>Permanent</t>
        </is>
      </c>
      <c r="J1051" s="5" t="inlineStr">
        <is>
          <t>Hybrid</t>
        </is>
      </c>
      <c r="K1051" s="5" t="n">
        <v>1</v>
      </c>
      <c r="L1051" s="5" t="n">
        <v>40</v>
      </c>
      <c r="M1051" s="5" t="n">
        <v>4</v>
      </c>
      <c r="N1051" s="41" t="n">
        <v>44800</v>
      </c>
      <c r="O1051" s="41" t="n">
        <v>4780</v>
      </c>
      <c r="P1051" s="41" t="n">
        <v>0</v>
      </c>
      <c r="Q1051" s="41" t="n">
        <v>0</v>
      </c>
      <c r="R1051" s="41" t="n">
        <v>0</v>
      </c>
      <c r="S1051" s="28">
        <f>L1051*Settings!$C$7</f>
        <v/>
      </c>
      <c r="T1051" s="34">
        <f>O1051+P1051+Q1051+R1051</f>
        <v/>
      </c>
      <c r="U1051" s="34">
        <f>N1051+T1051</f>
        <v/>
      </c>
      <c r="V1051" s="33">
        <f>N1051/S1051</f>
        <v/>
      </c>
      <c r="W1051" s="33">
        <f>T1051/S1051</f>
        <v/>
      </c>
      <c r="X1051" s="33">
        <f>U1051/S1051</f>
        <v/>
      </c>
      <c r="Y1051" s="4">
        <f>IF(T1051&gt;0,1,0)</f>
        <v/>
      </c>
      <c r="Z1051" s="4">
        <f>INDEX('Job Evaluation'!$I$5:$I$40,MATCH(G1051,'Job Evaluation'!$A$5:$A$40,0))</f>
        <v/>
      </c>
      <c r="AA1051" s="4">
        <f>SUMPRODUCT(($C$2:$C$3444=C1051)*($X$2:$X$3444&lt;X1051))+SUMPRODUCT(($C$2:C1051=C1051)*($X$2:X1051=X1051))</f>
        <v/>
      </c>
      <c r="AB1051" s="4">
        <f>MIN(4,INT((AA1051-1)*4/COUNTIF($C$2:$C$3444,C1051))+1)</f>
        <v/>
      </c>
    </row>
    <row r="1052">
      <c r="A1052" s="5" t="inlineStr">
        <is>
          <t>W01238</t>
        </is>
      </c>
      <c r="B1052" s="5" t="inlineStr">
        <is>
          <t>IT · Milan</t>
        </is>
      </c>
      <c r="C1052" s="5" t="inlineStr">
        <is>
          <t>IT</t>
        </is>
      </c>
      <c r="D1052" s="5" t="inlineStr">
        <is>
          <t>Milan</t>
        </is>
      </c>
      <c r="E1052" s="5" t="inlineStr">
        <is>
          <t>Tech</t>
        </is>
      </c>
      <c r="F1052" s="5" t="inlineStr">
        <is>
          <t>L1</t>
        </is>
      </c>
      <c r="G1052" s="5" t="inlineStr">
        <is>
          <t>Tech L1</t>
        </is>
      </c>
      <c r="H1052" s="5" t="inlineStr">
        <is>
          <t>M</t>
        </is>
      </c>
      <c r="I1052" s="5" t="inlineStr">
        <is>
          <t>Permanent</t>
        </is>
      </c>
      <c r="J1052" s="5" t="inlineStr">
        <is>
          <t>Hybrid</t>
        </is>
      </c>
      <c r="K1052" s="5" t="n">
        <v>1</v>
      </c>
      <c r="L1052" s="5" t="n">
        <v>40</v>
      </c>
      <c r="M1052" s="5" t="n">
        <v>3</v>
      </c>
      <c r="N1052" s="41" t="n">
        <v>29550</v>
      </c>
      <c r="O1052" s="41" t="n">
        <v>0</v>
      </c>
      <c r="P1052" s="41" t="n">
        <v>0</v>
      </c>
      <c r="Q1052" s="41" t="n">
        <v>0</v>
      </c>
      <c r="R1052" s="41" t="n">
        <v>0</v>
      </c>
      <c r="S1052" s="28">
        <f>L1052*Settings!$C$7</f>
        <v/>
      </c>
      <c r="T1052" s="34">
        <f>O1052+P1052+Q1052+R1052</f>
        <v/>
      </c>
      <c r="U1052" s="34">
        <f>N1052+T1052</f>
        <v/>
      </c>
      <c r="V1052" s="33">
        <f>N1052/S1052</f>
        <v/>
      </c>
      <c r="W1052" s="33">
        <f>T1052/S1052</f>
        <v/>
      </c>
      <c r="X1052" s="33">
        <f>U1052/S1052</f>
        <v/>
      </c>
      <c r="Y1052" s="4">
        <f>IF(T1052&gt;0,1,0)</f>
        <v/>
      </c>
      <c r="Z1052" s="4">
        <f>INDEX('Job Evaluation'!$I$5:$I$40,MATCH(G1052,'Job Evaluation'!$A$5:$A$40,0))</f>
        <v/>
      </c>
      <c r="AA1052" s="4">
        <f>SUMPRODUCT(($C$2:$C$3444=C1052)*($X$2:$X$3444&lt;X1052))+SUMPRODUCT(($C$2:C1052=C1052)*($X$2:X1052=X1052))</f>
        <v/>
      </c>
      <c r="AB1052" s="4">
        <f>MIN(4,INT((AA1052-1)*4/COUNTIF($C$2:$C$3444,C1052))+1)</f>
        <v/>
      </c>
    </row>
    <row r="1053">
      <c r="A1053" s="5" t="inlineStr">
        <is>
          <t>W01239</t>
        </is>
      </c>
      <c r="B1053" s="5" t="inlineStr">
        <is>
          <t>PL · Kraków</t>
        </is>
      </c>
      <c r="C1053" s="5" t="inlineStr">
        <is>
          <t>PL</t>
        </is>
      </c>
      <c r="D1053" s="5" t="inlineStr">
        <is>
          <t>Krakow</t>
        </is>
      </c>
      <c r="E1053" s="5" t="inlineStr">
        <is>
          <t>Tech</t>
        </is>
      </c>
      <c r="F1053" s="5" t="inlineStr">
        <is>
          <t>L1</t>
        </is>
      </c>
      <c r="G1053" s="5" t="inlineStr">
        <is>
          <t>Tech L1</t>
        </is>
      </c>
      <c r="H1053" s="5" t="inlineStr">
        <is>
          <t>F</t>
        </is>
      </c>
      <c r="I1053" s="5" t="inlineStr">
        <is>
          <t>Permanent</t>
        </is>
      </c>
      <c r="J1053" s="5" t="inlineStr">
        <is>
          <t>Remote</t>
        </is>
      </c>
      <c r="K1053" s="5" t="n">
        <v>1</v>
      </c>
      <c r="L1053" s="5" t="n">
        <v>40</v>
      </c>
      <c r="M1053" s="5" t="n">
        <v>4</v>
      </c>
      <c r="N1053" s="41" t="n">
        <v>24500</v>
      </c>
      <c r="O1053" s="41" t="n">
        <v>0</v>
      </c>
      <c r="P1053" s="41" t="n">
        <v>0</v>
      </c>
      <c r="Q1053" s="41" t="n">
        <v>0</v>
      </c>
      <c r="R1053" s="41" t="n">
        <v>0</v>
      </c>
      <c r="S1053" s="28">
        <f>L1053*Settings!$C$7</f>
        <v/>
      </c>
      <c r="T1053" s="34">
        <f>O1053+P1053+Q1053+R1053</f>
        <v/>
      </c>
      <c r="U1053" s="34">
        <f>N1053+T1053</f>
        <v/>
      </c>
      <c r="V1053" s="33">
        <f>N1053/S1053</f>
        <v/>
      </c>
      <c r="W1053" s="33">
        <f>T1053/S1053</f>
        <v/>
      </c>
      <c r="X1053" s="33">
        <f>U1053/S1053</f>
        <v/>
      </c>
      <c r="Y1053" s="4">
        <f>IF(T1053&gt;0,1,0)</f>
        <v/>
      </c>
      <c r="Z1053" s="4">
        <f>INDEX('Job Evaluation'!$I$5:$I$40,MATCH(G1053,'Job Evaluation'!$A$5:$A$40,0))</f>
        <v/>
      </c>
      <c r="AA1053" s="4">
        <f>SUMPRODUCT(($C$2:$C$3444=C1053)*($X$2:$X$3444&lt;X1053))+SUMPRODUCT(($C$2:C1053=C1053)*($X$2:X1053=X1053))</f>
        <v/>
      </c>
      <c r="AB1053" s="4">
        <f>MIN(4,INT((AA1053-1)*4/COUNTIF($C$2:$C$3444,C1053))+1)</f>
        <v/>
      </c>
    </row>
    <row r="1054">
      <c r="A1054" s="5" t="inlineStr">
        <is>
          <t>W01240</t>
        </is>
      </c>
      <c r="B1054" s="5" t="inlineStr">
        <is>
          <t>IT · Milan</t>
        </is>
      </c>
      <c r="C1054" s="5" t="inlineStr">
        <is>
          <t>IT</t>
        </is>
      </c>
      <c r="D1054" s="5" t="inlineStr">
        <is>
          <t>Milan</t>
        </is>
      </c>
      <c r="E1054" s="5" t="inlineStr">
        <is>
          <t>Tech</t>
        </is>
      </c>
      <c r="F1054" s="5" t="inlineStr">
        <is>
          <t>L5</t>
        </is>
      </c>
      <c r="G1054" s="5" t="inlineStr">
        <is>
          <t>Tech L5</t>
        </is>
      </c>
      <c r="H1054" s="5" t="inlineStr">
        <is>
          <t>F</t>
        </is>
      </c>
      <c r="I1054" s="5" t="inlineStr">
        <is>
          <t>Permanent</t>
        </is>
      </c>
      <c r="J1054" s="5" t="inlineStr">
        <is>
          <t>Hybrid</t>
        </is>
      </c>
      <c r="K1054" s="5" t="n">
        <v>1</v>
      </c>
      <c r="L1054" s="5" t="n">
        <v>40</v>
      </c>
      <c r="M1054" s="5" t="n">
        <v>3</v>
      </c>
      <c r="N1054" s="41" t="n">
        <v>96550</v>
      </c>
      <c r="O1054" s="41" t="n">
        <v>11260</v>
      </c>
      <c r="P1054" s="41" t="n">
        <v>0</v>
      </c>
      <c r="Q1054" s="41" t="n">
        <v>0</v>
      </c>
      <c r="R1054" s="41" t="n">
        <v>6000</v>
      </c>
      <c r="S1054" s="28">
        <f>L1054*Settings!$C$7</f>
        <v/>
      </c>
      <c r="T1054" s="34">
        <f>O1054+P1054+Q1054+R1054</f>
        <v/>
      </c>
      <c r="U1054" s="34">
        <f>N1054+T1054</f>
        <v/>
      </c>
      <c r="V1054" s="33">
        <f>N1054/S1054</f>
        <v/>
      </c>
      <c r="W1054" s="33">
        <f>T1054/S1054</f>
        <v/>
      </c>
      <c r="X1054" s="33">
        <f>U1054/S1054</f>
        <v/>
      </c>
      <c r="Y1054" s="4">
        <f>IF(T1054&gt;0,1,0)</f>
        <v/>
      </c>
      <c r="Z1054" s="4">
        <f>INDEX('Job Evaluation'!$I$5:$I$40,MATCH(G1054,'Job Evaluation'!$A$5:$A$40,0))</f>
        <v/>
      </c>
      <c r="AA1054" s="4">
        <f>SUMPRODUCT(($C$2:$C$3444=C1054)*($X$2:$X$3444&lt;X1054))+SUMPRODUCT(($C$2:C1054=C1054)*($X$2:X1054=X1054))</f>
        <v/>
      </c>
      <c r="AB1054" s="4">
        <f>MIN(4,INT((AA1054-1)*4/COUNTIF($C$2:$C$3444,C1054))+1)</f>
        <v/>
      </c>
    </row>
    <row r="1055">
      <c r="A1055" s="5" t="inlineStr">
        <is>
          <t>W01241</t>
        </is>
      </c>
      <c r="B1055" s="5" t="inlineStr">
        <is>
          <t>ES · Barcelona</t>
        </is>
      </c>
      <c r="C1055" s="5" t="inlineStr">
        <is>
          <t>ES</t>
        </is>
      </c>
      <c r="D1055" s="5" t="inlineStr">
        <is>
          <t>Barcelona</t>
        </is>
      </c>
      <c r="E1055" s="5" t="inlineStr">
        <is>
          <t>Finance</t>
        </is>
      </c>
      <c r="F1055" s="5" t="inlineStr">
        <is>
          <t>L3</t>
        </is>
      </c>
      <c r="G1055" s="5" t="inlineStr">
        <is>
          <t>Finance L3</t>
        </is>
      </c>
      <c r="H1055" s="5" t="inlineStr">
        <is>
          <t>F</t>
        </is>
      </c>
      <c r="I1055" s="5" t="inlineStr">
        <is>
          <t>Permanent</t>
        </is>
      </c>
      <c r="J1055" s="5" t="inlineStr">
        <is>
          <t>Hybrid</t>
        </is>
      </c>
      <c r="K1055" s="5" t="n">
        <v>1</v>
      </c>
      <c r="L1055" s="5" t="n">
        <v>40</v>
      </c>
      <c r="M1055" s="5" t="n">
        <v>3</v>
      </c>
      <c r="N1055" s="41" t="n">
        <v>45200</v>
      </c>
      <c r="O1055" s="41" t="n">
        <v>2480</v>
      </c>
      <c r="P1055" s="41" t="n">
        <v>0</v>
      </c>
      <c r="Q1055" s="41" t="n">
        <v>0</v>
      </c>
      <c r="R1055" s="41" t="n">
        <v>0</v>
      </c>
      <c r="S1055" s="28">
        <f>L1055*Settings!$C$7</f>
        <v/>
      </c>
      <c r="T1055" s="34">
        <f>O1055+P1055+Q1055+R1055</f>
        <v/>
      </c>
      <c r="U1055" s="34">
        <f>N1055+T1055</f>
        <v/>
      </c>
      <c r="V1055" s="33">
        <f>N1055/S1055</f>
        <v/>
      </c>
      <c r="W1055" s="33">
        <f>T1055/S1055</f>
        <v/>
      </c>
      <c r="X1055" s="33">
        <f>U1055/S1055</f>
        <v/>
      </c>
      <c r="Y1055" s="4">
        <f>IF(T1055&gt;0,1,0)</f>
        <v/>
      </c>
      <c r="Z1055" s="4">
        <f>INDEX('Job Evaluation'!$I$5:$I$40,MATCH(G1055,'Job Evaluation'!$A$5:$A$40,0))</f>
        <v/>
      </c>
      <c r="AA1055" s="4">
        <f>SUMPRODUCT(($C$2:$C$3444=C1055)*($X$2:$X$3444&lt;X1055))+SUMPRODUCT(($C$2:C1055=C1055)*($X$2:X1055=X1055))</f>
        <v/>
      </c>
      <c r="AB1055" s="4">
        <f>MIN(4,INT((AA1055-1)*4/COUNTIF($C$2:$C$3444,C1055))+1)</f>
        <v/>
      </c>
    </row>
    <row r="1056">
      <c r="A1056" s="5" t="inlineStr">
        <is>
          <t>W01242</t>
        </is>
      </c>
      <c r="B1056" s="5" t="inlineStr">
        <is>
          <t>IT · Milan</t>
        </is>
      </c>
      <c r="C1056" s="5" t="inlineStr">
        <is>
          <t>IT</t>
        </is>
      </c>
      <c r="D1056" s="5" t="inlineStr">
        <is>
          <t>Milan</t>
        </is>
      </c>
      <c r="E1056" s="5" t="inlineStr">
        <is>
          <t>Tech</t>
        </is>
      </c>
      <c r="F1056" s="5" t="inlineStr">
        <is>
          <t>L1</t>
        </is>
      </c>
      <c r="G1056" s="5" t="inlineStr">
        <is>
          <t>Tech L1</t>
        </is>
      </c>
      <c r="H1056" s="5" t="inlineStr">
        <is>
          <t>F</t>
        </is>
      </c>
      <c r="I1056" s="5" t="inlineStr">
        <is>
          <t>Permanent</t>
        </is>
      </c>
      <c r="J1056" s="5" t="inlineStr">
        <is>
          <t>Onsite</t>
        </is>
      </c>
      <c r="K1056" s="5" t="n">
        <v>1</v>
      </c>
      <c r="L1056" s="5" t="n">
        <v>40</v>
      </c>
      <c r="M1056" s="5" t="n">
        <v>3</v>
      </c>
      <c r="N1056" s="41" t="n">
        <v>32300</v>
      </c>
      <c r="O1056" s="41" t="n">
        <v>0</v>
      </c>
      <c r="P1056" s="41" t="n">
        <v>0</v>
      </c>
      <c r="Q1056" s="41" t="n">
        <v>0</v>
      </c>
      <c r="R1056" s="41" t="n">
        <v>0</v>
      </c>
      <c r="S1056" s="28">
        <f>L1056*Settings!$C$7</f>
        <v/>
      </c>
      <c r="T1056" s="34">
        <f>O1056+P1056+Q1056+R1056</f>
        <v/>
      </c>
      <c r="U1056" s="34">
        <f>N1056+T1056</f>
        <v/>
      </c>
      <c r="V1056" s="33">
        <f>N1056/S1056</f>
        <v/>
      </c>
      <c r="W1056" s="33">
        <f>T1056/S1056</f>
        <v/>
      </c>
      <c r="X1056" s="33">
        <f>U1056/S1056</f>
        <v/>
      </c>
      <c r="Y1056" s="4">
        <f>IF(T1056&gt;0,1,0)</f>
        <v/>
      </c>
      <c r="Z1056" s="4">
        <f>INDEX('Job Evaluation'!$I$5:$I$40,MATCH(G1056,'Job Evaluation'!$A$5:$A$40,0))</f>
        <v/>
      </c>
      <c r="AA1056" s="4">
        <f>SUMPRODUCT(($C$2:$C$3444=C1056)*($X$2:$X$3444&lt;X1056))+SUMPRODUCT(($C$2:C1056=C1056)*($X$2:X1056=X1056))</f>
        <v/>
      </c>
      <c r="AB1056" s="4">
        <f>MIN(4,INT((AA1056-1)*4/COUNTIF($C$2:$C$3444,C1056))+1)</f>
        <v/>
      </c>
    </row>
    <row r="1057">
      <c r="A1057" s="5" t="inlineStr">
        <is>
          <t>W01243</t>
        </is>
      </c>
      <c r="B1057" s="5" t="inlineStr">
        <is>
          <t>IT · Milan</t>
        </is>
      </c>
      <c r="C1057" s="5" t="inlineStr">
        <is>
          <t>IT</t>
        </is>
      </c>
      <c r="D1057" s="5" t="inlineStr">
        <is>
          <t>Milan</t>
        </is>
      </c>
      <c r="E1057" s="5" t="inlineStr">
        <is>
          <t>Operations</t>
        </is>
      </c>
      <c r="F1057" s="5" t="inlineStr">
        <is>
          <t>L3</t>
        </is>
      </c>
      <c r="G1057" s="5" t="inlineStr">
        <is>
          <t>Operations L3</t>
        </is>
      </c>
      <c r="H1057" s="5" t="inlineStr">
        <is>
          <t>M</t>
        </is>
      </c>
      <c r="I1057" s="5" t="inlineStr">
        <is>
          <t>Permanent</t>
        </is>
      </c>
      <c r="J1057" s="5" t="inlineStr">
        <is>
          <t>Hybrid</t>
        </is>
      </c>
      <c r="K1057" s="5" t="n">
        <v>1</v>
      </c>
      <c r="L1057" s="5" t="n">
        <v>40</v>
      </c>
      <c r="M1057" s="5" t="n">
        <v>3</v>
      </c>
      <c r="N1057" s="41" t="n">
        <v>37800</v>
      </c>
      <c r="O1057" s="41" t="n">
        <v>1880</v>
      </c>
      <c r="P1057" s="41" t="n">
        <v>0</v>
      </c>
      <c r="Q1057" s="41" t="n">
        <v>0</v>
      </c>
      <c r="R1057" s="41" t="n">
        <v>0</v>
      </c>
      <c r="S1057" s="28">
        <f>L1057*Settings!$C$7</f>
        <v/>
      </c>
      <c r="T1057" s="34">
        <f>O1057+P1057+Q1057+R1057</f>
        <v/>
      </c>
      <c r="U1057" s="34">
        <f>N1057+T1057</f>
        <v/>
      </c>
      <c r="V1057" s="33">
        <f>N1057/S1057</f>
        <v/>
      </c>
      <c r="W1057" s="33">
        <f>T1057/S1057</f>
        <v/>
      </c>
      <c r="X1057" s="33">
        <f>U1057/S1057</f>
        <v/>
      </c>
      <c r="Y1057" s="4">
        <f>IF(T1057&gt;0,1,0)</f>
        <v/>
      </c>
      <c r="Z1057" s="4">
        <f>INDEX('Job Evaluation'!$I$5:$I$40,MATCH(G1057,'Job Evaluation'!$A$5:$A$40,0))</f>
        <v/>
      </c>
      <c r="AA1057" s="4">
        <f>SUMPRODUCT(($C$2:$C$3444=C1057)*($X$2:$X$3444&lt;X1057))+SUMPRODUCT(($C$2:C1057=C1057)*($X$2:X1057=X1057))</f>
        <v/>
      </c>
      <c r="AB1057" s="4">
        <f>MIN(4,INT((AA1057-1)*4/COUNTIF($C$2:$C$3444,C1057))+1)</f>
        <v/>
      </c>
    </row>
    <row r="1058">
      <c r="A1058" s="5" t="inlineStr">
        <is>
          <t>W01245</t>
        </is>
      </c>
      <c r="B1058" s="5" t="inlineStr">
        <is>
          <t>PL · Kraków</t>
        </is>
      </c>
      <c r="C1058" s="5" t="inlineStr">
        <is>
          <t>PL</t>
        </is>
      </c>
      <c r="D1058" s="5" t="inlineStr">
        <is>
          <t>Krakow</t>
        </is>
      </c>
      <c r="E1058" s="5" t="inlineStr">
        <is>
          <t>Operations</t>
        </is>
      </c>
      <c r="F1058" s="5" t="inlineStr">
        <is>
          <t>L5</t>
        </is>
      </c>
      <c r="G1058" s="5" t="inlineStr">
        <is>
          <t>Operations L5</t>
        </is>
      </c>
      <c r="H1058" s="5" t="inlineStr">
        <is>
          <t>M</t>
        </is>
      </c>
      <c r="I1058" s="5" t="inlineStr">
        <is>
          <t>Permanent</t>
        </is>
      </c>
      <c r="J1058" s="5" t="inlineStr">
        <is>
          <t>Remote</t>
        </is>
      </c>
      <c r="K1058" s="5" t="n">
        <v>1</v>
      </c>
      <c r="L1058" s="5" t="n">
        <v>40</v>
      </c>
      <c r="M1058" s="5" t="n">
        <v>3</v>
      </c>
      <c r="N1058" s="41" t="n">
        <v>61250</v>
      </c>
      <c r="O1058" s="41" t="n">
        <v>6510</v>
      </c>
      <c r="P1058" s="41" t="n">
        <v>0</v>
      </c>
      <c r="Q1058" s="41" t="n">
        <v>0</v>
      </c>
      <c r="R1058" s="41" t="n">
        <v>4200</v>
      </c>
      <c r="S1058" s="28">
        <f>L1058*Settings!$C$7</f>
        <v/>
      </c>
      <c r="T1058" s="34">
        <f>O1058+P1058+Q1058+R1058</f>
        <v/>
      </c>
      <c r="U1058" s="34">
        <f>N1058+T1058</f>
        <v/>
      </c>
      <c r="V1058" s="33">
        <f>N1058/S1058</f>
        <v/>
      </c>
      <c r="W1058" s="33">
        <f>T1058/S1058</f>
        <v/>
      </c>
      <c r="X1058" s="33">
        <f>U1058/S1058</f>
        <v/>
      </c>
      <c r="Y1058" s="4">
        <f>IF(T1058&gt;0,1,0)</f>
        <v/>
      </c>
      <c r="Z1058" s="4">
        <f>INDEX('Job Evaluation'!$I$5:$I$40,MATCH(G1058,'Job Evaluation'!$A$5:$A$40,0))</f>
        <v/>
      </c>
      <c r="AA1058" s="4">
        <f>SUMPRODUCT(($C$2:$C$3444=C1058)*($X$2:$X$3444&lt;X1058))+SUMPRODUCT(($C$2:C1058=C1058)*($X$2:X1058=X1058))</f>
        <v/>
      </c>
      <c r="AB1058" s="4">
        <f>MIN(4,INT((AA1058-1)*4/COUNTIF($C$2:$C$3444,C1058))+1)</f>
        <v/>
      </c>
    </row>
    <row r="1059">
      <c r="A1059" s="5" t="inlineStr">
        <is>
          <t>W01246</t>
        </is>
      </c>
      <c r="B1059" s="5" t="inlineStr">
        <is>
          <t>PL · Kraków</t>
        </is>
      </c>
      <c r="C1059" s="5" t="inlineStr">
        <is>
          <t>PL</t>
        </is>
      </c>
      <c r="D1059" s="5" t="inlineStr">
        <is>
          <t>Krakow</t>
        </is>
      </c>
      <c r="E1059" s="5" t="inlineStr">
        <is>
          <t>Operations</t>
        </is>
      </c>
      <c r="F1059" s="5" t="inlineStr">
        <is>
          <t>L3</t>
        </is>
      </c>
      <c r="G1059" s="5" t="inlineStr">
        <is>
          <t>Operations L3</t>
        </is>
      </c>
      <c r="H1059" s="5" t="inlineStr">
        <is>
          <t>M</t>
        </is>
      </c>
      <c r="I1059" s="5" t="inlineStr">
        <is>
          <t>Permanent</t>
        </is>
      </c>
      <c r="J1059" s="5" t="inlineStr">
        <is>
          <t>Hybrid</t>
        </is>
      </c>
      <c r="K1059" s="5" t="n">
        <v>1</v>
      </c>
      <c r="L1059" s="5" t="n">
        <v>40</v>
      </c>
      <c r="M1059" s="5" t="n">
        <v>2</v>
      </c>
      <c r="N1059" s="41" t="n">
        <v>29500</v>
      </c>
      <c r="O1059" s="41" t="n">
        <v>820</v>
      </c>
      <c r="P1059" s="41" t="n">
        <v>0</v>
      </c>
      <c r="Q1059" s="41" t="n">
        <v>0</v>
      </c>
      <c r="R1059" s="41" t="n">
        <v>0</v>
      </c>
      <c r="S1059" s="28">
        <f>L1059*Settings!$C$7</f>
        <v/>
      </c>
      <c r="T1059" s="34">
        <f>O1059+P1059+Q1059+R1059</f>
        <v/>
      </c>
      <c r="U1059" s="34">
        <f>N1059+T1059</f>
        <v/>
      </c>
      <c r="V1059" s="33">
        <f>N1059/S1059</f>
        <v/>
      </c>
      <c r="W1059" s="33">
        <f>T1059/S1059</f>
        <v/>
      </c>
      <c r="X1059" s="33">
        <f>U1059/S1059</f>
        <v/>
      </c>
      <c r="Y1059" s="4">
        <f>IF(T1059&gt;0,1,0)</f>
        <v/>
      </c>
      <c r="Z1059" s="4">
        <f>INDEX('Job Evaluation'!$I$5:$I$40,MATCH(G1059,'Job Evaluation'!$A$5:$A$40,0))</f>
        <v/>
      </c>
      <c r="AA1059" s="4">
        <f>SUMPRODUCT(($C$2:$C$3444=C1059)*($X$2:$X$3444&lt;X1059))+SUMPRODUCT(($C$2:C1059=C1059)*($X$2:X1059=X1059))</f>
        <v/>
      </c>
      <c r="AB1059" s="4">
        <f>MIN(4,INT((AA1059-1)*4/COUNTIF($C$2:$C$3444,C1059))+1)</f>
        <v/>
      </c>
    </row>
    <row r="1060">
      <c r="A1060" s="5" t="inlineStr">
        <is>
          <t>W01247</t>
        </is>
      </c>
      <c r="B1060" s="5" t="inlineStr">
        <is>
          <t>IT · Milan</t>
        </is>
      </c>
      <c r="C1060" s="5" t="inlineStr">
        <is>
          <t>IT</t>
        </is>
      </c>
      <c r="D1060" s="5" t="inlineStr">
        <is>
          <t>Milan</t>
        </is>
      </c>
      <c r="E1060" s="5" t="inlineStr">
        <is>
          <t>Sales</t>
        </is>
      </c>
      <c r="F1060" s="5" t="inlineStr">
        <is>
          <t>L3</t>
        </is>
      </c>
      <c r="G1060" s="5" t="inlineStr">
        <is>
          <t>Sales L3</t>
        </is>
      </c>
      <c r="H1060" s="5" t="inlineStr">
        <is>
          <t>M</t>
        </is>
      </c>
      <c r="I1060" s="5" t="inlineStr">
        <is>
          <t>Permanent</t>
        </is>
      </c>
      <c r="J1060" s="5" t="inlineStr">
        <is>
          <t>Hybrid</t>
        </is>
      </c>
      <c r="K1060" s="5" t="n">
        <v>1</v>
      </c>
      <c r="L1060" s="5" t="n">
        <v>40</v>
      </c>
      <c r="M1060" s="5" t="n">
        <v>3</v>
      </c>
      <c r="N1060" s="41" t="n">
        <v>44950</v>
      </c>
      <c r="O1060" s="41" t="n">
        <v>2170</v>
      </c>
      <c r="P1060" s="41" t="n">
        <v>6640</v>
      </c>
      <c r="Q1060" s="41" t="n">
        <v>0</v>
      </c>
      <c r="R1060" s="41" t="n">
        <v>0</v>
      </c>
      <c r="S1060" s="28">
        <f>L1060*Settings!$C$7</f>
        <v/>
      </c>
      <c r="T1060" s="34">
        <f>O1060+P1060+Q1060+R1060</f>
        <v/>
      </c>
      <c r="U1060" s="34">
        <f>N1060+T1060</f>
        <v/>
      </c>
      <c r="V1060" s="33">
        <f>N1060/S1060</f>
        <v/>
      </c>
      <c r="W1060" s="33">
        <f>T1060/S1060</f>
        <v/>
      </c>
      <c r="X1060" s="33">
        <f>U1060/S1060</f>
        <v/>
      </c>
      <c r="Y1060" s="4">
        <f>IF(T1060&gt;0,1,0)</f>
        <v/>
      </c>
      <c r="Z1060" s="4">
        <f>INDEX('Job Evaluation'!$I$5:$I$40,MATCH(G1060,'Job Evaluation'!$A$5:$A$40,0))</f>
        <v/>
      </c>
      <c r="AA1060" s="4">
        <f>SUMPRODUCT(($C$2:$C$3444=C1060)*($X$2:$X$3444&lt;X1060))+SUMPRODUCT(($C$2:C1060=C1060)*($X$2:X1060=X1060))</f>
        <v/>
      </c>
      <c r="AB1060" s="4">
        <f>MIN(4,INT((AA1060-1)*4/COUNTIF($C$2:$C$3444,C1060))+1)</f>
        <v/>
      </c>
    </row>
    <row r="1061">
      <c r="A1061" s="5" t="inlineStr">
        <is>
          <t>W01249</t>
        </is>
      </c>
      <c r="B1061" s="5" t="inlineStr">
        <is>
          <t>IT · Milan</t>
        </is>
      </c>
      <c r="C1061" s="5" t="inlineStr">
        <is>
          <t>IT</t>
        </is>
      </c>
      <c r="D1061" s="5" t="inlineStr">
        <is>
          <t>Milan</t>
        </is>
      </c>
      <c r="E1061" s="5" t="inlineStr">
        <is>
          <t>Operations</t>
        </is>
      </c>
      <c r="F1061" s="5" t="inlineStr">
        <is>
          <t>L1</t>
        </is>
      </c>
      <c r="G1061" s="5" t="inlineStr">
        <is>
          <t>Operations L1</t>
        </is>
      </c>
      <c r="H1061" s="5" t="inlineStr">
        <is>
          <t>M</t>
        </is>
      </c>
      <c r="I1061" s="5" t="inlineStr">
        <is>
          <t>Permanent</t>
        </is>
      </c>
      <c r="J1061" s="5" t="inlineStr">
        <is>
          <t>Remote</t>
        </is>
      </c>
      <c r="K1061" s="5" t="n">
        <v>1</v>
      </c>
      <c r="L1061" s="5" t="n">
        <v>40</v>
      </c>
      <c r="M1061" s="5" t="n">
        <v>3</v>
      </c>
      <c r="N1061" s="41" t="n">
        <v>26050</v>
      </c>
      <c r="O1061" s="41" t="n">
        <v>0</v>
      </c>
      <c r="P1061" s="41" t="n">
        <v>0</v>
      </c>
      <c r="Q1061" s="41" t="n">
        <v>0</v>
      </c>
      <c r="R1061" s="41" t="n">
        <v>0</v>
      </c>
      <c r="S1061" s="28">
        <f>L1061*Settings!$C$7</f>
        <v/>
      </c>
      <c r="T1061" s="34">
        <f>O1061+P1061+Q1061+R1061</f>
        <v/>
      </c>
      <c r="U1061" s="34">
        <f>N1061+T1061</f>
        <v/>
      </c>
      <c r="V1061" s="33">
        <f>N1061/S1061</f>
        <v/>
      </c>
      <c r="W1061" s="33">
        <f>T1061/S1061</f>
        <v/>
      </c>
      <c r="X1061" s="33">
        <f>U1061/S1061</f>
        <v/>
      </c>
      <c r="Y1061" s="4">
        <f>IF(T1061&gt;0,1,0)</f>
        <v/>
      </c>
      <c r="Z1061" s="4">
        <f>INDEX('Job Evaluation'!$I$5:$I$40,MATCH(G1061,'Job Evaluation'!$A$5:$A$40,0))</f>
        <v/>
      </c>
      <c r="AA1061" s="4">
        <f>SUMPRODUCT(($C$2:$C$3444=C1061)*($X$2:$X$3444&lt;X1061))+SUMPRODUCT(($C$2:C1061=C1061)*($X$2:X1061=X1061))</f>
        <v/>
      </c>
      <c r="AB1061" s="4">
        <f>MIN(4,INT((AA1061-1)*4/COUNTIF($C$2:$C$3444,C1061))+1)</f>
        <v/>
      </c>
    </row>
    <row r="1062">
      <c r="A1062" s="5" t="inlineStr">
        <is>
          <t>W01250</t>
        </is>
      </c>
      <c r="B1062" s="5" t="inlineStr">
        <is>
          <t>DE · Munich</t>
        </is>
      </c>
      <c r="C1062" s="5" t="inlineStr">
        <is>
          <t>DE</t>
        </is>
      </c>
      <c r="D1062" s="5" t="inlineStr">
        <is>
          <t>Munich</t>
        </is>
      </c>
      <c r="E1062" s="5" t="inlineStr">
        <is>
          <t>Sales</t>
        </is>
      </c>
      <c r="F1062" s="5" t="inlineStr">
        <is>
          <t>L1</t>
        </is>
      </c>
      <c r="G1062" s="5" t="inlineStr">
        <is>
          <t>Sales L1</t>
        </is>
      </c>
      <c r="H1062" s="5" t="inlineStr">
        <is>
          <t>F</t>
        </is>
      </c>
      <c r="I1062" s="5" t="inlineStr">
        <is>
          <t>Permanent</t>
        </is>
      </c>
      <c r="J1062" s="5" t="inlineStr">
        <is>
          <t>Hybrid</t>
        </is>
      </c>
      <c r="K1062" s="5" t="n">
        <v>1</v>
      </c>
      <c r="L1062" s="5" t="n">
        <v>40</v>
      </c>
      <c r="M1062" s="5" t="n">
        <v>3</v>
      </c>
      <c r="N1062" s="41" t="n">
        <v>39450</v>
      </c>
      <c r="O1062" s="41" t="n">
        <v>0</v>
      </c>
      <c r="P1062" s="41" t="n">
        <v>6230</v>
      </c>
      <c r="Q1062" s="41" t="n">
        <v>0</v>
      </c>
      <c r="R1062" s="41" t="n">
        <v>0</v>
      </c>
      <c r="S1062" s="28">
        <f>L1062*Settings!$C$7</f>
        <v/>
      </c>
      <c r="T1062" s="34">
        <f>O1062+P1062+Q1062+R1062</f>
        <v/>
      </c>
      <c r="U1062" s="34">
        <f>N1062+T1062</f>
        <v/>
      </c>
      <c r="V1062" s="33">
        <f>N1062/S1062</f>
        <v/>
      </c>
      <c r="W1062" s="33">
        <f>T1062/S1062</f>
        <v/>
      </c>
      <c r="X1062" s="33">
        <f>U1062/S1062</f>
        <v/>
      </c>
      <c r="Y1062" s="4">
        <f>IF(T1062&gt;0,1,0)</f>
        <v/>
      </c>
      <c r="Z1062" s="4">
        <f>INDEX('Job Evaluation'!$I$5:$I$40,MATCH(G1062,'Job Evaluation'!$A$5:$A$40,0))</f>
        <v/>
      </c>
      <c r="AA1062" s="4">
        <f>SUMPRODUCT(($C$2:$C$3444=C1062)*($X$2:$X$3444&lt;X1062))+SUMPRODUCT(($C$2:C1062=C1062)*($X$2:X1062=X1062))</f>
        <v/>
      </c>
      <c r="AB1062" s="4">
        <f>MIN(4,INT((AA1062-1)*4/COUNTIF($C$2:$C$3444,C1062))+1)</f>
        <v/>
      </c>
    </row>
    <row r="1063">
      <c r="A1063" s="5" t="inlineStr">
        <is>
          <t>W01251</t>
        </is>
      </c>
      <c r="B1063" s="5" t="inlineStr">
        <is>
          <t>DE · Munich</t>
        </is>
      </c>
      <c r="C1063" s="5" t="inlineStr">
        <is>
          <t>DE</t>
        </is>
      </c>
      <c r="D1063" s="5" t="inlineStr">
        <is>
          <t>Munich</t>
        </is>
      </c>
      <c r="E1063" s="5" t="inlineStr">
        <is>
          <t>Customer Service</t>
        </is>
      </c>
      <c r="F1063" s="5" t="inlineStr">
        <is>
          <t>L3</t>
        </is>
      </c>
      <c r="G1063" s="5" t="inlineStr">
        <is>
          <t>Customer Service L3</t>
        </is>
      </c>
      <c r="H1063" s="5" t="inlineStr">
        <is>
          <t>M</t>
        </is>
      </c>
      <c r="I1063" s="5" t="inlineStr">
        <is>
          <t>Fixed-term</t>
        </is>
      </c>
      <c r="J1063" s="5" t="inlineStr">
        <is>
          <t>Hybrid</t>
        </is>
      </c>
      <c r="K1063" s="5" t="n">
        <v>1</v>
      </c>
      <c r="L1063" s="5" t="n">
        <v>40</v>
      </c>
      <c r="M1063" s="5" t="n">
        <v>1</v>
      </c>
      <c r="N1063" s="41" t="n">
        <v>57000</v>
      </c>
      <c r="O1063" s="41" t="n">
        <v>0</v>
      </c>
      <c r="P1063" s="41" t="n">
        <v>0</v>
      </c>
      <c r="Q1063" s="41" t="n">
        <v>0</v>
      </c>
      <c r="R1063" s="41" t="n">
        <v>0</v>
      </c>
      <c r="S1063" s="28">
        <f>L1063*Settings!$C$7</f>
        <v/>
      </c>
      <c r="T1063" s="34">
        <f>O1063+P1063+Q1063+R1063</f>
        <v/>
      </c>
      <c r="U1063" s="34">
        <f>N1063+T1063</f>
        <v/>
      </c>
      <c r="V1063" s="33">
        <f>N1063/S1063</f>
        <v/>
      </c>
      <c r="W1063" s="33">
        <f>T1063/S1063</f>
        <v/>
      </c>
      <c r="X1063" s="33">
        <f>U1063/S1063</f>
        <v/>
      </c>
      <c r="Y1063" s="4">
        <f>IF(T1063&gt;0,1,0)</f>
        <v/>
      </c>
      <c r="Z1063" s="4">
        <f>INDEX('Job Evaluation'!$I$5:$I$40,MATCH(G1063,'Job Evaluation'!$A$5:$A$40,0))</f>
        <v/>
      </c>
      <c r="AA1063" s="4">
        <f>SUMPRODUCT(($C$2:$C$3444=C1063)*($X$2:$X$3444&lt;X1063))+SUMPRODUCT(($C$2:C1063=C1063)*($X$2:X1063=X1063))</f>
        <v/>
      </c>
      <c r="AB1063" s="4">
        <f>MIN(4,INT((AA1063-1)*4/COUNTIF($C$2:$C$3444,C1063))+1)</f>
        <v/>
      </c>
    </row>
    <row r="1064">
      <c r="A1064" s="5" t="inlineStr">
        <is>
          <t>W01252</t>
        </is>
      </c>
      <c r="B1064" s="5" t="inlineStr">
        <is>
          <t>IT · Milan</t>
        </is>
      </c>
      <c r="C1064" s="5" t="inlineStr">
        <is>
          <t>IT</t>
        </is>
      </c>
      <c r="D1064" s="5" t="inlineStr">
        <is>
          <t>Milan</t>
        </is>
      </c>
      <c r="E1064" s="5" t="inlineStr">
        <is>
          <t>Sales</t>
        </is>
      </c>
      <c r="F1064" s="5" t="inlineStr">
        <is>
          <t>L1</t>
        </is>
      </c>
      <c r="G1064" s="5" t="inlineStr">
        <is>
          <t>Sales L1</t>
        </is>
      </c>
      <c r="H1064" s="5" t="inlineStr">
        <is>
          <t>F</t>
        </is>
      </c>
      <c r="I1064" s="5" t="inlineStr">
        <is>
          <t>Permanent</t>
        </is>
      </c>
      <c r="J1064" s="5" t="inlineStr">
        <is>
          <t>Hybrid</t>
        </is>
      </c>
      <c r="K1064" s="5" t="n">
        <v>1</v>
      </c>
      <c r="L1064" s="5" t="n">
        <v>40</v>
      </c>
      <c r="M1064" s="5" t="n">
        <v>1</v>
      </c>
      <c r="N1064" s="41" t="n">
        <v>27350</v>
      </c>
      <c r="O1064" s="41" t="n">
        <v>0</v>
      </c>
      <c r="P1064" s="41" t="n">
        <v>3930</v>
      </c>
      <c r="Q1064" s="41" t="n">
        <v>0</v>
      </c>
      <c r="R1064" s="41" t="n">
        <v>0</v>
      </c>
      <c r="S1064" s="28">
        <f>L1064*Settings!$C$7</f>
        <v/>
      </c>
      <c r="T1064" s="34">
        <f>O1064+P1064+Q1064+R1064</f>
        <v/>
      </c>
      <c r="U1064" s="34">
        <f>N1064+T1064</f>
        <v/>
      </c>
      <c r="V1064" s="33">
        <f>N1064/S1064</f>
        <v/>
      </c>
      <c r="W1064" s="33">
        <f>T1064/S1064</f>
        <v/>
      </c>
      <c r="X1064" s="33">
        <f>U1064/S1064</f>
        <v/>
      </c>
      <c r="Y1064" s="4">
        <f>IF(T1064&gt;0,1,0)</f>
        <v/>
      </c>
      <c r="Z1064" s="4">
        <f>INDEX('Job Evaluation'!$I$5:$I$40,MATCH(G1064,'Job Evaluation'!$A$5:$A$40,0))</f>
        <v/>
      </c>
      <c r="AA1064" s="4">
        <f>SUMPRODUCT(($C$2:$C$3444=C1064)*($X$2:$X$3444&lt;X1064))+SUMPRODUCT(($C$2:C1064=C1064)*($X$2:X1064=X1064))</f>
        <v/>
      </c>
      <c r="AB1064" s="4">
        <f>MIN(4,INT((AA1064-1)*4/COUNTIF($C$2:$C$3444,C1064))+1)</f>
        <v/>
      </c>
    </row>
    <row r="1065">
      <c r="A1065" s="5" t="inlineStr">
        <is>
          <t>W01253</t>
        </is>
      </c>
      <c r="B1065" s="5" t="inlineStr">
        <is>
          <t>IT · Milan</t>
        </is>
      </c>
      <c r="C1065" s="5" t="inlineStr">
        <is>
          <t>IT</t>
        </is>
      </c>
      <c r="D1065" s="5" t="inlineStr">
        <is>
          <t>Milan</t>
        </is>
      </c>
      <c r="E1065" s="5" t="inlineStr">
        <is>
          <t>Operations</t>
        </is>
      </c>
      <c r="F1065" s="5" t="inlineStr">
        <is>
          <t>L1</t>
        </is>
      </c>
      <c r="G1065" s="5" t="inlineStr">
        <is>
          <t>Operations L1</t>
        </is>
      </c>
      <c r="H1065" s="5" t="inlineStr">
        <is>
          <t>M</t>
        </is>
      </c>
      <c r="I1065" s="5" t="inlineStr">
        <is>
          <t>Permanent</t>
        </is>
      </c>
      <c r="J1065" s="5" t="inlineStr">
        <is>
          <t>Remote</t>
        </is>
      </c>
      <c r="K1065" s="5" t="n">
        <v>1</v>
      </c>
      <c r="L1065" s="5" t="n">
        <v>40</v>
      </c>
      <c r="M1065" s="5" t="n">
        <v>2</v>
      </c>
      <c r="N1065" s="41" t="n">
        <v>26200</v>
      </c>
      <c r="O1065" s="41" t="n">
        <v>0</v>
      </c>
      <c r="P1065" s="41" t="n">
        <v>0</v>
      </c>
      <c r="Q1065" s="41" t="n">
        <v>0</v>
      </c>
      <c r="R1065" s="41" t="n">
        <v>0</v>
      </c>
      <c r="S1065" s="28">
        <f>L1065*Settings!$C$7</f>
        <v/>
      </c>
      <c r="T1065" s="34">
        <f>O1065+P1065+Q1065+R1065</f>
        <v/>
      </c>
      <c r="U1065" s="34">
        <f>N1065+T1065</f>
        <v/>
      </c>
      <c r="V1065" s="33">
        <f>N1065/S1065</f>
        <v/>
      </c>
      <c r="W1065" s="33">
        <f>T1065/S1065</f>
        <v/>
      </c>
      <c r="X1065" s="33">
        <f>U1065/S1065</f>
        <v/>
      </c>
      <c r="Y1065" s="4">
        <f>IF(T1065&gt;0,1,0)</f>
        <v/>
      </c>
      <c r="Z1065" s="4">
        <f>INDEX('Job Evaluation'!$I$5:$I$40,MATCH(G1065,'Job Evaluation'!$A$5:$A$40,0))</f>
        <v/>
      </c>
      <c r="AA1065" s="4">
        <f>SUMPRODUCT(($C$2:$C$3444=C1065)*($X$2:$X$3444&lt;X1065))+SUMPRODUCT(($C$2:C1065=C1065)*($X$2:X1065=X1065))</f>
        <v/>
      </c>
      <c r="AB1065" s="4">
        <f>MIN(4,INT((AA1065-1)*4/COUNTIF($C$2:$C$3444,C1065))+1)</f>
        <v/>
      </c>
    </row>
    <row r="1066">
      <c r="A1066" s="5" t="inlineStr">
        <is>
          <t>W01254</t>
        </is>
      </c>
      <c r="B1066" s="5" t="inlineStr">
        <is>
          <t>DE · Munich</t>
        </is>
      </c>
      <c r="C1066" s="5" t="inlineStr">
        <is>
          <t>DE</t>
        </is>
      </c>
      <c r="D1066" s="5" t="inlineStr">
        <is>
          <t>Munich</t>
        </is>
      </c>
      <c r="E1066" s="5" t="inlineStr">
        <is>
          <t>Tech</t>
        </is>
      </c>
      <c r="F1066" s="5" t="inlineStr">
        <is>
          <t>L2</t>
        </is>
      </c>
      <c r="G1066" s="5" t="inlineStr">
        <is>
          <t>Tech L2</t>
        </is>
      </c>
      <c r="H1066" s="5" t="inlineStr">
        <is>
          <t>M</t>
        </is>
      </c>
      <c r="I1066" s="5" t="inlineStr">
        <is>
          <t>Permanent</t>
        </is>
      </c>
      <c r="J1066" s="5" t="inlineStr">
        <is>
          <t>Hybrid</t>
        </is>
      </c>
      <c r="K1066" s="5" t="n">
        <v>1</v>
      </c>
      <c r="L1066" s="5" t="n">
        <v>40</v>
      </c>
      <c r="M1066" s="5" t="n">
        <v>3</v>
      </c>
      <c r="N1066" s="41" t="n">
        <v>62200</v>
      </c>
      <c r="O1066" s="41" t="n">
        <v>0</v>
      </c>
      <c r="P1066" s="41" t="n">
        <v>0</v>
      </c>
      <c r="Q1066" s="41" t="n">
        <v>0</v>
      </c>
      <c r="R1066" s="41" t="n">
        <v>0</v>
      </c>
      <c r="S1066" s="28">
        <f>L1066*Settings!$C$7</f>
        <v/>
      </c>
      <c r="T1066" s="34">
        <f>O1066+P1066+Q1066+R1066</f>
        <v/>
      </c>
      <c r="U1066" s="34">
        <f>N1066+T1066</f>
        <v/>
      </c>
      <c r="V1066" s="33">
        <f>N1066/S1066</f>
        <v/>
      </c>
      <c r="W1066" s="33">
        <f>T1066/S1066</f>
        <v/>
      </c>
      <c r="X1066" s="33">
        <f>U1066/S1066</f>
        <v/>
      </c>
      <c r="Y1066" s="4">
        <f>IF(T1066&gt;0,1,0)</f>
        <v/>
      </c>
      <c r="Z1066" s="4">
        <f>INDEX('Job Evaluation'!$I$5:$I$40,MATCH(G1066,'Job Evaluation'!$A$5:$A$40,0))</f>
        <v/>
      </c>
      <c r="AA1066" s="4">
        <f>SUMPRODUCT(($C$2:$C$3444=C1066)*($X$2:$X$3444&lt;X1066))+SUMPRODUCT(($C$2:C1066=C1066)*($X$2:X1066=X1066))</f>
        <v/>
      </c>
      <c r="AB1066" s="4">
        <f>MIN(4,INT((AA1066-1)*4/COUNTIF($C$2:$C$3444,C1066))+1)</f>
        <v/>
      </c>
    </row>
    <row r="1067">
      <c r="A1067" s="5" t="inlineStr">
        <is>
          <t>W01255</t>
        </is>
      </c>
      <c r="B1067" s="5" t="inlineStr">
        <is>
          <t>DE · Munich</t>
        </is>
      </c>
      <c r="C1067" s="5" t="inlineStr">
        <is>
          <t>DE</t>
        </is>
      </c>
      <c r="D1067" s="5" t="inlineStr">
        <is>
          <t>Munich</t>
        </is>
      </c>
      <c r="E1067" s="5" t="inlineStr">
        <is>
          <t>Tech</t>
        </is>
      </c>
      <c r="F1067" s="5" t="inlineStr">
        <is>
          <t>L3</t>
        </is>
      </c>
      <c r="G1067" s="5" t="inlineStr">
        <is>
          <t>Tech L3</t>
        </is>
      </c>
      <c r="H1067" s="5" t="inlineStr">
        <is>
          <t>M</t>
        </is>
      </c>
      <c r="I1067" s="5" t="inlineStr">
        <is>
          <t>Permanent</t>
        </is>
      </c>
      <c r="J1067" s="5" t="inlineStr">
        <is>
          <t>Hybrid</t>
        </is>
      </c>
      <c r="K1067" s="5" t="n">
        <v>1</v>
      </c>
      <c r="L1067" s="5" t="n">
        <v>40</v>
      </c>
      <c r="M1067" s="5" t="n">
        <v>4</v>
      </c>
      <c r="N1067" s="41" t="n">
        <v>92550</v>
      </c>
      <c r="O1067" s="41" t="n">
        <v>5510</v>
      </c>
      <c r="P1067" s="41" t="n">
        <v>0</v>
      </c>
      <c r="Q1067" s="41" t="n">
        <v>0</v>
      </c>
      <c r="R1067" s="41" t="n">
        <v>0</v>
      </c>
      <c r="S1067" s="28">
        <f>L1067*Settings!$C$7</f>
        <v/>
      </c>
      <c r="T1067" s="34">
        <f>O1067+P1067+Q1067+R1067</f>
        <v/>
      </c>
      <c r="U1067" s="34">
        <f>N1067+T1067</f>
        <v/>
      </c>
      <c r="V1067" s="33">
        <f>N1067/S1067</f>
        <v/>
      </c>
      <c r="W1067" s="33">
        <f>T1067/S1067</f>
        <v/>
      </c>
      <c r="X1067" s="33">
        <f>U1067/S1067</f>
        <v/>
      </c>
      <c r="Y1067" s="4">
        <f>IF(T1067&gt;0,1,0)</f>
        <v/>
      </c>
      <c r="Z1067" s="4">
        <f>INDEX('Job Evaluation'!$I$5:$I$40,MATCH(G1067,'Job Evaluation'!$A$5:$A$40,0))</f>
        <v/>
      </c>
      <c r="AA1067" s="4">
        <f>SUMPRODUCT(($C$2:$C$3444=C1067)*($X$2:$X$3444&lt;X1067))+SUMPRODUCT(($C$2:C1067=C1067)*($X$2:X1067=X1067))</f>
        <v/>
      </c>
      <c r="AB1067" s="4">
        <f>MIN(4,INT((AA1067-1)*4/COUNTIF($C$2:$C$3444,C1067))+1)</f>
        <v/>
      </c>
    </row>
    <row r="1068">
      <c r="A1068" s="5" t="inlineStr">
        <is>
          <t>W01256</t>
        </is>
      </c>
      <c r="B1068" s="5" t="inlineStr">
        <is>
          <t>DE · Munich</t>
        </is>
      </c>
      <c r="C1068" s="5" t="inlineStr">
        <is>
          <t>DE</t>
        </is>
      </c>
      <c r="D1068" s="5" t="inlineStr">
        <is>
          <t>Munich</t>
        </is>
      </c>
      <c r="E1068" s="5" t="inlineStr">
        <is>
          <t>Customer Service</t>
        </is>
      </c>
      <c r="F1068" s="5" t="inlineStr">
        <is>
          <t>L2</t>
        </is>
      </c>
      <c r="G1068" s="5" t="inlineStr">
        <is>
          <t>Customer Service L2</t>
        </is>
      </c>
      <c r="H1068" s="5" t="inlineStr">
        <is>
          <t>M</t>
        </is>
      </c>
      <c r="I1068" s="5" t="inlineStr">
        <is>
          <t>Fixed-term</t>
        </is>
      </c>
      <c r="J1068" s="5" t="inlineStr">
        <is>
          <t>Hybrid</t>
        </is>
      </c>
      <c r="K1068" s="5" t="n">
        <v>1</v>
      </c>
      <c r="L1068" s="5" t="n">
        <v>40</v>
      </c>
      <c r="M1068" s="5" t="n">
        <v>4</v>
      </c>
      <c r="N1068" s="41" t="n">
        <v>37050</v>
      </c>
      <c r="O1068" s="41" t="n">
        <v>0</v>
      </c>
      <c r="P1068" s="41" t="n">
        <v>0</v>
      </c>
      <c r="Q1068" s="41" t="n">
        <v>0</v>
      </c>
      <c r="R1068" s="41" t="n">
        <v>0</v>
      </c>
      <c r="S1068" s="28">
        <f>L1068*Settings!$C$7</f>
        <v/>
      </c>
      <c r="T1068" s="34">
        <f>O1068+P1068+Q1068+R1068</f>
        <v/>
      </c>
      <c r="U1068" s="34">
        <f>N1068+T1068</f>
        <v/>
      </c>
      <c r="V1068" s="33">
        <f>N1068/S1068</f>
        <v/>
      </c>
      <c r="W1068" s="33">
        <f>T1068/S1068</f>
        <v/>
      </c>
      <c r="X1068" s="33">
        <f>U1068/S1068</f>
        <v/>
      </c>
      <c r="Y1068" s="4">
        <f>IF(T1068&gt;0,1,0)</f>
        <v/>
      </c>
      <c r="Z1068" s="4">
        <f>INDEX('Job Evaluation'!$I$5:$I$40,MATCH(G1068,'Job Evaluation'!$A$5:$A$40,0))</f>
        <v/>
      </c>
      <c r="AA1068" s="4">
        <f>SUMPRODUCT(($C$2:$C$3444=C1068)*($X$2:$X$3444&lt;X1068))+SUMPRODUCT(($C$2:C1068=C1068)*($X$2:X1068=X1068))</f>
        <v/>
      </c>
      <c r="AB1068" s="4">
        <f>MIN(4,INT((AA1068-1)*4/COUNTIF($C$2:$C$3444,C1068))+1)</f>
        <v/>
      </c>
    </row>
    <row r="1069">
      <c r="A1069" s="5" t="inlineStr">
        <is>
          <t>W01258</t>
        </is>
      </c>
      <c r="B1069" s="5" t="inlineStr">
        <is>
          <t>PL · Kraków</t>
        </is>
      </c>
      <c r="C1069" s="5" t="inlineStr">
        <is>
          <t>PL</t>
        </is>
      </c>
      <c r="D1069" s="5" t="inlineStr">
        <is>
          <t>Krakow</t>
        </is>
      </c>
      <c r="E1069" s="5" t="inlineStr">
        <is>
          <t>Customer Service</t>
        </is>
      </c>
      <c r="F1069" s="5" t="inlineStr">
        <is>
          <t>L4</t>
        </is>
      </c>
      <c r="G1069" s="5" t="inlineStr">
        <is>
          <t>Customer Service L4</t>
        </is>
      </c>
      <c r="H1069" s="5" t="inlineStr">
        <is>
          <t>M</t>
        </is>
      </c>
      <c r="I1069" s="5" t="inlineStr">
        <is>
          <t>Permanent</t>
        </is>
      </c>
      <c r="J1069" s="5" t="inlineStr">
        <is>
          <t>Onsite</t>
        </is>
      </c>
      <c r="K1069" s="5" t="n">
        <v>0.8</v>
      </c>
      <c r="L1069" s="5" t="n">
        <v>32</v>
      </c>
      <c r="M1069" s="5" t="n">
        <v>3</v>
      </c>
      <c r="N1069" s="41" t="n">
        <v>31720</v>
      </c>
      <c r="O1069" s="41" t="n">
        <v>2560</v>
      </c>
      <c r="P1069" s="41" t="n">
        <v>0</v>
      </c>
      <c r="Q1069" s="41" t="n">
        <v>0</v>
      </c>
      <c r="R1069" s="41" t="n">
        <v>0</v>
      </c>
      <c r="S1069" s="28">
        <f>L1069*Settings!$C$7</f>
        <v/>
      </c>
      <c r="T1069" s="34">
        <f>O1069+P1069+Q1069+R1069</f>
        <v/>
      </c>
      <c r="U1069" s="34">
        <f>N1069+T1069</f>
        <v/>
      </c>
      <c r="V1069" s="33">
        <f>N1069/S1069</f>
        <v/>
      </c>
      <c r="W1069" s="33">
        <f>T1069/S1069</f>
        <v/>
      </c>
      <c r="X1069" s="33">
        <f>U1069/S1069</f>
        <v/>
      </c>
      <c r="Y1069" s="4">
        <f>IF(T1069&gt;0,1,0)</f>
        <v/>
      </c>
      <c r="Z1069" s="4">
        <f>INDEX('Job Evaluation'!$I$5:$I$40,MATCH(G1069,'Job Evaluation'!$A$5:$A$40,0))</f>
        <v/>
      </c>
      <c r="AA1069" s="4">
        <f>SUMPRODUCT(($C$2:$C$3444=C1069)*($X$2:$X$3444&lt;X1069))+SUMPRODUCT(($C$2:C1069=C1069)*($X$2:X1069=X1069))</f>
        <v/>
      </c>
      <c r="AB1069" s="4">
        <f>MIN(4,INT((AA1069-1)*4/COUNTIF($C$2:$C$3444,C1069))+1)</f>
        <v/>
      </c>
    </row>
    <row r="1070">
      <c r="A1070" s="5" t="inlineStr">
        <is>
          <t>W01259</t>
        </is>
      </c>
      <c r="B1070" s="5" t="inlineStr">
        <is>
          <t>DE · Munich</t>
        </is>
      </c>
      <c r="C1070" s="5" t="inlineStr">
        <is>
          <t>DE</t>
        </is>
      </c>
      <c r="D1070" s="5" t="inlineStr">
        <is>
          <t>Munich</t>
        </is>
      </c>
      <c r="E1070" s="5" t="inlineStr">
        <is>
          <t>HR</t>
        </is>
      </c>
      <c r="F1070" s="5" t="inlineStr">
        <is>
          <t>L2</t>
        </is>
      </c>
      <c r="G1070" s="5" t="inlineStr">
        <is>
          <t>HR L2</t>
        </is>
      </c>
      <c r="H1070" s="5" t="inlineStr">
        <is>
          <t>F</t>
        </is>
      </c>
      <c r="I1070" s="5" t="inlineStr">
        <is>
          <t>Permanent</t>
        </is>
      </c>
      <c r="J1070" s="5" t="inlineStr">
        <is>
          <t>Onsite</t>
        </is>
      </c>
      <c r="K1070" s="5" t="n">
        <v>0.8</v>
      </c>
      <c r="L1070" s="5" t="n">
        <v>32</v>
      </c>
      <c r="M1070" s="5" t="n">
        <v>3</v>
      </c>
      <c r="N1070" s="41" t="n">
        <v>30080</v>
      </c>
      <c r="O1070" s="41" t="n">
        <v>0</v>
      </c>
      <c r="P1070" s="41" t="n">
        <v>0</v>
      </c>
      <c r="Q1070" s="41" t="n">
        <v>0</v>
      </c>
      <c r="R1070" s="41" t="n">
        <v>0</v>
      </c>
      <c r="S1070" s="28">
        <f>L1070*Settings!$C$7</f>
        <v/>
      </c>
      <c r="T1070" s="34">
        <f>O1070+P1070+Q1070+R1070</f>
        <v/>
      </c>
      <c r="U1070" s="34">
        <f>N1070+T1070</f>
        <v/>
      </c>
      <c r="V1070" s="33">
        <f>N1070/S1070</f>
        <v/>
      </c>
      <c r="W1070" s="33">
        <f>T1070/S1070</f>
        <v/>
      </c>
      <c r="X1070" s="33">
        <f>U1070/S1070</f>
        <v/>
      </c>
      <c r="Y1070" s="4">
        <f>IF(T1070&gt;0,1,0)</f>
        <v/>
      </c>
      <c r="Z1070" s="4">
        <f>INDEX('Job Evaluation'!$I$5:$I$40,MATCH(G1070,'Job Evaluation'!$A$5:$A$40,0))</f>
        <v/>
      </c>
      <c r="AA1070" s="4">
        <f>SUMPRODUCT(($C$2:$C$3444=C1070)*($X$2:$X$3444&lt;X1070))+SUMPRODUCT(($C$2:C1070=C1070)*($X$2:X1070=X1070))</f>
        <v/>
      </c>
      <c r="AB1070" s="4">
        <f>MIN(4,INT((AA1070-1)*4/COUNTIF($C$2:$C$3444,C1070))+1)</f>
        <v/>
      </c>
    </row>
    <row r="1071">
      <c r="A1071" s="5" t="inlineStr">
        <is>
          <t>W01260</t>
        </is>
      </c>
      <c r="B1071" s="5" t="inlineStr">
        <is>
          <t>DE · Munich</t>
        </is>
      </c>
      <c r="C1071" s="5" t="inlineStr">
        <is>
          <t>DE</t>
        </is>
      </c>
      <c r="D1071" s="5" t="inlineStr">
        <is>
          <t>Munich</t>
        </is>
      </c>
      <c r="E1071" s="5" t="inlineStr">
        <is>
          <t>Operations</t>
        </is>
      </c>
      <c r="F1071" s="5" t="inlineStr">
        <is>
          <t>L3</t>
        </is>
      </c>
      <c r="G1071" s="5" t="inlineStr">
        <is>
          <t>Operations L3</t>
        </is>
      </c>
      <c r="H1071" s="5" t="inlineStr">
        <is>
          <t>M</t>
        </is>
      </c>
      <c r="I1071" s="5" t="inlineStr">
        <is>
          <t>Permanent</t>
        </is>
      </c>
      <c r="J1071" s="5" t="inlineStr">
        <is>
          <t>Remote</t>
        </is>
      </c>
      <c r="K1071" s="5" t="n">
        <v>1</v>
      </c>
      <c r="L1071" s="5" t="n">
        <v>40</v>
      </c>
      <c r="M1071" s="5" t="n">
        <v>4</v>
      </c>
      <c r="N1071" s="41" t="n">
        <v>56150</v>
      </c>
      <c r="O1071" s="41" t="n">
        <v>3520</v>
      </c>
      <c r="P1071" s="41" t="n">
        <v>0</v>
      </c>
      <c r="Q1071" s="41" t="n">
        <v>0</v>
      </c>
      <c r="R1071" s="41" t="n">
        <v>0</v>
      </c>
      <c r="S1071" s="28">
        <f>L1071*Settings!$C$7</f>
        <v/>
      </c>
      <c r="T1071" s="34">
        <f>O1071+P1071+Q1071+R1071</f>
        <v/>
      </c>
      <c r="U1071" s="34">
        <f>N1071+T1071</f>
        <v/>
      </c>
      <c r="V1071" s="33">
        <f>N1071/S1071</f>
        <v/>
      </c>
      <c r="W1071" s="33">
        <f>T1071/S1071</f>
        <v/>
      </c>
      <c r="X1071" s="33">
        <f>U1071/S1071</f>
        <v/>
      </c>
      <c r="Y1071" s="4">
        <f>IF(T1071&gt;0,1,0)</f>
        <v/>
      </c>
      <c r="Z1071" s="4">
        <f>INDEX('Job Evaluation'!$I$5:$I$40,MATCH(G1071,'Job Evaluation'!$A$5:$A$40,0))</f>
        <v/>
      </c>
      <c r="AA1071" s="4">
        <f>SUMPRODUCT(($C$2:$C$3444=C1071)*($X$2:$X$3444&lt;X1071))+SUMPRODUCT(($C$2:C1071=C1071)*($X$2:X1071=X1071))</f>
        <v/>
      </c>
      <c r="AB1071" s="4">
        <f>MIN(4,INT((AA1071-1)*4/COUNTIF($C$2:$C$3444,C1071))+1)</f>
        <v/>
      </c>
    </row>
    <row r="1072">
      <c r="A1072" s="5" t="inlineStr">
        <is>
          <t>W01261</t>
        </is>
      </c>
      <c r="B1072" s="5" t="inlineStr">
        <is>
          <t>IT · Milan</t>
        </is>
      </c>
      <c r="C1072" s="5" t="inlineStr">
        <is>
          <t>IT</t>
        </is>
      </c>
      <c r="D1072" s="5" t="inlineStr">
        <is>
          <t>Milan</t>
        </is>
      </c>
      <c r="E1072" s="5" t="inlineStr">
        <is>
          <t>Customer Service</t>
        </is>
      </c>
      <c r="F1072" s="5" t="inlineStr">
        <is>
          <t>L2</t>
        </is>
      </c>
      <c r="G1072" s="5" t="inlineStr">
        <is>
          <t>Customer Service L2</t>
        </is>
      </c>
      <c r="H1072" s="5" t="inlineStr">
        <is>
          <t>F</t>
        </is>
      </c>
      <c r="I1072" s="5" t="inlineStr">
        <is>
          <t>Permanent</t>
        </is>
      </c>
      <c r="J1072" s="5" t="inlineStr">
        <is>
          <t>Hybrid</t>
        </is>
      </c>
      <c r="K1072" s="5" t="n">
        <v>1</v>
      </c>
      <c r="L1072" s="5" t="n">
        <v>40</v>
      </c>
      <c r="M1072" s="5" t="n">
        <v>3</v>
      </c>
      <c r="N1072" s="41" t="n">
        <v>26350</v>
      </c>
      <c r="O1072" s="41" t="n">
        <v>0</v>
      </c>
      <c r="P1072" s="41" t="n">
        <v>0</v>
      </c>
      <c r="Q1072" s="41" t="n">
        <v>0</v>
      </c>
      <c r="R1072" s="41" t="n">
        <v>0</v>
      </c>
      <c r="S1072" s="28">
        <f>L1072*Settings!$C$7</f>
        <v/>
      </c>
      <c r="T1072" s="34">
        <f>O1072+P1072+Q1072+R1072</f>
        <v/>
      </c>
      <c r="U1072" s="34">
        <f>N1072+T1072</f>
        <v/>
      </c>
      <c r="V1072" s="33">
        <f>N1072/S1072</f>
        <v/>
      </c>
      <c r="W1072" s="33">
        <f>T1072/S1072</f>
        <v/>
      </c>
      <c r="X1072" s="33">
        <f>U1072/S1072</f>
        <v/>
      </c>
      <c r="Y1072" s="4">
        <f>IF(T1072&gt;0,1,0)</f>
        <v/>
      </c>
      <c r="Z1072" s="4">
        <f>INDEX('Job Evaluation'!$I$5:$I$40,MATCH(G1072,'Job Evaluation'!$A$5:$A$40,0))</f>
        <v/>
      </c>
      <c r="AA1072" s="4">
        <f>SUMPRODUCT(($C$2:$C$3444=C1072)*($X$2:$X$3444&lt;X1072))+SUMPRODUCT(($C$2:C1072=C1072)*($X$2:X1072=X1072))</f>
        <v/>
      </c>
      <c r="AB1072" s="4">
        <f>MIN(4,INT((AA1072-1)*4/COUNTIF($C$2:$C$3444,C1072))+1)</f>
        <v/>
      </c>
    </row>
    <row r="1073">
      <c r="A1073" s="5" t="inlineStr">
        <is>
          <t>W01262</t>
        </is>
      </c>
      <c r="B1073" s="5" t="inlineStr">
        <is>
          <t>IT · Milan</t>
        </is>
      </c>
      <c r="C1073" s="5" t="inlineStr">
        <is>
          <t>IT</t>
        </is>
      </c>
      <c r="D1073" s="5" t="inlineStr">
        <is>
          <t>Milan</t>
        </is>
      </c>
      <c r="E1073" s="5" t="inlineStr">
        <is>
          <t>HR</t>
        </is>
      </c>
      <c r="F1073" s="5" t="inlineStr">
        <is>
          <t>L1</t>
        </is>
      </c>
      <c r="G1073" s="5" t="inlineStr">
        <is>
          <t>HR L1</t>
        </is>
      </c>
      <c r="H1073" s="5" t="inlineStr">
        <is>
          <t>F</t>
        </is>
      </c>
      <c r="I1073" s="5" t="inlineStr">
        <is>
          <t>Permanent</t>
        </is>
      </c>
      <c r="J1073" s="5" t="inlineStr">
        <is>
          <t>Onsite</t>
        </is>
      </c>
      <c r="K1073" s="5" t="n">
        <v>1</v>
      </c>
      <c r="L1073" s="5" t="n">
        <v>40</v>
      </c>
      <c r="M1073" s="5" t="n">
        <v>3</v>
      </c>
      <c r="N1073" s="41" t="n">
        <v>20650</v>
      </c>
      <c r="O1073" s="41" t="n">
        <v>0</v>
      </c>
      <c r="P1073" s="41" t="n">
        <v>0</v>
      </c>
      <c r="Q1073" s="41" t="n">
        <v>0</v>
      </c>
      <c r="R1073" s="41" t="n">
        <v>0</v>
      </c>
      <c r="S1073" s="28">
        <f>L1073*Settings!$C$7</f>
        <v/>
      </c>
      <c r="T1073" s="34">
        <f>O1073+P1073+Q1073+R1073</f>
        <v/>
      </c>
      <c r="U1073" s="34">
        <f>N1073+T1073</f>
        <v/>
      </c>
      <c r="V1073" s="33">
        <f>N1073/S1073</f>
        <v/>
      </c>
      <c r="W1073" s="33">
        <f>T1073/S1073</f>
        <v/>
      </c>
      <c r="X1073" s="33">
        <f>U1073/S1073</f>
        <v/>
      </c>
      <c r="Y1073" s="4">
        <f>IF(T1073&gt;0,1,0)</f>
        <v/>
      </c>
      <c r="Z1073" s="4">
        <f>INDEX('Job Evaluation'!$I$5:$I$40,MATCH(G1073,'Job Evaluation'!$A$5:$A$40,0))</f>
        <v/>
      </c>
      <c r="AA1073" s="4">
        <f>SUMPRODUCT(($C$2:$C$3444=C1073)*($X$2:$X$3444&lt;X1073))+SUMPRODUCT(($C$2:C1073=C1073)*($X$2:X1073=X1073))</f>
        <v/>
      </c>
      <c r="AB1073" s="4">
        <f>MIN(4,INT((AA1073-1)*4/COUNTIF($C$2:$C$3444,C1073))+1)</f>
        <v/>
      </c>
    </row>
    <row r="1074">
      <c r="A1074" s="5" t="inlineStr">
        <is>
          <t>W01263</t>
        </is>
      </c>
      <c r="B1074" s="5" t="inlineStr">
        <is>
          <t>ES · Barcelona</t>
        </is>
      </c>
      <c r="C1074" s="5" t="inlineStr">
        <is>
          <t>ES</t>
        </is>
      </c>
      <c r="D1074" s="5" t="inlineStr">
        <is>
          <t>Barcelona</t>
        </is>
      </c>
      <c r="E1074" s="5" t="inlineStr">
        <is>
          <t>Finance</t>
        </is>
      </c>
      <c r="F1074" s="5" t="inlineStr">
        <is>
          <t>L2</t>
        </is>
      </c>
      <c r="G1074" s="5" t="inlineStr">
        <is>
          <t>Finance L2</t>
        </is>
      </c>
      <c r="H1074" s="5" t="inlineStr">
        <is>
          <t>M</t>
        </is>
      </c>
      <c r="I1074" s="5" t="inlineStr">
        <is>
          <t>Permanent</t>
        </is>
      </c>
      <c r="J1074" s="5" t="inlineStr">
        <is>
          <t>Hybrid</t>
        </is>
      </c>
      <c r="K1074" s="5" t="n">
        <v>1</v>
      </c>
      <c r="L1074" s="5" t="n">
        <v>40</v>
      </c>
      <c r="M1074" s="5" t="n">
        <v>3</v>
      </c>
      <c r="N1074" s="41" t="n">
        <v>30200</v>
      </c>
      <c r="O1074" s="41" t="n">
        <v>0</v>
      </c>
      <c r="P1074" s="41" t="n">
        <v>0</v>
      </c>
      <c r="Q1074" s="41" t="n">
        <v>0</v>
      </c>
      <c r="R1074" s="41" t="n">
        <v>0</v>
      </c>
      <c r="S1074" s="28">
        <f>L1074*Settings!$C$7</f>
        <v/>
      </c>
      <c r="T1074" s="34">
        <f>O1074+P1074+Q1074+R1074</f>
        <v/>
      </c>
      <c r="U1074" s="34">
        <f>N1074+T1074</f>
        <v/>
      </c>
      <c r="V1074" s="33">
        <f>N1074/S1074</f>
        <v/>
      </c>
      <c r="W1074" s="33">
        <f>T1074/S1074</f>
        <v/>
      </c>
      <c r="X1074" s="33">
        <f>U1074/S1074</f>
        <v/>
      </c>
      <c r="Y1074" s="4">
        <f>IF(T1074&gt;0,1,0)</f>
        <v/>
      </c>
      <c r="Z1074" s="4">
        <f>INDEX('Job Evaluation'!$I$5:$I$40,MATCH(G1074,'Job Evaluation'!$A$5:$A$40,0))</f>
        <v/>
      </c>
      <c r="AA1074" s="4">
        <f>SUMPRODUCT(($C$2:$C$3444=C1074)*($X$2:$X$3444&lt;X1074))+SUMPRODUCT(($C$2:C1074=C1074)*($X$2:X1074=X1074))</f>
        <v/>
      </c>
      <c r="AB1074" s="4">
        <f>MIN(4,INT((AA1074-1)*4/COUNTIF($C$2:$C$3444,C1074))+1)</f>
        <v/>
      </c>
    </row>
    <row r="1075">
      <c r="A1075" s="5" t="inlineStr">
        <is>
          <t>W01264</t>
        </is>
      </c>
      <c r="B1075" s="5" t="inlineStr">
        <is>
          <t>IT · Milan</t>
        </is>
      </c>
      <c r="C1075" s="5" t="inlineStr">
        <is>
          <t>IT</t>
        </is>
      </c>
      <c r="D1075" s="5" t="inlineStr">
        <is>
          <t>Milan</t>
        </is>
      </c>
      <c r="E1075" s="5" t="inlineStr">
        <is>
          <t>Customer Service</t>
        </is>
      </c>
      <c r="F1075" s="5" t="inlineStr">
        <is>
          <t>L1</t>
        </is>
      </c>
      <c r="G1075" s="5" t="inlineStr">
        <is>
          <t>Customer Service L1</t>
        </is>
      </c>
      <c r="H1075" s="5" t="inlineStr">
        <is>
          <t>F</t>
        </is>
      </c>
      <c r="I1075" s="5" t="inlineStr">
        <is>
          <t>Permanent</t>
        </is>
      </c>
      <c r="J1075" s="5" t="inlineStr">
        <is>
          <t>Hybrid</t>
        </is>
      </c>
      <c r="K1075" s="5" t="n">
        <v>1</v>
      </c>
      <c r="L1075" s="5" t="n">
        <v>40</v>
      </c>
      <c r="M1075" s="5" t="n">
        <v>3</v>
      </c>
      <c r="N1075" s="41" t="n">
        <v>26350</v>
      </c>
      <c r="O1075" s="41" t="n">
        <v>0</v>
      </c>
      <c r="P1075" s="41" t="n">
        <v>0</v>
      </c>
      <c r="Q1075" s="41" t="n">
        <v>0</v>
      </c>
      <c r="R1075" s="41" t="n">
        <v>0</v>
      </c>
      <c r="S1075" s="28">
        <f>L1075*Settings!$C$7</f>
        <v/>
      </c>
      <c r="T1075" s="34">
        <f>O1075+P1075+Q1075+R1075</f>
        <v/>
      </c>
      <c r="U1075" s="34">
        <f>N1075+T1075</f>
        <v/>
      </c>
      <c r="V1075" s="33">
        <f>N1075/S1075</f>
        <v/>
      </c>
      <c r="W1075" s="33">
        <f>T1075/S1075</f>
        <v/>
      </c>
      <c r="X1075" s="33">
        <f>U1075/S1075</f>
        <v/>
      </c>
      <c r="Y1075" s="4">
        <f>IF(T1075&gt;0,1,0)</f>
        <v/>
      </c>
      <c r="Z1075" s="4">
        <f>INDEX('Job Evaluation'!$I$5:$I$40,MATCH(G1075,'Job Evaluation'!$A$5:$A$40,0))</f>
        <v/>
      </c>
      <c r="AA1075" s="4">
        <f>SUMPRODUCT(($C$2:$C$3444=C1075)*($X$2:$X$3444&lt;X1075))+SUMPRODUCT(($C$2:C1075=C1075)*($X$2:X1075=X1075))</f>
        <v/>
      </c>
      <c r="AB1075" s="4">
        <f>MIN(4,INT((AA1075-1)*4/COUNTIF($C$2:$C$3444,C1075))+1)</f>
        <v/>
      </c>
    </row>
    <row r="1076">
      <c r="A1076" s="5" t="inlineStr">
        <is>
          <t>W01265</t>
        </is>
      </c>
      <c r="B1076" s="5" t="inlineStr">
        <is>
          <t>IT · Milan</t>
        </is>
      </c>
      <c r="C1076" s="5" t="inlineStr">
        <is>
          <t>IT</t>
        </is>
      </c>
      <c r="D1076" s="5" t="inlineStr">
        <is>
          <t>Milan</t>
        </is>
      </c>
      <c r="E1076" s="5" t="inlineStr">
        <is>
          <t>Tech</t>
        </is>
      </c>
      <c r="F1076" s="5" t="inlineStr">
        <is>
          <t>L4</t>
        </is>
      </c>
      <c r="G1076" s="5" t="inlineStr">
        <is>
          <t>Tech L4</t>
        </is>
      </c>
      <c r="H1076" s="5" t="inlineStr">
        <is>
          <t>M</t>
        </is>
      </c>
      <c r="I1076" s="5" t="inlineStr">
        <is>
          <t>Permanent</t>
        </is>
      </c>
      <c r="J1076" s="5" t="inlineStr">
        <is>
          <t>Remote</t>
        </is>
      </c>
      <c r="K1076" s="5" t="n">
        <v>1</v>
      </c>
      <c r="L1076" s="5" t="n">
        <v>40</v>
      </c>
      <c r="M1076" s="5" t="n">
        <v>4</v>
      </c>
      <c r="N1076" s="41" t="n">
        <v>66550</v>
      </c>
      <c r="O1076" s="41" t="n">
        <v>6540</v>
      </c>
      <c r="P1076" s="41" t="n">
        <v>0</v>
      </c>
      <c r="Q1076" s="41" t="n">
        <v>0</v>
      </c>
      <c r="R1076" s="41" t="n">
        <v>0</v>
      </c>
      <c r="S1076" s="28">
        <f>L1076*Settings!$C$7</f>
        <v/>
      </c>
      <c r="T1076" s="34">
        <f>O1076+P1076+Q1076+R1076</f>
        <v/>
      </c>
      <c r="U1076" s="34">
        <f>N1076+T1076</f>
        <v/>
      </c>
      <c r="V1076" s="33">
        <f>N1076/S1076</f>
        <v/>
      </c>
      <c r="W1076" s="33">
        <f>T1076/S1076</f>
        <v/>
      </c>
      <c r="X1076" s="33">
        <f>U1076/S1076</f>
        <v/>
      </c>
      <c r="Y1076" s="4">
        <f>IF(T1076&gt;0,1,0)</f>
        <v/>
      </c>
      <c r="Z1076" s="4">
        <f>INDEX('Job Evaluation'!$I$5:$I$40,MATCH(G1076,'Job Evaluation'!$A$5:$A$40,0))</f>
        <v/>
      </c>
      <c r="AA1076" s="4">
        <f>SUMPRODUCT(($C$2:$C$3444=C1076)*($X$2:$X$3444&lt;X1076))+SUMPRODUCT(($C$2:C1076=C1076)*($X$2:X1076=X1076))</f>
        <v/>
      </c>
      <c r="AB1076" s="4">
        <f>MIN(4,INT((AA1076-1)*4/COUNTIF($C$2:$C$3444,C1076))+1)</f>
        <v/>
      </c>
    </row>
    <row r="1077">
      <c r="A1077" s="5" t="inlineStr">
        <is>
          <t>W01266</t>
        </is>
      </c>
      <c r="B1077" s="5" t="inlineStr">
        <is>
          <t>PL · Kraków</t>
        </is>
      </c>
      <c r="C1077" s="5" t="inlineStr">
        <is>
          <t>PL</t>
        </is>
      </c>
      <c r="D1077" s="5" t="inlineStr">
        <is>
          <t>Krakow</t>
        </is>
      </c>
      <c r="E1077" s="5" t="inlineStr">
        <is>
          <t>Customer Service</t>
        </is>
      </c>
      <c r="F1077" s="5" t="inlineStr">
        <is>
          <t>L2</t>
        </is>
      </c>
      <c r="G1077" s="5" t="inlineStr">
        <is>
          <t>Customer Service L2</t>
        </is>
      </c>
      <c r="H1077" s="5" t="inlineStr">
        <is>
          <t>M</t>
        </is>
      </c>
      <c r="I1077" s="5" t="inlineStr">
        <is>
          <t>Permanent</t>
        </is>
      </c>
      <c r="J1077" s="5" t="inlineStr">
        <is>
          <t>Hybrid</t>
        </is>
      </c>
      <c r="K1077" s="5" t="n">
        <v>1</v>
      </c>
      <c r="L1077" s="5" t="n">
        <v>40</v>
      </c>
      <c r="M1077" s="5" t="n">
        <v>1</v>
      </c>
      <c r="N1077" s="41" t="n">
        <v>27050</v>
      </c>
      <c r="O1077" s="41" t="n">
        <v>0</v>
      </c>
      <c r="P1077" s="41" t="n">
        <v>0</v>
      </c>
      <c r="Q1077" s="41" t="n">
        <v>0</v>
      </c>
      <c r="R1077" s="41" t="n">
        <v>0</v>
      </c>
      <c r="S1077" s="28">
        <f>L1077*Settings!$C$7</f>
        <v/>
      </c>
      <c r="T1077" s="34">
        <f>O1077+P1077+Q1077+R1077</f>
        <v/>
      </c>
      <c r="U1077" s="34">
        <f>N1077+T1077</f>
        <v/>
      </c>
      <c r="V1077" s="33">
        <f>N1077/S1077</f>
        <v/>
      </c>
      <c r="W1077" s="33">
        <f>T1077/S1077</f>
        <v/>
      </c>
      <c r="X1077" s="33">
        <f>U1077/S1077</f>
        <v/>
      </c>
      <c r="Y1077" s="4">
        <f>IF(T1077&gt;0,1,0)</f>
        <v/>
      </c>
      <c r="Z1077" s="4">
        <f>INDEX('Job Evaluation'!$I$5:$I$40,MATCH(G1077,'Job Evaluation'!$A$5:$A$40,0))</f>
        <v/>
      </c>
      <c r="AA1077" s="4">
        <f>SUMPRODUCT(($C$2:$C$3444=C1077)*($X$2:$X$3444&lt;X1077))+SUMPRODUCT(($C$2:C1077=C1077)*($X$2:X1077=X1077))</f>
        <v/>
      </c>
      <c r="AB1077" s="4">
        <f>MIN(4,INT((AA1077-1)*4/COUNTIF($C$2:$C$3444,C1077))+1)</f>
        <v/>
      </c>
    </row>
    <row r="1078">
      <c r="A1078" s="5" t="inlineStr">
        <is>
          <t>W01267</t>
        </is>
      </c>
      <c r="B1078" s="5" t="inlineStr">
        <is>
          <t>PL · Kraków</t>
        </is>
      </c>
      <c r="C1078" s="5" t="inlineStr">
        <is>
          <t>PL</t>
        </is>
      </c>
      <c r="D1078" s="5" t="inlineStr">
        <is>
          <t>Krakow</t>
        </is>
      </c>
      <c r="E1078" s="5" t="inlineStr">
        <is>
          <t>Tech</t>
        </is>
      </c>
      <c r="F1078" s="5" t="inlineStr">
        <is>
          <t>L4</t>
        </is>
      </c>
      <c r="G1078" s="5" t="inlineStr">
        <is>
          <t>Tech L4</t>
        </is>
      </c>
      <c r="H1078" s="5" t="inlineStr">
        <is>
          <t>M</t>
        </is>
      </c>
      <c r="I1078" s="5" t="inlineStr">
        <is>
          <t>Permanent</t>
        </is>
      </c>
      <c r="J1078" s="5" t="inlineStr">
        <is>
          <t>Hybrid</t>
        </is>
      </c>
      <c r="K1078" s="5" t="n">
        <v>1</v>
      </c>
      <c r="L1078" s="5" t="n">
        <v>40</v>
      </c>
      <c r="M1078" s="5" t="n">
        <v>2</v>
      </c>
      <c r="N1078" s="41" t="n">
        <v>57950</v>
      </c>
      <c r="O1078" s="41" t="n">
        <v>2580</v>
      </c>
      <c r="P1078" s="41" t="n">
        <v>0</v>
      </c>
      <c r="Q1078" s="41" t="n">
        <v>0</v>
      </c>
      <c r="R1078" s="41" t="n">
        <v>0</v>
      </c>
      <c r="S1078" s="28">
        <f>L1078*Settings!$C$7</f>
        <v/>
      </c>
      <c r="T1078" s="34">
        <f>O1078+P1078+Q1078+R1078</f>
        <v/>
      </c>
      <c r="U1078" s="34">
        <f>N1078+T1078</f>
        <v/>
      </c>
      <c r="V1078" s="33">
        <f>N1078/S1078</f>
        <v/>
      </c>
      <c r="W1078" s="33">
        <f>T1078/S1078</f>
        <v/>
      </c>
      <c r="X1078" s="33">
        <f>U1078/S1078</f>
        <v/>
      </c>
      <c r="Y1078" s="4">
        <f>IF(T1078&gt;0,1,0)</f>
        <v/>
      </c>
      <c r="Z1078" s="4">
        <f>INDEX('Job Evaluation'!$I$5:$I$40,MATCH(G1078,'Job Evaluation'!$A$5:$A$40,0))</f>
        <v/>
      </c>
      <c r="AA1078" s="4">
        <f>SUMPRODUCT(($C$2:$C$3444=C1078)*($X$2:$X$3444&lt;X1078))+SUMPRODUCT(($C$2:C1078=C1078)*($X$2:X1078=X1078))</f>
        <v/>
      </c>
      <c r="AB1078" s="4">
        <f>MIN(4,INT((AA1078-1)*4/COUNTIF($C$2:$C$3444,C1078))+1)</f>
        <v/>
      </c>
    </row>
    <row r="1079">
      <c r="A1079" s="5" t="inlineStr">
        <is>
          <t>W01268</t>
        </is>
      </c>
      <c r="B1079" s="5" t="inlineStr">
        <is>
          <t>PL · Kraków</t>
        </is>
      </c>
      <c r="C1079" s="5" t="inlineStr">
        <is>
          <t>PL</t>
        </is>
      </c>
      <c r="D1079" s="5" t="inlineStr">
        <is>
          <t>Krakow</t>
        </is>
      </c>
      <c r="E1079" s="5" t="inlineStr">
        <is>
          <t>Sales</t>
        </is>
      </c>
      <c r="F1079" s="5" t="inlineStr">
        <is>
          <t>L2</t>
        </is>
      </c>
      <c r="G1079" s="5" t="inlineStr">
        <is>
          <t>Sales L2</t>
        </is>
      </c>
      <c r="H1079" s="5" t="inlineStr">
        <is>
          <t>F</t>
        </is>
      </c>
      <c r="I1079" s="5" t="inlineStr">
        <is>
          <t>Permanent</t>
        </is>
      </c>
      <c r="J1079" s="5" t="inlineStr">
        <is>
          <t>Hybrid</t>
        </is>
      </c>
      <c r="K1079" s="5" t="n">
        <v>1</v>
      </c>
      <c r="L1079" s="5" t="n">
        <v>40</v>
      </c>
      <c r="M1079" s="5" t="n">
        <v>3</v>
      </c>
      <c r="N1079" s="41" t="n">
        <v>29250</v>
      </c>
      <c r="O1079" s="41" t="n">
        <v>0</v>
      </c>
      <c r="P1079" s="41" t="n">
        <v>3020</v>
      </c>
      <c r="Q1079" s="41" t="n">
        <v>0</v>
      </c>
      <c r="R1079" s="41" t="n">
        <v>0</v>
      </c>
      <c r="S1079" s="28">
        <f>L1079*Settings!$C$7</f>
        <v/>
      </c>
      <c r="T1079" s="34">
        <f>O1079+P1079+Q1079+R1079</f>
        <v/>
      </c>
      <c r="U1079" s="34">
        <f>N1079+T1079</f>
        <v/>
      </c>
      <c r="V1079" s="33">
        <f>N1079/S1079</f>
        <v/>
      </c>
      <c r="W1079" s="33">
        <f>T1079/S1079</f>
        <v/>
      </c>
      <c r="X1079" s="33">
        <f>U1079/S1079</f>
        <v/>
      </c>
      <c r="Y1079" s="4">
        <f>IF(T1079&gt;0,1,0)</f>
        <v/>
      </c>
      <c r="Z1079" s="4">
        <f>INDEX('Job Evaluation'!$I$5:$I$40,MATCH(G1079,'Job Evaluation'!$A$5:$A$40,0))</f>
        <v/>
      </c>
      <c r="AA1079" s="4">
        <f>SUMPRODUCT(($C$2:$C$3444=C1079)*($X$2:$X$3444&lt;X1079))+SUMPRODUCT(($C$2:C1079=C1079)*($X$2:X1079=X1079))</f>
        <v/>
      </c>
      <c r="AB1079" s="4">
        <f>MIN(4,INT((AA1079-1)*4/COUNTIF($C$2:$C$3444,C1079))+1)</f>
        <v/>
      </c>
    </row>
    <row r="1080">
      <c r="A1080" s="5" t="inlineStr">
        <is>
          <t>W01269</t>
        </is>
      </c>
      <c r="B1080" s="5" t="inlineStr">
        <is>
          <t>DE · Munich</t>
        </is>
      </c>
      <c r="C1080" s="5" t="inlineStr">
        <is>
          <t>DE</t>
        </is>
      </c>
      <c r="D1080" s="5" t="inlineStr">
        <is>
          <t>Munich</t>
        </is>
      </c>
      <c r="E1080" s="5" t="inlineStr">
        <is>
          <t>Customer Service</t>
        </is>
      </c>
      <c r="F1080" s="5" t="inlineStr">
        <is>
          <t>L4</t>
        </is>
      </c>
      <c r="G1080" s="5" t="inlineStr">
        <is>
          <t>Customer Service L4</t>
        </is>
      </c>
      <c r="H1080" s="5" t="inlineStr">
        <is>
          <t>M</t>
        </is>
      </c>
      <c r="I1080" s="5" t="inlineStr">
        <is>
          <t>Permanent</t>
        </is>
      </c>
      <c r="J1080" s="5" t="inlineStr">
        <is>
          <t>Remote</t>
        </is>
      </c>
      <c r="K1080" s="5" t="n">
        <v>1</v>
      </c>
      <c r="L1080" s="5" t="n">
        <v>40</v>
      </c>
      <c r="M1080" s="5" t="n">
        <v>3</v>
      </c>
      <c r="N1080" s="41" t="n">
        <v>74150</v>
      </c>
      <c r="O1080" s="41" t="n">
        <v>6020</v>
      </c>
      <c r="P1080" s="41" t="n">
        <v>0</v>
      </c>
      <c r="Q1080" s="41" t="n">
        <v>0</v>
      </c>
      <c r="R1080" s="41" t="n">
        <v>0</v>
      </c>
      <c r="S1080" s="28">
        <f>L1080*Settings!$C$7</f>
        <v/>
      </c>
      <c r="T1080" s="34">
        <f>O1080+P1080+Q1080+R1080</f>
        <v/>
      </c>
      <c r="U1080" s="34">
        <f>N1080+T1080</f>
        <v/>
      </c>
      <c r="V1080" s="33">
        <f>N1080/S1080</f>
        <v/>
      </c>
      <c r="W1080" s="33">
        <f>T1080/S1080</f>
        <v/>
      </c>
      <c r="X1080" s="33">
        <f>U1080/S1080</f>
        <v/>
      </c>
      <c r="Y1080" s="4">
        <f>IF(T1080&gt;0,1,0)</f>
        <v/>
      </c>
      <c r="Z1080" s="4">
        <f>INDEX('Job Evaluation'!$I$5:$I$40,MATCH(G1080,'Job Evaluation'!$A$5:$A$40,0))</f>
        <v/>
      </c>
      <c r="AA1080" s="4">
        <f>SUMPRODUCT(($C$2:$C$3444=C1080)*($X$2:$X$3444&lt;X1080))+SUMPRODUCT(($C$2:C1080=C1080)*($X$2:X1080=X1080))</f>
        <v/>
      </c>
      <c r="AB1080" s="4">
        <f>MIN(4,INT((AA1080-1)*4/COUNTIF($C$2:$C$3444,C1080))+1)</f>
        <v/>
      </c>
    </row>
    <row r="1081">
      <c r="A1081" s="5" t="inlineStr">
        <is>
          <t>W01270</t>
        </is>
      </c>
      <c r="B1081" s="5" t="inlineStr">
        <is>
          <t>IT · Milan</t>
        </is>
      </c>
      <c r="C1081" s="5" t="inlineStr">
        <is>
          <t>IT</t>
        </is>
      </c>
      <c r="D1081" s="5" t="inlineStr">
        <is>
          <t>Milan</t>
        </is>
      </c>
      <c r="E1081" s="5" t="inlineStr">
        <is>
          <t>Tech</t>
        </is>
      </c>
      <c r="F1081" s="5" t="inlineStr">
        <is>
          <t>L1</t>
        </is>
      </c>
      <c r="G1081" s="5" t="inlineStr">
        <is>
          <t>Tech L1</t>
        </is>
      </c>
      <c r="H1081" s="5" t="inlineStr">
        <is>
          <t>M</t>
        </is>
      </c>
      <c r="I1081" s="5" t="inlineStr">
        <is>
          <t>Permanent</t>
        </is>
      </c>
      <c r="J1081" s="5" t="inlineStr">
        <is>
          <t>Hybrid</t>
        </is>
      </c>
      <c r="K1081" s="5" t="n">
        <v>1</v>
      </c>
      <c r="L1081" s="5" t="n">
        <v>40</v>
      </c>
      <c r="M1081" s="5" t="n">
        <v>3</v>
      </c>
      <c r="N1081" s="41" t="n">
        <v>28000</v>
      </c>
      <c r="O1081" s="41" t="n">
        <v>0</v>
      </c>
      <c r="P1081" s="41" t="n">
        <v>0</v>
      </c>
      <c r="Q1081" s="41" t="n">
        <v>0</v>
      </c>
      <c r="R1081" s="41" t="n">
        <v>0</v>
      </c>
      <c r="S1081" s="28">
        <f>L1081*Settings!$C$7</f>
        <v/>
      </c>
      <c r="T1081" s="34">
        <f>O1081+P1081+Q1081+R1081</f>
        <v/>
      </c>
      <c r="U1081" s="34">
        <f>N1081+T1081</f>
        <v/>
      </c>
      <c r="V1081" s="33">
        <f>N1081/S1081</f>
        <v/>
      </c>
      <c r="W1081" s="33">
        <f>T1081/S1081</f>
        <v/>
      </c>
      <c r="X1081" s="33">
        <f>U1081/S1081</f>
        <v/>
      </c>
      <c r="Y1081" s="4">
        <f>IF(T1081&gt;0,1,0)</f>
        <v/>
      </c>
      <c r="Z1081" s="4">
        <f>INDEX('Job Evaluation'!$I$5:$I$40,MATCH(G1081,'Job Evaluation'!$A$5:$A$40,0))</f>
        <v/>
      </c>
      <c r="AA1081" s="4">
        <f>SUMPRODUCT(($C$2:$C$3444=C1081)*($X$2:$X$3444&lt;X1081))+SUMPRODUCT(($C$2:C1081=C1081)*($X$2:X1081=X1081))</f>
        <v/>
      </c>
      <c r="AB1081" s="4">
        <f>MIN(4,INT((AA1081-1)*4/COUNTIF($C$2:$C$3444,C1081))+1)</f>
        <v/>
      </c>
    </row>
    <row r="1082">
      <c r="A1082" s="5" t="inlineStr">
        <is>
          <t>W01271</t>
        </is>
      </c>
      <c r="B1082" s="5" t="inlineStr">
        <is>
          <t>IT · Milan</t>
        </is>
      </c>
      <c r="C1082" s="5" t="inlineStr">
        <is>
          <t>IT</t>
        </is>
      </c>
      <c r="D1082" s="5" t="inlineStr">
        <is>
          <t>Milan</t>
        </is>
      </c>
      <c r="E1082" s="5" t="inlineStr">
        <is>
          <t>Customer Service</t>
        </is>
      </c>
      <c r="F1082" s="5" t="inlineStr">
        <is>
          <t>L2</t>
        </is>
      </c>
      <c r="G1082" s="5" t="inlineStr">
        <is>
          <t>Customer Service L2</t>
        </is>
      </c>
      <c r="H1082" s="5" t="inlineStr">
        <is>
          <t>M</t>
        </is>
      </c>
      <c r="I1082" s="5" t="inlineStr">
        <is>
          <t>Permanent</t>
        </is>
      </c>
      <c r="J1082" s="5" t="inlineStr">
        <is>
          <t>Hybrid</t>
        </is>
      </c>
      <c r="K1082" s="5" t="n">
        <v>1</v>
      </c>
      <c r="L1082" s="5" t="n">
        <v>40</v>
      </c>
      <c r="M1082" s="5" t="n">
        <v>4</v>
      </c>
      <c r="N1082" s="41" t="n">
        <v>30600</v>
      </c>
      <c r="O1082" s="41" t="n">
        <v>0</v>
      </c>
      <c r="P1082" s="41" t="n">
        <v>0</v>
      </c>
      <c r="Q1082" s="41" t="n">
        <v>0</v>
      </c>
      <c r="R1082" s="41" t="n">
        <v>0</v>
      </c>
      <c r="S1082" s="28">
        <f>L1082*Settings!$C$7</f>
        <v/>
      </c>
      <c r="T1082" s="34">
        <f>O1082+P1082+Q1082+R1082</f>
        <v/>
      </c>
      <c r="U1082" s="34">
        <f>N1082+T1082</f>
        <v/>
      </c>
      <c r="V1082" s="33">
        <f>N1082/S1082</f>
        <v/>
      </c>
      <c r="W1082" s="33">
        <f>T1082/S1082</f>
        <v/>
      </c>
      <c r="X1082" s="33">
        <f>U1082/S1082</f>
        <v/>
      </c>
      <c r="Y1082" s="4">
        <f>IF(T1082&gt;0,1,0)</f>
        <v/>
      </c>
      <c r="Z1082" s="4">
        <f>INDEX('Job Evaluation'!$I$5:$I$40,MATCH(G1082,'Job Evaluation'!$A$5:$A$40,0))</f>
        <v/>
      </c>
      <c r="AA1082" s="4">
        <f>SUMPRODUCT(($C$2:$C$3444=C1082)*($X$2:$X$3444&lt;X1082))+SUMPRODUCT(($C$2:C1082=C1082)*($X$2:X1082=X1082))</f>
        <v/>
      </c>
      <c r="AB1082" s="4">
        <f>MIN(4,INT((AA1082-1)*4/COUNTIF($C$2:$C$3444,C1082))+1)</f>
        <v/>
      </c>
    </row>
    <row r="1083">
      <c r="A1083" s="5" t="inlineStr">
        <is>
          <t>W01272</t>
        </is>
      </c>
      <c r="B1083" s="5" t="inlineStr">
        <is>
          <t>PL · Kraków</t>
        </is>
      </c>
      <c r="C1083" s="5" t="inlineStr">
        <is>
          <t>PL</t>
        </is>
      </c>
      <c r="D1083" s="5" t="inlineStr">
        <is>
          <t>Krakow</t>
        </is>
      </c>
      <c r="E1083" s="5" t="inlineStr">
        <is>
          <t>Operations</t>
        </is>
      </c>
      <c r="F1083" s="5" t="inlineStr">
        <is>
          <t>L2</t>
        </is>
      </c>
      <c r="G1083" s="5" t="inlineStr">
        <is>
          <t>Operations L2</t>
        </is>
      </c>
      <c r="H1083" s="5" t="inlineStr">
        <is>
          <t>M</t>
        </is>
      </c>
      <c r="I1083" s="5" t="inlineStr">
        <is>
          <t>Permanent</t>
        </is>
      </c>
      <c r="J1083" s="5" t="inlineStr">
        <is>
          <t>Hybrid</t>
        </is>
      </c>
      <c r="K1083" s="5" t="n">
        <v>1</v>
      </c>
      <c r="L1083" s="5" t="n">
        <v>40</v>
      </c>
      <c r="M1083" s="5" t="n">
        <v>5</v>
      </c>
      <c r="N1083" s="41" t="n">
        <v>24150</v>
      </c>
      <c r="O1083" s="41" t="n">
        <v>0</v>
      </c>
      <c r="P1083" s="41" t="n">
        <v>0</v>
      </c>
      <c r="Q1083" s="41" t="n">
        <v>0</v>
      </c>
      <c r="R1083" s="41" t="n">
        <v>0</v>
      </c>
      <c r="S1083" s="28">
        <f>L1083*Settings!$C$7</f>
        <v/>
      </c>
      <c r="T1083" s="34">
        <f>O1083+P1083+Q1083+R1083</f>
        <v/>
      </c>
      <c r="U1083" s="34">
        <f>N1083+T1083</f>
        <v/>
      </c>
      <c r="V1083" s="33">
        <f>N1083/S1083</f>
        <v/>
      </c>
      <c r="W1083" s="33">
        <f>T1083/S1083</f>
        <v/>
      </c>
      <c r="X1083" s="33">
        <f>U1083/S1083</f>
        <v/>
      </c>
      <c r="Y1083" s="4">
        <f>IF(T1083&gt;0,1,0)</f>
        <v/>
      </c>
      <c r="Z1083" s="4">
        <f>INDEX('Job Evaluation'!$I$5:$I$40,MATCH(G1083,'Job Evaluation'!$A$5:$A$40,0))</f>
        <v/>
      </c>
      <c r="AA1083" s="4">
        <f>SUMPRODUCT(($C$2:$C$3444=C1083)*($X$2:$X$3444&lt;X1083))+SUMPRODUCT(($C$2:C1083=C1083)*($X$2:X1083=X1083))</f>
        <v/>
      </c>
      <c r="AB1083" s="4">
        <f>MIN(4,INT((AA1083-1)*4/COUNTIF($C$2:$C$3444,C1083))+1)</f>
        <v/>
      </c>
    </row>
    <row r="1084">
      <c r="A1084" s="5" t="inlineStr">
        <is>
          <t>W01273</t>
        </is>
      </c>
      <c r="B1084" s="5" t="inlineStr">
        <is>
          <t>PL · Kraków</t>
        </is>
      </c>
      <c r="C1084" s="5" t="inlineStr">
        <is>
          <t>PL</t>
        </is>
      </c>
      <c r="D1084" s="5" t="inlineStr">
        <is>
          <t>Krakow</t>
        </is>
      </c>
      <c r="E1084" s="5" t="inlineStr">
        <is>
          <t>Customer Service</t>
        </is>
      </c>
      <c r="F1084" s="5" t="inlineStr">
        <is>
          <t>L4</t>
        </is>
      </c>
      <c r="G1084" s="5" t="inlineStr">
        <is>
          <t>Customer Service L4</t>
        </is>
      </c>
      <c r="H1084" s="5" t="inlineStr">
        <is>
          <t>M</t>
        </is>
      </c>
      <c r="I1084" s="5" t="inlineStr">
        <is>
          <t>Permanent</t>
        </is>
      </c>
      <c r="J1084" s="5" t="inlineStr">
        <is>
          <t>Remote</t>
        </is>
      </c>
      <c r="K1084" s="5" t="n">
        <v>1</v>
      </c>
      <c r="L1084" s="5" t="n">
        <v>40</v>
      </c>
      <c r="M1084" s="5" t="n">
        <v>3</v>
      </c>
      <c r="N1084" s="41" t="n">
        <v>39300</v>
      </c>
      <c r="O1084" s="41" t="n">
        <v>3330</v>
      </c>
      <c r="P1084" s="41" t="n">
        <v>0</v>
      </c>
      <c r="Q1084" s="41" t="n">
        <v>0</v>
      </c>
      <c r="R1084" s="41" t="n">
        <v>0</v>
      </c>
      <c r="S1084" s="28">
        <f>L1084*Settings!$C$7</f>
        <v/>
      </c>
      <c r="T1084" s="34">
        <f>O1084+P1084+Q1084+R1084</f>
        <v/>
      </c>
      <c r="U1084" s="34">
        <f>N1084+T1084</f>
        <v/>
      </c>
      <c r="V1084" s="33">
        <f>N1084/S1084</f>
        <v/>
      </c>
      <c r="W1084" s="33">
        <f>T1084/S1084</f>
        <v/>
      </c>
      <c r="X1084" s="33">
        <f>U1084/S1084</f>
        <v/>
      </c>
      <c r="Y1084" s="4">
        <f>IF(T1084&gt;0,1,0)</f>
        <v/>
      </c>
      <c r="Z1084" s="4">
        <f>INDEX('Job Evaluation'!$I$5:$I$40,MATCH(G1084,'Job Evaluation'!$A$5:$A$40,0))</f>
        <v/>
      </c>
      <c r="AA1084" s="4">
        <f>SUMPRODUCT(($C$2:$C$3444=C1084)*($X$2:$X$3444&lt;X1084))+SUMPRODUCT(($C$2:C1084=C1084)*($X$2:X1084=X1084))</f>
        <v/>
      </c>
      <c r="AB1084" s="4">
        <f>MIN(4,INT((AA1084-1)*4/COUNTIF($C$2:$C$3444,C1084))+1)</f>
        <v/>
      </c>
    </row>
    <row r="1085">
      <c r="A1085" s="5" t="inlineStr">
        <is>
          <t>W01274</t>
        </is>
      </c>
      <c r="B1085" s="5" t="inlineStr">
        <is>
          <t>PL · Kraków</t>
        </is>
      </c>
      <c r="C1085" s="5" t="inlineStr">
        <is>
          <t>PL</t>
        </is>
      </c>
      <c r="D1085" s="5" t="inlineStr">
        <is>
          <t>Krakow</t>
        </is>
      </c>
      <c r="E1085" s="5" t="inlineStr">
        <is>
          <t>Operations</t>
        </is>
      </c>
      <c r="F1085" s="5" t="inlineStr">
        <is>
          <t>L2</t>
        </is>
      </c>
      <c r="G1085" s="5" t="inlineStr">
        <is>
          <t>Operations L2</t>
        </is>
      </c>
      <c r="H1085" s="5" t="inlineStr">
        <is>
          <t>F</t>
        </is>
      </c>
      <c r="I1085" s="5" t="inlineStr">
        <is>
          <t>Permanent</t>
        </is>
      </c>
      <c r="J1085" s="5" t="inlineStr">
        <is>
          <t>Hybrid</t>
        </is>
      </c>
      <c r="K1085" s="5" t="n">
        <v>1</v>
      </c>
      <c r="L1085" s="5" t="n">
        <v>40</v>
      </c>
      <c r="M1085" s="5" t="n">
        <v>3</v>
      </c>
      <c r="N1085" s="41" t="n">
        <v>24300</v>
      </c>
      <c r="O1085" s="41" t="n">
        <v>0</v>
      </c>
      <c r="P1085" s="41" t="n">
        <v>0</v>
      </c>
      <c r="Q1085" s="41" t="n">
        <v>0</v>
      </c>
      <c r="R1085" s="41" t="n">
        <v>0</v>
      </c>
      <c r="S1085" s="28">
        <f>L1085*Settings!$C$7</f>
        <v/>
      </c>
      <c r="T1085" s="34">
        <f>O1085+P1085+Q1085+R1085</f>
        <v/>
      </c>
      <c r="U1085" s="34">
        <f>N1085+T1085</f>
        <v/>
      </c>
      <c r="V1085" s="33">
        <f>N1085/S1085</f>
        <v/>
      </c>
      <c r="W1085" s="33">
        <f>T1085/S1085</f>
        <v/>
      </c>
      <c r="X1085" s="33">
        <f>U1085/S1085</f>
        <v/>
      </c>
      <c r="Y1085" s="4">
        <f>IF(T1085&gt;0,1,0)</f>
        <v/>
      </c>
      <c r="Z1085" s="4">
        <f>INDEX('Job Evaluation'!$I$5:$I$40,MATCH(G1085,'Job Evaluation'!$A$5:$A$40,0))</f>
        <v/>
      </c>
      <c r="AA1085" s="4">
        <f>SUMPRODUCT(($C$2:$C$3444=C1085)*($X$2:$X$3444&lt;X1085))+SUMPRODUCT(($C$2:C1085=C1085)*($X$2:X1085=X1085))</f>
        <v/>
      </c>
      <c r="AB1085" s="4">
        <f>MIN(4,INT((AA1085-1)*4/COUNTIF($C$2:$C$3444,C1085))+1)</f>
        <v/>
      </c>
    </row>
    <row r="1086">
      <c r="A1086" s="5" t="inlineStr">
        <is>
          <t>W01275</t>
        </is>
      </c>
      <c r="B1086" s="5" t="inlineStr">
        <is>
          <t>IT · Milan</t>
        </is>
      </c>
      <c r="C1086" s="5" t="inlineStr">
        <is>
          <t>IT</t>
        </is>
      </c>
      <c r="D1086" s="5" t="inlineStr">
        <is>
          <t>Milan</t>
        </is>
      </c>
      <c r="E1086" s="5" t="inlineStr">
        <is>
          <t>Tech</t>
        </is>
      </c>
      <c r="F1086" s="5" t="inlineStr">
        <is>
          <t>L2</t>
        </is>
      </c>
      <c r="G1086" s="5" t="inlineStr">
        <is>
          <t>Tech L2</t>
        </is>
      </c>
      <c r="H1086" s="5" t="inlineStr">
        <is>
          <t>M</t>
        </is>
      </c>
      <c r="I1086" s="5" t="inlineStr">
        <is>
          <t>Permanent</t>
        </is>
      </c>
      <c r="J1086" s="5" t="inlineStr">
        <is>
          <t>Hybrid</t>
        </is>
      </c>
      <c r="K1086" s="5" t="n">
        <v>1</v>
      </c>
      <c r="L1086" s="5" t="n">
        <v>40</v>
      </c>
      <c r="M1086" s="5" t="n">
        <v>1</v>
      </c>
      <c r="N1086" s="41" t="n">
        <v>40550</v>
      </c>
      <c r="O1086" s="41" t="n">
        <v>0</v>
      </c>
      <c r="P1086" s="41" t="n">
        <v>0</v>
      </c>
      <c r="Q1086" s="41" t="n">
        <v>0</v>
      </c>
      <c r="R1086" s="41" t="n">
        <v>0</v>
      </c>
      <c r="S1086" s="28">
        <f>L1086*Settings!$C$7</f>
        <v/>
      </c>
      <c r="T1086" s="34">
        <f>O1086+P1086+Q1086+R1086</f>
        <v/>
      </c>
      <c r="U1086" s="34">
        <f>N1086+T1086</f>
        <v/>
      </c>
      <c r="V1086" s="33">
        <f>N1086/S1086</f>
        <v/>
      </c>
      <c r="W1086" s="33">
        <f>T1086/S1086</f>
        <v/>
      </c>
      <c r="X1086" s="33">
        <f>U1086/S1086</f>
        <v/>
      </c>
      <c r="Y1086" s="4">
        <f>IF(T1086&gt;0,1,0)</f>
        <v/>
      </c>
      <c r="Z1086" s="4">
        <f>INDEX('Job Evaluation'!$I$5:$I$40,MATCH(G1086,'Job Evaluation'!$A$5:$A$40,0))</f>
        <v/>
      </c>
      <c r="AA1086" s="4">
        <f>SUMPRODUCT(($C$2:$C$3444=C1086)*($X$2:$X$3444&lt;X1086))+SUMPRODUCT(($C$2:C1086=C1086)*($X$2:X1086=X1086))</f>
        <v/>
      </c>
      <c r="AB1086" s="4">
        <f>MIN(4,INT((AA1086-1)*4/COUNTIF($C$2:$C$3444,C1086))+1)</f>
        <v/>
      </c>
    </row>
    <row r="1087">
      <c r="A1087" s="5" t="inlineStr">
        <is>
          <t>W01276</t>
        </is>
      </c>
      <c r="B1087" s="5" t="inlineStr">
        <is>
          <t>IT · Milan</t>
        </is>
      </c>
      <c r="C1087" s="5" t="inlineStr">
        <is>
          <t>IT</t>
        </is>
      </c>
      <c r="D1087" s="5" t="inlineStr">
        <is>
          <t>Milan</t>
        </is>
      </c>
      <c r="E1087" s="5" t="inlineStr">
        <is>
          <t>Customer Service</t>
        </is>
      </c>
      <c r="F1087" s="5" t="inlineStr">
        <is>
          <t>L2</t>
        </is>
      </c>
      <c r="G1087" s="5" t="inlineStr">
        <is>
          <t>Customer Service L2</t>
        </is>
      </c>
      <c r="H1087" s="5" t="inlineStr">
        <is>
          <t>F</t>
        </is>
      </c>
      <c r="I1087" s="5" t="inlineStr">
        <is>
          <t>Fixed-term</t>
        </is>
      </c>
      <c r="J1087" s="5" t="inlineStr">
        <is>
          <t>Remote</t>
        </is>
      </c>
      <c r="K1087" s="5" t="n">
        <v>1</v>
      </c>
      <c r="L1087" s="5" t="n">
        <v>40</v>
      </c>
      <c r="M1087" s="5" t="n">
        <v>2</v>
      </c>
      <c r="N1087" s="41" t="n">
        <v>24950</v>
      </c>
      <c r="O1087" s="41" t="n">
        <v>0</v>
      </c>
      <c r="P1087" s="41" t="n">
        <v>0</v>
      </c>
      <c r="Q1087" s="41" t="n">
        <v>0</v>
      </c>
      <c r="R1087" s="41" t="n">
        <v>0</v>
      </c>
      <c r="S1087" s="28">
        <f>L1087*Settings!$C$7</f>
        <v/>
      </c>
      <c r="T1087" s="34">
        <f>O1087+P1087+Q1087+R1087</f>
        <v/>
      </c>
      <c r="U1087" s="34">
        <f>N1087+T1087</f>
        <v/>
      </c>
      <c r="V1087" s="33">
        <f>N1087/S1087</f>
        <v/>
      </c>
      <c r="W1087" s="33">
        <f>T1087/S1087</f>
        <v/>
      </c>
      <c r="X1087" s="33">
        <f>U1087/S1087</f>
        <v/>
      </c>
      <c r="Y1087" s="4">
        <f>IF(T1087&gt;0,1,0)</f>
        <v/>
      </c>
      <c r="Z1087" s="4">
        <f>INDEX('Job Evaluation'!$I$5:$I$40,MATCH(G1087,'Job Evaluation'!$A$5:$A$40,0))</f>
        <v/>
      </c>
      <c r="AA1087" s="4">
        <f>SUMPRODUCT(($C$2:$C$3444=C1087)*($X$2:$X$3444&lt;X1087))+SUMPRODUCT(($C$2:C1087=C1087)*($X$2:X1087=X1087))</f>
        <v/>
      </c>
      <c r="AB1087" s="4">
        <f>MIN(4,INT((AA1087-1)*4/COUNTIF($C$2:$C$3444,C1087))+1)</f>
        <v/>
      </c>
    </row>
    <row r="1088">
      <c r="A1088" s="5" t="inlineStr">
        <is>
          <t>W01277</t>
        </is>
      </c>
      <c r="B1088" s="5" t="inlineStr">
        <is>
          <t>PL · Kraków</t>
        </is>
      </c>
      <c r="C1088" s="5" t="inlineStr">
        <is>
          <t>PL</t>
        </is>
      </c>
      <c r="D1088" s="5" t="inlineStr">
        <is>
          <t>Krakow</t>
        </is>
      </c>
      <c r="E1088" s="5" t="inlineStr">
        <is>
          <t>Tech</t>
        </is>
      </c>
      <c r="F1088" s="5" t="inlineStr">
        <is>
          <t>L3</t>
        </is>
      </c>
      <c r="G1088" s="5" t="inlineStr">
        <is>
          <t>Tech L3</t>
        </is>
      </c>
      <c r="H1088" s="5" t="inlineStr">
        <is>
          <t>M</t>
        </is>
      </c>
      <c r="I1088" s="5" t="inlineStr">
        <is>
          <t>Permanent</t>
        </is>
      </c>
      <c r="J1088" s="5" t="inlineStr">
        <is>
          <t>Onsite</t>
        </is>
      </c>
      <c r="K1088" s="5" t="n">
        <v>1</v>
      </c>
      <c r="L1088" s="5" t="n">
        <v>40</v>
      </c>
      <c r="M1088" s="5" t="n">
        <v>2</v>
      </c>
      <c r="N1088" s="41" t="n">
        <v>39650</v>
      </c>
      <c r="O1088" s="41" t="n">
        <v>940</v>
      </c>
      <c r="P1088" s="41" t="n">
        <v>0</v>
      </c>
      <c r="Q1088" s="41" t="n">
        <v>0</v>
      </c>
      <c r="R1088" s="41" t="n">
        <v>0</v>
      </c>
      <c r="S1088" s="28">
        <f>L1088*Settings!$C$7</f>
        <v/>
      </c>
      <c r="T1088" s="34">
        <f>O1088+P1088+Q1088+R1088</f>
        <v/>
      </c>
      <c r="U1088" s="34">
        <f>N1088+T1088</f>
        <v/>
      </c>
      <c r="V1088" s="33">
        <f>N1088/S1088</f>
        <v/>
      </c>
      <c r="W1088" s="33">
        <f>T1088/S1088</f>
        <v/>
      </c>
      <c r="X1088" s="33">
        <f>U1088/S1088</f>
        <v/>
      </c>
      <c r="Y1088" s="4">
        <f>IF(T1088&gt;0,1,0)</f>
        <v/>
      </c>
      <c r="Z1088" s="4">
        <f>INDEX('Job Evaluation'!$I$5:$I$40,MATCH(G1088,'Job Evaluation'!$A$5:$A$40,0))</f>
        <v/>
      </c>
      <c r="AA1088" s="4">
        <f>SUMPRODUCT(($C$2:$C$3444=C1088)*($X$2:$X$3444&lt;X1088))+SUMPRODUCT(($C$2:C1088=C1088)*($X$2:X1088=X1088))</f>
        <v/>
      </c>
      <c r="AB1088" s="4">
        <f>MIN(4,INT((AA1088-1)*4/COUNTIF($C$2:$C$3444,C1088))+1)</f>
        <v/>
      </c>
    </row>
    <row r="1089">
      <c r="A1089" s="5" t="inlineStr">
        <is>
          <t>W01278</t>
        </is>
      </c>
      <c r="B1089" s="5" t="inlineStr">
        <is>
          <t>PL · Kraków</t>
        </is>
      </c>
      <c r="C1089" s="5" t="inlineStr">
        <is>
          <t>PL</t>
        </is>
      </c>
      <c r="D1089" s="5" t="inlineStr">
        <is>
          <t>Krakow</t>
        </is>
      </c>
      <c r="E1089" s="5" t="inlineStr">
        <is>
          <t>Customer Service</t>
        </is>
      </c>
      <c r="F1089" s="5" t="inlineStr">
        <is>
          <t>L2</t>
        </is>
      </c>
      <c r="G1089" s="5" t="inlineStr">
        <is>
          <t>Customer Service L2</t>
        </is>
      </c>
      <c r="H1089" s="5" t="inlineStr">
        <is>
          <t>M</t>
        </is>
      </c>
      <c r="I1089" s="5" t="inlineStr">
        <is>
          <t>Permanent</t>
        </is>
      </c>
      <c r="J1089" s="5" t="inlineStr">
        <is>
          <t>Hybrid</t>
        </is>
      </c>
      <c r="K1089" s="5" t="n">
        <v>1</v>
      </c>
      <c r="L1089" s="5" t="n">
        <v>40</v>
      </c>
      <c r="M1089" s="5" t="n">
        <v>3</v>
      </c>
      <c r="N1089" s="41" t="n">
        <v>20450</v>
      </c>
      <c r="O1089" s="41" t="n">
        <v>0</v>
      </c>
      <c r="P1089" s="41" t="n">
        <v>0</v>
      </c>
      <c r="Q1089" s="41" t="n">
        <v>0</v>
      </c>
      <c r="R1089" s="41" t="n">
        <v>0</v>
      </c>
      <c r="S1089" s="28">
        <f>L1089*Settings!$C$7</f>
        <v/>
      </c>
      <c r="T1089" s="34">
        <f>O1089+P1089+Q1089+R1089</f>
        <v/>
      </c>
      <c r="U1089" s="34">
        <f>N1089+T1089</f>
        <v/>
      </c>
      <c r="V1089" s="33">
        <f>N1089/S1089</f>
        <v/>
      </c>
      <c r="W1089" s="33">
        <f>T1089/S1089</f>
        <v/>
      </c>
      <c r="X1089" s="33">
        <f>U1089/S1089</f>
        <v/>
      </c>
      <c r="Y1089" s="4">
        <f>IF(T1089&gt;0,1,0)</f>
        <v/>
      </c>
      <c r="Z1089" s="4">
        <f>INDEX('Job Evaluation'!$I$5:$I$40,MATCH(G1089,'Job Evaluation'!$A$5:$A$40,0))</f>
        <v/>
      </c>
      <c r="AA1089" s="4">
        <f>SUMPRODUCT(($C$2:$C$3444=C1089)*($X$2:$X$3444&lt;X1089))+SUMPRODUCT(($C$2:C1089=C1089)*($X$2:X1089=X1089))</f>
        <v/>
      </c>
      <c r="AB1089" s="4">
        <f>MIN(4,INT((AA1089-1)*4/COUNTIF($C$2:$C$3444,C1089))+1)</f>
        <v/>
      </c>
    </row>
    <row r="1090">
      <c r="A1090" s="5" t="inlineStr">
        <is>
          <t>W01279</t>
        </is>
      </c>
      <c r="B1090" s="5" t="inlineStr">
        <is>
          <t>DE · Munich</t>
        </is>
      </c>
      <c r="C1090" s="5" t="inlineStr">
        <is>
          <t>DE</t>
        </is>
      </c>
      <c r="D1090" s="5" t="inlineStr">
        <is>
          <t>Munich</t>
        </is>
      </c>
      <c r="E1090" s="5" t="inlineStr">
        <is>
          <t>Finance</t>
        </is>
      </c>
      <c r="F1090" s="5" t="inlineStr">
        <is>
          <t>L6</t>
        </is>
      </c>
      <c r="G1090" s="5" t="inlineStr">
        <is>
          <t>Finance L6</t>
        </is>
      </c>
      <c r="H1090" s="5" t="inlineStr">
        <is>
          <t>F</t>
        </is>
      </c>
      <c r="I1090" s="5" t="inlineStr">
        <is>
          <t>Permanent</t>
        </is>
      </c>
      <c r="J1090" s="5" t="inlineStr">
        <is>
          <t>Onsite</t>
        </is>
      </c>
      <c r="K1090" s="5" t="n">
        <v>1</v>
      </c>
      <c r="L1090" s="5" t="n">
        <v>40</v>
      </c>
      <c r="M1090" s="5" t="n">
        <v>3</v>
      </c>
      <c r="N1090" s="41" t="n">
        <v>168550</v>
      </c>
      <c r="O1090" s="41" t="n">
        <v>35120</v>
      </c>
      <c r="P1090" s="41" t="n">
        <v>0</v>
      </c>
      <c r="Q1090" s="41" t="n">
        <v>0</v>
      </c>
      <c r="R1090" s="41" t="n">
        <v>7200</v>
      </c>
      <c r="S1090" s="28">
        <f>L1090*Settings!$C$7</f>
        <v/>
      </c>
      <c r="T1090" s="34">
        <f>O1090+P1090+Q1090+R1090</f>
        <v/>
      </c>
      <c r="U1090" s="34">
        <f>N1090+T1090</f>
        <v/>
      </c>
      <c r="V1090" s="33">
        <f>N1090/S1090</f>
        <v/>
      </c>
      <c r="W1090" s="33">
        <f>T1090/S1090</f>
        <v/>
      </c>
      <c r="X1090" s="33">
        <f>U1090/S1090</f>
        <v/>
      </c>
      <c r="Y1090" s="4">
        <f>IF(T1090&gt;0,1,0)</f>
        <v/>
      </c>
      <c r="Z1090" s="4">
        <f>INDEX('Job Evaluation'!$I$5:$I$40,MATCH(G1090,'Job Evaluation'!$A$5:$A$40,0))</f>
        <v/>
      </c>
      <c r="AA1090" s="4">
        <f>SUMPRODUCT(($C$2:$C$3444=C1090)*($X$2:$X$3444&lt;X1090))+SUMPRODUCT(($C$2:C1090=C1090)*($X$2:X1090=X1090))</f>
        <v/>
      </c>
      <c r="AB1090" s="4">
        <f>MIN(4,INT((AA1090-1)*4/COUNTIF($C$2:$C$3444,C1090))+1)</f>
        <v/>
      </c>
    </row>
    <row r="1091">
      <c r="A1091" s="5" t="inlineStr">
        <is>
          <t>W01282</t>
        </is>
      </c>
      <c r="B1091" s="5" t="inlineStr">
        <is>
          <t>PL · Kraków</t>
        </is>
      </c>
      <c r="C1091" s="5" t="inlineStr">
        <is>
          <t>PL</t>
        </is>
      </c>
      <c r="D1091" s="5" t="inlineStr">
        <is>
          <t>Krakow</t>
        </is>
      </c>
      <c r="E1091" s="5" t="inlineStr">
        <is>
          <t>Sales</t>
        </is>
      </c>
      <c r="F1091" s="5" t="inlineStr">
        <is>
          <t>L3</t>
        </is>
      </c>
      <c r="G1091" s="5" t="inlineStr">
        <is>
          <t>Sales L3</t>
        </is>
      </c>
      <c r="H1091" s="5" t="inlineStr">
        <is>
          <t>F</t>
        </is>
      </c>
      <c r="I1091" s="5" t="inlineStr">
        <is>
          <t>Fixed-term</t>
        </is>
      </c>
      <c r="J1091" s="5" t="inlineStr">
        <is>
          <t>Onsite</t>
        </is>
      </c>
      <c r="K1091" s="5" t="n">
        <v>1</v>
      </c>
      <c r="L1091" s="5" t="n">
        <v>40</v>
      </c>
      <c r="M1091" s="5" t="n">
        <v>3</v>
      </c>
      <c r="N1091" s="41" t="n">
        <v>34150</v>
      </c>
      <c r="O1091" s="41" t="n">
        <v>1880</v>
      </c>
      <c r="P1091" s="41" t="n">
        <v>5850</v>
      </c>
      <c r="Q1091" s="41" t="n">
        <v>0</v>
      </c>
      <c r="R1091" s="41" t="n">
        <v>0</v>
      </c>
      <c r="S1091" s="28">
        <f>L1091*Settings!$C$7</f>
        <v/>
      </c>
      <c r="T1091" s="34">
        <f>O1091+P1091+Q1091+R1091</f>
        <v/>
      </c>
      <c r="U1091" s="34">
        <f>N1091+T1091</f>
        <v/>
      </c>
      <c r="V1091" s="33">
        <f>N1091/S1091</f>
        <v/>
      </c>
      <c r="W1091" s="33">
        <f>T1091/S1091</f>
        <v/>
      </c>
      <c r="X1091" s="33">
        <f>U1091/S1091</f>
        <v/>
      </c>
      <c r="Y1091" s="4">
        <f>IF(T1091&gt;0,1,0)</f>
        <v/>
      </c>
      <c r="Z1091" s="4">
        <f>INDEX('Job Evaluation'!$I$5:$I$40,MATCH(G1091,'Job Evaluation'!$A$5:$A$40,0))</f>
        <v/>
      </c>
      <c r="AA1091" s="4">
        <f>SUMPRODUCT(($C$2:$C$3444=C1091)*($X$2:$X$3444&lt;X1091))+SUMPRODUCT(($C$2:C1091=C1091)*($X$2:X1091=X1091))</f>
        <v/>
      </c>
      <c r="AB1091" s="4">
        <f>MIN(4,INT((AA1091-1)*4/COUNTIF($C$2:$C$3444,C1091))+1)</f>
        <v/>
      </c>
    </row>
    <row r="1092">
      <c r="A1092" s="5" t="inlineStr">
        <is>
          <t>W01283</t>
        </is>
      </c>
      <c r="B1092" s="5" t="inlineStr">
        <is>
          <t>IT · Milan</t>
        </is>
      </c>
      <c r="C1092" s="5" t="inlineStr">
        <is>
          <t>IT</t>
        </is>
      </c>
      <c r="D1092" s="5" t="inlineStr">
        <is>
          <t>Milan</t>
        </is>
      </c>
      <c r="E1092" s="5" t="inlineStr">
        <is>
          <t>Finance</t>
        </is>
      </c>
      <c r="F1092" s="5" t="inlineStr">
        <is>
          <t>L6</t>
        </is>
      </c>
      <c r="G1092" s="5" t="inlineStr">
        <is>
          <t>Finance L6</t>
        </is>
      </c>
      <c r="H1092" s="5" t="inlineStr">
        <is>
          <t>M</t>
        </is>
      </c>
      <c r="I1092" s="5" t="inlineStr">
        <is>
          <t>Permanent</t>
        </is>
      </c>
      <c r="J1092" s="5" t="inlineStr">
        <is>
          <t>Hybrid</t>
        </is>
      </c>
      <c r="K1092" s="5" t="n">
        <v>1</v>
      </c>
      <c r="L1092" s="5" t="n">
        <v>40</v>
      </c>
      <c r="M1092" s="5" t="n">
        <v>3</v>
      </c>
      <c r="N1092" s="41" t="n">
        <v>119600</v>
      </c>
      <c r="O1092" s="41" t="n">
        <v>22850</v>
      </c>
      <c r="P1092" s="41" t="n">
        <v>0</v>
      </c>
      <c r="Q1092" s="41" t="n">
        <v>0</v>
      </c>
      <c r="R1092" s="41" t="n">
        <v>6000</v>
      </c>
      <c r="S1092" s="28">
        <f>L1092*Settings!$C$7</f>
        <v/>
      </c>
      <c r="T1092" s="34">
        <f>O1092+P1092+Q1092+R1092</f>
        <v/>
      </c>
      <c r="U1092" s="34">
        <f>N1092+T1092</f>
        <v/>
      </c>
      <c r="V1092" s="33">
        <f>N1092/S1092</f>
        <v/>
      </c>
      <c r="W1092" s="33">
        <f>T1092/S1092</f>
        <v/>
      </c>
      <c r="X1092" s="33">
        <f>U1092/S1092</f>
        <v/>
      </c>
      <c r="Y1092" s="4">
        <f>IF(T1092&gt;0,1,0)</f>
        <v/>
      </c>
      <c r="Z1092" s="4">
        <f>INDEX('Job Evaluation'!$I$5:$I$40,MATCH(G1092,'Job Evaluation'!$A$5:$A$40,0))</f>
        <v/>
      </c>
      <c r="AA1092" s="4">
        <f>SUMPRODUCT(($C$2:$C$3444=C1092)*($X$2:$X$3444&lt;X1092))+SUMPRODUCT(($C$2:C1092=C1092)*($X$2:X1092=X1092))</f>
        <v/>
      </c>
      <c r="AB1092" s="4">
        <f>MIN(4,INT((AA1092-1)*4/COUNTIF($C$2:$C$3444,C1092))+1)</f>
        <v/>
      </c>
    </row>
    <row r="1093">
      <c r="A1093" s="5" t="inlineStr">
        <is>
          <t>W01284</t>
        </is>
      </c>
      <c r="B1093" s="5" t="inlineStr">
        <is>
          <t>ES · Barcelona</t>
        </is>
      </c>
      <c r="C1093" s="5" t="inlineStr">
        <is>
          <t>ES</t>
        </is>
      </c>
      <c r="D1093" s="5" t="inlineStr">
        <is>
          <t>Barcelona</t>
        </is>
      </c>
      <c r="E1093" s="5" t="inlineStr">
        <is>
          <t>Operations</t>
        </is>
      </c>
      <c r="F1093" s="5" t="inlineStr">
        <is>
          <t>L3</t>
        </is>
      </c>
      <c r="G1093" s="5" t="inlineStr">
        <is>
          <t>Operations L3</t>
        </is>
      </c>
      <c r="H1093" s="5" t="inlineStr">
        <is>
          <t>F</t>
        </is>
      </c>
      <c r="I1093" s="5" t="inlineStr">
        <is>
          <t>Permanent</t>
        </is>
      </c>
      <c r="J1093" s="5" t="inlineStr">
        <is>
          <t>Onsite</t>
        </is>
      </c>
      <c r="K1093" s="5" t="n">
        <v>1</v>
      </c>
      <c r="L1093" s="5" t="n">
        <v>40</v>
      </c>
      <c r="M1093" s="5" t="n">
        <v>4</v>
      </c>
      <c r="N1093" s="41" t="n">
        <v>40300</v>
      </c>
      <c r="O1093" s="41" t="n">
        <v>2520</v>
      </c>
      <c r="P1093" s="41" t="n">
        <v>0</v>
      </c>
      <c r="Q1093" s="41" t="n">
        <v>1200</v>
      </c>
      <c r="R1093" s="41" t="n">
        <v>0</v>
      </c>
      <c r="S1093" s="28">
        <f>L1093*Settings!$C$7</f>
        <v/>
      </c>
      <c r="T1093" s="34">
        <f>O1093+P1093+Q1093+R1093</f>
        <v/>
      </c>
      <c r="U1093" s="34">
        <f>N1093+T1093</f>
        <v/>
      </c>
      <c r="V1093" s="33">
        <f>N1093/S1093</f>
        <v/>
      </c>
      <c r="W1093" s="33">
        <f>T1093/S1093</f>
        <v/>
      </c>
      <c r="X1093" s="33">
        <f>U1093/S1093</f>
        <v/>
      </c>
      <c r="Y1093" s="4">
        <f>IF(T1093&gt;0,1,0)</f>
        <v/>
      </c>
      <c r="Z1093" s="4">
        <f>INDEX('Job Evaluation'!$I$5:$I$40,MATCH(G1093,'Job Evaluation'!$A$5:$A$40,0))</f>
        <v/>
      </c>
      <c r="AA1093" s="4">
        <f>SUMPRODUCT(($C$2:$C$3444=C1093)*($X$2:$X$3444&lt;X1093))+SUMPRODUCT(($C$2:C1093=C1093)*($X$2:X1093=X1093))</f>
        <v/>
      </c>
      <c r="AB1093" s="4">
        <f>MIN(4,INT((AA1093-1)*4/COUNTIF($C$2:$C$3444,C1093))+1)</f>
        <v/>
      </c>
    </row>
    <row r="1094">
      <c r="A1094" s="5" t="inlineStr">
        <is>
          <t>W01286</t>
        </is>
      </c>
      <c r="B1094" s="5" t="inlineStr">
        <is>
          <t>DE · Munich</t>
        </is>
      </c>
      <c r="C1094" s="5" t="inlineStr">
        <is>
          <t>DE</t>
        </is>
      </c>
      <c r="D1094" s="5" t="inlineStr">
        <is>
          <t>Munich</t>
        </is>
      </c>
      <c r="E1094" s="5" t="inlineStr">
        <is>
          <t>Sales</t>
        </is>
      </c>
      <c r="F1094" s="5" t="inlineStr">
        <is>
          <t>L2</t>
        </is>
      </c>
      <c r="G1094" s="5" t="inlineStr">
        <is>
          <t>Sales L2</t>
        </is>
      </c>
      <c r="H1094" s="5" t="inlineStr">
        <is>
          <t>M</t>
        </is>
      </c>
      <c r="I1094" s="5" t="inlineStr">
        <is>
          <t>Permanent</t>
        </is>
      </c>
      <c r="J1094" s="5" t="inlineStr">
        <is>
          <t>Onsite</t>
        </is>
      </c>
      <c r="K1094" s="5" t="n">
        <v>1</v>
      </c>
      <c r="L1094" s="5" t="n">
        <v>40</v>
      </c>
      <c r="M1094" s="5" t="n">
        <v>3</v>
      </c>
      <c r="N1094" s="41" t="n">
        <v>41650</v>
      </c>
      <c r="O1094" s="41" t="n">
        <v>0</v>
      </c>
      <c r="P1094" s="41" t="n">
        <v>6560</v>
      </c>
      <c r="Q1094" s="41" t="n">
        <v>0</v>
      </c>
      <c r="R1094" s="41" t="n">
        <v>0</v>
      </c>
      <c r="S1094" s="28">
        <f>L1094*Settings!$C$7</f>
        <v/>
      </c>
      <c r="T1094" s="34">
        <f>O1094+P1094+Q1094+R1094</f>
        <v/>
      </c>
      <c r="U1094" s="34">
        <f>N1094+T1094</f>
        <v/>
      </c>
      <c r="V1094" s="33">
        <f>N1094/S1094</f>
        <v/>
      </c>
      <c r="W1094" s="33">
        <f>T1094/S1094</f>
        <v/>
      </c>
      <c r="X1094" s="33">
        <f>U1094/S1094</f>
        <v/>
      </c>
      <c r="Y1094" s="4">
        <f>IF(T1094&gt;0,1,0)</f>
        <v/>
      </c>
      <c r="Z1094" s="4">
        <f>INDEX('Job Evaluation'!$I$5:$I$40,MATCH(G1094,'Job Evaluation'!$A$5:$A$40,0))</f>
        <v/>
      </c>
      <c r="AA1094" s="4">
        <f>SUMPRODUCT(($C$2:$C$3444=C1094)*($X$2:$X$3444&lt;X1094))+SUMPRODUCT(($C$2:C1094=C1094)*($X$2:X1094=X1094))</f>
        <v/>
      </c>
      <c r="AB1094" s="4">
        <f>MIN(4,INT((AA1094-1)*4/COUNTIF($C$2:$C$3444,C1094))+1)</f>
        <v/>
      </c>
    </row>
    <row r="1095">
      <c r="A1095" s="5" t="inlineStr">
        <is>
          <t>W01287</t>
        </is>
      </c>
      <c r="B1095" s="5" t="inlineStr">
        <is>
          <t>ES · Barcelona</t>
        </is>
      </c>
      <c r="C1095" s="5" t="inlineStr">
        <is>
          <t>ES</t>
        </is>
      </c>
      <c r="D1095" s="5" t="inlineStr">
        <is>
          <t>Barcelona</t>
        </is>
      </c>
      <c r="E1095" s="5" t="inlineStr">
        <is>
          <t>Customer Service</t>
        </is>
      </c>
      <c r="F1095" s="5" t="inlineStr">
        <is>
          <t>L3</t>
        </is>
      </c>
      <c r="G1095" s="5" t="inlineStr">
        <is>
          <t>Customer Service L3</t>
        </is>
      </c>
      <c r="H1095" s="5" t="inlineStr">
        <is>
          <t>F</t>
        </is>
      </c>
      <c r="I1095" s="5" t="inlineStr">
        <is>
          <t>Permanent</t>
        </is>
      </c>
      <c r="J1095" s="5" t="inlineStr">
        <is>
          <t>Hybrid</t>
        </is>
      </c>
      <c r="K1095" s="5" t="n">
        <v>1</v>
      </c>
      <c r="L1095" s="5" t="n">
        <v>40</v>
      </c>
      <c r="M1095" s="5" t="n">
        <v>2</v>
      </c>
      <c r="N1095" s="41" t="n">
        <v>39450</v>
      </c>
      <c r="O1095" s="41" t="n">
        <v>1010</v>
      </c>
      <c r="P1095" s="41" t="n">
        <v>0</v>
      </c>
      <c r="Q1095" s="41" t="n">
        <v>0</v>
      </c>
      <c r="R1095" s="41" t="n">
        <v>0</v>
      </c>
      <c r="S1095" s="28">
        <f>L1095*Settings!$C$7</f>
        <v/>
      </c>
      <c r="T1095" s="34">
        <f>O1095+P1095+Q1095+R1095</f>
        <v/>
      </c>
      <c r="U1095" s="34">
        <f>N1095+T1095</f>
        <v/>
      </c>
      <c r="V1095" s="33">
        <f>N1095/S1095</f>
        <v/>
      </c>
      <c r="W1095" s="33">
        <f>T1095/S1095</f>
        <v/>
      </c>
      <c r="X1095" s="33">
        <f>U1095/S1095</f>
        <v/>
      </c>
      <c r="Y1095" s="4">
        <f>IF(T1095&gt;0,1,0)</f>
        <v/>
      </c>
      <c r="Z1095" s="4">
        <f>INDEX('Job Evaluation'!$I$5:$I$40,MATCH(G1095,'Job Evaluation'!$A$5:$A$40,0))</f>
        <v/>
      </c>
      <c r="AA1095" s="4">
        <f>SUMPRODUCT(($C$2:$C$3444=C1095)*($X$2:$X$3444&lt;X1095))+SUMPRODUCT(($C$2:C1095=C1095)*($X$2:X1095=X1095))</f>
        <v/>
      </c>
      <c r="AB1095" s="4">
        <f>MIN(4,INT((AA1095-1)*4/COUNTIF($C$2:$C$3444,C1095))+1)</f>
        <v/>
      </c>
    </row>
    <row r="1096">
      <c r="A1096" s="5" t="inlineStr">
        <is>
          <t>W01288</t>
        </is>
      </c>
      <c r="B1096" s="5" t="inlineStr">
        <is>
          <t>PL · Kraków</t>
        </is>
      </c>
      <c r="C1096" s="5" t="inlineStr">
        <is>
          <t>PL</t>
        </is>
      </c>
      <c r="D1096" s="5" t="inlineStr">
        <is>
          <t>Krakow</t>
        </is>
      </c>
      <c r="E1096" s="5" t="inlineStr">
        <is>
          <t>Operations</t>
        </is>
      </c>
      <c r="F1096" s="5" t="inlineStr">
        <is>
          <t>L1</t>
        </is>
      </c>
      <c r="G1096" s="5" t="inlineStr">
        <is>
          <t>Operations L1</t>
        </is>
      </c>
      <c r="H1096" s="5" t="inlineStr">
        <is>
          <t>M</t>
        </is>
      </c>
      <c r="I1096" s="5" t="inlineStr">
        <is>
          <t>Permanent</t>
        </is>
      </c>
      <c r="J1096" s="5" t="inlineStr">
        <is>
          <t>Hybrid</t>
        </is>
      </c>
      <c r="K1096" s="5" t="n">
        <v>1</v>
      </c>
      <c r="L1096" s="5" t="n">
        <v>40</v>
      </c>
      <c r="M1096" s="5" t="n">
        <v>3</v>
      </c>
      <c r="N1096" s="41" t="n">
        <v>22950</v>
      </c>
      <c r="O1096" s="41" t="n">
        <v>0</v>
      </c>
      <c r="P1096" s="41" t="n">
        <v>0</v>
      </c>
      <c r="Q1096" s="41" t="n">
        <v>0</v>
      </c>
      <c r="R1096" s="41" t="n">
        <v>0</v>
      </c>
      <c r="S1096" s="28">
        <f>L1096*Settings!$C$7</f>
        <v/>
      </c>
      <c r="T1096" s="34">
        <f>O1096+P1096+Q1096+R1096</f>
        <v/>
      </c>
      <c r="U1096" s="34">
        <f>N1096+T1096</f>
        <v/>
      </c>
      <c r="V1096" s="33">
        <f>N1096/S1096</f>
        <v/>
      </c>
      <c r="W1096" s="33">
        <f>T1096/S1096</f>
        <v/>
      </c>
      <c r="X1096" s="33">
        <f>U1096/S1096</f>
        <v/>
      </c>
      <c r="Y1096" s="4">
        <f>IF(T1096&gt;0,1,0)</f>
        <v/>
      </c>
      <c r="Z1096" s="4">
        <f>INDEX('Job Evaluation'!$I$5:$I$40,MATCH(G1096,'Job Evaluation'!$A$5:$A$40,0))</f>
        <v/>
      </c>
      <c r="AA1096" s="4">
        <f>SUMPRODUCT(($C$2:$C$3444=C1096)*($X$2:$X$3444&lt;X1096))+SUMPRODUCT(($C$2:C1096=C1096)*($X$2:X1096=X1096))</f>
        <v/>
      </c>
      <c r="AB1096" s="4">
        <f>MIN(4,INT((AA1096-1)*4/COUNTIF($C$2:$C$3444,C1096))+1)</f>
        <v/>
      </c>
    </row>
    <row r="1097">
      <c r="A1097" s="5" t="inlineStr">
        <is>
          <t>W01289</t>
        </is>
      </c>
      <c r="B1097" s="5" t="inlineStr">
        <is>
          <t>IT · Milan</t>
        </is>
      </c>
      <c r="C1097" s="5" t="inlineStr">
        <is>
          <t>IT</t>
        </is>
      </c>
      <c r="D1097" s="5" t="inlineStr">
        <is>
          <t>Milan</t>
        </is>
      </c>
      <c r="E1097" s="5" t="inlineStr">
        <is>
          <t>Sales</t>
        </is>
      </c>
      <c r="F1097" s="5" t="inlineStr">
        <is>
          <t>L3</t>
        </is>
      </c>
      <c r="G1097" s="5" t="inlineStr">
        <is>
          <t>Sales L3</t>
        </is>
      </c>
      <c r="H1097" s="5" t="inlineStr">
        <is>
          <t>M</t>
        </is>
      </c>
      <c r="I1097" s="5" t="inlineStr">
        <is>
          <t>Fixed-term</t>
        </is>
      </c>
      <c r="J1097" s="5" t="inlineStr">
        <is>
          <t>Hybrid</t>
        </is>
      </c>
      <c r="K1097" s="5" t="n">
        <v>1</v>
      </c>
      <c r="L1097" s="5" t="n">
        <v>40</v>
      </c>
      <c r="M1097" s="5" t="n">
        <v>1</v>
      </c>
      <c r="N1097" s="41" t="n">
        <v>42050</v>
      </c>
      <c r="O1097" s="41" t="n">
        <v>0</v>
      </c>
      <c r="P1097" s="41" t="n">
        <v>4970</v>
      </c>
      <c r="Q1097" s="41" t="n">
        <v>0</v>
      </c>
      <c r="R1097" s="41" t="n">
        <v>0</v>
      </c>
      <c r="S1097" s="28">
        <f>L1097*Settings!$C$7</f>
        <v/>
      </c>
      <c r="T1097" s="34">
        <f>O1097+P1097+Q1097+R1097</f>
        <v/>
      </c>
      <c r="U1097" s="34">
        <f>N1097+T1097</f>
        <v/>
      </c>
      <c r="V1097" s="33">
        <f>N1097/S1097</f>
        <v/>
      </c>
      <c r="W1097" s="33">
        <f>T1097/S1097</f>
        <v/>
      </c>
      <c r="X1097" s="33">
        <f>U1097/S1097</f>
        <v/>
      </c>
      <c r="Y1097" s="4">
        <f>IF(T1097&gt;0,1,0)</f>
        <v/>
      </c>
      <c r="Z1097" s="4">
        <f>INDEX('Job Evaluation'!$I$5:$I$40,MATCH(G1097,'Job Evaluation'!$A$5:$A$40,0))</f>
        <v/>
      </c>
      <c r="AA1097" s="4">
        <f>SUMPRODUCT(($C$2:$C$3444=C1097)*($X$2:$X$3444&lt;X1097))+SUMPRODUCT(($C$2:C1097=C1097)*($X$2:X1097=X1097))</f>
        <v/>
      </c>
      <c r="AB1097" s="4">
        <f>MIN(4,INT((AA1097-1)*4/COUNTIF($C$2:$C$3444,C1097))+1)</f>
        <v/>
      </c>
    </row>
    <row r="1098">
      <c r="A1098" s="5" t="inlineStr">
        <is>
          <t>W01290</t>
        </is>
      </c>
      <c r="B1098" s="5" t="inlineStr">
        <is>
          <t>IT · Milan</t>
        </is>
      </c>
      <c r="C1098" s="5" t="inlineStr">
        <is>
          <t>IT</t>
        </is>
      </c>
      <c r="D1098" s="5" t="inlineStr">
        <is>
          <t>Milan</t>
        </is>
      </c>
      <c r="E1098" s="5" t="inlineStr">
        <is>
          <t>Sales</t>
        </is>
      </c>
      <c r="F1098" s="5" t="inlineStr">
        <is>
          <t>L5</t>
        </is>
      </c>
      <c r="G1098" s="5" t="inlineStr">
        <is>
          <t>Sales L5</t>
        </is>
      </c>
      <c r="H1098" s="5" t="inlineStr">
        <is>
          <t>F</t>
        </is>
      </c>
      <c r="I1098" s="5" t="inlineStr">
        <is>
          <t>Permanent</t>
        </is>
      </c>
      <c r="J1098" s="5" t="inlineStr">
        <is>
          <t>Hybrid</t>
        </is>
      </c>
      <c r="K1098" s="5" t="n">
        <v>1</v>
      </c>
      <c r="L1098" s="5" t="n">
        <v>40</v>
      </c>
      <c r="M1098" s="5" t="n">
        <v>5</v>
      </c>
      <c r="N1098" s="41" t="n">
        <v>89050</v>
      </c>
      <c r="O1098" s="41" t="n">
        <v>18430</v>
      </c>
      <c r="P1098" s="41" t="n">
        <v>13430</v>
      </c>
      <c r="Q1098" s="41" t="n">
        <v>0</v>
      </c>
      <c r="R1098" s="41" t="n">
        <v>6000</v>
      </c>
      <c r="S1098" s="28">
        <f>L1098*Settings!$C$7</f>
        <v/>
      </c>
      <c r="T1098" s="34">
        <f>O1098+P1098+Q1098+R1098</f>
        <v/>
      </c>
      <c r="U1098" s="34">
        <f>N1098+T1098</f>
        <v/>
      </c>
      <c r="V1098" s="33">
        <f>N1098/S1098</f>
        <v/>
      </c>
      <c r="W1098" s="33">
        <f>T1098/S1098</f>
        <v/>
      </c>
      <c r="X1098" s="33">
        <f>U1098/S1098</f>
        <v/>
      </c>
      <c r="Y1098" s="4">
        <f>IF(T1098&gt;0,1,0)</f>
        <v/>
      </c>
      <c r="Z1098" s="4">
        <f>INDEX('Job Evaluation'!$I$5:$I$40,MATCH(G1098,'Job Evaluation'!$A$5:$A$40,0))</f>
        <v/>
      </c>
      <c r="AA1098" s="4">
        <f>SUMPRODUCT(($C$2:$C$3444=C1098)*($X$2:$X$3444&lt;X1098))+SUMPRODUCT(($C$2:C1098=C1098)*($X$2:X1098=X1098))</f>
        <v/>
      </c>
      <c r="AB1098" s="4">
        <f>MIN(4,INT((AA1098-1)*4/COUNTIF($C$2:$C$3444,C1098))+1)</f>
        <v/>
      </c>
    </row>
    <row r="1099">
      <c r="A1099" s="5" t="inlineStr">
        <is>
          <t>W01291</t>
        </is>
      </c>
      <c r="B1099" s="5" t="inlineStr">
        <is>
          <t>PL · Kraków</t>
        </is>
      </c>
      <c r="C1099" s="5" t="inlineStr">
        <is>
          <t>PL</t>
        </is>
      </c>
      <c r="D1099" s="5" t="inlineStr">
        <is>
          <t>Krakow</t>
        </is>
      </c>
      <c r="E1099" s="5" t="inlineStr">
        <is>
          <t>Customer Service</t>
        </is>
      </c>
      <c r="F1099" s="5" t="inlineStr">
        <is>
          <t>L2</t>
        </is>
      </c>
      <c r="G1099" s="5" t="inlineStr">
        <is>
          <t>Customer Service L2</t>
        </is>
      </c>
      <c r="H1099" s="5" t="inlineStr">
        <is>
          <t>F</t>
        </is>
      </c>
      <c r="I1099" s="5" t="inlineStr">
        <is>
          <t>Fixed-term</t>
        </is>
      </c>
      <c r="J1099" s="5" t="inlineStr">
        <is>
          <t>Hybrid</t>
        </is>
      </c>
      <c r="K1099" s="5" t="n">
        <v>1</v>
      </c>
      <c r="L1099" s="5" t="n">
        <v>40</v>
      </c>
      <c r="M1099" s="5" t="n">
        <v>4</v>
      </c>
      <c r="N1099" s="41" t="n">
        <v>22000</v>
      </c>
      <c r="O1099" s="41" t="n">
        <v>0</v>
      </c>
      <c r="P1099" s="41" t="n">
        <v>0</v>
      </c>
      <c r="Q1099" s="41" t="n">
        <v>0</v>
      </c>
      <c r="R1099" s="41" t="n">
        <v>0</v>
      </c>
      <c r="S1099" s="28">
        <f>L1099*Settings!$C$7</f>
        <v/>
      </c>
      <c r="T1099" s="34">
        <f>O1099+P1099+Q1099+R1099</f>
        <v/>
      </c>
      <c r="U1099" s="34">
        <f>N1099+T1099</f>
        <v/>
      </c>
      <c r="V1099" s="33">
        <f>N1099/S1099</f>
        <v/>
      </c>
      <c r="W1099" s="33">
        <f>T1099/S1099</f>
        <v/>
      </c>
      <c r="X1099" s="33">
        <f>U1099/S1099</f>
        <v/>
      </c>
      <c r="Y1099" s="4">
        <f>IF(T1099&gt;0,1,0)</f>
        <v/>
      </c>
      <c r="Z1099" s="4">
        <f>INDEX('Job Evaluation'!$I$5:$I$40,MATCH(G1099,'Job Evaluation'!$A$5:$A$40,0))</f>
        <v/>
      </c>
      <c r="AA1099" s="4">
        <f>SUMPRODUCT(($C$2:$C$3444=C1099)*($X$2:$X$3444&lt;X1099))+SUMPRODUCT(($C$2:C1099=C1099)*($X$2:X1099=X1099))</f>
        <v/>
      </c>
      <c r="AB1099" s="4">
        <f>MIN(4,INT((AA1099-1)*4/COUNTIF($C$2:$C$3444,C1099))+1)</f>
        <v/>
      </c>
    </row>
    <row r="1100">
      <c r="A1100" s="5" t="inlineStr">
        <is>
          <t>W01293</t>
        </is>
      </c>
      <c r="B1100" s="5" t="inlineStr">
        <is>
          <t>DE · Munich</t>
        </is>
      </c>
      <c r="C1100" s="5" t="inlineStr">
        <is>
          <t>DE</t>
        </is>
      </c>
      <c r="D1100" s="5" t="inlineStr">
        <is>
          <t>Munich</t>
        </is>
      </c>
      <c r="E1100" s="5" t="inlineStr">
        <is>
          <t>Tech</t>
        </is>
      </c>
      <c r="F1100" s="5" t="inlineStr">
        <is>
          <t>L2</t>
        </is>
      </c>
      <c r="G1100" s="5" t="inlineStr">
        <is>
          <t>Tech L2</t>
        </is>
      </c>
      <c r="H1100" s="5" t="inlineStr">
        <is>
          <t>F</t>
        </is>
      </c>
      <c r="I1100" s="5" t="inlineStr">
        <is>
          <t>Permanent</t>
        </is>
      </c>
      <c r="J1100" s="5" t="inlineStr">
        <is>
          <t>Onsite</t>
        </is>
      </c>
      <c r="K1100" s="5" t="n">
        <v>0.8</v>
      </c>
      <c r="L1100" s="5" t="n">
        <v>32</v>
      </c>
      <c r="M1100" s="5" t="n">
        <v>5</v>
      </c>
      <c r="N1100" s="41" t="n">
        <v>48720</v>
      </c>
      <c r="O1100" s="41" t="n">
        <v>0</v>
      </c>
      <c r="P1100" s="41" t="n">
        <v>0</v>
      </c>
      <c r="Q1100" s="41" t="n">
        <v>0</v>
      </c>
      <c r="R1100" s="41" t="n">
        <v>0</v>
      </c>
      <c r="S1100" s="28">
        <f>L1100*Settings!$C$7</f>
        <v/>
      </c>
      <c r="T1100" s="34">
        <f>O1100+P1100+Q1100+R1100</f>
        <v/>
      </c>
      <c r="U1100" s="34">
        <f>N1100+T1100</f>
        <v/>
      </c>
      <c r="V1100" s="33">
        <f>N1100/S1100</f>
        <v/>
      </c>
      <c r="W1100" s="33">
        <f>T1100/S1100</f>
        <v/>
      </c>
      <c r="X1100" s="33">
        <f>U1100/S1100</f>
        <v/>
      </c>
      <c r="Y1100" s="4">
        <f>IF(T1100&gt;0,1,0)</f>
        <v/>
      </c>
      <c r="Z1100" s="4">
        <f>INDEX('Job Evaluation'!$I$5:$I$40,MATCH(G1100,'Job Evaluation'!$A$5:$A$40,0))</f>
        <v/>
      </c>
      <c r="AA1100" s="4">
        <f>SUMPRODUCT(($C$2:$C$3444=C1100)*($X$2:$X$3444&lt;X1100))+SUMPRODUCT(($C$2:C1100=C1100)*($X$2:X1100=X1100))</f>
        <v/>
      </c>
      <c r="AB1100" s="4">
        <f>MIN(4,INT((AA1100-1)*4/COUNTIF($C$2:$C$3444,C1100))+1)</f>
        <v/>
      </c>
    </row>
    <row r="1101">
      <c r="A1101" s="5" t="inlineStr">
        <is>
          <t>W01294</t>
        </is>
      </c>
      <c r="B1101" s="5" t="inlineStr">
        <is>
          <t>DE · Munich</t>
        </is>
      </c>
      <c r="C1101" s="5" t="inlineStr">
        <is>
          <t>DE</t>
        </is>
      </c>
      <c r="D1101" s="5" t="inlineStr">
        <is>
          <t>Munich</t>
        </is>
      </c>
      <c r="E1101" s="5" t="inlineStr">
        <is>
          <t>Customer Service</t>
        </is>
      </c>
      <c r="F1101" s="5" t="inlineStr">
        <is>
          <t>L5</t>
        </is>
      </c>
      <c r="G1101" s="5" t="inlineStr">
        <is>
          <t>Customer Service L5</t>
        </is>
      </c>
      <c r="H1101" s="5" t="inlineStr">
        <is>
          <t>M</t>
        </is>
      </c>
      <c r="I1101" s="5" t="inlineStr">
        <is>
          <t>Permanent</t>
        </is>
      </c>
      <c r="J1101" s="5" t="inlineStr">
        <is>
          <t>Onsite</t>
        </is>
      </c>
      <c r="K1101" s="5" t="n">
        <v>1</v>
      </c>
      <c r="L1101" s="5" t="n">
        <v>40</v>
      </c>
      <c r="M1101" s="5" t="n">
        <v>4</v>
      </c>
      <c r="N1101" s="41" t="n">
        <v>104900</v>
      </c>
      <c r="O1101" s="41" t="n">
        <v>17760</v>
      </c>
      <c r="P1101" s="41" t="n">
        <v>0</v>
      </c>
      <c r="Q1101" s="41" t="n">
        <v>0</v>
      </c>
      <c r="R1101" s="41" t="n">
        <v>7200</v>
      </c>
      <c r="S1101" s="28">
        <f>L1101*Settings!$C$7</f>
        <v/>
      </c>
      <c r="T1101" s="34">
        <f>O1101+P1101+Q1101+R1101</f>
        <v/>
      </c>
      <c r="U1101" s="34">
        <f>N1101+T1101</f>
        <v/>
      </c>
      <c r="V1101" s="33">
        <f>N1101/S1101</f>
        <v/>
      </c>
      <c r="W1101" s="33">
        <f>T1101/S1101</f>
        <v/>
      </c>
      <c r="X1101" s="33">
        <f>U1101/S1101</f>
        <v/>
      </c>
      <c r="Y1101" s="4">
        <f>IF(T1101&gt;0,1,0)</f>
        <v/>
      </c>
      <c r="Z1101" s="4">
        <f>INDEX('Job Evaluation'!$I$5:$I$40,MATCH(G1101,'Job Evaluation'!$A$5:$A$40,0))</f>
        <v/>
      </c>
      <c r="AA1101" s="4">
        <f>SUMPRODUCT(($C$2:$C$3444=C1101)*($X$2:$X$3444&lt;X1101))+SUMPRODUCT(($C$2:C1101=C1101)*($X$2:X1101=X1101))</f>
        <v/>
      </c>
      <c r="AB1101" s="4">
        <f>MIN(4,INT((AA1101-1)*4/COUNTIF($C$2:$C$3444,C1101))+1)</f>
        <v/>
      </c>
    </row>
    <row r="1102">
      <c r="A1102" s="5" t="inlineStr">
        <is>
          <t>W01295</t>
        </is>
      </c>
      <c r="B1102" s="5" t="inlineStr">
        <is>
          <t>IT · Milan</t>
        </is>
      </c>
      <c r="C1102" s="5" t="inlineStr">
        <is>
          <t>IT</t>
        </is>
      </c>
      <c r="D1102" s="5" t="inlineStr">
        <is>
          <t>Milan</t>
        </is>
      </c>
      <c r="E1102" s="5" t="inlineStr">
        <is>
          <t>Sales</t>
        </is>
      </c>
      <c r="F1102" s="5" t="inlineStr">
        <is>
          <t>L3</t>
        </is>
      </c>
      <c r="G1102" s="5" t="inlineStr">
        <is>
          <t>Sales L3</t>
        </is>
      </c>
      <c r="H1102" s="5" t="inlineStr">
        <is>
          <t>F</t>
        </is>
      </c>
      <c r="I1102" s="5" t="inlineStr">
        <is>
          <t>Permanent</t>
        </is>
      </c>
      <c r="J1102" s="5" t="inlineStr">
        <is>
          <t>Hybrid</t>
        </is>
      </c>
      <c r="K1102" s="5" t="n">
        <v>0.8</v>
      </c>
      <c r="L1102" s="5" t="n">
        <v>32</v>
      </c>
      <c r="M1102" s="5" t="n">
        <v>3</v>
      </c>
      <c r="N1102" s="41" t="n">
        <v>36560</v>
      </c>
      <c r="O1102" s="41" t="n">
        <v>1820</v>
      </c>
      <c r="P1102" s="41" t="n">
        <v>4520</v>
      </c>
      <c r="Q1102" s="41" t="n">
        <v>0</v>
      </c>
      <c r="R1102" s="41" t="n">
        <v>0</v>
      </c>
      <c r="S1102" s="28">
        <f>L1102*Settings!$C$7</f>
        <v/>
      </c>
      <c r="T1102" s="34">
        <f>O1102+P1102+Q1102+R1102</f>
        <v/>
      </c>
      <c r="U1102" s="34">
        <f>N1102+T1102</f>
        <v/>
      </c>
      <c r="V1102" s="33">
        <f>N1102/S1102</f>
        <v/>
      </c>
      <c r="W1102" s="33">
        <f>T1102/S1102</f>
        <v/>
      </c>
      <c r="X1102" s="33">
        <f>U1102/S1102</f>
        <v/>
      </c>
      <c r="Y1102" s="4">
        <f>IF(T1102&gt;0,1,0)</f>
        <v/>
      </c>
      <c r="Z1102" s="4">
        <f>INDEX('Job Evaluation'!$I$5:$I$40,MATCH(G1102,'Job Evaluation'!$A$5:$A$40,0))</f>
        <v/>
      </c>
      <c r="AA1102" s="4">
        <f>SUMPRODUCT(($C$2:$C$3444=C1102)*($X$2:$X$3444&lt;X1102))+SUMPRODUCT(($C$2:C1102=C1102)*($X$2:X1102=X1102))</f>
        <v/>
      </c>
      <c r="AB1102" s="4">
        <f>MIN(4,INT((AA1102-1)*4/COUNTIF($C$2:$C$3444,C1102))+1)</f>
        <v/>
      </c>
    </row>
    <row r="1103">
      <c r="A1103" s="5" t="inlineStr">
        <is>
          <t>W01296</t>
        </is>
      </c>
      <c r="B1103" s="5" t="inlineStr">
        <is>
          <t>IT · Milan</t>
        </is>
      </c>
      <c r="C1103" s="5" t="inlineStr">
        <is>
          <t>IT</t>
        </is>
      </c>
      <c r="D1103" s="5" t="inlineStr">
        <is>
          <t>Milan</t>
        </is>
      </c>
      <c r="E1103" s="5" t="inlineStr">
        <is>
          <t>Operations</t>
        </is>
      </c>
      <c r="F1103" s="5" t="inlineStr">
        <is>
          <t>L1</t>
        </is>
      </c>
      <c r="G1103" s="5" t="inlineStr">
        <is>
          <t>Operations L1</t>
        </is>
      </c>
      <c r="H1103" s="5" t="inlineStr">
        <is>
          <t>F</t>
        </is>
      </c>
      <c r="I1103" s="5" t="inlineStr">
        <is>
          <t>Permanent</t>
        </is>
      </c>
      <c r="J1103" s="5" t="inlineStr">
        <is>
          <t>Hybrid</t>
        </is>
      </c>
      <c r="K1103" s="5" t="n">
        <v>1</v>
      </c>
      <c r="L1103" s="5" t="n">
        <v>40</v>
      </c>
      <c r="M1103" s="5" t="n">
        <v>3</v>
      </c>
      <c r="N1103" s="41" t="n">
        <v>23900</v>
      </c>
      <c r="O1103" s="41" t="n">
        <v>0</v>
      </c>
      <c r="P1103" s="41" t="n">
        <v>0</v>
      </c>
      <c r="Q1103" s="41" t="n">
        <v>0</v>
      </c>
      <c r="R1103" s="41" t="n">
        <v>0</v>
      </c>
      <c r="S1103" s="28">
        <f>L1103*Settings!$C$7</f>
        <v/>
      </c>
      <c r="T1103" s="34">
        <f>O1103+P1103+Q1103+R1103</f>
        <v/>
      </c>
      <c r="U1103" s="34">
        <f>N1103+T1103</f>
        <v/>
      </c>
      <c r="V1103" s="33">
        <f>N1103/S1103</f>
        <v/>
      </c>
      <c r="W1103" s="33">
        <f>T1103/S1103</f>
        <v/>
      </c>
      <c r="X1103" s="33">
        <f>U1103/S1103</f>
        <v/>
      </c>
      <c r="Y1103" s="4">
        <f>IF(T1103&gt;0,1,0)</f>
        <v/>
      </c>
      <c r="Z1103" s="4">
        <f>INDEX('Job Evaluation'!$I$5:$I$40,MATCH(G1103,'Job Evaluation'!$A$5:$A$40,0))</f>
        <v/>
      </c>
      <c r="AA1103" s="4">
        <f>SUMPRODUCT(($C$2:$C$3444=C1103)*($X$2:$X$3444&lt;X1103))+SUMPRODUCT(($C$2:C1103=C1103)*($X$2:X1103=X1103))</f>
        <v/>
      </c>
      <c r="AB1103" s="4">
        <f>MIN(4,INT((AA1103-1)*4/COUNTIF($C$2:$C$3444,C1103))+1)</f>
        <v/>
      </c>
    </row>
    <row r="1104">
      <c r="A1104" s="5" t="inlineStr">
        <is>
          <t>W01297</t>
        </is>
      </c>
      <c r="B1104" s="5" t="inlineStr">
        <is>
          <t>ES · Barcelona</t>
        </is>
      </c>
      <c r="C1104" s="5" t="inlineStr">
        <is>
          <t>ES</t>
        </is>
      </c>
      <c r="D1104" s="5" t="inlineStr">
        <is>
          <t>Barcelona</t>
        </is>
      </c>
      <c r="E1104" s="5" t="inlineStr">
        <is>
          <t>Customer Service</t>
        </is>
      </c>
      <c r="F1104" s="5" t="inlineStr">
        <is>
          <t>L2</t>
        </is>
      </c>
      <c r="G1104" s="5" t="inlineStr">
        <is>
          <t>Customer Service L2</t>
        </is>
      </c>
      <c r="H1104" s="5" t="inlineStr">
        <is>
          <t>F</t>
        </is>
      </c>
      <c r="I1104" s="5" t="inlineStr">
        <is>
          <t>Permanent</t>
        </is>
      </c>
      <c r="J1104" s="5" t="inlineStr">
        <is>
          <t>Onsite</t>
        </is>
      </c>
      <c r="K1104" s="5" t="n">
        <v>1</v>
      </c>
      <c r="L1104" s="5" t="n">
        <v>40</v>
      </c>
      <c r="M1104" s="5" t="n">
        <v>3</v>
      </c>
      <c r="N1104" s="41" t="n">
        <v>24650</v>
      </c>
      <c r="O1104" s="41" t="n">
        <v>0</v>
      </c>
      <c r="P1104" s="41" t="n">
        <v>0</v>
      </c>
      <c r="Q1104" s="41" t="n">
        <v>1200</v>
      </c>
      <c r="R1104" s="41" t="n">
        <v>0</v>
      </c>
      <c r="S1104" s="28">
        <f>L1104*Settings!$C$7</f>
        <v/>
      </c>
      <c r="T1104" s="34">
        <f>O1104+P1104+Q1104+R1104</f>
        <v/>
      </c>
      <c r="U1104" s="34">
        <f>N1104+T1104</f>
        <v/>
      </c>
      <c r="V1104" s="33">
        <f>N1104/S1104</f>
        <v/>
      </c>
      <c r="W1104" s="33">
        <f>T1104/S1104</f>
        <v/>
      </c>
      <c r="X1104" s="33">
        <f>U1104/S1104</f>
        <v/>
      </c>
      <c r="Y1104" s="4">
        <f>IF(T1104&gt;0,1,0)</f>
        <v/>
      </c>
      <c r="Z1104" s="4">
        <f>INDEX('Job Evaluation'!$I$5:$I$40,MATCH(G1104,'Job Evaluation'!$A$5:$A$40,0))</f>
        <v/>
      </c>
      <c r="AA1104" s="4">
        <f>SUMPRODUCT(($C$2:$C$3444=C1104)*($X$2:$X$3444&lt;X1104))+SUMPRODUCT(($C$2:C1104=C1104)*($X$2:X1104=X1104))</f>
        <v/>
      </c>
      <c r="AB1104" s="4">
        <f>MIN(4,INT((AA1104-1)*4/COUNTIF($C$2:$C$3444,C1104))+1)</f>
        <v/>
      </c>
    </row>
    <row r="1105">
      <c r="A1105" s="5" t="inlineStr">
        <is>
          <t>W01298</t>
        </is>
      </c>
      <c r="B1105" s="5" t="inlineStr">
        <is>
          <t>IT · Milan</t>
        </is>
      </c>
      <c r="C1105" s="5" t="inlineStr">
        <is>
          <t>IT</t>
        </is>
      </c>
      <c r="D1105" s="5" t="inlineStr">
        <is>
          <t>Milan</t>
        </is>
      </c>
      <c r="E1105" s="5" t="inlineStr">
        <is>
          <t>Tech</t>
        </is>
      </c>
      <c r="F1105" s="5" t="inlineStr">
        <is>
          <t>L3</t>
        </is>
      </c>
      <c r="G1105" s="5" t="inlineStr">
        <is>
          <t>Tech L3</t>
        </is>
      </c>
      <c r="H1105" s="5" t="inlineStr">
        <is>
          <t>F</t>
        </is>
      </c>
      <c r="I1105" s="5" t="inlineStr">
        <is>
          <t>Permanent</t>
        </is>
      </c>
      <c r="J1105" s="5" t="inlineStr">
        <is>
          <t>Hybrid</t>
        </is>
      </c>
      <c r="K1105" s="5" t="n">
        <v>1</v>
      </c>
      <c r="L1105" s="5" t="n">
        <v>40</v>
      </c>
      <c r="M1105" s="5" t="n">
        <v>3</v>
      </c>
      <c r="N1105" s="41" t="n">
        <v>49250</v>
      </c>
      <c r="O1105" s="41" t="n">
        <v>2480</v>
      </c>
      <c r="P1105" s="41" t="n">
        <v>0</v>
      </c>
      <c r="Q1105" s="41" t="n">
        <v>0</v>
      </c>
      <c r="R1105" s="41" t="n">
        <v>0</v>
      </c>
      <c r="S1105" s="28">
        <f>L1105*Settings!$C$7</f>
        <v/>
      </c>
      <c r="T1105" s="34">
        <f>O1105+P1105+Q1105+R1105</f>
        <v/>
      </c>
      <c r="U1105" s="34">
        <f>N1105+T1105</f>
        <v/>
      </c>
      <c r="V1105" s="33">
        <f>N1105/S1105</f>
        <v/>
      </c>
      <c r="W1105" s="33">
        <f>T1105/S1105</f>
        <v/>
      </c>
      <c r="X1105" s="33">
        <f>U1105/S1105</f>
        <v/>
      </c>
      <c r="Y1105" s="4">
        <f>IF(T1105&gt;0,1,0)</f>
        <v/>
      </c>
      <c r="Z1105" s="4">
        <f>INDEX('Job Evaluation'!$I$5:$I$40,MATCH(G1105,'Job Evaluation'!$A$5:$A$40,0))</f>
        <v/>
      </c>
      <c r="AA1105" s="4">
        <f>SUMPRODUCT(($C$2:$C$3444=C1105)*($X$2:$X$3444&lt;X1105))+SUMPRODUCT(($C$2:C1105=C1105)*($X$2:X1105=X1105))</f>
        <v/>
      </c>
      <c r="AB1105" s="4">
        <f>MIN(4,INT((AA1105-1)*4/COUNTIF($C$2:$C$3444,C1105))+1)</f>
        <v/>
      </c>
    </row>
    <row r="1106">
      <c r="A1106" s="5" t="inlineStr">
        <is>
          <t>W01299</t>
        </is>
      </c>
      <c r="B1106" s="5" t="inlineStr">
        <is>
          <t>PL · Kraków</t>
        </is>
      </c>
      <c r="C1106" s="5" t="inlineStr">
        <is>
          <t>PL</t>
        </is>
      </c>
      <c r="D1106" s="5" t="inlineStr">
        <is>
          <t>Krakow</t>
        </is>
      </c>
      <c r="E1106" s="5" t="inlineStr">
        <is>
          <t>Finance</t>
        </is>
      </c>
      <c r="F1106" s="5" t="inlineStr">
        <is>
          <t>L5</t>
        </is>
      </c>
      <c r="G1106" s="5" t="inlineStr">
        <is>
          <t>Finance L5</t>
        </is>
      </c>
      <c r="H1106" s="5" t="inlineStr">
        <is>
          <t>M</t>
        </is>
      </c>
      <c r="I1106" s="5" t="inlineStr">
        <is>
          <t>Permanent</t>
        </is>
      </c>
      <c r="J1106" s="5" t="inlineStr">
        <is>
          <t>Hybrid</t>
        </is>
      </c>
      <c r="K1106" s="5" t="n">
        <v>1</v>
      </c>
      <c r="L1106" s="5" t="n">
        <v>40</v>
      </c>
      <c r="M1106" s="5" t="n">
        <v>3</v>
      </c>
      <c r="N1106" s="41" t="n">
        <v>63300</v>
      </c>
      <c r="O1106" s="41" t="n">
        <v>8060</v>
      </c>
      <c r="P1106" s="41" t="n">
        <v>0</v>
      </c>
      <c r="Q1106" s="41" t="n">
        <v>0</v>
      </c>
      <c r="R1106" s="41" t="n">
        <v>4200</v>
      </c>
      <c r="S1106" s="28">
        <f>L1106*Settings!$C$7</f>
        <v/>
      </c>
      <c r="T1106" s="34">
        <f>O1106+P1106+Q1106+R1106</f>
        <v/>
      </c>
      <c r="U1106" s="34">
        <f>N1106+T1106</f>
        <v/>
      </c>
      <c r="V1106" s="33">
        <f>N1106/S1106</f>
        <v/>
      </c>
      <c r="W1106" s="33">
        <f>T1106/S1106</f>
        <v/>
      </c>
      <c r="X1106" s="33">
        <f>U1106/S1106</f>
        <v/>
      </c>
      <c r="Y1106" s="4">
        <f>IF(T1106&gt;0,1,0)</f>
        <v/>
      </c>
      <c r="Z1106" s="4">
        <f>INDEX('Job Evaluation'!$I$5:$I$40,MATCH(G1106,'Job Evaluation'!$A$5:$A$40,0))</f>
        <v/>
      </c>
      <c r="AA1106" s="4">
        <f>SUMPRODUCT(($C$2:$C$3444=C1106)*($X$2:$X$3444&lt;X1106))+SUMPRODUCT(($C$2:C1106=C1106)*($X$2:X1106=X1106))</f>
        <v/>
      </c>
      <c r="AB1106" s="4">
        <f>MIN(4,INT((AA1106-1)*4/COUNTIF($C$2:$C$3444,C1106))+1)</f>
        <v/>
      </c>
    </row>
    <row r="1107">
      <c r="A1107" s="5" t="inlineStr">
        <is>
          <t>W01300</t>
        </is>
      </c>
      <c r="B1107" s="5" t="inlineStr">
        <is>
          <t>DE · Munich</t>
        </is>
      </c>
      <c r="C1107" s="5" t="inlineStr">
        <is>
          <t>DE</t>
        </is>
      </c>
      <c r="D1107" s="5" t="inlineStr">
        <is>
          <t>Munich</t>
        </is>
      </c>
      <c r="E1107" s="5" t="inlineStr">
        <is>
          <t>Tech</t>
        </is>
      </c>
      <c r="F1107" s="5" t="inlineStr">
        <is>
          <t>L1</t>
        </is>
      </c>
      <c r="G1107" s="5" t="inlineStr">
        <is>
          <t>Tech L1</t>
        </is>
      </c>
      <c r="H1107" s="5" t="inlineStr">
        <is>
          <t>M</t>
        </is>
      </c>
      <c r="I1107" s="5" t="inlineStr">
        <is>
          <t>Permanent</t>
        </is>
      </c>
      <c r="J1107" s="5" t="inlineStr">
        <is>
          <t>Hybrid</t>
        </is>
      </c>
      <c r="K1107" s="5" t="n">
        <v>1</v>
      </c>
      <c r="L1107" s="5" t="n">
        <v>40</v>
      </c>
      <c r="M1107" s="5" t="n">
        <v>3</v>
      </c>
      <c r="N1107" s="41" t="n">
        <v>47850</v>
      </c>
      <c r="O1107" s="41" t="n">
        <v>0</v>
      </c>
      <c r="P1107" s="41" t="n">
        <v>0</v>
      </c>
      <c r="Q1107" s="41" t="n">
        <v>0</v>
      </c>
      <c r="R1107" s="41" t="n">
        <v>0</v>
      </c>
      <c r="S1107" s="28">
        <f>L1107*Settings!$C$7</f>
        <v/>
      </c>
      <c r="T1107" s="34">
        <f>O1107+P1107+Q1107+R1107</f>
        <v/>
      </c>
      <c r="U1107" s="34">
        <f>N1107+T1107</f>
        <v/>
      </c>
      <c r="V1107" s="33">
        <f>N1107/S1107</f>
        <v/>
      </c>
      <c r="W1107" s="33">
        <f>T1107/S1107</f>
        <v/>
      </c>
      <c r="X1107" s="33">
        <f>U1107/S1107</f>
        <v/>
      </c>
      <c r="Y1107" s="4">
        <f>IF(T1107&gt;0,1,0)</f>
        <v/>
      </c>
      <c r="Z1107" s="4">
        <f>INDEX('Job Evaluation'!$I$5:$I$40,MATCH(G1107,'Job Evaluation'!$A$5:$A$40,0))</f>
        <v/>
      </c>
      <c r="AA1107" s="4">
        <f>SUMPRODUCT(($C$2:$C$3444=C1107)*($X$2:$X$3444&lt;X1107))+SUMPRODUCT(($C$2:C1107=C1107)*($X$2:X1107=X1107))</f>
        <v/>
      </c>
      <c r="AB1107" s="4">
        <f>MIN(4,INT((AA1107-1)*4/COUNTIF($C$2:$C$3444,C1107))+1)</f>
        <v/>
      </c>
    </row>
    <row r="1108">
      <c r="A1108" s="5" t="inlineStr">
        <is>
          <t>W01301</t>
        </is>
      </c>
      <c r="B1108" s="5" t="inlineStr">
        <is>
          <t>IT · Milan</t>
        </is>
      </c>
      <c r="C1108" s="5" t="inlineStr">
        <is>
          <t>IT</t>
        </is>
      </c>
      <c r="D1108" s="5" t="inlineStr">
        <is>
          <t>Milan</t>
        </is>
      </c>
      <c r="E1108" s="5" t="inlineStr">
        <is>
          <t>Operations</t>
        </is>
      </c>
      <c r="F1108" s="5" t="inlineStr">
        <is>
          <t>L1</t>
        </is>
      </c>
      <c r="G1108" s="5" t="inlineStr">
        <is>
          <t>Operations L1</t>
        </is>
      </c>
      <c r="H1108" s="5" t="inlineStr">
        <is>
          <t>F</t>
        </is>
      </c>
      <c r="I1108" s="5" t="inlineStr">
        <is>
          <t>Permanent</t>
        </is>
      </c>
      <c r="J1108" s="5" t="inlineStr">
        <is>
          <t>Hybrid</t>
        </is>
      </c>
      <c r="K1108" s="5" t="n">
        <v>1</v>
      </c>
      <c r="L1108" s="5" t="n">
        <v>40</v>
      </c>
      <c r="M1108" s="5" t="n">
        <v>2</v>
      </c>
      <c r="N1108" s="41" t="n">
        <v>26550</v>
      </c>
      <c r="O1108" s="41" t="n">
        <v>0</v>
      </c>
      <c r="P1108" s="41" t="n">
        <v>0</v>
      </c>
      <c r="Q1108" s="41" t="n">
        <v>0</v>
      </c>
      <c r="R1108" s="41" t="n">
        <v>0</v>
      </c>
      <c r="S1108" s="28">
        <f>L1108*Settings!$C$7</f>
        <v/>
      </c>
      <c r="T1108" s="34">
        <f>O1108+P1108+Q1108+R1108</f>
        <v/>
      </c>
      <c r="U1108" s="34">
        <f>N1108+T1108</f>
        <v/>
      </c>
      <c r="V1108" s="33">
        <f>N1108/S1108</f>
        <v/>
      </c>
      <c r="W1108" s="33">
        <f>T1108/S1108</f>
        <v/>
      </c>
      <c r="X1108" s="33">
        <f>U1108/S1108</f>
        <v/>
      </c>
      <c r="Y1108" s="4">
        <f>IF(T1108&gt;0,1,0)</f>
        <v/>
      </c>
      <c r="Z1108" s="4">
        <f>INDEX('Job Evaluation'!$I$5:$I$40,MATCH(G1108,'Job Evaluation'!$A$5:$A$40,0))</f>
        <v/>
      </c>
      <c r="AA1108" s="4">
        <f>SUMPRODUCT(($C$2:$C$3444=C1108)*($X$2:$X$3444&lt;X1108))+SUMPRODUCT(($C$2:C1108=C1108)*($X$2:X1108=X1108))</f>
        <v/>
      </c>
      <c r="AB1108" s="4">
        <f>MIN(4,INT((AA1108-1)*4/COUNTIF($C$2:$C$3444,C1108))+1)</f>
        <v/>
      </c>
    </row>
    <row r="1109">
      <c r="A1109" s="5" t="inlineStr">
        <is>
          <t>W01302</t>
        </is>
      </c>
      <c r="B1109" s="5" t="inlineStr">
        <is>
          <t>PL · Kraków</t>
        </is>
      </c>
      <c r="C1109" s="5" t="inlineStr">
        <is>
          <t>PL</t>
        </is>
      </c>
      <c r="D1109" s="5" t="inlineStr">
        <is>
          <t>Krakow</t>
        </is>
      </c>
      <c r="E1109" s="5" t="inlineStr">
        <is>
          <t>HR</t>
        </is>
      </c>
      <c r="F1109" s="5" t="inlineStr">
        <is>
          <t>L4</t>
        </is>
      </c>
      <c r="G1109" s="5" t="inlineStr">
        <is>
          <t>HR L4</t>
        </is>
      </c>
      <c r="H1109" s="5" t="inlineStr">
        <is>
          <t>F</t>
        </is>
      </c>
      <c r="I1109" s="5" t="inlineStr">
        <is>
          <t>Permanent</t>
        </is>
      </c>
      <c r="J1109" s="5" t="inlineStr">
        <is>
          <t>Hybrid</t>
        </is>
      </c>
      <c r="K1109" s="5" t="n">
        <v>1</v>
      </c>
      <c r="L1109" s="5" t="n">
        <v>40</v>
      </c>
      <c r="M1109" s="5" t="n">
        <v>4</v>
      </c>
      <c r="N1109" s="41" t="n">
        <v>41450</v>
      </c>
      <c r="O1109" s="41" t="n">
        <v>4000</v>
      </c>
      <c r="P1109" s="41" t="n">
        <v>0</v>
      </c>
      <c r="Q1109" s="41" t="n">
        <v>0</v>
      </c>
      <c r="R1109" s="41" t="n">
        <v>0</v>
      </c>
      <c r="S1109" s="28">
        <f>L1109*Settings!$C$7</f>
        <v/>
      </c>
      <c r="T1109" s="34">
        <f>O1109+P1109+Q1109+R1109</f>
        <v/>
      </c>
      <c r="U1109" s="34">
        <f>N1109+T1109</f>
        <v/>
      </c>
      <c r="V1109" s="33">
        <f>N1109/S1109</f>
        <v/>
      </c>
      <c r="W1109" s="33">
        <f>T1109/S1109</f>
        <v/>
      </c>
      <c r="X1109" s="33">
        <f>U1109/S1109</f>
        <v/>
      </c>
      <c r="Y1109" s="4">
        <f>IF(T1109&gt;0,1,0)</f>
        <v/>
      </c>
      <c r="Z1109" s="4">
        <f>INDEX('Job Evaluation'!$I$5:$I$40,MATCH(G1109,'Job Evaluation'!$A$5:$A$40,0))</f>
        <v/>
      </c>
      <c r="AA1109" s="4">
        <f>SUMPRODUCT(($C$2:$C$3444=C1109)*($X$2:$X$3444&lt;X1109))+SUMPRODUCT(($C$2:C1109=C1109)*($X$2:X1109=X1109))</f>
        <v/>
      </c>
      <c r="AB1109" s="4">
        <f>MIN(4,INT((AA1109-1)*4/COUNTIF($C$2:$C$3444,C1109))+1)</f>
        <v/>
      </c>
    </row>
    <row r="1110">
      <c r="A1110" s="5" t="inlineStr">
        <is>
          <t>W01303</t>
        </is>
      </c>
      <c r="B1110" s="5" t="inlineStr">
        <is>
          <t>IT · Milan</t>
        </is>
      </c>
      <c r="C1110" s="5" t="inlineStr">
        <is>
          <t>IT</t>
        </is>
      </c>
      <c r="D1110" s="5" t="inlineStr">
        <is>
          <t>Milan</t>
        </is>
      </c>
      <c r="E1110" s="5" t="inlineStr">
        <is>
          <t>Tech</t>
        </is>
      </c>
      <c r="F1110" s="5" t="inlineStr">
        <is>
          <t>L2</t>
        </is>
      </c>
      <c r="G1110" s="5" t="inlineStr">
        <is>
          <t>Tech L2</t>
        </is>
      </c>
      <c r="H1110" s="5" t="inlineStr">
        <is>
          <t>F</t>
        </is>
      </c>
      <c r="I1110" s="5" t="inlineStr">
        <is>
          <t>Permanent</t>
        </is>
      </c>
      <c r="J1110" s="5" t="inlineStr">
        <is>
          <t>Onsite</t>
        </is>
      </c>
      <c r="K1110" s="5" t="n">
        <v>1</v>
      </c>
      <c r="L1110" s="5" t="n">
        <v>40</v>
      </c>
      <c r="M1110" s="5" t="n">
        <v>3</v>
      </c>
      <c r="N1110" s="41" t="n">
        <v>39850</v>
      </c>
      <c r="O1110" s="41" t="n">
        <v>0</v>
      </c>
      <c r="P1110" s="41" t="n">
        <v>0</v>
      </c>
      <c r="Q1110" s="41" t="n">
        <v>0</v>
      </c>
      <c r="R1110" s="41" t="n">
        <v>0</v>
      </c>
      <c r="S1110" s="28">
        <f>L1110*Settings!$C$7</f>
        <v/>
      </c>
      <c r="T1110" s="34">
        <f>O1110+P1110+Q1110+R1110</f>
        <v/>
      </c>
      <c r="U1110" s="34">
        <f>N1110+T1110</f>
        <v/>
      </c>
      <c r="V1110" s="33">
        <f>N1110/S1110</f>
        <v/>
      </c>
      <c r="W1110" s="33">
        <f>T1110/S1110</f>
        <v/>
      </c>
      <c r="X1110" s="33">
        <f>U1110/S1110</f>
        <v/>
      </c>
      <c r="Y1110" s="4">
        <f>IF(T1110&gt;0,1,0)</f>
        <v/>
      </c>
      <c r="Z1110" s="4">
        <f>INDEX('Job Evaluation'!$I$5:$I$40,MATCH(G1110,'Job Evaluation'!$A$5:$A$40,0))</f>
        <v/>
      </c>
      <c r="AA1110" s="4">
        <f>SUMPRODUCT(($C$2:$C$3444=C1110)*($X$2:$X$3444&lt;X1110))+SUMPRODUCT(($C$2:C1110=C1110)*($X$2:X1110=X1110))</f>
        <v/>
      </c>
      <c r="AB1110" s="4">
        <f>MIN(4,INT((AA1110-1)*4/COUNTIF($C$2:$C$3444,C1110))+1)</f>
        <v/>
      </c>
    </row>
    <row r="1111">
      <c r="A1111" s="5" t="inlineStr">
        <is>
          <t>W01304</t>
        </is>
      </c>
      <c r="B1111" s="5" t="inlineStr">
        <is>
          <t>IT · Milan</t>
        </is>
      </c>
      <c r="C1111" s="5" t="inlineStr">
        <is>
          <t>IT</t>
        </is>
      </c>
      <c r="D1111" s="5" t="inlineStr">
        <is>
          <t>Milan</t>
        </is>
      </c>
      <c r="E1111" s="5" t="inlineStr">
        <is>
          <t>Operations</t>
        </is>
      </c>
      <c r="F1111" s="5" t="inlineStr">
        <is>
          <t>L1</t>
        </is>
      </c>
      <c r="G1111" s="5" t="inlineStr">
        <is>
          <t>Operations L1</t>
        </is>
      </c>
      <c r="H1111" s="5" t="inlineStr">
        <is>
          <t>F</t>
        </is>
      </c>
      <c r="I1111" s="5" t="inlineStr">
        <is>
          <t>Permanent</t>
        </is>
      </c>
      <c r="J1111" s="5" t="inlineStr">
        <is>
          <t>Onsite</t>
        </is>
      </c>
      <c r="K1111" s="5" t="n">
        <v>1</v>
      </c>
      <c r="L1111" s="5" t="n">
        <v>40</v>
      </c>
      <c r="M1111" s="5" t="n">
        <v>3</v>
      </c>
      <c r="N1111" s="41" t="n">
        <v>24700</v>
      </c>
      <c r="O1111" s="41" t="n">
        <v>0</v>
      </c>
      <c r="P1111" s="41" t="n">
        <v>0</v>
      </c>
      <c r="Q1111" s="41" t="n">
        <v>1320</v>
      </c>
      <c r="R1111" s="41" t="n">
        <v>0</v>
      </c>
      <c r="S1111" s="28">
        <f>L1111*Settings!$C$7</f>
        <v/>
      </c>
      <c r="T1111" s="34">
        <f>O1111+P1111+Q1111+R1111</f>
        <v/>
      </c>
      <c r="U1111" s="34">
        <f>N1111+T1111</f>
        <v/>
      </c>
      <c r="V1111" s="33">
        <f>N1111/S1111</f>
        <v/>
      </c>
      <c r="W1111" s="33">
        <f>T1111/S1111</f>
        <v/>
      </c>
      <c r="X1111" s="33">
        <f>U1111/S1111</f>
        <v/>
      </c>
      <c r="Y1111" s="4">
        <f>IF(T1111&gt;0,1,0)</f>
        <v/>
      </c>
      <c r="Z1111" s="4">
        <f>INDEX('Job Evaluation'!$I$5:$I$40,MATCH(G1111,'Job Evaluation'!$A$5:$A$40,0))</f>
        <v/>
      </c>
      <c r="AA1111" s="4">
        <f>SUMPRODUCT(($C$2:$C$3444=C1111)*($X$2:$X$3444&lt;X1111))+SUMPRODUCT(($C$2:C1111=C1111)*($X$2:X1111=X1111))</f>
        <v/>
      </c>
      <c r="AB1111" s="4">
        <f>MIN(4,INT((AA1111-1)*4/COUNTIF($C$2:$C$3444,C1111))+1)</f>
        <v/>
      </c>
    </row>
    <row r="1112">
      <c r="A1112" s="5" t="inlineStr">
        <is>
          <t>W01305</t>
        </is>
      </c>
      <c r="B1112" s="5" t="inlineStr">
        <is>
          <t>IT · Milan</t>
        </is>
      </c>
      <c r="C1112" s="5" t="inlineStr">
        <is>
          <t>IT</t>
        </is>
      </c>
      <c r="D1112" s="5" t="inlineStr">
        <is>
          <t>Milan</t>
        </is>
      </c>
      <c r="E1112" s="5" t="inlineStr">
        <is>
          <t>Tech</t>
        </is>
      </c>
      <c r="F1112" s="5" t="inlineStr">
        <is>
          <t>L1</t>
        </is>
      </c>
      <c r="G1112" s="5" t="inlineStr">
        <is>
          <t>Tech L1</t>
        </is>
      </c>
      <c r="H1112" s="5" t="inlineStr">
        <is>
          <t>M</t>
        </is>
      </c>
      <c r="I1112" s="5" t="inlineStr">
        <is>
          <t>Permanent</t>
        </is>
      </c>
      <c r="J1112" s="5" t="inlineStr">
        <is>
          <t>Onsite</t>
        </is>
      </c>
      <c r="K1112" s="5" t="n">
        <v>1</v>
      </c>
      <c r="L1112" s="5" t="n">
        <v>40</v>
      </c>
      <c r="M1112" s="5" t="n">
        <v>4</v>
      </c>
      <c r="N1112" s="41" t="n">
        <v>34000</v>
      </c>
      <c r="O1112" s="41" t="n">
        <v>0</v>
      </c>
      <c r="P1112" s="41" t="n">
        <v>0</v>
      </c>
      <c r="Q1112" s="41" t="n">
        <v>0</v>
      </c>
      <c r="R1112" s="41" t="n">
        <v>0</v>
      </c>
      <c r="S1112" s="28">
        <f>L1112*Settings!$C$7</f>
        <v/>
      </c>
      <c r="T1112" s="34">
        <f>O1112+P1112+Q1112+R1112</f>
        <v/>
      </c>
      <c r="U1112" s="34">
        <f>N1112+T1112</f>
        <v/>
      </c>
      <c r="V1112" s="33">
        <f>N1112/S1112</f>
        <v/>
      </c>
      <c r="W1112" s="33">
        <f>T1112/S1112</f>
        <v/>
      </c>
      <c r="X1112" s="33">
        <f>U1112/S1112</f>
        <v/>
      </c>
      <c r="Y1112" s="4">
        <f>IF(T1112&gt;0,1,0)</f>
        <v/>
      </c>
      <c r="Z1112" s="4">
        <f>INDEX('Job Evaluation'!$I$5:$I$40,MATCH(G1112,'Job Evaluation'!$A$5:$A$40,0))</f>
        <v/>
      </c>
      <c r="AA1112" s="4">
        <f>SUMPRODUCT(($C$2:$C$3444=C1112)*($X$2:$X$3444&lt;X1112))+SUMPRODUCT(($C$2:C1112=C1112)*($X$2:X1112=X1112))</f>
        <v/>
      </c>
      <c r="AB1112" s="4">
        <f>MIN(4,INT((AA1112-1)*4/COUNTIF($C$2:$C$3444,C1112))+1)</f>
        <v/>
      </c>
    </row>
    <row r="1113">
      <c r="A1113" s="5" t="inlineStr">
        <is>
          <t>W01306</t>
        </is>
      </c>
      <c r="B1113" s="5" t="inlineStr">
        <is>
          <t>PL · Kraków</t>
        </is>
      </c>
      <c r="C1113" s="5" t="inlineStr">
        <is>
          <t>PL</t>
        </is>
      </c>
      <c r="D1113" s="5" t="inlineStr">
        <is>
          <t>Krakow</t>
        </is>
      </c>
      <c r="E1113" s="5" t="inlineStr">
        <is>
          <t>Sales</t>
        </is>
      </c>
      <c r="F1113" s="5" t="inlineStr">
        <is>
          <t>L3</t>
        </is>
      </c>
      <c r="G1113" s="5" t="inlineStr">
        <is>
          <t>Sales L3</t>
        </is>
      </c>
      <c r="H1113" s="5" t="inlineStr">
        <is>
          <t>F</t>
        </is>
      </c>
      <c r="I1113" s="5" t="inlineStr">
        <is>
          <t>Permanent</t>
        </is>
      </c>
      <c r="J1113" s="5" t="inlineStr">
        <is>
          <t>Onsite</t>
        </is>
      </c>
      <c r="K1113" s="5" t="n">
        <v>1</v>
      </c>
      <c r="L1113" s="5" t="n">
        <v>40</v>
      </c>
      <c r="M1113" s="5" t="n">
        <v>3</v>
      </c>
      <c r="N1113" s="41" t="n">
        <v>38650</v>
      </c>
      <c r="O1113" s="41" t="n">
        <v>2090</v>
      </c>
      <c r="P1113" s="41" t="n">
        <v>5870</v>
      </c>
      <c r="Q1113" s="41" t="n">
        <v>0</v>
      </c>
      <c r="R1113" s="41" t="n">
        <v>0</v>
      </c>
      <c r="S1113" s="28">
        <f>L1113*Settings!$C$7</f>
        <v/>
      </c>
      <c r="T1113" s="34">
        <f>O1113+P1113+Q1113+R1113</f>
        <v/>
      </c>
      <c r="U1113" s="34">
        <f>N1113+T1113</f>
        <v/>
      </c>
      <c r="V1113" s="33">
        <f>N1113/S1113</f>
        <v/>
      </c>
      <c r="W1113" s="33">
        <f>T1113/S1113</f>
        <v/>
      </c>
      <c r="X1113" s="33">
        <f>U1113/S1113</f>
        <v/>
      </c>
      <c r="Y1113" s="4">
        <f>IF(T1113&gt;0,1,0)</f>
        <v/>
      </c>
      <c r="Z1113" s="4">
        <f>INDEX('Job Evaluation'!$I$5:$I$40,MATCH(G1113,'Job Evaluation'!$A$5:$A$40,0))</f>
        <v/>
      </c>
      <c r="AA1113" s="4">
        <f>SUMPRODUCT(($C$2:$C$3444=C1113)*($X$2:$X$3444&lt;X1113))+SUMPRODUCT(($C$2:C1113=C1113)*($X$2:X1113=X1113))</f>
        <v/>
      </c>
      <c r="AB1113" s="4">
        <f>MIN(4,INT((AA1113-1)*4/COUNTIF($C$2:$C$3444,C1113))+1)</f>
        <v/>
      </c>
    </row>
    <row r="1114">
      <c r="A1114" s="5" t="inlineStr">
        <is>
          <t>W01308</t>
        </is>
      </c>
      <c r="B1114" s="5" t="inlineStr">
        <is>
          <t>PL · Kraków</t>
        </is>
      </c>
      <c r="C1114" s="5" t="inlineStr">
        <is>
          <t>PL</t>
        </is>
      </c>
      <c r="D1114" s="5" t="inlineStr">
        <is>
          <t>Krakow</t>
        </is>
      </c>
      <c r="E1114" s="5" t="inlineStr">
        <is>
          <t>Operations</t>
        </is>
      </c>
      <c r="F1114" s="5" t="inlineStr">
        <is>
          <t>L3</t>
        </is>
      </c>
      <c r="G1114" s="5" t="inlineStr">
        <is>
          <t>Operations L3</t>
        </is>
      </c>
      <c r="H1114" s="5" t="inlineStr">
        <is>
          <t>F</t>
        </is>
      </c>
      <c r="I1114" s="5" t="inlineStr">
        <is>
          <t>Permanent</t>
        </is>
      </c>
      <c r="J1114" s="5" t="inlineStr">
        <is>
          <t>Onsite</t>
        </is>
      </c>
      <c r="K1114" s="5" t="n">
        <v>1</v>
      </c>
      <c r="L1114" s="5" t="n">
        <v>40</v>
      </c>
      <c r="M1114" s="5" t="n">
        <v>3</v>
      </c>
      <c r="N1114" s="41" t="n">
        <v>30750</v>
      </c>
      <c r="O1114" s="41" t="n">
        <v>1660</v>
      </c>
      <c r="P1114" s="41" t="n">
        <v>0</v>
      </c>
      <c r="Q1114" s="41" t="n">
        <v>840</v>
      </c>
      <c r="R1114" s="41" t="n">
        <v>0</v>
      </c>
      <c r="S1114" s="28">
        <f>L1114*Settings!$C$7</f>
        <v/>
      </c>
      <c r="T1114" s="34">
        <f>O1114+P1114+Q1114+R1114</f>
        <v/>
      </c>
      <c r="U1114" s="34">
        <f>N1114+T1114</f>
        <v/>
      </c>
      <c r="V1114" s="33">
        <f>N1114/S1114</f>
        <v/>
      </c>
      <c r="W1114" s="33">
        <f>T1114/S1114</f>
        <v/>
      </c>
      <c r="X1114" s="33">
        <f>U1114/S1114</f>
        <v/>
      </c>
      <c r="Y1114" s="4">
        <f>IF(T1114&gt;0,1,0)</f>
        <v/>
      </c>
      <c r="Z1114" s="4">
        <f>INDEX('Job Evaluation'!$I$5:$I$40,MATCH(G1114,'Job Evaluation'!$A$5:$A$40,0))</f>
        <v/>
      </c>
      <c r="AA1114" s="4">
        <f>SUMPRODUCT(($C$2:$C$3444=C1114)*($X$2:$X$3444&lt;X1114))+SUMPRODUCT(($C$2:C1114=C1114)*($X$2:X1114=X1114))</f>
        <v/>
      </c>
      <c r="AB1114" s="4">
        <f>MIN(4,INT((AA1114-1)*4/COUNTIF($C$2:$C$3444,C1114))+1)</f>
        <v/>
      </c>
    </row>
    <row r="1115">
      <c r="A1115" s="5" t="inlineStr">
        <is>
          <t>W01309</t>
        </is>
      </c>
      <c r="B1115" s="5" t="inlineStr">
        <is>
          <t>ES · Barcelona</t>
        </is>
      </c>
      <c r="C1115" s="5" t="inlineStr">
        <is>
          <t>ES</t>
        </is>
      </c>
      <c r="D1115" s="5" t="inlineStr">
        <is>
          <t>Barcelona</t>
        </is>
      </c>
      <c r="E1115" s="5" t="inlineStr">
        <is>
          <t>Customer Service</t>
        </is>
      </c>
      <c r="F1115" s="5" t="inlineStr">
        <is>
          <t>L2</t>
        </is>
      </c>
      <c r="G1115" s="5" t="inlineStr">
        <is>
          <t>Customer Service L2</t>
        </is>
      </c>
      <c r="H1115" s="5" t="inlineStr">
        <is>
          <t>M</t>
        </is>
      </c>
      <c r="I1115" s="5" t="inlineStr">
        <is>
          <t>Permanent</t>
        </is>
      </c>
      <c r="J1115" s="5" t="inlineStr">
        <is>
          <t>Hybrid</t>
        </is>
      </c>
      <c r="K1115" s="5" t="n">
        <v>1</v>
      </c>
      <c r="L1115" s="5" t="n">
        <v>40</v>
      </c>
      <c r="M1115" s="5" t="n">
        <v>4</v>
      </c>
      <c r="N1115" s="41" t="n">
        <v>29550</v>
      </c>
      <c r="O1115" s="41" t="n">
        <v>0</v>
      </c>
      <c r="P1115" s="41" t="n">
        <v>0</v>
      </c>
      <c r="Q1115" s="41" t="n">
        <v>0</v>
      </c>
      <c r="R1115" s="41" t="n">
        <v>0</v>
      </c>
      <c r="S1115" s="28">
        <f>L1115*Settings!$C$7</f>
        <v/>
      </c>
      <c r="T1115" s="34">
        <f>O1115+P1115+Q1115+R1115</f>
        <v/>
      </c>
      <c r="U1115" s="34">
        <f>N1115+T1115</f>
        <v/>
      </c>
      <c r="V1115" s="33">
        <f>N1115/S1115</f>
        <v/>
      </c>
      <c r="W1115" s="33">
        <f>T1115/S1115</f>
        <v/>
      </c>
      <c r="X1115" s="33">
        <f>U1115/S1115</f>
        <v/>
      </c>
      <c r="Y1115" s="4">
        <f>IF(T1115&gt;0,1,0)</f>
        <v/>
      </c>
      <c r="Z1115" s="4">
        <f>INDEX('Job Evaluation'!$I$5:$I$40,MATCH(G1115,'Job Evaluation'!$A$5:$A$40,0))</f>
        <v/>
      </c>
      <c r="AA1115" s="4">
        <f>SUMPRODUCT(($C$2:$C$3444=C1115)*($X$2:$X$3444&lt;X1115))+SUMPRODUCT(($C$2:C1115=C1115)*($X$2:X1115=X1115))</f>
        <v/>
      </c>
      <c r="AB1115" s="4">
        <f>MIN(4,INT((AA1115-1)*4/COUNTIF($C$2:$C$3444,C1115))+1)</f>
        <v/>
      </c>
    </row>
    <row r="1116">
      <c r="A1116" s="5" t="inlineStr">
        <is>
          <t>W01310</t>
        </is>
      </c>
      <c r="B1116" s="5" t="inlineStr">
        <is>
          <t>PL · Kraków</t>
        </is>
      </c>
      <c r="C1116" s="5" t="inlineStr">
        <is>
          <t>PL</t>
        </is>
      </c>
      <c r="D1116" s="5" t="inlineStr">
        <is>
          <t>Krakow</t>
        </is>
      </c>
      <c r="E1116" s="5" t="inlineStr">
        <is>
          <t>Operations</t>
        </is>
      </c>
      <c r="F1116" s="5" t="inlineStr">
        <is>
          <t>L2</t>
        </is>
      </c>
      <c r="G1116" s="5" t="inlineStr">
        <is>
          <t>Operations L2</t>
        </is>
      </c>
      <c r="H1116" s="5" t="inlineStr">
        <is>
          <t>M</t>
        </is>
      </c>
      <c r="I1116" s="5" t="inlineStr">
        <is>
          <t>Permanent</t>
        </is>
      </c>
      <c r="J1116" s="5" t="inlineStr">
        <is>
          <t>Hybrid</t>
        </is>
      </c>
      <c r="K1116" s="5" t="n">
        <v>1</v>
      </c>
      <c r="L1116" s="5" t="n">
        <v>40</v>
      </c>
      <c r="M1116" s="5" t="n">
        <v>3</v>
      </c>
      <c r="N1116" s="41" t="n">
        <v>26750</v>
      </c>
      <c r="O1116" s="41" t="n">
        <v>0</v>
      </c>
      <c r="P1116" s="41" t="n">
        <v>0</v>
      </c>
      <c r="Q1116" s="41" t="n">
        <v>0</v>
      </c>
      <c r="R1116" s="41" t="n">
        <v>0</v>
      </c>
      <c r="S1116" s="28">
        <f>L1116*Settings!$C$7</f>
        <v/>
      </c>
      <c r="T1116" s="34">
        <f>O1116+P1116+Q1116+R1116</f>
        <v/>
      </c>
      <c r="U1116" s="34">
        <f>N1116+T1116</f>
        <v/>
      </c>
      <c r="V1116" s="33">
        <f>N1116/S1116</f>
        <v/>
      </c>
      <c r="W1116" s="33">
        <f>T1116/S1116</f>
        <v/>
      </c>
      <c r="X1116" s="33">
        <f>U1116/S1116</f>
        <v/>
      </c>
      <c r="Y1116" s="4">
        <f>IF(T1116&gt;0,1,0)</f>
        <v/>
      </c>
      <c r="Z1116" s="4">
        <f>INDEX('Job Evaluation'!$I$5:$I$40,MATCH(G1116,'Job Evaluation'!$A$5:$A$40,0))</f>
        <v/>
      </c>
      <c r="AA1116" s="4">
        <f>SUMPRODUCT(($C$2:$C$3444=C1116)*($X$2:$X$3444&lt;X1116))+SUMPRODUCT(($C$2:C1116=C1116)*($X$2:X1116=X1116))</f>
        <v/>
      </c>
      <c r="AB1116" s="4">
        <f>MIN(4,INT((AA1116-1)*4/COUNTIF($C$2:$C$3444,C1116))+1)</f>
        <v/>
      </c>
    </row>
    <row r="1117">
      <c r="A1117" s="5" t="inlineStr">
        <is>
          <t>W01311</t>
        </is>
      </c>
      <c r="B1117" s="5" t="inlineStr">
        <is>
          <t>IT · Milan</t>
        </is>
      </c>
      <c r="C1117" s="5" t="inlineStr">
        <is>
          <t>IT</t>
        </is>
      </c>
      <c r="D1117" s="5" t="inlineStr">
        <is>
          <t>Milan</t>
        </is>
      </c>
      <c r="E1117" s="5" t="inlineStr">
        <is>
          <t>Customer Service</t>
        </is>
      </c>
      <c r="F1117" s="5" t="inlineStr">
        <is>
          <t>L3</t>
        </is>
      </c>
      <c r="G1117" s="5" t="inlineStr">
        <is>
          <t>Customer Service L3</t>
        </is>
      </c>
      <c r="H1117" s="5" t="inlineStr">
        <is>
          <t>M</t>
        </is>
      </c>
      <c r="I1117" s="5" t="inlineStr">
        <is>
          <t>Fixed-term</t>
        </is>
      </c>
      <c r="J1117" s="5" t="inlineStr">
        <is>
          <t>Hybrid</t>
        </is>
      </c>
      <c r="K1117" s="5" t="n">
        <v>1</v>
      </c>
      <c r="L1117" s="5" t="n">
        <v>40</v>
      </c>
      <c r="M1117" s="5" t="n">
        <v>4</v>
      </c>
      <c r="N1117" s="41" t="n">
        <v>39500</v>
      </c>
      <c r="O1117" s="41" t="n">
        <v>2340</v>
      </c>
      <c r="P1117" s="41" t="n">
        <v>0</v>
      </c>
      <c r="Q1117" s="41" t="n">
        <v>0</v>
      </c>
      <c r="R1117" s="41" t="n">
        <v>0</v>
      </c>
      <c r="S1117" s="28">
        <f>L1117*Settings!$C$7</f>
        <v/>
      </c>
      <c r="T1117" s="34">
        <f>O1117+P1117+Q1117+R1117</f>
        <v/>
      </c>
      <c r="U1117" s="34">
        <f>N1117+T1117</f>
        <v/>
      </c>
      <c r="V1117" s="33">
        <f>N1117/S1117</f>
        <v/>
      </c>
      <c r="W1117" s="33">
        <f>T1117/S1117</f>
        <v/>
      </c>
      <c r="X1117" s="33">
        <f>U1117/S1117</f>
        <v/>
      </c>
      <c r="Y1117" s="4">
        <f>IF(T1117&gt;0,1,0)</f>
        <v/>
      </c>
      <c r="Z1117" s="4">
        <f>INDEX('Job Evaluation'!$I$5:$I$40,MATCH(G1117,'Job Evaluation'!$A$5:$A$40,0))</f>
        <v/>
      </c>
      <c r="AA1117" s="4">
        <f>SUMPRODUCT(($C$2:$C$3444=C1117)*($X$2:$X$3444&lt;X1117))+SUMPRODUCT(($C$2:C1117=C1117)*($X$2:X1117=X1117))</f>
        <v/>
      </c>
      <c r="AB1117" s="4">
        <f>MIN(4,INT((AA1117-1)*4/COUNTIF($C$2:$C$3444,C1117))+1)</f>
        <v/>
      </c>
    </row>
    <row r="1118">
      <c r="A1118" s="5" t="inlineStr">
        <is>
          <t>W01314</t>
        </is>
      </c>
      <c r="B1118" s="5" t="inlineStr">
        <is>
          <t>IT · Milan</t>
        </is>
      </c>
      <c r="C1118" s="5" t="inlineStr">
        <is>
          <t>IT</t>
        </is>
      </c>
      <c r="D1118" s="5" t="inlineStr">
        <is>
          <t>Milan</t>
        </is>
      </c>
      <c r="E1118" s="5" t="inlineStr">
        <is>
          <t>Customer Service</t>
        </is>
      </c>
      <c r="F1118" s="5" t="inlineStr">
        <is>
          <t>L2</t>
        </is>
      </c>
      <c r="G1118" s="5" t="inlineStr">
        <is>
          <t>Customer Service L2</t>
        </is>
      </c>
      <c r="H1118" s="5" t="inlineStr">
        <is>
          <t>M</t>
        </is>
      </c>
      <c r="I1118" s="5" t="inlineStr">
        <is>
          <t>Permanent</t>
        </is>
      </c>
      <c r="J1118" s="5" t="inlineStr">
        <is>
          <t>Onsite</t>
        </is>
      </c>
      <c r="K1118" s="5" t="n">
        <v>1</v>
      </c>
      <c r="L1118" s="5" t="n">
        <v>40</v>
      </c>
      <c r="M1118" s="5" t="n">
        <v>2</v>
      </c>
      <c r="N1118" s="41" t="n">
        <v>34450</v>
      </c>
      <c r="O1118" s="41" t="n">
        <v>0</v>
      </c>
      <c r="P1118" s="41" t="n">
        <v>0</v>
      </c>
      <c r="Q1118" s="41" t="n">
        <v>1320</v>
      </c>
      <c r="R1118" s="41" t="n">
        <v>0</v>
      </c>
      <c r="S1118" s="28">
        <f>L1118*Settings!$C$7</f>
        <v/>
      </c>
      <c r="T1118" s="34">
        <f>O1118+P1118+Q1118+R1118</f>
        <v/>
      </c>
      <c r="U1118" s="34">
        <f>N1118+T1118</f>
        <v/>
      </c>
      <c r="V1118" s="33">
        <f>N1118/S1118</f>
        <v/>
      </c>
      <c r="W1118" s="33">
        <f>T1118/S1118</f>
        <v/>
      </c>
      <c r="X1118" s="33">
        <f>U1118/S1118</f>
        <v/>
      </c>
      <c r="Y1118" s="4">
        <f>IF(T1118&gt;0,1,0)</f>
        <v/>
      </c>
      <c r="Z1118" s="4">
        <f>INDEX('Job Evaluation'!$I$5:$I$40,MATCH(G1118,'Job Evaluation'!$A$5:$A$40,0))</f>
        <v/>
      </c>
      <c r="AA1118" s="4">
        <f>SUMPRODUCT(($C$2:$C$3444=C1118)*($X$2:$X$3444&lt;X1118))+SUMPRODUCT(($C$2:C1118=C1118)*($X$2:X1118=X1118))</f>
        <v/>
      </c>
      <c r="AB1118" s="4">
        <f>MIN(4,INT((AA1118-1)*4/COUNTIF($C$2:$C$3444,C1118))+1)</f>
        <v/>
      </c>
    </row>
    <row r="1119">
      <c r="A1119" s="5" t="inlineStr">
        <is>
          <t>W01315</t>
        </is>
      </c>
      <c r="B1119" s="5" t="inlineStr">
        <is>
          <t>PL · Kraków</t>
        </is>
      </c>
      <c r="C1119" s="5" t="inlineStr">
        <is>
          <t>PL</t>
        </is>
      </c>
      <c r="D1119" s="5" t="inlineStr">
        <is>
          <t>Krakow</t>
        </is>
      </c>
      <c r="E1119" s="5" t="inlineStr">
        <is>
          <t>Customer Service</t>
        </is>
      </c>
      <c r="F1119" s="5" t="inlineStr">
        <is>
          <t>L6</t>
        </is>
      </c>
      <c r="G1119" s="5" t="inlineStr">
        <is>
          <t>Customer Service L6</t>
        </is>
      </c>
      <c r="H1119" s="5" t="inlineStr">
        <is>
          <t>M</t>
        </is>
      </c>
      <c r="I1119" s="5" t="inlineStr">
        <is>
          <t>Fixed-term</t>
        </is>
      </c>
      <c r="J1119" s="5" t="inlineStr">
        <is>
          <t>Hybrid</t>
        </is>
      </c>
      <c r="K1119" s="5" t="n">
        <v>0.8</v>
      </c>
      <c r="L1119" s="5" t="n">
        <v>32</v>
      </c>
      <c r="M1119" s="5" t="n">
        <v>3</v>
      </c>
      <c r="N1119" s="41" t="n">
        <v>48440</v>
      </c>
      <c r="O1119" s="41" t="n">
        <v>9160</v>
      </c>
      <c r="P1119" s="41" t="n">
        <v>0</v>
      </c>
      <c r="Q1119" s="41" t="n">
        <v>0</v>
      </c>
      <c r="R1119" s="41" t="n">
        <v>4200</v>
      </c>
      <c r="S1119" s="28">
        <f>L1119*Settings!$C$7</f>
        <v/>
      </c>
      <c r="T1119" s="34">
        <f>O1119+P1119+Q1119+R1119</f>
        <v/>
      </c>
      <c r="U1119" s="34">
        <f>N1119+T1119</f>
        <v/>
      </c>
      <c r="V1119" s="33">
        <f>N1119/S1119</f>
        <v/>
      </c>
      <c r="W1119" s="33">
        <f>T1119/S1119</f>
        <v/>
      </c>
      <c r="X1119" s="33">
        <f>U1119/S1119</f>
        <v/>
      </c>
      <c r="Y1119" s="4">
        <f>IF(T1119&gt;0,1,0)</f>
        <v/>
      </c>
      <c r="Z1119" s="4">
        <f>INDEX('Job Evaluation'!$I$5:$I$40,MATCH(G1119,'Job Evaluation'!$A$5:$A$40,0))</f>
        <v/>
      </c>
      <c r="AA1119" s="4">
        <f>SUMPRODUCT(($C$2:$C$3444=C1119)*($X$2:$X$3444&lt;X1119))+SUMPRODUCT(($C$2:C1119=C1119)*($X$2:X1119=X1119))</f>
        <v/>
      </c>
      <c r="AB1119" s="4">
        <f>MIN(4,INT((AA1119-1)*4/COUNTIF($C$2:$C$3444,C1119))+1)</f>
        <v/>
      </c>
    </row>
    <row r="1120">
      <c r="A1120" s="5" t="inlineStr">
        <is>
          <t>W01316</t>
        </is>
      </c>
      <c r="B1120" s="5" t="inlineStr">
        <is>
          <t>PL · Kraków</t>
        </is>
      </c>
      <c r="C1120" s="5" t="inlineStr">
        <is>
          <t>PL</t>
        </is>
      </c>
      <c r="D1120" s="5" t="inlineStr">
        <is>
          <t>Krakow</t>
        </is>
      </c>
      <c r="E1120" s="5" t="inlineStr">
        <is>
          <t>Finance</t>
        </is>
      </c>
      <c r="F1120" s="5" t="inlineStr">
        <is>
          <t>L2</t>
        </is>
      </c>
      <c r="G1120" s="5" t="inlineStr">
        <is>
          <t>Finance L2</t>
        </is>
      </c>
      <c r="H1120" s="5" t="inlineStr">
        <is>
          <t>F</t>
        </is>
      </c>
      <c r="I1120" s="5" t="inlineStr">
        <is>
          <t>Fixed-term</t>
        </is>
      </c>
      <c r="J1120" s="5" t="inlineStr">
        <is>
          <t>Hybrid</t>
        </is>
      </c>
      <c r="K1120" s="5" t="n">
        <v>1</v>
      </c>
      <c r="L1120" s="5" t="n">
        <v>40</v>
      </c>
      <c r="M1120" s="5" t="n">
        <v>4</v>
      </c>
      <c r="N1120" s="41" t="n">
        <v>28200</v>
      </c>
      <c r="O1120" s="41" t="n">
        <v>0</v>
      </c>
      <c r="P1120" s="41" t="n">
        <v>0</v>
      </c>
      <c r="Q1120" s="41" t="n">
        <v>0</v>
      </c>
      <c r="R1120" s="41" t="n">
        <v>0</v>
      </c>
      <c r="S1120" s="28">
        <f>L1120*Settings!$C$7</f>
        <v/>
      </c>
      <c r="T1120" s="34">
        <f>O1120+P1120+Q1120+R1120</f>
        <v/>
      </c>
      <c r="U1120" s="34">
        <f>N1120+T1120</f>
        <v/>
      </c>
      <c r="V1120" s="33">
        <f>N1120/S1120</f>
        <v/>
      </c>
      <c r="W1120" s="33">
        <f>T1120/S1120</f>
        <v/>
      </c>
      <c r="X1120" s="33">
        <f>U1120/S1120</f>
        <v/>
      </c>
      <c r="Y1120" s="4">
        <f>IF(T1120&gt;0,1,0)</f>
        <v/>
      </c>
      <c r="Z1120" s="4">
        <f>INDEX('Job Evaluation'!$I$5:$I$40,MATCH(G1120,'Job Evaluation'!$A$5:$A$40,0))</f>
        <v/>
      </c>
      <c r="AA1120" s="4">
        <f>SUMPRODUCT(($C$2:$C$3444=C1120)*($X$2:$X$3444&lt;X1120))+SUMPRODUCT(($C$2:C1120=C1120)*($X$2:X1120=X1120))</f>
        <v/>
      </c>
      <c r="AB1120" s="4">
        <f>MIN(4,INT((AA1120-1)*4/COUNTIF($C$2:$C$3444,C1120))+1)</f>
        <v/>
      </c>
    </row>
    <row r="1121">
      <c r="A1121" s="5" t="inlineStr">
        <is>
          <t>W01319</t>
        </is>
      </c>
      <c r="B1121" s="5" t="inlineStr">
        <is>
          <t>PL · Kraków</t>
        </is>
      </c>
      <c r="C1121" s="5" t="inlineStr">
        <is>
          <t>PL</t>
        </is>
      </c>
      <c r="D1121" s="5" t="inlineStr">
        <is>
          <t>Krakow</t>
        </is>
      </c>
      <c r="E1121" s="5" t="inlineStr">
        <is>
          <t>Tech</t>
        </is>
      </c>
      <c r="F1121" s="5" t="inlineStr">
        <is>
          <t>L2</t>
        </is>
      </c>
      <c r="G1121" s="5" t="inlineStr">
        <is>
          <t>Tech L2</t>
        </is>
      </c>
      <c r="H1121" s="5" t="inlineStr">
        <is>
          <t>F</t>
        </is>
      </c>
      <c r="I1121" s="5" t="inlineStr">
        <is>
          <t>Permanent</t>
        </is>
      </c>
      <c r="J1121" s="5" t="inlineStr">
        <is>
          <t>Onsite</t>
        </is>
      </c>
      <c r="K1121" s="5" t="n">
        <v>1</v>
      </c>
      <c r="L1121" s="5" t="n">
        <v>40</v>
      </c>
      <c r="M1121" s="5" t="n">
        <v>3</v>
      </c>
      <c r="N1121" s="41" t="n">
        <v>35550</v>
      </c>
      <c r="O1121" s="41" t="n">
        <v>0</v>
      </c>
      <c r="P1121" s="41" t="n">
        <v>0</v>
      </c>
      <c r="Q1121" s="41" t="n">
        <v>0</v>
      </c>
      <c r="R1121" s="41" t="n">
        <v>0</v>
      </c>
      <c r="S1121" s="28">
        <f>L1121*Settings!$C$7</f>
        <v/>
      </c>
      <c r="T1121" s="34">
        <f>O1121+P1121+Q1121+R1121</f>
        <v/>
      </c>
      <c r="U1121" s="34">
        <f>N1121+T1121</f>
        <v/>
      </c>
      <c r="V1121" s="33">
        <f>N1121/S1121</f>
        <v/>
      </c>
      <c r="W1121" s="33">
        <f>T1121/S1121</f>
        <v/>
      </c>
      <c r="X1121" s="33">
        <f>U1121/S1121</f>
        <v/>
      </c>
      <c r="Y1121" s="4">
        <f>IF(T1121&gt;0,1,0)</f>
        <v/>
      </c>
      <c r="Z1121" s="4">
        <f>INDEX('Job Evaluation'!$I$5:$I$40,MATCH(G1121,'Job Evaluation'!$A$5:$A$40,0))</f>
        <v/>
      </c>
      <c r="AA1121" s="4">
        <f>SUMPRODUCT(($C$2:$C$3444=C1121)*($X$2:$X$3444&lt;X1121))+SUMPRODUCT(($C$2:C1121=C1121)*($X$2:X1121=X1121))</f>
        <v/>
      </c>
      <c r="AB1121" s="4">
        <f>MIN(4,INT((AA1121-1)*4/COUNTIF($C$2:$C$3444,C1121))+1)</f>
        <v/>
      </c>
    </row>
    <row r="1122">
      <c r="A1122" s="5" t="inlineStr">
        <is>
          <t>W01320</t>
        </is>
      </c>
      <c r="B1122" s="5" t="inlineStr">
        <is>
          <t>PL · Kraków</t>
        </is>
      </c>
      <c r="C1122" s="5" t="inlineStr">
        <is>
          <t>PL</t>
        </is>
      </c>
      <c r="D1122" s="5" t="inlineStr">
        <is>
          <t>Krakow</t>
        </is>
      </c>
      <c r="E1122" s="5" t="inlineStr">
        <is>
          <t>Tech</t>
        </is>
      </c>
      <c r="F1122" s="5" t="inlineStr">
        <is>
          <t>L1</t>
        </is>
      </c>
      <c r="G1122" s="5" t="inlineStr">
        <is>
          <t>Tech L1</t>
        </is>
      </c>
      <c r="H1122" s="5" t="inlineStr">
        <is>
          <t>M</t>
        </is>
      </c>
      <c r="I1122" s="5" t="inlineStr">
        <is>
          <t>Permanent</t>
        </is>
      </c>
      <c r="J1122" s="5" t="inlineStr">
        <is>
          <t>Remote</t>
        </is>
      </c>
      <c r="K1122" s="5" t="n">
        <v>0.8</v>
      </c>
      <c r="L1122" s="5" t="n">
        <v>32</v>
      </c>
      <c r="M1122" s="5" t="n">
        <v>3</v>
      </c>
      <c r="N1122" s="41" t="n">
        <v>19040</v>
      </c>
      <c r="O1122" s="41" t="n">
        <v>0</v>
      </c>
      <c r="P1122" s="41" t="n">
        <v>0</v>
      </c>
      <c r="Q1122" s="41" t="n">
        <v>0</v>
      </c>
      <c r="R1122" s="41" t="n">
        <v>0</v>
      </c>
      <c r="S1122" s="28">
        <f>L1122*Settings!$C$7</f>
        <v/>
      </c>
      <c r="T1122" s="34">
        <f>O1122+P1122+Q1122+R1122</f>
        <v/>
      </c>
      <c r="U1122" s="34">
        <f>N1122+T1122</f>
        <v/>
      </c>
      <c r="V1122" s="33">
        <f>N1122/S1122</f>
        <v/>
      </c>
      <c r="W1122" s="33">
        <f>T1122/S1122</f>
        <v/>
      </c>
      <c r="X1122" s="33">
        <f>U1122/S1122</f>
        <v/>
      </c>
      <c r="Y1122" s="4">
        <f>IF(T1122&gt;0,1,0)</f>
        <v/>
      </c>
      <c r="Z1122" s="4">
        <f>INDEX('Job Evaluation'!$I$5:$I$40,MATCH(G1122,'Job Evaluation'!$A$5:$A$40,0))</f>
        <v/>
      </c>
      <c r="AA1122" s="4">
        <f>SUMPRODUCT(($C$2:$C$3444=C1122)*($X$2:$X$3444&lt;X1122))+SUMPRODUCT(($C$2:C1122=C1122)*($X$2:X1122=X1122))</f>
        <v/>
      </c>
      <c r="AB1122" s="4">
        <f>MIN(4,INT((AA1122-1)*4/COUNTIF($C$2:$C$3444,C1122))+1)</f>
        <v/>
      </c>
    </row>
    <row r="1123">
      <c r="A1123" s="5" t="inlineStr">
        <is>
          <t>W01321</t>
        </is>
      </c>
      <c r="B1123" s="5" t="inlineStr">
        <is>
          <t>DE · Munich</t>
        </is>
      </c>
      <c r="C1123" s="5" t="inlineStr">
        <is>
          <t>DE</t>
        </is>
      </c>
      <c r="D1123" s="5" t="inlineStr">
        <is>
          <t>Munich</t>
        </is>
      </c>
      <c r="E1123" s="5" t="inlineStr">
        <is>
          <t>Customer Service</t>
        </is>
      </c>
      <c r="F1123" s="5" t="inlineStr">
        <is>
          <t>L2</t>
        </is>
      </c>
      <c r="G1123" s="5" t="inlineStr">
        <is>
          <t>Customer Service L2</t>
        </is>
      </c>
      <c r="H1123" s="5" t="inlineStr">
        <is>
          <t>F</t>
        </is>
      </c>
      <c r="I1123" s="5" t="inlineStr">
        <is>
          <t>Permanent</t>
        </is>
      </c>
      <c r="J1123" s="5" t="inlineStr">
        <is>
          <t>Hybrid</t>
        </is>
      </c>
      <c r="K1123" s="5" t="n">
        <v>0.8</v>
      </c>
      <c r="L1123" s="5" t="n">
        <v>32</v>
      </c>
      <c r="M1123" s="5" t="n">
        <v>3</v>
      </c>
      <c r="N1123" s="41" t="n">
        <v>35440</v>
      </c>
      <c r="O1123" s="41" t="n">
        <v>0</v>
      </c>
      <c r="P1123" s="41" t="n">
        <v>0</v>
      </c>
      <c r="Q1123" s="41" t="n">
        <v>0</v>
      </c>
      <c r="R1123" s="41" t="n">
        <v>0</v>
      </c>
      <c r="S1123" s="28">
        <f>L1123*Settings!$C$7</f>
        <v/>
      </c>
      <c r="T1123" s="34">
        <f>O1123+P1123+Q1123+R1123</f>
        <v/>
      </c>
      <c r="U1123" s="34">
        <f>N1123+T1123</f>
        <v/>
      </c>
      <c r="V1123" s="33">
        <f>N1123/S1123</f>
        <v/>
      </c>
      <c r="W1123" s="33">
        <f>T1123/S1123</f>
        <v/>
      </c>
      <c r="X1123" s="33">
        <f>U1123/S1123</f>
        <v/>
      </c>
      <c r="Y1123" s="4">
        <f>IF(T1123&gt;0,1,0)</f>
        <v/>
      </c>
      <c r="Z1123" s="4">
        <f>INDEX('Job Evaluation'!$I$5:$I$40,MATCH(G1123,'Job Evaluation'!$A$5:$A$40,0))</f>
        <v/>
      </c>
      <c r="AA1123" s="4">
        <f>SUMPRODUCT(($C$2:$C$3444=C1123)*($X$2:$X$3444&lt;X1123))+SUMPRODUCT(($C$2:C1123=C1123)*($X$2:X1123=X1123))</f>
        <v/>
      </c>
      <c r="AB1123" s="4">
        <f>MIN(4,INT((AA1123-1)*4/COUNTIF($C$2:$C$3444,C1123))+1)</f>
        <v/>
      </c>
    </row>
    <row r="1124">
      <c r="A1124" s="5" t="inlineStr">
        <is>
          <t>W01322</t>
        </is>
      </c>
      <c r="B1124" s="5" t="inlineStr">
        <is>
          <t>PL · Kraków</t>
        </is>
      </c>
      <c r="C1124" s="5" t="inlineStr">
        <is>
          <t>PL</t>
        </is>
      </c>
      <c r="D1124" s="5" t="inlineStr">
        <is>
          <t>Krakow</t>
        </is>
      </c>
      <c r="E1124" s="5" t="inlineStr">
        <is>
          <t>Customer Service</t>
        </is>
      </c>
      <c r="F1124" s="5" t="inlineStr">
        <is>
          <t>L3</t>
        </is>
      </c>
      <c r="G1124" s="5" t="inlineStr">
        <is>
          <t>Customer Service L3</t>
        </is>
      </c>
      <c r="H1124" s="5" t="inlineStr">
        <is>
          <t>F</t>
        </is>
      </c>
      <c r="I1124" s="5" t="inlineStr">
        <is>
          <t>Fixed-term</t>
        </is>
      </c>
      <c r="J1124" s="5" t="inlineStr">
        <is>
          <t>Hybrid</t>
        </is>
      </c>
      <c r="K1124" s="5" t="n">
        <v>0.8</v>
      </c>
      <c r="L1124" s="5" t="n">
        <v>32</v>
      </c>
      <c r="M1124" s="5" t="n">
        <v>5</v>
      </c>
      <c r="N1124" s="41" t="n">
        <v>26840</v>
      </c>
      <c r="O1124" s="41" t="n">
        <v>2120</v>
      </c>
      <c r="P1124" s="41" t="n">
        <v>0</v>
      </c>
      <c r="Q1124" s="41" t="n">
        <v>0</v>
      </c>
      <c r="R1124" s="41" t="n">
        <v>0</v>
      </c>
      <c r="S1124" s="28">
        <f>L1124*Settings!$C$7</f>
        <v/>
      </c>
      <c r="T1124" s="34">
        <f>O1124+P1124+Q1124+R1124</f>
        <v/>
      </c>
      <c r="U1124" s="34">
        <f>N1124+T1124</f>
        <v/>
      </c>
      <c r="V1124" s="33">
        <f>N1124/S1124</f>
        <v/>
      </c>
      <c r="W1124" s="33">
        <f>T1124/S1124</f>
        <v/>
      </c>
      <c r="X1124" s="33">
        <f>U1124/S1124</f>
        <v/>
      </c>
      <c r="Y1124" s="4">
        <f>IF(T1124&gt;0,1,0)</f>
        <v/>
      </c>
      <c r="Z1124" s="4">
        <f>INDEX('Job Evaluation'!$I$5:$I$40,MATCH(G1124,'Job Evaluation'!$A$5:$A$40,0))</f>
        <v/>
      </c>
      <c r="AA1124" s="4">
        <f>SUMPRODUCT(($C$2:$C$3444=C1124)*($X$2:$X$3444&lt;X1124))+SUMPRODUCT(($C$2:C1124=C1124)*($X$2:X1124=X1124))</f>
        <v/>
      </c>
      <c r="AB1124" s="4">
        <f>MIN(4,INT((AA1124-1)*4/COUNTIF($C$2:$C$3444,C1124))+1)</f>
        <v/>
      </c>
    </row>
    <row r="1125">
      <c r="A1125" s="5" t="inlineStr">
        <is>
          <t>W01323</t>
        </is>
      </c>
      <c r="B1125" s="5" t="inlineStr">
        <is>
          <t>IT · Milan</t>
        </is>
      </c>
      <c r="C1125" s="5" t="inlineStr">
        <is>
          <t>IT</t>
        </is>
      </c>
      <c r="D1125" s="5" t="inlineStr">
        <is>
          <t>Milan</t>
        </is>
      </c>
      <c r="E1125" s="5" t="inlineStr">
        <is>
          <t>HR</t>
        </is>
      </c>
      <c r="F1125" s="5" t="inlineStr">
        <is>
          <t>L3</t>
        </is>
      </c>
      <c r="G1125" s="5" t="inlineStr">
        <is>
          <t>HR L3</t>
        </is>
      </c>
      <c r="H1125" s="5" t="inlineStr">
        <is>
          <t>F</t>
        </is>
      </c>
      <c r="I1125" s="5" t="inlineStr">
        <is>
          <t>Fixed-term</t>
        </is>
      </c>
      <c r="J1125" s="5" t="inlineStr">
        <is>
          <t>Remote</t>
        </is>
      </c>
      <c r="K1125" s="5" t="n">
        <v>1</v>
      </c>
      <c r="L1125" s="5" t="n">
        <v>40</v>
      </c>
      <c r="M1125" s="5" t="n">
        <v>3</v>
      </c>
      <c r="N1125" s="41" t="n">
        <v>45150</v>
      </c>
      <c r="O1125" s="41" t="n">
        <v>1950</v>
      </c>
      <c r="P1125" s="41" t="n">
        <v>0</v>
      </c>
      <c r="Q1125" s="41" t="n">
        <v>0</v>
      </c>
      <c r="R1125" s="41" t="n">
        <v>0</v>
      </c>
      <c r="S1125" s="28">
        <f>L1125*Settings!$C$7</f>
        <v/>
      </c>
      <c r="T1125" s="34">
        <f>O1125+P1125+Q1125+R1125</f>
        <v/>
      </c>
      <c r="U1125" s="34">
        <f>N1125+T1125</f>
        <v/>
      </c>
      <c r="V1125" s="33">
        <f>N1125/S1125</f>
        <v/>
      </c>
      <c r="W1125" s="33">
        <f>T1125/S1125</f>
        <v/>
      </c>
      <c r="X1125" s="33">
        <f>U1125/S1125</f>
        <v/>
      </c>
      <c r="Y1125" s="4">
        <f>IF(T1125&gt;0,1,0)</f>
        <v/>
      </c>
      <c r="Z1125" s="4">
        <f>INDEX('Job Evaluation'!$I$5:$I$40,MATCH(G1125,'Job Evaluation'!$A$5:$A$40,0))</f>
        <v/>
      </c>
      <c r="AA1125" s="4">
        <f>SUMPRODUCT(($C$2:$C$3444=C1125)*($X$2:$X$3444&lt;X1125))+SUMPRODUCT(($C$2:C1125=C1125)*($X$2:X1125=X1125))</f>
        <v/>
      </c>
      <c r="AB1125" s="4">
        <f>MIN(4,INT((AA1125-1)*4/COUNTIF($C$2:$C$3444,C1125))+1)</f>
        <v/>
      </c>
    </row>
    <row r="1126">
      <c r="A1126" s="5" t="inlineStr">
        <is>
          <t>W01324</t>
        </is>
      </c>
      <c r="B1126" s="5" t="inlineStr">
        <is>
          <t>DE · Munich</t>
        </is>
      </c>
      <c r="C1126" s="5" t="inlineStr">
        <is>
          <t>DE</t>
        </is>
      </c>
      <c r="D1126" s="5" t="inlineStr">
        <is>
          <t>Munich</t>
        </is>
      </c>
      <c r="E1126" s="5" t="inlineStr">
        <is>
          <t>Operations</t>
        </is>
      </c>
      <c r="F1126" s="5" t="inlineStr">
        <is>
          <t>L2</t>
        </is>
      </c>
      <c r="G1126" s="5" t="inlineStr">
        <is>
          <t>Operations L2</t>
        </is>
      </c>
      <c r="H1126" s="5" t="inlineStr">
        <is>
          <t>F</t>
        </is>
      </c>
      <c r="I1126" s="5" t="inlineStr">
        <is>
          <t>Fixed-term</t>
        </is>
      </c>
      <c r="J1126" s="5" t="inlineStr">
        <is>
          <t>Hybrid</t>
        </is>
      </c>
      <c r="K1126" s="5" t="n">
        <v>1</v>
      </c>
      <c r="L1126" s="5" t="n">
        <v>40</v>
      </c>
      <c r="M1126" s="5" t="n">
        <v>5</v>
      </c>
      <c r="N1126" s="41" t="n">
        <v>59150</v>
      </c>
      <c r="O1126" s="41" t="n">
        <v>0</v>
      </c>
      <c r="P1126" s="41" t="n">
        <v>0</v>
      </c>
      <c r="Q1126" s="41" t="n">
        <v>0</v>
      </c>
      <c r="R1126" s="41" t="n">
        <v>0</v>
      </c>
      <c r="S1126" s="28">
        <f>L1126*Settings!$C$7</f>
        <v/>
      </c>
      <c r="T1126" s="34">
        <f>O1126+P1126+Q1126+R1126</f>
        <v/>
      </c>
      <c r="U1126" s="34">
        <f>N1126+T1126</f>
        <v/>
      </c>
      <c r="V1126" s="33">
        <f>N1126/S1126</f>
        <v/>
      </c>
      <c r="W1126" s="33">
        <f>T1126/S1126</f>
        <v/>
      </c>
      <c r="X1126" s="33">
        <f>U1126/S1126</f>
        <v/>
      </c>
      <c r="Y1126" s="4">
        <f>IF(T1126&gt;0,1,0)</f>
        <v/>
      </c>
      <c r="Z1126" s="4">
        <f>INDEX('Job Evaluation'!$I$5:$I$40,MATCH(G1126,'Job Evaluation'!$A$5:$A$40,0))</f>
        <v/>
      </c>
      <c r="AA1126" s="4">
        <f>SUMPRODUCT(($C$2:$C$3444=C1126)*($X$2:$X$3444&lt;X1126))+SUMPRODUCT(($C$2:C1126=C1126)*($X$2:X1126=X1126))</f>
        <v/>
      </c>
      <c r="AB1126" s="4">
        <f>MIN(4,INT((AA1126-1)*4/COUNTIF($C$2:$C$3444,C1126))+1)</f>
        <v/>
      </c>
    </row>
    <row r="1127">
      <c r="A1127" s="5" t="inlineStr">
        <is>
          <t>W01325</t>
        </is>
      </c>
      <c r="B1127" s="5" t="inlineStr">
        <is>
          <t>ES · Barcelona</t>
        </is>
      </c>
      <c r="C1127" s="5" t="inlineStr">
        <is>
          <t>ES</t>
        </is>
      </c>
      <c r="D1127" s="5" t="inlineStr">
        <is>
          <t>Barcelona</t>
        </is>
      </c>
      <c r="E1127" s="5" t="inlineStr">
        <is>
          <t>Customer Service</t>
        </is>
      </c>
      <c r="F1127" s="5" t="inlineStr">
        <is>
          <t>L4</t>
        </is>
      </c>
      <c r="G1127" s="5" t="inlineStr">
        <is>
          <t>Customer Service L4</t>
        </is>
      </c>
      <c r="H1127" s="5" t="inlineStr">
        <is>
          <t>M</t>
        </is>
      </c>
      <c r="I1127" s="5" t="inlineStr">
        <is>
          <t>Permanent</t>
        </is>
      </c>
      <c r="J1127" s="5" t="inlineStr">
        <is>
          <t>Onsite</t>
        </is>
      </c>
      <c r="K1127" s="5" t="n">
        <v>1</v>
      </c>
      <c r="L1127" s="5" t="n">
        <v>40</v>
      </c>
      <c r="M1127" s="5" t="n">
        <v>4</v>
      </c>
      <c r="N1127" s="41" t="n">
        <v>43000</v>
      </c>
      <c r="O1127" s="41" t="n">
        <v>4430</v>
      </c>
      <c r="P1127" s="41" t="n">
        <v>0</v>
      </c>
      <c r="Q1127" s="41" t="n">
        <v>0</v>
      </c>
      <c r="R1127" s="41" t="n">
        <v>0</v>
      </c>
      <c r="S1127" s="28">
        <f>L1127*Settings!$C$7</f>
        <v/>
      </c>
      <c r="T1127" s="34">
        <f>O1127+P1127+Q1127+R1127</f>
        <v/>
      </c>
      <c r="U1127" s="34">
        <f>N1127+T1127</f>
        <v/>
      </c>
      <c r="V1127" s="33">
        <f>N1127/S1127</f>
        <v/>
      </c>
      <c r="W1127" s="33">
        <f>T1127/S1127</f>
        <v/>
      </c>
      <c r="X1127" s="33">
        <f>U1127/S1127</f>
        <v/>
      </c>
      <c r="Y1127" s="4">
        <f>IF(T1127&gt;0,1,0)</f>
        <v/>
      </c>
      <c r="Z1127" s="4">
        <f>INDEX('Job Evaluation'!$I$5:$I$40,MATCH(G1127,'Job Evaluation'!$A$5:$A$40,0))</f>
        <v/>
      </c>
      <c r="AA1127" s="4">
        <f>SUMPRODUCT(($C$2:$C$3444=C1127)*($X$2:$X$3444&lt;X1127))+SUMPRODUCT(($C$2:C1127=C1127)*($X$2:X1127=X1127))</f>
        <v/>
      </c>
      <c r="AB1127" s="4">
        <f>MIN(4,INT((AA1127-1)*4/COUNTIF($C$2:$C$3444,C1127))+1)</f>
        <v/>
      </c>
    </row>
    <row r="1128">
      <c r="A1128" s="5" t="inlineStr">
        <is>
          <t>W01326</t>
        </is>
      </c>
      <c r="B1128" s="5" t="inlineStr">
        <is>
          <t>PL · Kraków</t>
        </is>
      </c>
      <c r="C1128" s="5" t="inlineStr">
        <is>
          <t>PL</t>
        </is>
      </c>
      <c r="D1128" s="5" t="inlineStr">
        <is>
          <t>Krakow</t>
        </is>
      </c>
      <c r="E1128" s="5" t="inlineStr">
        <is>
          <t>Customer Service</t>
        </is>
      </c>
      <c r="F1128" s="5" t="inlineStr">
        <is>
          <t>L2</t>
        </is>
      </c>
      <c r="G1128" s="5" t="inlineStr">
        <is>
          <t>Customer Service L2</t>
        </is>
      </c>
      <c r="H1128" s="5" t="inlineStr">
        <is>
          <t>F</t>
        </is>
      </c>
      <c r="I1128" s="5" t="inlineStr">
        <is>
          <t>Permanent</t>
        </is>
      </c>
      <c r="J1128" s="5" t="inlineStr">
        <is>
          <t>Hybrid</t>
        </is>
      </c>
      <c r="K1128" s="5" t="n">
        <v>1</v>
      </c>
      <c r="L1128" s="5" t="n">
        <v>40</v>
      </c>
      <c r="M1128" s="5" t="n">
        <v>3</v>
      </c>
      <c r="N1128" s="41" t="n">
        <v>23850</v>
      </c>
      <c r="O1128" s="41" t="n">
        <v>0</v>
      </c>
      <c r="P1128" s="41" t="n">
        <v>0</v>
      </c>
      <c r="Q1128" s="41" t="n">
        <v>0</v>
      </c>
      <c r="R1128" s="41" t="n">
        <v>0</v>
      </c>
      <c r="S1128" s="28">
        <f>L1128*Settings!$C$7</f>
        <v/>
      </c>
      <c r="T1128" s="34">
        <f>O1128+P1128+Q1128+R1128</f>
        <v/>
      </c>
      <c r="U1128" s="34">
        <f>N1128+T1128</f>
        <v/>
      </c>
      <c r="V1128" s="33">
        <f>N1128/S1128</f>
        <v/>
      </c>
      <c r="W1128" s="33">
        <f>T1128/S1128</f>
        <v/>
      </c>
      <c r="X1128" s="33">
        <f>U1128/S1128</f>
        <v/>
      </c>
      <c r="Y1128" s="4">
        <f>IF(T1128&gt;0,1,0)</f>
        <v/>
      </c>
      <c r="Z1128" s="4">
        <f>INDEX('Job Evaluation'!$I$5:$I$40,MATCH(G1128,'Job Evaluation'!$A$5:$A$40,0))</f>
        <v/>
      </c>
      <c r="AA1128" s="4">
        <f>SUMPRODUCT(($C$2:$C$3444=C1128)*($X$2:$X$3444&lt;X1128))+SUMPRODUCT(($C$2:C1128=C1128)*($X$2:X1128=X1128))</f>
        <v/>
      </c>
      <c r="AB1128" s="4">
        <f>MIN(4,INT((AA1128-1)*4/COUNTIF($C$2:$C$3444,C1128))+1)</f>
        <v/>
      </c>
    </row>
    <row r="1129">
      <c r="A1129" s="5" t="inlineStr">
        <is>
          <t>W01327</t>
        </is>
      </c>
      <c r="B1129" s="5" t="inlineStr">
        <is>
          <t>ES · Barcelona</t>
        </is>
      </c>
      <c r="C1129" s="5" t="inlineStr">
        <is>
          <t>ES</t>
        </is>
      </c>
      <c r="D1129" s="5" t="inlineStr">
        <is>
          <t>Barcelona</t>
        </is>
      </c>
      <c r="E1129" s="5" t="inlineStr">
        <is>
          <t>Tech</t>
        </is>
      </c>
      <c r="F1129" s="5" t="inlineStr">
        <is>
          <t>L2</t>
        </is>
      </c>
      <c r="G1129" s="5" t="inlineStr">
        <is>
          <t>Tech L2</t>
        </is>
      </c>
      <c r="H1129" s="5" t="inlineStr">
        <is>
          <t>F</t>
        </is>
      </c>
      <c r="I1129" s="5" t="inlineStr">
        <is>
          <t>Permanent</t>
        </is>
      </c>
      <c r="J1129" s="5" t="inlineStr">
        <is>
          <t>Onsite</t>
        </is>
      </c>
      <c r="K1129" s="5" t="n">
        <v>1</v>
      </c>
      <c r="L1129" s="5" t="n">
        <v>40</v>
      </c>
      <c r="M1129" s="5" t="n">
        <v>3</v>
      </c>
      <c r="N1129" s="41" t="n">
        <v>34600</v>
      </c>
      <c r="O1129" s="41" t="n">
        <v>0</v>
      </c>
      <c r="P1129" s="41" t="n">
        <v>0</v>
      </c>
      <c r="Q1129" s="41" t="n">
        <v>0</v>
      </c>
      <c r="R1129" s="41" t="n">
        <v>0</v>
      </c>
      <c r="S1129" s="28">
        <f>L1129*Settings!$C$7</f>
        <v/>
      </c>
      <c r="T1129" s="34">
        <f>O1129+P1129+Q1129+R1129</f>
        <v/>
      </c>
      <c r="U1129" s="34">
        <f>N1129+T1129</f>
        <v/>
      </c>
      <c r="V1129" s="33">
        <f>N1129/S1129</f>
        <v/>
      </c>
      <c r="W1129" s="33">
        <f>T1129/S1129</f>
        <v/>
      </c>
      <c r="X1129" s="33">
        <f>U1129/S1129</f>
        <v/>
      </c>
      <c r="Y1129" s="4">
        <f>IF(T1129&gt;0,1,0)</f>
        <v/>
      </c>
      <c r="Z1129" s="4">
        <f>INDEX('Job Evaluation'!$I$5:$I$40,MATCH(G1129,'Job Evaluation'!$A$5:$A$40,0))</f>
        <v/>
      </c>
      <c r="AA1129" s="4">
        <f>SUMPRODUCT(($C$2:$C$3444=C1129)*($X$2:$X$3444&lt;X1129))+SUMPRODUCT(($C$2:C1129=C1129)*($X$2:X1129=X1129))</f>
        <v/>
      </c>
      <c r="AB1129" s="4">
        <f>MIN(4,INT((AA1129-1)*4/COUNTIF($C$2:$C$3444,C1129))+1)</f>
        <v/>
      </c>
    </row>
    <row r="1130">
      <c r="A1130" s="5" t="inlineStr">
        <is>
          <t>W01329</t>
        </is>
      </c>
      <c r="B1130" s="5" t="inlineStr">
        <is>
          <t>PL · Kraków</t>
        </is>
      </c>
      <c r="C1130" s="5" t="inlineStr">
        <is>
          <t>PL</t>
        </is>
      </c>
      <c r="D1130" s="5" t="inlineStr">
        <is>
          <t>Krakow</t>
        </is>
      </c>
      <c r="E1130" s="5" t="inlineStr">
        <is>
          <t>Customer Service</t>
        </is>
      </c>
      <c r="F1130" s="5" t="inlineStr">
        <is>
          <t>L5</t>
        </is>
      </c>
      <c r="G1130" s="5" t="inlineStr">
        <is>
          <t>Customer Service L5</t>
        </is>
      </c>
      <c r="H1130" s="5" t="inlineStr">
        <is>
          <t>F</t>
        </is>
      </c>
      <c r="I1130" s="5" t="inlineStr">
        <is>
          <t>Permanent</t>
        </is>
      </c>
      <c r="J1130" s="5" t="inlineStr">
        <is>
          <t>Onsite</t>
        </is>
      </c>
      <c r="K1130" s="5" t="n">
        <v>1</v>
      </c>
      <c r="L1130" s="5" t="n">
        <v>40</v>
      </c>
      <c r="M1130" s="5" t="n">
        <v>2</v>
      </c>
      <c r="N1130" s="41" t="n">
        <v>45950</v>
      </c>
      <c r="O1130" s="41" t="n">
        <v>3200</v>
      </c>
      <c r="P1130" s="41" t="n">
        <v>0</v>
      </c>
      <c r="Q1130" s="41" t="n">
        <v>0</v>
      </c>
      <c r="R1130" s="41" t="n">
        <v>4200</v>
      </c>
      <c r="S1130" s="28">
        <f>L1130*Settings!$C$7</f>
        <v/>
      </c>
      <c r="T1130" s="34">
        <f>O1130+P1130+Q1130+R1130</f>
        <v/>
      </c>
      <c r="U1130" s="34">
        <f>N1130+T1130</f>
        <v/>
      </c>
      <c r="V1130" s="33">
        <f>N1130/S1130</f>
        <v/>
      </c>
      <c r="W1130" s="33">
        <f>T1130/S1130</f>
        <v/>
      </c>
      <c r="X1130" s="33">
        <f>U1130/S1130</f>
        <v/>
      </c>
      <c r="Y1130" s="4">
        <f>IF(T1130&gt;0,1,0)</f>
        <v/>
      </c>
      <c r="Z1130" s="4">
        <f>INDEX('Job Evaluation'!$I$5:$I$40,MATCH(G1130,'Job Evaluation'!$A$5:$A$40,0))</f>
        <v/>
      </c>
      <c r="AA1130" s="4">
        <f>SUMPRODUCT(($C$2:$C$3444=C1130)*($X$2:$X$3444&lt;X1130))+SUMPRODUCT(($C$2:C1130=C1130)*($X$2:X1130=X1130))</f>
        <v/>
      </c>
      <c r="AB1130" s="4">
        <f>MIN(4,INT((AA1130-1)*4/COUNTIF($C$2:$C$3444,C1130))+1)</f>
        <v/>
      </c>
    </row>
    <row r="1131">
      <c r="A1131" s="5" t="inlineStr">
        <is>
          <t>W01330</t>
        </is>
      </c>
      <c r="B1131" s="5" t="inlineStr">
        <is>
          <t>DE · Munich</t>
        </is>
      </c>
      <c r="C1131" s="5" t="inlineStr">
        <is>
          <t>DE</t>
        </is>
      </c>
      <c r="D1131" s="5" t="inlineStr">
        <is>
          <t>Munich</t>
        </is>
      </c>
      <c r="E1131" s="5" t="inlineStr">
        <is>
          <t>Customer Service</t>
        </is>
      </c>
      <c r="F1131" s="5" t="inlineStr">
        <is>
          <t>L2</t>
        </is>
      </c>
      <c r="G1131" s="5" t="inlineStr">
        <is>
          <t>Customer Service L2</t>
        </is>
      </c>
      <c r="H1131" s="5" t="inlineStr">
        <is>
          <t>M</t>
        </is>
      </c>
      <c r="I1131" s="5" t="inlineStr">
        <is>
          <t>Permanent</t>
        </is>
      </c>
      <c r="J1131" s="5" t="inlineStr">
        <is>
          <t>Remote</t>
        </is>
      </c>
      <c r="K1131" s="5" t="n">
        <v>1</v>
      </c>
      <c r="L1131" s="5" t="n">
        <v>40</v>
      </c>
      <c r="M1131" s="5" t="n">
        <v>3</v>
      </c>
      <c r="N1131" s="41" t="n">
        <v>46650</v>
      </c>
      <c r="O1131" s="41" t="n">
        <v>0</v>
      </c>
      <c r="P1131" s="41" t="n">
        <v>0</v>
      </c>
      <c r="Q1131" s="41" t="n">
        <v>0</v>
      </c>
      <c r="R1131" s="41" t="n">
        <v>0</v>
      </c>
      <c r="S1131" s="28">
        <f>L1131*Settings!$C$7</f>
        <v/>
      </c>
      <c r="T1131" s="34">
        <f>O1131+P1131+Q1131+R1131</f>
        <v/>
      </c>
      <c r="U1131" s="34">
        <f>N1131+T1131</f>
        <v/>
      </c>
      <c r="V1131" s="33">
        <f>N1131/S1131</f>
        <v/>
      </c>
      <c r="W1131" s="33">
        <f>T1131/S1131</f>
        <v/>
      </c>
      <c r="X1131" s="33">
        <f>U1131/S1131</f>
        <v/>
      </c>
      <c r="Y1131" s="4">
        <f>IF(T1131&gt;0,1,0)</f>
        <v/>
      </c>
      <c r="Z1131" s="4">
        <f>INDEX('Job Evaluation'!$I$5:$I$40,MATCH(G1131,'Job Evaluation'!$A$5:$A$40,0))</f>
        <v/>
      </c>
      <c r="AA1131" s="4">
        <f>SUMPRODUCT(($C$2:$C$3444=C1131)*($X$2:$X$3444&lt;X1131))+SUMPRODUCT(($C$2:C1131=C1131)*($X$2:X1131=X1131))</f>
        <v/>
      </c>
      <c r="AB1131" s="4">
        <f>MIN(4,INT((AA1131-1)*4/COUNTIF($C$2:$C$3444,C1131))+1)</f>
        <v/>
      </c>
    </row>
    <row r="1132">
      <c r="A1132" s="5" t="inlineStr">
        <is>
          <t>W01332</t>
        </is>
      </c>
      <c r="B1132" s="5" t="inlineStr">
        <is>
          <t>IT · Milan</t>
        </is>
      </c>
      <c r="C1132" s="5" t="inlineStr">
        <is>
          <t>IT</t>
        </is>
      </c>
      <c r="D1132" s="5" t="inlineStr">
        <is>
          <t>Milan</t>
        </is>
      </c>
      <c r="E1132" s="5" t="inlineStr">
        <is>
          <t>Sales</t>
        </is>
      </c>
      <c r="F1132" s="5" t="inlineStr">
        <is>
          <t>L2</t>
        </is>
      </c>
      <c r="G1132" s="5" t="inlineStr">
        <is>
          <t>Sales L2</t>
        </is>
      </c>
      <c r="H1132" s="5" t="inlineStr">
        <is>
          <t>M</t>
        </is>
      </c>
      <c r="I1132" s="5" t="inlineStr">
        <is>
          <t>Permanent</t>
        </is>
      </c>
      <c r="J1132" s="5" t="inlineStr">
        <is>
          <t>Hybrid</t>
        </is>
      </c>
      <c r="K1132" s="5" t="n">
        <v>0.8</v>
      </c>
      <c r="L1132" s="5" t="n">
        <v>32</v>
      </c>
      <c r="M1132" s="5" t="n">
        <v>3</v>
      </c>
      <c r="N1132" s="41" t="n">
        <v>27640</v>
      </c>
      <c r="O1132" s="41" t="n">
        <v>0</v>
      </c>
      <c r="P1132" s="41" t="n">
        <v>4240</v>
      </c>
      <c r="Q1132" s="41" t="n">
        <v>0</v>
      </c>
      <c r="R1132" s="41" t="n">
        <v>0</v>
      </c>
      <c r="S1132" s="28">
        <f>L1132*Settings!$C$7</f>
        <v/>
      </c>
      <c r="T1132" s="34">
        <f>O1132+P1132+Q1132+R1132</f>
        <v/>
      </c>
      <c r="U1132" s="34">
        <f>N1132+T1132</f>
        <v/>
      </c>
      <c r="V1132" s="33">
        <f>N1132/S1132</f>
        <v/>
      </c>
      <c r="W1132" s="33">
        <f>T1132/S1132</f>
        <v/>
      </c>
      <c r="X1132" s="33">
        <f>U1132/S1132</f>
        <v/>
      </c>
      <c r="Y1132" s="4">
        <f>IF(T1132&gt;0,1,0)</f>
        <v/>
      </c>
      <c r="Z1132" s="4">
        <f>INDEX('Job Evaluation'!$I$5:$I$40,MATCH(G1132,'Job Evaluation'!$A$5:$A$40,0))</f>
        <v/>
      </c>
      <c r="AA1132" s="4">
        <f>SUMPRODUCT(($C$2:$C$3444=C1132)*($X$2:$X$3444&lt;X1132))+SUMPRODUCT(($C$2:C1132=C1132)*($X$2:X1132=X1132))</f>
        <v/>
      </c>
      <c r="AB1132" s="4">
        <f>MIN(4,INT((AA1132-1)*4/COUNTIF($C$2:$C$3444,C1132))+1)</f>
        <v/>
      </c>
    </row>
    <row r="1133">
      <c r="A1133" s="5" t="inlineStr">
        <is>
          <t>W01333</t>
        </is>
      </c>
      <c r="B1133" s="5" t="inlineStr">
        <is>
          <t>IT · Milan</t>
        </is>
      </c>
      <c r="C1133" s="5" t="inlineStr">
        <is>
          <t>IT</t>
        </is>
      </c>
      <c r="D1133" s="5" t="inlineStr">
        <is>
          <t>Milan</t>
        </is>
      </c>
      <c r="E1133" s="5" t="inlineStr">
        <is>
          <t>Finance</t>
        </is>
      </c>
      <c r="F1133" s="5" t="inlineStr">
        <is>
          <t>L2</t>
        </is>
      </c>
      <c r="G1133" s="5" t="inlineStr">
        <is>
          <t>Finance L2</t>
        </is>
      </c>
      <c r="H1133" s="5" t="inlineStr">
        <is>
          <t>M</t>
        </is>
      </c>
      <c r="I1133" s="5" t="inlineStr">
        <is>
          <t>Permanent</t>
        </is>
      </c>
      <c r="J1133" s="5" t="inlineStr">
        <is>
          <t>Onsite</t>
        </is>
      </c>
      <c r="K1133" s="5" t="n">
        <v>1</v>
      </c>
      <c r="L1133" s="5" t="n">
        <v>40</v>
      </c>
      <c r="M1133" s="5" t="n">
        <v>4</v>
      </c>
      <c r="N1133" s="41" t="n">
        <v>39050</v>
      </c>
      <c r="O1133" s="41" t="n">
        <v>0</v>
      </c>
      <c r="P1133" s="41" t="n">
        <v>0</v>
      </c>
      <c r="Q1133" s="41" t="n">
        <v>0</v>
      </c>
      <c r="R1133" s="41" t="n">
        <v>0</v>
      </c>
      <c r="S1133" s="28">
        <f>L1133*Settings!$C$7</f>
        <v/>
      </c>
      <c r="T1133" s="34">
        <f>O1133+P1133+Q1133+R1133</f>
        <v/>
      </c>
      <c r="U1133" s="34">
        <f>N1133+T1133</f>
        <v/>
      </c>
      <c r="V1133" s="33">
        <f>N1133/S1133</f>
        <v/>
      </c>
      <c r="W1133" s="33">
        <f>T1133/S1133</f>
        <v/>
      </c>
      <c r="X1133" s="33">
        <f>U1133/S1133</f>
        <v/>
      </c>
      <c r="Y1133" s="4">
        <f>IF(T1133&gt;0,1,0)</f>
        <v/>
      </c>
      <c r="Z1133" s="4">
        <f>INDEX('Job Evaluation'!$I$5:$I$40,MATCH(G1133,'Job Evaluation'!$A$5:$A$40,0))</f>
        <v/>
      </c>
      <c r="AA1133" s="4">
        <f>SUMPRODUCT(($C$2:$C$3444=C1133)*($X$2:$X$3444&lt;X1133))+SUMPRODUCT(($C$2:C1133=C1133)*($X$2:X1133=X1133))</f>
        <v/>
      </c>
      <c r="AB1133" s="4">
        <f>MIN(4,INT((AA1133-1)*4/COUNTIF($C$2:$C$3444,C1133))+1)</f>
        <v/>
      </c>
    </row>
    <row r="1134">
      <c r="A1134" s="5" t="inlineStr">
        <is>
          <t>W01334</t>
        </is>
      </c>
      <c r="B1134" s="5" t="inlineStr">
        <is>
          <t>IT · Milan</t>
        </is>
      </c>
      <c r="C1134" s="5" t="inlineStr">
        <is>
          <t>IT</t>
        </is>
      </c>
      <c r="D1134" s="5" t="inlineStr">
        <is>
          <t>Milan</t>
        </is>
      </c>
      <c r="E1134" s="5" t="inlineStr">
        <is>
          <t>Customer Service</t>
        </is>
      </c>
      <c r="F1134" s="5" t="inlineStr">
        <is>
          <t>L3</t>
        </is>
      </c>
      <c r="G1134" s="5" t="inlineStr">
        <is>
          <t>Customer Service L3</t>
        </is>
      </c>
      <c r="H1134" s="5" t="inlineStr">
        <is>
          <t>F</t>
        </is>
      </c>
      <c r="I1134" s="5" t="inlineStr">
        <is>
          <t>Permanent</t>
        </is>
      </c>
      <c r="J1134" s="5" t="inlineStr">
        <is>
          <t>Onsite</t>
        </is>
      </c>
      <c r="K1134" s="5" t="n">
        <v>1</v>
      </c>
      <c r="L1134" s="5" t="n">
        <v>40</v>
      </c>
      <c r="M1134" s="5" t="n">
        <v>3</v>
      </c>
      <c r="N1134" s="41" t="n">
        <v>34900</v>
      </c>
      <c r="O1134" s="41" t="n">
        <v>1750</v>
      </c>
      <c r="P1134" s="41" t="n">
        <v>0</v>
      </c>
      <c r="Q1134" s="41" t="n">
        <v>1320</v>
      </c>
      <c r="R1134" s="41" t="n">
        <v>0</v>
      </c>
      <c r="S1134" s="28">
        <f>L1134*Settings!$C$7</f>
        <v/>
      </c>
      <c r="T1134" s="34">
        <f>O1134+P1134+Q1134+R1134</f>
        <v/>
      </c>
      <c r="U1134" s="34">
        <f>N1134+T1134</f>
        <v/>
      </c>
      <c r="V1134" s="33">
        <f>N1134/S1134</f>
        <v/>
      </c>
      <c r="W1134" s="33">
        <f>T1134/S1134</f>
        <v/>
      </c>
      <c r="X1134" s="33">
        <f>U1134/S1134</f>
        <v/>
      </c>
      <c r="Y1134" s="4">
        <f>IF(T1134&gt;0,1,0)</f>
        <v/>
      </c>
      <c r="Z1134" s="4">
        <f>INDEX('Job Evaluation'!$I$5:$I$40,MATCH(G1134,'Job Evaluation'!$A$5:$A$40,0))</f>
        <v/>
      </c>
      <c r="AA1134" s="4">
        <f>SUMPRODUCT(($C$2:$C$3444=C1134)*($X$2:$X$3444&lt;X1134))+SUMPRODUCT(($C$2:C1134=C1134)*($X$2:X1134=X1134))</f>
        <v/>
      </c>
      <c r="AB1134" s="4">
        <f>MIN(4,INT((AA1134-1)*4/COUNTIF($C$2:$C$3444,C1134))+1)</f>
        <v/>
      </c>
    </row>
    <row r="1135">
      <c r="A1135" s="5" t="inlineStr">
        <is>
          <t>W01335</t>
        </is>
      </c>
      <c r="B1135" s="5" t="inlineStr">
        <is>
          <t>DE · Munich</t>
        </is>
      </c>
      <c r="C1135" s="5" t="inlineStr">
        <is>
          <t>DE</t>
        </is>
      </c>
      <c r="D1135" s="5" t="inlineStr">
        <is>
          <t>Munich</t>
        </is>
      </c>
      <c r="E1135" s="5" t="inlineStr">
        <is>
          <t>Finance</t>
        </is>
      </c>
      <c r="F1135" s="5" t="inlineStr">
        <is>
          <t>L1</t>
        </is>
      </c>
      <c r="G1135" s="5" t="inlineStr">
        <is>
          <t>Finance L1</t>
        </is>
      </c>
      <c r="H1135" s="5" t="inlineStr">
        <is>
          <t>M</t>
        </is>
      </c>
      <c r="I1135" s="5" t="inlineStr">
        <is>
          <t>Permanent</t>
        </is>
      </c>
      <c r="J1135" s="5" t="inlineStr">
        <is>
          <t>Hybrid</t>
        </is>
      </c>
      <c r="K1135" s="5" t="n">
        <v>1</v>
      </c>
      <c r="L1135" s="5" t="n">
        <v>40</v>
      </c>
      <c r="M1135" s="5" t="n">
        <v>1</v>
      </c>
      <c r="N1135" s="41" t="n">
        <v>35400</v>
      </c>
      <c r="O1135" s="41" t="n">
        <v>0</v>
      </c>
      <c r="P1135" s="41" t="n">
        <v>0</v>
      </c>
      <c r="Q1135" s="41" t="n">
        <v>0</v>
      </c>
      <c r="R1135" s="41" t="n">
        <v>0</v>
      </c>
      <c r="S1135" s="28">
        <f>L1135*Settings!$C$7</f>
        <v/>
      </c>
      <c r="T1135" s="34">
        <f>O1135+P1135+Q1135+R1135</f>
        <v/>
      </c>
      <c r="U1135" s="34">
        <f>N1135+T1135</f>
        <v/>
      </c>
      <c r="V1135" s="33">
        <f>N1135/S1135</f>
        <v/>
      </c>
      <c r="W1135" s="33">
        <f>T1135/S1135</f>
        <v/>
      </c>
      <c r="X1135" s="33">
        <f>U1135/S1135</f>
        <v/>
      </c>
      <c r="Y1135" s="4">
        <f>IF(T1135&gt;0,1,0)</f>
        <v/>
      </c>
      <c r="Z1135" s="4">
        <f>INDEX('Job Evaluation'!$I$5:$I$40,MATCH(G1135,'Job Evaluation'!$A$5:$A$40,0))</f>
        <v/>
      </c>
      <c r="AA1135" s="4">
        <f>SUMPRODUCT(($C$2:$C$3444=C1135)*($X$2:$X$3444&lt;X1135))+SUMPRODUCT(($C$2:C1135=C1135)*($X$2:X1135=X1135))</f>
        <v/>
      </c>
      <c r="AB1135" s="4">
        <f>MIN(4,INT((AA1135-1)*4/COUNTIF($C$2:$C$3444,C1135))+1)</f>
        <v/>
      </c>
    </row>
    <row r="1136">
      <c r="A1136" s="5" t="inlineStr">
        <is>
          <t>W01337</t>
        </is>
      </c>
      <c r="B1136" s="5" t="inlineStr">
        <is>
          <t>IT · Milan</t>
        </is>
      </c>
      <c r="C1136" s="5" t="inlineStr">
        <is>
          <t>IT</t>
        </is>
      </c>
      <c r="D1136" s="5" t="inlineStr">
        <is>
          <t>Milan</t>
        </is>
      </c>
      <c r="E1136" s="5" t="inlineStr">
        <is>
          <t>HR</t>
        </is>
      </c>
      <c r="F1136" s="5" t="inlineStr">
        <is>
          <t>L1</t>
        </is>
      </c>
      <c r="G1136" s="5" t="inlineStr">
        <is>
          <t>HR L1</t>
        </is>
      </c>
      <c r="H1136" s="5" t="inlineStr">
        <is>
          <t>M</t>
        </is>
      </c>
      <c r="I1136" s="5" t="inlineStr">
        <is>
          <t>Permanent</t>
        </is>
      </c>
      <c r="J1136" s="5" t="inlineStr">
        <is>
          <t>Onsite</t>
        </is>
      </c>
      <c r="K1136" s="5" t="n">
        <v>1</v>
      </c>
      <c r="L1136" s="5" t="n">
        <v>40</v>
      </c>
      <c r="M1136" s="5" t="n">
        <v>3</v>
      </c>
      <c r="N1136" s="41" t="n">
        <v>28200</v>
      </c>
      <c r="O1136" s="41" t="n">
        <v>0</v>
      </c>
      <c r="P1136" s="41" t="n">
        <v>0</v>
      </c>
      <c r="Q1136" s="41" t="n">
        <v>0</v>
      </c>
      <c r="R1136" s="41" t="n">
        <v>0</v>
      </c>
      <c r="S1136" s="28">
        <f>L1136*Settings!$C$7</f>
        <v/>
      </c>
      <c r="T1136" s="34">
        <f>O1136+P1136+Q1136+R1136</f>
        <v/>
      </c>
      <c r="U1136" s="34">
        <f>N1136+T1136</f>
        <v/>
      </c>
      <c r="V1136" s="33">
        <f>N1136/S1136</f>
        <v/>
      </c>
      <c r="W1136" s="33">
        <f>T1136/S1136</f>
        <v/>
      </c>
      <c r="X1136" s="33">
        <f>U1136/S1136</f>
        <v/>
      </c>
      <c r="Y1136" s="4">
        <f>IF(T1136&gt;0,1,0)</f>
        <v/>
      </c>
      <c r="Z1136" s="4">
        <f>INDEX('Job Evaluation'!$I$5:$I$40,MATCH(G1136,'Job Evaluation'!$A$5:$A$40,0))</f>
        <v/>
      </c>
      <c r="AA1136" s="4">
        <f>SUMPRODUCT(($C$2:$C$3444=C1136)*($X$2:$X$3444&lt;X1136))+SUMPRODUCT(($C$2:C1136=C1136)*($X$2:X1136=X1136))</f>
        <v/>
      </c>
      <c r="AB1136" s="4">
        <f>MIN(4,INT((AA1136-1)*4/COUNTIF($C$2:$C$3444,C1136))+1)</f>
        <v/>
      </c>
    </row>
    <row r="1137">
      <c r="A1137" s="5" t="inlineStr">
        <is>
          <t>W01338</t>
        </is>
      </c>
      <c r="B1137" s="5" t="inlineStr">
        <is>
          <t>PL · Kraków</t>
        </is>
      </c>
      <c r="C1137" s="5" t="inlineStr">
        <is>
          <t>PL</t>
        </is>
      </c>
      <c r="D1137" s="5" t="inlineStr">
        <is>
          <t>Krakow</t>
        </is>
      </c>
      <c r="E1137" s="5" t="inlineStr">
        <is>
          <t>Operations</t>
        </is>
      </c>
      <c r="F1137" s="5" t="inlineStr">
        <is>
          <t>L4</t>
        </is>
      </c>
      <c r="G1137" s="5" t="inlineStr">
        <is>
          <t>Operations L4</t>
        </is>
      </c>
      <c r="H1137" s="5" t="inlineStr">
        <is>
          <t>M</t>
        </is>
      </c>
      <c r="I1137" s="5" t="inlineStr">
        <is>
          <t>Permanent</t>
        </is>
      </c>
      <c r="J1137" s="5" t="inlineStr">
        <is>
          <t>Hybrid</t>
        </is>
      </c>
      <c r="K1137" s="5" t="n">
        <v>1</v>
      </c>
      <c r="L1137" s="5" t="n">
        <v>40</v>
      </c>
      <c r="M1137" s="5" t="n">
        <v>3</v>
      </c>
      <c r="N1137" s="41" t="n">
        <v>41700</v>
      </c>
      <c r="O1137" s="41" t="n">
        <v>3700</v>
      </c>
      <c r="P1137" s="41" t="n">
        <v>0</v>
      </c>
      <c r="Q1137" s="41" t="n">
        <v>0</v>
      </c>
      <c r="R1137" s="41" t="n">
        <v>0</v>
      </c>
      <c r="S1137" s="28">
        <f>L1137*Settings!$C$7</f>
        <v/>
      </c>
      <c r="T1137" s="34">
        <f>O1137+P1137+Q1137+R1137</f>
        <v/>
      </c>
      <c r="U1137" s="34">
        <f>N1137+T1137</f>
        <v/>
      </c>
      <c r="V1137" s="33">
        <f>N1137/S1137</f>
        <v/>
      </c>
      <c r="W1137" s="33">
        <f>T1137/S1137</f>
        <v/>
      </c>
      <c r="X1137" s="33">
        <f>U1137/S1137</f>
        <v/>
      </c>
      <c r="Y1137" s="4">
        <f>IF(T1137&gt;0,1,0)</f>
        <v/>
      </c>
      <c r="Z1137" s="4">
        <f>INDEX('Job Evaluation'!$I$5:$I$40,MATCH(G1137,'Job Evaluation'!$A$5:$A$40,0))</f>
        <v/>
      </c>
      <c r="AA1137" s="4">
        <f>SUMPRODUCT(($C$2:$C$3444=C1137)*($X$2:$X$3444&lt;X1137))+SUMPRODUCT(($C$2:C1137=C1137)*($X$2:X1137=X1137))</f>
        <v/>
      </c>
      <c r="AB1137" s="4">
        <f>MIN(4,INT((AA1137-1)*4/COUNTIF($C$2:$C$3444,C1137))+1)</f>
        <v/>
      </c>
    </row>
    <row r="1138">
      <c r="A1138" s="5" t="inlineStr">
        <is>
          <t>W01339</t>
        </is>
      </c>
      <c r="B1138" s="5" t="inlineStr">
        <is>
          <t>DE · Munich</t>
        </is>
      </c>
      <c r="C1138" s="5" t="inlineStr">
        <is>
          <t>DE</t>
        </is>
      </c>
      <c r="D1138" s="5" t="inlineStr">
        <is>
          <t>Munich</t>
        </is>
      </c>
      <c r="E1138" s="5" t="inlineStr">
        <is>
          <t>Tech</t>
        </is>
      </c>
      <c r="F1138" s="5" t="inlineStr">
        <is>
          <t>L4</t>
        </is>
      </c>
      <c r="G1138" s="5" t="inlineStr">
        <is>
          <t>Tech L4</t>
        </is>
      </c>
      <c r="H1138" s="5" t="inlineStr">
        <is>
          <t>M</t>
        </is>
      </c>
      <c r="I1138" s="5" t="inlineStr">
        <is>
          <t>Permanent</t>
        </is>
      </c>
      <c r="J1138" s="5" t="inlineStr">
        <is>
          <t>Hybrid</t>
        </is>
      </c>
      <c r="K1138" s="5" t="n">
        <v>1</v>
      </c>
      <c r="L1138" s="5" t="n">
        <v>40</v>
      </c>
      <c r="M1138" s="5" t="n">
        <v>3</v>
      </c>
      <c r="N1138" s="41" t="n">
        <v>100450</v>
      </c>
      <c r="O1138" s="41" t="n">
        <v>8470</v>
      </c>
      <c r="P1138" s="41" t="n">
        <v>0</v>
      </c>
      <c r="Q1138" s="41" t="n">
        <v>0</v>
      </c>
      <c r="R1138" s="41" t="n">
        <v>0</v>
      </c>
      <c r="S1138" s="28">
        <f>L1138*Settings!$C$7</f>
        <v/>
      </c>
      <c r="T1138" s="34">
        <f>O1138+P1138+Q1138+R1138</f>
        <v/>
      </c>
      <c r="U1138" s="34">
        <f>N1138+T1138</f>
        <v/>
      </c>
      <c r="V1138" s="33">
        <f>N1138/S1138</f>
        <v/>
      </c>
      <c r="W1138" s="33">
        <f>T1138/S1138</f>
        <v/>
      </c>
      <c r="X1138" s="33">
        <f>U1138/S1138</f>
        <v/>
      </c>
      <c r="Y1138" s="4">
        <f>IF(T1138&gt;0,1,0)</f>
        <v/>
      </c>
      <c r="Z1138" s="4">
        <f>INDEX('Job Evaluation'!$I$5:$I$40,MATCH(G1138,'Job Evaluation'!$A$5:$A$40,0))</f>
        <v/>
      </c>
      <c r="AA1138" s="4">
        <f>SUMPRODUCT(($C$2:$C$3444=C1138)*($X$2:$X$3444&lt;X1138))+SUMPRODUCT(($C$2:C1138=C1138)*($X$2:X1138=X1138))</f>
        <v/>
      </c>
      <c r="AB1138" s="4">
        <f>MIN(4,INT((AA1138-1)*4/COUNTIF($C$2:$C$3444,C1138))+1)</f>
        <v/>
      </c>
    </row>
    <row r="1139">
      <c r="A1139" s="5" t="inlineStr">
        <is>
          <t>W01340</t>
        </is>
      </c>
      <c r="B1139" s="5" t="inlineStr">
        <is>
          <t>IT · Milan</t>
        </is>
      </c>
      <c r="C1139" s="5" t="inlineStr">
        <is>
          <t>IT</t>
        </is>
      </c>
      <c r="D1139" s="5" t="inlineStr">
        <is>
          <t>Milan</t>
        </is>
      </c>
      <c r="E1139" s="5" t="inlineStr">
        <is>
          <t>Customer Service</t>
        </is>
      </c>
      <c r="F1139" s="5" t="inlineStr">
        <is>
          <t>L2</t>
        </is>
      </c>
      <c r="G1139" s="5" t="inlineStr">
        <is>
          <t>Customer Service L2</t>
        </is>
      </c>
      <c r="H1139" s="5" t="inlineStr">
        <is>
          <t>M</t>
        </is>
      </c>
      <c r="I1139" s="5" t="inlineStr">
        <is>
          <t>Permanent</t>
        </is>
      </c>
      <c r="J1139" s="5" t="inlineStr">
        <is>
          <t>Hybrid</t>
        </is>
      </c>
      <c r="K1139" s="5" t="n">
        <v>1</v>
      </c>
      <c r="L1139" s="5" t="n">
        <v>40</v>
      </c>
      <c r="M1139" s="5" t="n">
        <v>1</v>
      </c>
      <c r="N1139" s="41" t="n">
        <v>28050</v>
      </c>
      <c r="O1139" s="41" t="n">
        <v>0</v>
      </c>
      <c r="P1139" s="41" t="n">
        <v>0</v>
      </c>
      <c r="Q1139" s="41" t="n">
        <v>0</v>
      </c>
      <c r="R1139" s="41" t="n">
        <v>0</v>
      </c>
      <c r="S1139" s="28">
        <f>L1139*Settings!$C$7</f>
        <v/>
      </c>
      <c r="T1139" s="34">
        <f>O1139+P1139+Q1139+R1139</f>
        <v/>
      </c>
      <c r="U1139" s="34">
        <f>N1139+T1139</f>
        <v/>
      </c>
      <c r="V1139" s="33">
        <f>N1139/S1139</f>
        <v/>
      </c>
      <c r="W1139" s="33">
        <f>T1139/S1139</f>
        <v/>
      </c>
      <c r="X1139" s="33">
        <f>U1139/S1139</f>
        <v/>
      </c>
      <c r="Y1139" s="4">
        <f>IF(T1139&gt;0,1,0)</f>
        <v/>
      </c>
      <c r="Z1139" s="4">
        <f>INDEX('Job Evaluation'!$I$5:$I$40,MATCH(G1139,'Job Evaluation'!$A$5:$A$40,0))</f>
        <v/>
      </c>
      <c r="AA1139" s="4">
        <f>SUMPRODUCT(($C$2:$C$3444=C1139)*($X$2:$X$3444&lt;X1139))+SUMPRODUCT(($C$2:C1139=C1139)*($X$2:X1139=X1139))</f>
        <v/>
      </c>
      <c r="AB1139" s="4">
        <f>MIN(4,INT((AA1139-1)*4/COUNTIF($C$2:$C$3444,C1139))+1)</f>
        <v/>
      </c>
    </row>
    <row r="1140">
      <c r="A1140" s="5" t="inlineStr">
        <is>
          <t>W01341</t>
        </is>
      </c>
      <c r="B1140" s="5" t="inlineStr">
        <is>
          <t>PL · Kraków</t>
        </is>
      </c>
      <c r="C1140" s="5" t="inlineStr">
        <is>
          <t>PL</t>
        </is>
      </c>
      <c r="D1140" s="5" t="inlineStr">
        <is>
          <t>Krakow</t>
        </is>
      </c>
      <c r="E1140" s="5" t="inlineStr">
        <is>
          <t>Customer Service</t>
        </is>
      </c>
      <c r="F1140" s="5" t="inlineStr">
        <is>
          <t>L2</t>
        </is>
      </c>
      <c r="G1140" s="5" t="inlineStr">
        <is>
          <t>Customer Service L2</t>
        </is>
      </c>
      <c r="H1140" s="5" t="inlineStr">
        <is>
          <t>M</t>
        </is>
      </c>
      <c r="I1140" s="5" t="inlineStr">
        <is>
          <t>Permanent</t>
        </is>
      </c>
      <c r="J1140" s="5" t="inlineStr">
        <is>
          <t>Onsite</t>
        </is>
      </c>
      <c r="K1140" s="5" t="n">
        <v>1</v>
      </c>
      <c r="L1140" s="5" t="n">
        <v>40</v>
      </c>
      <c r="M1140" s="5" t="n">
        <v>4</v>
      </c>
      <c r="N1140" s="41" t="n">
        <v>28200</v>
      </c>
      <c r="O1140" s="41" t="n">
        <v>0</v>
      </c>
      <c r="P1140" s="41" t="n">
        <v>0</v>
      </c>
      <c r="Q1140" s="41" t="n">
        <v>840</v>
      </c>
      <c r="R1140" s="41" t="n">
        <v>0</v>
      </c>
      <c r="S1140" s="28">
        <f>L1140*Settings!$C$7</f>
        <v/>
      </c>
      <c r="T1140" s="34">
        <f>O1140+P1140+Q1140+R1140</f>
        <v/>
      </c>
      <c r="U1140" s="34">
        <f>N1140+T1140</f>
        <v/>
      </c>
      <c r="V1140" s="33">
        <f>N1140/S1140</f>
        <v/>
      </c>
      <c r="W1140" s="33">
        <f>T1140/S1140</f>
        <v/>
      </c>
      <c r="X1140" s="33">
        <f>U1140/S1140</f>
        <v/>
      </c>
      <c r="Y1140" s="4">
        <f>IF(T1140&gt;0,1,0)</f>
        <v/>
      </c>
      <c r="Z1140" s="4">
        <f>INDEX('Job Evaluation'!$I$5:$I$40,MATCH(G1140,'Job Evaluation'!$A$5:$A$40,0))</f>
        <v/>
      </c>
      <c r="AA1140" s="4">
        <f>SUMPRODUCT(($C$2:$C$3444=C1140)*($X$2:$X$3444&lt;X1140))+SUMPRODUCT(($C$2:C1140=C1140)*($X$2:X1140=X1140))</f>
        <v/>
      </c>
      <c r="AB1140" s="4">
        <f>MIN(4,INT((AA1140-1)*4/COUNTIF($C$2:$C$3444,C1140))+1)</f>
        <v/>
      </c>
    </row>
    <row r="1141">
      <c r="A1141" s="5" t="inlineStr">
        <is>
          <t>W01342</t>
        </is>
      </c>
      <c r="B1141" s="5" t="inlineStr">
        <is>
          <t>DE · Munich</t>
        </is>
      </c>
      <c r="C1141" s="5" t="inlineStr">
        <is>
          <t>DE</t>
        </is>
      </c>
      <c r="D1141" s="5" t="inlineStr">
        <is>
          <t>Munich</t>
        </is>
      </c>
      <c r="E1141" s="5" t="inlineStr">
        <is>
          <t>HR</t>
        </is>
      </c>
      <c r="F1141" s="5" t="inlineStr">
        <is>
          <t>L1</t>
        </is>
      </c>
      <c r="G1141" s="5" t="inlineStr">
        <is>
          <t>HR L1</t>
        </is>
      </c>
      <c r="H1141" s="5" t="inlineStr">
        <is>
          <t>F</t>
        </is>
      </c>
      <c r="I1141" s="5" t="inlineStr">
        <is>
          <t>Permanent</t>
        </is>
      </c>
      <c r="J1141" s="5" t="inlineStr">
        <is>
          <t>Hybrid</t>
        </is>
      </c>
      <c r="K1141" s="5" t="n">
        <v>1</v>
      </c>
      <c r="L1141" s="5" t="n">
        <v>40</v>
      </c>
      <c r="M1141" s="5" t="n">
        <v>3</v>
      </c>
      <c r="N1141" s="41" t="n">
        <v>32950</v>
      </c>
      <c r="O1141" s="41" t="n">
        <v>0</v>
      </c>
      <c r="P1141" s="41" t="n">
        <v>0</v>
      </c>
      <c r="Q1141" s="41" t="n">
        <v>0</v>
      </c>
      <c r="R1141" s="41" t="n">
        <v>0</v>
      </c>
      <c r="S1141" s="28">
        <f>L1141*Settings!$C$7</f>
        <v/>
      </c>
      <c r="T1141" s="34">
        <f>O1141+P1141+Q1141+R1141</f>
        <v/>
      </c>
      <c r="U1141" s="34">
        <f>N1141+T1141</f>
        <v/>
      </c>
      <c r="V1141" s="33">
        <f>N1141/S1141</f>
        <v/>
      </c>
      <c r="W1141" s="33">
        <f>T1141/S1141</f>
        <v/>
      </c>
      <c r="X1141" s="33">
        <f>U1141/S1141</f>
        <v/>
      </c>
      <c r="Y1141" s="4">
        <f>IF(T1141&gt;0,1,0)</f>
        <v/>
      </c>
      <c r="Z1141" s="4">
        <f>INDEX('Job Evaluation'!$I$5:$I$40,MATCH(G1141,'Job Evaluation'!$A$5:$A$40,0))</f>
        <v/>
      </c>
      <c r="AA1141" s="4">
        <f>SUMPRODUCT(($C$2:$C$3444=C1141)*($X$2:$X$3444&lt;X1141))+SUMPRODUCT(($C$2:C1141=C1141)*($X$2:X1141=X1141))</f>
        <v/>
      </c>
      <c r="AB1141" s="4">
        <f>MIN(4,INT((AA1141-1)*4/COUNTIF($C$2:$C$3444,C1141))+1)</f>
        <v/>
      </c>
    </row>
    <row r="1142">
      <c r="A1142" s="5" t="inlineStr">
        <is>
          <t>W01343</t>
        </is>
      </c>
      <c r="B1142" s="5" t="inlineStr">
        <is>
          <t>ES · Barcelona</t>
        </is>
      </c>
      <c r="C1142" s="5" t="inlineStr">
        <is>
          <t>ES</t>
        </is>
      </c>
      <c r="D1142" s="5" t="inlineStr">
        <is>
          <t>Barcelona</t>
        </is>
      </c>
      <c r="E1142" s="5" t="inlineStr">
        <is>
          <t>Operations</t>
        </is>
      </c>
      <c r="F1142" s="5" t="inlineStr">
        <is>
          <t>L3</t>
        </is>
      </c>
      <c r="G1142" s="5" t="inlineStr">
        <is>
          <t>Operations L3</t>
        </is>
      </c>
      <c r="H1142" s="5" t="inlineStr">
        <is>
          <t>M</t>
        </is>
      </c>
      <c r="I1142" s="5" t="inlineStr">
        <is>
          <t>Permanent</t>
        </is>
      </c>
      <c r="J1142" s="5" t="inlineStr">
        <is>
          <t>Hybrid</t>
        </is>
      </c>
      <c r="K1142" s="5" t="n">
        <v>1</v>
      </c>
      <c r="L1142" s="5" t="n">
        <v>40</v>
      </c>
      <c r="M1142" s="5" t="n">
        <v>4</v>
      </c>
      <c r="N1142" s="41" t="n">
        <v>36350</v>
      </c>
      <c r="O1142" s="41" t="n">
        <v>2440</v>
      </c>
      <c r="P1142" s="41" t="n">
        <v>0</v>
      </c>
      <c r="Q1142" s="41" t="n">
        <v>0</v>
      </c>
      <c r="R1142" s="41" t="n">
        <v>0</v>
      </c>
      <c r="S1142" s="28">
        <f>L1142*Settings!$C$7</f>
        <v/>
      </c>
      <c r="T1142" s="34">
        <f>O1142+P1142+Q1142+R1142</f>
        <v/>
      </c>
      <c r="U1142" s="34">
        <f>N1142+T1142</f>
        <v/>
      </c>
      <c r="V1142" s="33">
        <f>N1142/S1142</f>
        <v/>
      </c>
      <c r="W1142" s="33">
        <f>T1142/S1142</f>
        <v/>
      </c>
      <c r="X1142" s="33">
        <f>U1142/S1142</f>
        <v/>
      </c>
      <c r="Y1142" s="4">
        <f>IF(T1142&gt;0,1,0)</f>
        <v/>
      </c>
      <c r="Z1142" s="4">
        <f>INDEX('Job Evaluation'!$I$5:$I$40,MATCH(G1142,'Job Evaluation'!$A$5:$A$40,0))</f>
        <v/>
      </c>
      <c r="AA1142" s="4">
        <f>SUMPRODUCT(($C$2:$C$3444=C1142)*($X$2:$X$3444&lt;X1142))+SUMPRODUCT(($C$2:C1142=C1142)*($X$2:X1142=X1142))</f>
        <v/>
      </c>
      <c r="AB1142" s="4">
        <f>MIN(4,INT((AA1142-1)*4/COUNTIF($C$2:$C$3444,C1142))+1)</f>
        <v/>
      </c>
    </row>
    <row r="1143">
      <c r="A1143" s="5" t="inlineStr">
        <is>
          <t>W01344</t>
        </is>
      </c>
      <c r="B1143" s="5" t="inlineStr">
        <is>
          <t>IT · Milan</t>
        </is>
      </c>
      <c r="C1143" s="5" t="inlineStr">
        <is>
          <t>IT</t>
        </is>
      </c>
      <c r="D1143" s="5" t="inlineStr">
        <is>
          <t>Milan</t>
        </is>
      </c>
      <c r="E1143" s="5" t="inlineStr">
        <is>
          <t>Customer Service</t>
        </is>
      </c>
      <c r="F1143" s="5" t="inlineStr">
        <is>
          <t>L3</t>
        </is>
      </c>
      <c r="G1143" s="5" t="inlineStr">
        <is>
          <t>Customer Service L3</t>
        </is>
      </c>
      <c r="H1143" s="5" t="inlineStr">
        <is>
          <t>F</t>
        </is>
      </c>
      <c r="I1143" s="5" t="inlineStr">
        <is>
          <t>Permanent</t>
        </is>
      </c>
      <c r="J1143" s="5" t="inlineStr">
        <is>
          <t>Onsite</t>
        </is>
      </c>
      <c r="K1143" s="5" t="n">
        <v>1</v>
      </c>
      <c r="L1143" s="5" t="n">
        <v>40</v>
      </c>
      <c r="M1143" s="5" t="n">
        <v>3</v>
      </c>
      <c r="N1143" s="41" t="n">
        <v>36450</v>
      </c>
      <c r="O1143" s="41" t="n">
        <v>1770</v>
      </c>
      <c r="P1143" s="41" t="n">
        <v>0</v>
      </c>
      <c r="Q1143" s="41" t="n">
        <v>1320</v>
      </c>
      <c r="R1143" s="41" t="n">
        <v>0</v>
      </c>
      <c r="S1143" s="28">
        <f>L1143*Settings!$C$7</f>
        <v/>
      </c>
      <c r="T1143" s="34">
        <f>O1143+P1143+Q1143+R1143</f>
        <v/>
      </c>
      <c r="U1143" s="34">
        <f>N1143+T1143</f>
        <v/>
      </c>
      <c r="V1143" s="33">
        <f>N1143/S1143</f>
        <v/>
      </c>
      <c r="W1143" s="33">
        <f>T1143/S1143</f>
        <v/>
      </c>
      <c r="X1143" s="33">
        <f>U1143/S1143</f>
        <v/>
      </c>
      <c r="Y1143" s="4">
        <f>IF(T1143&gt;0,1,0)</f>
        <v/>
      </c>
      <c r="Z1143" s="4">
        <f>INDEX('Job Evaluation'!$I$5:$I$40,MATCH(G1143,'Job Evaluation'!$A$5:$A$40,0))</f>
        <v/>
      </c>
      <c r="AA1143" s="4">
        <f>SUMPRODUCT(($C$2:$C$3444=C1143)*($X$2:$X$3444&lt;X1143))+SUMPRODUCT(($C$2:C1143=C1143)*($X$2:X1143=X1143))</f>
        <v/>
      </c>
      <c r="AB1143" s="4">
        <f>MIN(4,INT((AA1143-1)*4/COUNTIF($C$2:$C$3444,C1143))+1)</f>
        <v/>
      </c>
    </row>
    <row r="1144">
      <c r="A1144" s="5" t="inlineStr">
        <is>
          <t>W01345</t>
        </is>
      </c>
      <c r="B1144" s="5" t="inlineStr">
        <is>
          <t>DE · Munich</t>
        </is>
      </c>
      <c r="C1144" s="5" t="inlineStr">
        <is>
          <t>DE</t>
        </is>
      </c>
      <c r="D1144" s="5" t="inlineStr">
        <is>
          <t>Munich</t>
        </is>
      </c>
      <c r="E1144" s="5" t="inlineStr">
        <is>
          <t>Tech</t>
        </is>
      </c>
      <c r="F1144" s="5" t="inlineStr">
        <is>
          <t>L1</t>
        </is>
      </c>
      <c r="G1144" s="5" t="inlineStr">
        <is>
          <t>Tech L1</t>
        </is>
      </c>
      <c r="H1144" s="5" t="inlineStr">
        <is>
          <t>F</t>
        </is>
      </c>
      <c r="I1144" s="5" t="inlineStr">
        <is>
          <t>Fixed-term</t>
        </is>
      </c>
      <c r="J1144" s="5" t="inlineStr">
        <is>
          <t>Onsite</t>
        </is>
      </c>
      <c r="K1144" s="5" t="n">
        <v>1</v>
      </c>
      <c r="L1144" s="5" t="n">
        <v>40</v>
      </c>
      <c r="M1144" s="5" t="n">
        <v>3</v>
      </c>
      <c r="N1144" s="41" t="n">
        <v>42900</v>
      </c>
      <c r="O1144" s="41" t="n">
        <v>0</v>
      </c>
      <c r="P1144" s="41" t="n">
        <v>0</v>
      </c>
      <c r="Q1144" s="41" t="n">
        <v>0</v>
      </c>
      <c r="R1144" s="41" t="n">
        <v>0</v>
      </c>
      <c r="S1144" s="28">
        <f>L1144*Settings!$C$7</f>
        <v/>
      </c>
      <c r="T1144" s="34">
        <f>O1144+P1144+Q1144+R1144</f>
        <v/>
      </c>
      <c r="U1144" s="34">
        <f>N1144+T1144</f>
        <v/>
      </c>
      <c r="V1144" s="33">
        <f>N1144/S1144</f>
        <v/>
      </c>
      <c r="W1144" s="33">
        <f>T1144/S1144</f>
        <v/>
      </c>
      <c r="X1144" s="33">
        <f>U1144/S1144</f>
        <v/>
      </c>
      <c r="Y1144" s="4">
        <f>IF(T1144&gt;0,1,0)</f>
        <v/>
      </c>
      <c r="Z1144" s="4">
        <f>INDEX('Job Evaluation'!$I$5:$I$40,MATCH(G1144,'Job Evaluation'!$A$5:$A$40,0))</f>
        <v/>
      </c>
      <c r="AA1144" s="4">
        <f>SUMPRODUCT(($C$2:$C$3444=C1144)*($X$2:$X$3444&lt;X1144))+SUMPRODUCT(($C$2:C1144=C1144)*($X$2:X1144=X1144))</f>
        <v/>
      </c>
      <c r="AB1144" s="4">
        <f>MIN(4,INT((AA1144-1)*4/COUNTIF($C$2:$C$3444,C1144))+1)</f>
        <v/>
      </c>
    </row>
    <row r="1145">
      <c r="A1145" s="5" t="inlineStr">
        <is>
          <t>W01346</t>
        </is>
      </c>
      <c r="B1145" s="5" t="inlineStr">
        <is>
          <t>IT · Milan</t>
        </is>
      </c>
      <c r="C1145" s="5" t="inlineStr">
        <is>
          <t>IT</t>
        </is>
      </c>
      <c r="D1145" s="5" t="inlineStr">
        <is>
          <t>Milan</t>
        </is>
      </c>
      <c r="E1145" s="5" t="inlineStr">
        <is>
          <t>Customer Service</t>
        </is>
      </c>
      <c r="F1145" s="5" t="inlineStr">
        <is>
          <t>L1</t>
        </is>
      </c>
      <c r="G1145" s="5" t="inlineStr">
        <is>
          <t>Customer Service L1</t>
        </is>
      </c>
      <c r="H1145" s="5" t="inlineStr">
        <is>
          <t>F</t>
        </is>
      </c>
      <c r="I1145" s="5" t="inlineStr">
        <is>
          <t>Fixed-term</t>
        </is>
      </c>
      <c r="J1145" s="5" t="inlineStr">
        <is>
          <t>Onsite</t>
        </is>
      </c>
      <c r="K1145" s="5" t="n">
        <v>1</v>
      </c>
      <c r="L1145" s="5" t="n">
        <v>40</v>
      </c>
      <c r="M1145" s="5" t="n">
        <v>3</v>
      </c>
      <c r="N1145" s="41" t="n">
        <v>17550</v>
      </c>
      <c r="O1145" s="41" t="n">
        <v>0</v>
      </c>
      <c r="P1145" s="41" t="n">
        <v>0</v>
      </c>
      <c r="Q1145" s="41" t="n">
        <v>1320</v>
      </c>
      <c r="R1145" s="41" t="n">
        <v>0</v>
      </c>
      <c r="S1145" s="28">
        <f>L1145*Settings!$C$7</f>
        <v/>
      </c>
      <c r="T1145" s="34">
        <f>O1145+P1145+Q1145+R1145</f>
        <v/>
      </c>
      <c r="U1145" s="34">
        <f>N1145+T1145</f>
        <v/>
      </c>
      <c r="V1145" s="33">
        <f>N1145/S1145</f>
        <v/>
      </c>
      <c r="W1145" s="33">
        <f>T1145/S1145</f>
        <v/>
      </c>
      <c r="X1145" s="33">
        <f>U1145/S1145</f>
        <v/>
      </c>
      <c r="Y1145" s="4">
        <f>IF(T1145&gt;0,1,0)</f>
        <v/>
      </c>
      <c r="Z1145" s="4">
        <f>INDEX('Job Evaluation'!$I$5:$I$40,MATCH(G1145,'Job Evaluation'!$A$5:$A$40,0))</f>
        <v/>
      </c>
      <c r="AA1145" s="4">
        <f>SUMPRODUCT(($C$2:$C$3444=C1145)*($X$2:$X$3444&lt;X1145))+SUMPRODUCT(($C$2:C1145=C1145)*($X$2:X1145=X1145))</f>
        <v/>
      </c>
      <c r="AB1145" s="4">
        <f>MIN(4,INT((AA1145-1)*4/COUNTIF($C$2:$C$3444,C1145))+1)</f>
        <v/>
      </c>
    </row>
    <row r="1146">
      <c r="A1146" s="5" t="inlineStr">
        <is>
          <t>W01347</t>
        </is>
      </c>
      <c r="B1146" s="5" t="inlineStr">
        <is>
          <t>IT · Milan</t>
        </is>
      </c>
      <c r="C1146" s="5" t="inlineStr">
        <is>
          <t>IT</t>
        </is>
      </c>
      <c r="D1146" s="5" t="inlineStr">
        <is>
          <t>Milan</t>
        </is>
      </c>
      <c r="E1146" s="5" t="inlineStr">
        <is>
          <t>Operations</t>
        </is>
      </c>
      <c r="F1146" s="5" t="inlineStr">
        <is>
          <t>L3</t>
        </is>
      </c>
      <c r="G1146" s="5" t="inlineStr">
        <is>
          <t>Operations L3</t>
        </is>
      </c>
      <c r="H1146" s="5" t="inlineStr">
        <is>
          <t>M</t>
        </is>
      </c>
      <c r="I1146" s="5" t="inlineStr">
        <is>
          <t>Permanent</t>
        </is>
      </c>
      <c r="J1146" s="5" t="inlineStr">
        <is>
          <t>Hybrid</t>
        </is>
      </c>
      <c r="K1146" s="5" t="n">
        <v>1</v>
      </c>
      <c r="L1146" s="5" t="n">
        <v>40</v>
      </c>
      <c r="M1146" s="5" t="n">
        <v>3</v>
      </c>
      <c r="N1146" s="41" t="n">
        <v>41850</v>
      </c>
      <c r="O1146" s="41" t="n">
        <v>2350</v>
      </c>
      <c r="P1146" s="41" t="n">
        <v>0</v>
      </c>
      <c r="Q1146" s="41" t="n">
        <v>0</v>
      </c>
      <c r="R1146" s="41" t="n">
        <v>0</v>
      </c>
      <c r="S1146" s="28">
        <f>L1146*Settings!$C$7</f>
        <v/>
      </c>
      <c r="T1146" s="34">
        <f>O1146+P1146+Q1146+R1146</f>
        <v/>
      </c>
      <c r="U1146" s="34">
        <f>N1146+T1146</f>
        <v/>
      </c>
      <c r="V1146" s="33">
        <f>N1146/S1146</f>
        <v/>
      </c>
      <c r="W1146" s="33">
        <f>T1146/S1146</f>
        <v/>
      </c>
      <c r="X1146" s="33">
        <f>U1146/S1146</f>
        <v/>
      </c>
      <c r="Y1146" s="4">
        <f>IF(T1146&gt;0,1,0)</f>
        <v/>
      </c>
      <c r="Z1146" s="4">
        <f>INDEX('Job Evaluation'!$I$5:$I$40,MATCH(G1146,'Job Evaluation'!$A$5:$A$40,0))</f>
        <v/>
      </c>
      <c r="AA1146" s="4">
        <f>SUMPRODUCT(($C$2:$C$3444=C1146)*($X$2:$X$3444&lt;X1146))+SUMPRODUCT(($C$2:C1146=C1146)*($X$2:X1146=X1146))</f>
        <v/>
      </c>
      <c r="AB1146" s="4">
        <f>MIN(4,INT((AA1146-1)*4/COUNTIF($C$2:$C$3444,C1146))+1)</f>
        <v/>
      </c>
    </row>
    <row r="1147">
      <c r="A1147" s="5" t="inlineStr">
        <is>
          <t>W01348</t>
        </is>
      </c>
      <c r="B1147" s="5" t="inlineStr">
        <is>
          <t>PL · Kraków</t>
        </is>
      </c>
      <c r="C1147" s="5" t="inlineStr">
        <is>
          <t>PL</t>
        </is>
      </c>
      <c r="D1147" s="5" t="inlineStr">
        <is>
          <t>Krakow</t>
        </is>
      </c>
      <c r="E1147" s="5" t="inlineStr">
        <is>
          <t>Customer Service</t>
        </is>
      </c>
      <c r="F1147" s="5" t="inlineStr">
        <is>
          <t>L2</t>
        </is>
      </c>
      <c r="G1147" s="5" t="inlineStr">
        <is>
          <t>Customer Service L2</t>
        </is>
      </c>
      <c r="H1147" s="5" t="inlineStr">
        <is>
          <t>F</t>
        </is>
      </c>
      <c r="I1147" s="5" t="inlineStr">
        <is>
          <t>Permanent</t>
        </is>
      </c>
      <c r="J1147" s="5" t="inlineStr">
        <is>
          <t>Hybrid</t>
        </is>
      </c>
      <c r="K1147" s="5" t="n">
        <v>0.8</v>
      </c>
      <c r="L1147" s="5" t="n">
        <v>32</v>
      </c>
      <c r="M1147" s="5" t="n">
        <v>4</v>
      </c>
      <c r="N1147" s="41" t="n">
        <v>17920</v>
      </c>
      <c r="O1147" s="41" t="n">
        <v>0</v>
      </c>
      <c r="P1147" s="41" t="n">
        <v>0</v>
      </c>
      <c r="Q1147" s="41" t="n">
        <v>0</v>
      </c>
      <c r="R1147" s="41" t="n">
        <v>0</v>
      </c>
      <c r="S1147" s="28">
        <f>L1147*Settings!$C$7</f>
        <v/>
      </c>
      <c r="T1147" s="34">
        <f>O1147+P1147+Q1147+R1147</f>
        <v/>
      </c>
      <c r="U1147" s="34">
        <f>N1147+T1147</f>
        <v/>
      </c>
      <c r="V1147" s="33">
        <f>N1147/S1147</f>
        <v/>
      </c>
      <c r="W1147" s="33">
        <f>T1147/S1147</f>
        <v/>
      </c>
      <c r="X1147" s="33">
        <f>U1147/S1147</f>
        <v/>
      </c>
      <c r="Y1147" s="4">
        <f>IF(T1147&gt;0,1,0)</f>
        <v/>
      </c>
      <c r="Z1147" s="4">
        <f>INDEX('Job Evaluation'!$I$5:$I$40,MATCH(G1147,'Job Evaluation'!$A$5:$A$40,0))</f>
        <v/>
      </c>
      <c r="AA1147" s="4">
        <f>SUMPRODUCT(($C$2:$C$3444=C1147)*($X$2:$X$3444&lt;X1147))+SUMPRODUCT(($C$2:C1147=C1147)*($X$2:X1147=X1147))</f>
        <v/>
      </c>
      <c r="AB1147" s="4">
        <f>MIN(4,INT((AA1147-1)*4/COUNTIF($C$2:$C$3444,C1147))+1)</f>
        <v/>
      </c>
    </row>
    <row r="1148">
      <c r="A1148" s="5" t="inlineStr">
        <is>
          <t>W01349</t>
        </is>
      </c>
      <c r="B1148" s="5" t="inlineStr">
        <is>
          <t>IT · Milan</t>
        </is>
      </c>
      <c r="C1148" s="5" t="inlineStr">
        <is>
          <t>IT</t>
        </is>
      </c>
      <c r="D1148" s="5" t="inlineStr">
        <is>
          <t>Milan</t>
        </is>
      </c>
      <c r="E1148" s="5" t="inlineStr">
        <is>
          <t>Customer Service</t>
        </is>
      </c>
      <c r="F1148" s="5" t="inlineStr">
        <is>
          <t>L2</t>
        </is>
      </c>
      <c r="G1148" s="5" t="inlineStr">
        <is>
          <t>Customer Service L2</t>
        </is>
      </c>
      <c r="H1148" s="5" t="inlineStr">
        <is>
          <t>M</t>
        </is>
      </c>
      <c r="I1148" s="5" t="inlineStr">
        <is>
          <t>Fixed-term</t>
        </is>
      </c>
      <c r="J1148" s="5" t="inlineStr">
        <is>
          <t>Onsite</t>
        </is>
      </c>
      <c r="K1148" s="5" t="n">
        <v>1</v>
      </c>
      <c r="L1148" s="5" t="n">
        <v>40</v>
      </c>
      <c r="M1148" s="5" t="n">
        <v>3</v>
      </c>
      <c r="N1148" s="41" t="n">
        <v>24900</v>
      </c>
      <c r="O1148" s="41" t="n">
        <v>0</v>
      </c>
      <c r="P1148" s="41" t="n">
        <v>0</v>
      </c>
      <c r="Q1148" s="41" t="n">
        <v>1320</v>
      </c>
      <c r="R1148" s="41" t="n">
        <v>0</v>
      </c>
      <c r="S1148" s="28">
        <f>L1148*Settings!$C$7</f>
        <v/>
      </c>
      <c r="T1148" s="34">
        <f>O1148+P1148+Q1148+R1148</f>
        <v/>
      </c>
      <c r="U1148" s="34">
        <f>N1148+T1148</f>
        <v/>
      </c>
      <c r="V1148" s="33">
        <f>N1148/S1148</f>
        <v/>
      </c>
      <c r="W1148" s="33">
        <f>T1148/S1148</f>
        <v/>
      </c>
      <c r="X1148" s="33">
        <f>U1148/S1148</f>
        <v/>
      </c>
      <c r="Y1148" s="4">
        <f>IF(T1148&gt;0,1,0)</f>
        <v/>
      </c>
      <c r="Z1148" s="4">
        <f>INDEX('Job Evaluation'!$I$5:$I$40,MATCH(G1148,'Job Evaluation'!$A$5:$A$40,0))</f>
        <v/>
      </c>
      <c r="AA1148" s="4">
        <f>SUMPRODUCT(($C$2:$C$3444=C1148)*($X$2:$X$3444&lt;X1148))+SUMPRODUCT(($C$2:C1148=C1148)*($X$2:X1148=X1148))</f>
        <v/>
      </c>
      <c r="AB1148" s="4">
        <f>MIN(4,INT((AA1148-1)*4/COUNTIF($C$2:$C$3444,C1148))+1)</f>
        <v/>
      </c>
    </row>
    <row r="1149">
      <c r="A1149" s="5" t="inlineStr">
        <is>
          <t>W01350</t>
        </is>
      </c>
      <c r="B1149" s="5" t="inlineStr">
        <is>
          <t>IT · Milan</t>
        </is>
      </c>
      <c r="C1149" s="5" t="inlineStr">
        <is>
          <t>IT</t>
        </is>
      </c>
      <c r="D1149" s="5" t="inlineStr">
        <is>
          <t>Milan</t>
        </is>
      </c>
      <c r="E1149" s="5" t="inlineStr">
        <is>
          <t>Sales</t>
        </is>
      </c>
      <c r="F1149" s="5" t="inlineStr">
        <is>
          <t>L3</t>
        </is>
      </c>
      <c r="G1149" s="5" t="inlineStr">
        <is>
          <t>Sales L3</t>
        </is>
      </c>
      <c r="H1149" s="5" t="inlineStr">
        <is>
          <t>M</t>
        </is>
      </c>
      <c r="I1149" s="5" t="inlineStr">
        <is>
          <t>Permanent</t>
        </is>
      </c>
      <c r="J1149" s="5" t="inlineStr">
        <is>
          <t>Remote</t>
        </is>
      </c>
      <c r="K1149" s="5" t="n">
        <v>1</v>
      </c>
      <c r="L1149" s="5" t="n">
        <v>40</v>
      </c>
      <c r="M1149" s="5" t="n">
        <v>3</v>
      </c>
      <c r="N1149" s="41" t="n">
        <v>53600</v>
      </c>
      <c r="O1149" s="41" t="n">
        <v>2860</v>
      </c>
      <c r="P1149" s="41" t="n">
        <v>9450</v>
      </c>
      <c r="Q1149" s="41" t="n">
        <v>0</v>
      </c>
      <c r="R1149" s="41" t="n">
        <v>0</v>
      </c>
      <c r="S1149" s="28">
        <f>L1149*Settings!$C$7</f>
        <v/>
      </c>
      <c r="T1149" s="34">
        <f>O1149+P1149+Q1149+R1149</f>
        <v/>
      </c>
      <c r="U1149" s="34">
        <f>N1149+T1149</f>
        <v/>
      </c>
      <c r="V1149" s="33">
        <f>N1149/S1149</f>
        <v/>
      </c>
      <c r="W1149" s="33">
        <f>T1149/S1149</f>
        <v/>
      </c>
      <c r="X1149" s="33">
        <f>U1149/S1149</f>
        <v/>
      </c>
      <c r="Y1149" s="4">
        <f>IF(T1149&gt;0,1,0)</f>
        <v/>
      </c>
      <c r="Z1149" s="4">
        <f>INDEX('Job Evaluation'!$I$5:$I$40,MATCH(G1149,'Job Evaluation'!$A$5:$A$40,0))</f>
        <v/>
      </c>
      <c r="AA1149" s="4">
        <f>SUMPRODUCT(($C$2:$C$3444=C1149)*($X$2:$X$3444&lt;X1149))+SUMPRODUCT(($C$2:C1149=C1149)*($X$2:X1149=X1149))</f>
        <v/>
      </c>
      <c r="AB1149" s="4">
        <f>MIN(4,INT((AA1149-1)*4/COUNTIF($C$2:$C$3444,C1149))+1)</f>
        <v/>
      </c>
    </row>
    <row r="1150">
      <c r="A1150" s="5" t="inlineStr">
        <is>
          <t>W01351</t>
        </is>
      </c>
      <c r="B1150" s="5" t="inlineStr">
        <is>
          <t>DE · Munich</t>
        </is>
      </c>
      <c r="C1150" s="5" t="inlineStr">
        <is>
          <t>DE</t>
        </is>
      </c>
      <c r="D1150" s="5" t="inlineStr">
        <is>
          <t>Munich</t>
        </is>
      </c>
      <c r="E1150" s="5" t="inlineStr">
        <is>
          <t>Finance</t>
        </is>
      </c>
      <c r="F1150" s="5" t="inlineStr">
        <is>
          <t>L3</t>
        </is>
      </c>
      <c r="G1150" s="5" t="inlineStr">
        <is>
          <t>Finance L3</t>
        </is>
      </c>
      <c r="H1150" s="5" t="inlineStr">
        <is>
          <t>M</t>
        </is>
      </c>
      <c r="I1150" s="5" t="inlineStr">
        <is>
          <t>Permanent</t>
        </is>
      </c>
      <c r="J1150" s="5" t="inlineStr">
        <is>
          <t>Hybrid</t>
        </is>
      </c>
      <c r="K1150" s="5" t="n">
        <v>1</v>
      </c>
      <c r="L1150" s="5" t="n">
        <v>40</v>
      </c>
      <c r="M1150" s="5" t="n">
        <v>4</v>
      </c>
      <c r="N1150" s="41" t="n">
        <v>73850</v>
      </c>
      <c r="O1150" s="41" t="n">
        <v>5040</v>
      </c>
      <c r="P1150" s="41" t="n">
        <v>0</v>
      </c>
      <c r="Q1150" s="41" t="n">
        <v>0</v>
      </c>
      <c r="R1150" s="41" t="n">
        <v>0</v>
      </c>
      <c r="S1150" s="28">
        <f>L1150*Settings!$C$7</f>
        <v/>
      </c>
      <c r="T1150" s="34">
        <f>O1150+P1150+Q1150+R1150</f>
        <v/>
      </c>
      <c r="U1150" s="34">
        <f>N1150+T1150</f>
        <v/>
      </c>
      <c r="V1150" s="33">
        <f>N1150/S1150</f>
        <v/>
      </c>
      <c r="W1150" s="33">
        <f>T1150/S1150</f>
        <v/>
      </c>
      <c r="X1150" s="33">
        <f>U1150/S1150</f>
        <v/>
      </c>
      <c r="Y1150" s="4">
        <f>IF(T1150&gt;0,1,0)</f>
        <v/>
      </c>
      <c r="Z1150" s="4">
        <f>INDEX('Job Evaluation'!$I$5:$I$40,MATCH(G1150,'Job Evaluation'!$A$5:$A$40,0))</f>
        <v/>
      </c>
      <c r="AA1150" s="4">
        <f>SUMPRODUCT(($C$2:$C$3444=C1150)*($X$2:$X$3444&lt;X1150))+SUMPRODUCT(($C$2:C1150=C1150)*($X$2:X1150=X1150))</f>
        <v/>
      </c>
      <c r="AB1150" s="4">
        <f>MIN(4,INT((AA1150-1)*4/COUNTIF($C$2:$C$3444,C1150))+1)</f>
        <v/>
      </c>
    </row>
    <row r="1151">
      <c r="A1151" s="5" t="inlineStr">
        <is>
          <t>W01352</t>
        </is>
      </c>
      <c r="B1151" s="5" t="inlineStr">
        <is>
          <t>PL · Kraków</t>
        </is>
      </c>
      <c r="C1151" s="5" t="inlineStr">
        <is>
          <t>PL</t>
        </is>
      </c>
      <c r="D1151" s="5" t="inlineStr">
        <is>
          <t>Krakow</t>
        </is>
      </c>
      <c r="E1151" s="5" t="inlineStr">
        <is>
          <t>Finance</t>
        </is>
      </c>
      <c r="F1151" s="5" t="inlineStr">
        <is>
          <t>L3</t>
        </is>
      </c>
      <c r="G1151" s="5" t="inlineStr">
        <is>
          <t>Finance L3</t>
        </is>
      </c>
      <c r="H1151" s="5" t="inlineStr">
        <is>
          <t>M</t>
        </is>
      </c>
      <c r="I1151" s="5" t="inlineStr">
        <is>
          <t>Permanent</t>
        </is>
      </c>
      <c r="J1151" s="5" t="inlineStr">
        <is>
          <t>Onsite</t>
        </is>
      </c>
      <c r="K1151" s="5" t="n">
        <v>1</v>
      </c>
      <c r="L1151" s="5" t="n">
        <v>40</v>
      </c>
      <c r="M1151" s="5" t="n">
        <v>3</v>
      </c>
      <c r="N1151" s="41" t="n">
        <v>37450</v>
      </c>
      <c r="O1151" s="41" t="n">
        <v>1790</v>
      </c>
      <c r="P1151" s="41" t="n">
        <v>0</v>
      </c>
      <c r="Q1151" s="41" t="n">
        <v>0</v>
      </c>
      <c r="R1151" s="41" t="n">
        <v>0</v>
      </c>
      <c r="S1151" s="28">
        <f>L1151*Settings!$C$7</f>
        <v/>
      </c>
      <c r="T1151" s="34">
        <f>O1151+P1151+Q1151+R1151</f>
        <v/>
      </c>
      <c r="U1151" s="34">
        <f>N1151+T1151</f>
        <v/>
      </c>
      <c r="V1151" s="33">
        <f>N1151/S1151</f>
        <v/>
      </c>
      <c r="W1151" s="33">
        <f>T1151/S1151</f>
        <v/>
      </c>
      <c r="X1151" s="33">
        <f>U1151/S1151</f>
        <v/>
      </c>
      <c r="Y1151" s="4">
        <f>IF(T1151&gt;0,1,0)</f>
        <v/>
      </c>
      <c r="Z1151" s="4">
        <f>INDEX('Job Evaluation'!$I$5:$I$40,MATCH(G1151,'Job Evaluation'!$A$5:$A$40,0))</f>
        <v/>
      </c>
      <c r="AA1151" s="4">
        <f>SUMPRODUCT(($C$2:$C$3444=C1151)*($X$2:$X$3444&lt;X1151))+SUMPRODUCT(($C$2:C1151=C1151)*($X$2:X1151=X1151))</f>
        <v/>
      </c>
      <c r="AB1151" s="4">
        <f>MIN(4,INT((AA1151-1)*4/COUNTIF($C$2:$C$3444,C1151))+1)</f>
        <v/>
      </c>
    </row>
    <row r="1152">
      <c r="A1152" s="5" t="inlineStr">
        <is>
          <t>W01353</t>
        </is>
      </c>
      <c r="B1152" s="5" t="inlineStr">
        <is>
          <t>ES · Barcelona</t>
        </is>
      </c>
      <c r="C1152" s="5" t="inlineStr">
        <is>
          <t>ES</t>
        </is>
      </c>
      <c r="D1152" s="5" t="inlineStr">
        <is>
          <t>Barcelona</t>
        </is>
      </c>
      <c r="E1152" s="5" t="inlineStr">
        <is>
          <t>Customer Service</t>
        </is>
      </c>
      <c r="F1152" s="5" t="inlineStr">
        <is>
          <t>L1</t>
        </is>
      </c>
      <c r="G1152" s="5" t="inlineStr">
        <is>
          <t>Customer Service L1</t>
        </is>
      </c>
      <c r="H1152" s="5" t="inlineStr">
        <is>
          <t>F</t>
        </is>
      </c>
      <c r="I1152" s="5" t="inlineStr">
        <is>
          <t>Permanent</t>
        </is>
      </c>
      <c r="J1152" s="5" t="inlineStr">
        <is>
          <t>Hybrid</t>
        </is>
      </c>
      <c r="K1152" s="5" t="n">
        <v>1</v>
      </c>
      <c r="L1152" s="5" t="n">
        <v>40</v>
      </c>
      <c r="M1152" s="5" t="n">
        <v>5</v>
      </c>
      <c r="N1152" s="41" t="n">
        <v>20800</v>
      </c>
      <c r="O1152" s="41" t="n">
        <v>0</v>
      </c>
      <c r="P1152" s="41" t="n">
        <v>0</v>
      </c>
      <c r="Q1152" s="41" t="n">
        <v>0</v>
      </c>
      <c r="R1152" s="41" t="n">
        <v>0</v>
      </c>
      <c r="S1152" s="28">
        <f>L1152*Settings!$C$7</f>
        <v/>
      </c>
      <c r="T1152" s="34">
        <f>O1152+P1152+Q1152+R1152</f>
        <v/>
      </c>
      <c r="U1152" s="34">
        <f>N1152+T1152</f>
        <v/>
      </c>
      <c r="V1152" s="33">
        <f>N1152/S1152</f>
        <v/>
      </c>
      <c r="W1152" s="33">
        <f>T1152/S1152</f>
        <v/>
      </c>
      <c r="X1152" s="33">
        <f>U1152/S1152</f>
        <v/>
      </c>
      <c r="Y1152" s="4">
        <f>IF(T1152&gt;0,1,0)</f>
        <v/>
      </c>
      <c r="Z1152" s="4">
        <f>INDEX('Job Evaluation'!$I$5:$I$40,MATCH(G1152,'Job Evaluation'!$A$5:$A$40,0))</f>
        <v/>
      </c>
      <c r="AA1152" s="4">
        <f>SUMPRODUCT(($C$2:$C$3444=C1152)*($X$2:$X$3444&lt;X1152))+SUMPRODUCT(($C$2:C1152=C1152)*($X$2:X1152=X1152))</f>
        <v/>
      </c>
      <c r="AB1152" s="4">
        <f>MIN(4,INT((AA1152-1)*4/COUNTIF($C$2:$C$3444,C1152))+1)</f>
        <v/>
      </c>
    </row>
    <row r="1153">
      <c r="A1153" s="5" t="inlineStr">
        <is>
          <t>W01354</t>
        </is>
      </c>
      <c r="B1153" s="5" t="inlineStr">
        <is>
          <t>DE · Munich</t>
        </is>
      </c>
      <c r="C1153" s="5" t="inlineStr">
        <is>
          <t>DE</t>
        </is>
      </c>
      <c r="D1153" s="5" t="inlineStr">
        <is>
          <t>Munich</t>
        </is>
      </c>
      <c r="E1153" s="5" t="inlineStr">
        <is>
          <t>Customer Service</t>
        </is>
      </c>
      <c r="F1153" s="5" t="inlineStr">
        <is>
          <t>L1</t>
        </is>
      </c>
      <c r="G1153" s="5" t="inlineStr">
        <is>
          <t>Customer Service L1</t>
        </is>
      </c>
      <c r="H1153" s="5" t="inlineStr">
        <is>
          <t>F</t>
        </is>
      </c>
      <c r="I1153" s="5" t="inlineStr">
        <is>
          <t>Permanent</t>
        </is>
      </c>
      <c r="J1153" s="5" t="inlineStr">
        <is>
          <t>Hybrid</t>
        </is>
      </c>
      <c r="K1153" s="5" t="n">
        <v>1</v>
      </c>
      <c r="L1153" s="5" t="n">
        <v>40</v>
      </c>
      <c r="M1153" s="5" t="n">
        <v>3</v>
      </c>
      <c r="N1153" s="41" t="n">
        <v>34850</v>
      </c>
      <c r="O1153" s="41" t="n">
        <v>0</v>
      </c>
      <c r="P1153" s="41" t="n">
        <v>0</v>
      </c>
      <c r="Q1153" s="41" t="n">
        <v>0</v>
      </c>
      <c r="R1153" s="41" t="n">
        <v>0</v>
      </c>
      <c r="S1153" s="28">
        <f>L1153*Settings!$C$7</f>
        <v/>
      </c>
      <c r="T1153" s="34">
        <f>O1153+P1153+Q1153+R1153</f>
        <v/>
      </c>
      <c r="U1153" s="34">
        <f>N1153+T1153</f>
        <v/>
      </c>
      <c r="V1153" s="33">
        <f>N1153/S1153</f>
        <v/>
      </c>
      <c r="W1153" s="33">
        <f>T1153/S1153</f>
        <v/>
      </c>
      <c r="X1153" s="33">
        <f>U1153/S1153</f>
        <v/>
      </c>
      <c r="Y1153" s="4">
        <f>IF(T1153&gt;0,1,0)</f>
        <v/>
      </c>
      <c r="Z1153" s="4">
        <f>INDEX('Job Evaluation'!$I$5:$I$40,MATCH(G1153,'Job Evaluation'!$A$5:$A$40,0))</f>
        <v/>
      </c>
      <c r="AA1153" s="4">
        <f>SUMPRODUCT(($C$2:$C$3444=C1153)*($X$2:$X$3444&lt;X1153))+SUMPRODUCT(($C$2:C1153=C1153)*($X$2:X1153=X1153))</f>
        <v/>
      </c>
      <c r="AB1153" s="4">
        <f>MIN(4,INT((AA1153-1)*4/COUNTIF($C$2:$C$3444,C1153))+1)</f>
        <v/>
      </c>
    </row>
    <row r="1154">
      <c r="A1154" s="5" t="inlineStr">
        <is>
          <t>W01355</t>
        </is>
      </c>
      <c r="B1154" s="5" t="inlineStr">
        <is>
          <t>PL · Kraków</t>
        </is>
      </c>
      <c r="C1154" s="5" t="inlineStr">
        <is>
          <t>PL</t>
        </is>
      </c>
      <c r="D1154" s="5" t="inlineStr">
        <is>
          <t>Krakow</t>
        </is>
      </c>
      <c r="E1154" s="5" t="inlineStr">
        <is>
          <t>Customer Service</t>
        </is>
      </c>
      <c r="F1154" s="5" t="inlineStr">
        <is>
          <t>L1</t>
        </is>
      </c>
      <c r="G1154" s="5" t="inlineStr">
        <is>
          <t>Customer Service L1</t>
        </is>
      </c>
      <c r="H1154" s="5" t="inlineStr">
        <is>
          <t>M</t>
        </is>
      </c>
      <c r="I1154" s="5" t="inlineStr">
        <is>
          <t>Permanent</t>
        </is>
      </c>
      <c r="J1154" s="5" t="inlineStr">
        <is>
          <t>Hybrid</t>
        </is>
      </c>
      <c r="K1154" s="5" t="n">
        <v>1</v>
      </c>
      <c r="L1154" s="5" t="n">
        <v>40</v>
      </c>
      <c r="M1154" s="5" t="n">
        <v>3</v>
      </c>
      <c r="N1154" s="41" t="n">
        <v>16600</v>
      </c>
      <c r="O1154" s="41" t="n">
        <v>0</v>
      </c>
      <c r="P1154" s="41" t="n">
        <v>0</v>
      </c>
      <c r="Q1154" s="41" t="n">
        <v>0</v>
      </c>
      <c r="R1154" s="41" t="n">
        <v>0</v>
      </c>
      <c r="S1154" s="28">
        <f>L1154*Settings!$C$7</f>
        <v/>
      </c>
      <c r="T1154" s="34">
        <f>O1154+P1154+Q1154+R1154</f>
        <v/>
      </c>
      <c r="U1154" s="34">
        <f>N1154+T1154</f>
        <v/>
      </c>
      <c r="V1154" s="33">
        <f>N1154/S1154</f>
        <v/>
      </c>
      <c r="W1154" s="33">
        <f>T1154/S1154</f>
        <v/>
      </c>
      <c r="X1154" s="33">
        <f>U1154/S1154</f>
        <v/>
      </c>
      <c r="Y1154" s="4">
        <f>IF(T1154&gt;0,1,0)</f>
        <v/>
      </c>
      <c r="Z1154" s="4">
        <f>INDEX('Job Evaluation'!$I$5:$I$40,MATCH(G1154,'Job Evaluation'!$A$5:$A$40,0))</f>
        <v/>
      </c>
      <c r="AA1154" s="4">
        <f>SUMPRODUCT(($C$2:$C$3444=C1154)*($X$2:$X$3444&lt;X1154))+SUMPRODUCT(($C$2:C1154=C1154)*($X$2:X1154=X1154))</f>
        <v/>
      </c>
      <c r="AB1154" s="4">
        <f>MIN(4,INT((AA1154-1)*4/COUNTIF($C$2:$C$3444,C1154))+1)</f>
        <v/>
      </c>
    </row>
    <row r="1155">
      <c r="A1155" s="5" t="inlineStr">
        <is>
          <t>W01356</t>
        </is>
      </c>
      <c r="B1155" s="5" t="inlineStr">
        <is>
          <t>IT · Milan</t>
        </is>
      </c>
      <c r="C1155" s="5" t="inlineStr">
        <is>
          <t>IT</t>
        </is>
      </c>
      <c r="D1155" s="5" t="inlineStr">
        <is>
          <t>Milan</t>
        </is>
      </c>
      <c r="E1155" s="5" t="inlineStr">
        <is>
          <t>Sales</t>
        </is>
      </c>
      <c r="F1155" s="5" t="inlineStr">
        <is>
          <t>L2</t>
        </is>
      </c>
      <c r="G1155" s="5" t="inlineStr">
        <is>
          <t>Sales L2</t>
        </is>
      </c>
      <c r="H1155" s="5" t="inlineStr">
        <is>
          <t>F</t>
        </is>
      </c>
      <c r="I1155" s="5" t="inlineStr">
        <is>
          <t>Permanent</t>
        </is>
      </c>
      <c r="J1155" s="5" t="inlineStr">
        <is>
          <t>Hybrid</t>
        </is>
      </c>
      <c r="K1155" s="5" t="n">
        <v>1</v>
      </c>
      <c r="L1155" s="5" t="n">
        <v>40</v>
      </c>
      <c r="M1155" s="5" t="n">
        <v>3</v>
      </c>
      <c r="N1155" s="41" t="n">
        <v>32750</v>
      </c>
      <c r="O1155" s="41" t="n">
        <v>0</v>
      </c>
      <c r="P1155" s="41" t="n">
        <v>3230</v>
      </c>
      <c r="Q1155" s="41" t="n">
        <v>0</v>
      </c>
      <c r="R1155" s="41" t="n">
        <v>0</v>
      </c>
      <c r="S1155" s="28">
        <f>L1155*Settings!$C$7</f>
        <v/>
      </c>
      <c r="T1155" s="34">
        <f>O1155+P1155+Q1155+R1155</f>
        <v/>
      </c>
      <c r="U1155" s="34">
        <f>N1155+T1155</f>
        <v/>
      </c>
      <c r="V1155" s="33">
        <f>N1155/S1155</f>
        <v/>
      </c>
      <c r="W1155" s="33">
        <f>T1155/S1155</f>
        <v/>
      </c>
      <c r="X1155" s="33">
        <f>U1155/S1155</f>
        <v/>
      </c>
      <c r="Y1155" s="4">
        <f>IF(T1155&gt;0,1,0)</f>
        <v/>
      </c>
      <c r="Z1155" s="4">
        <f>INDEX('Job Evaluation'!$I$5:$I$40,MATCH(G1155,'Job Evaluation'!$A$5:$A$40,0))</f>
        <v/>
      </c>
      <c r="AA1155" s="4">
        <f>SUMPRODUCT(($C$2:$C$3444=C1155)*($X$2:$X$3444&lt;X1155))+SUMPRODUCT(($C$2:C1155=C1155)*($X$2:X1155=X1155))</f>
        <v/>
      </c>
      <c r="AB1155" s="4">
        <f>MIN(4,INT((AA1155-1)*4/COUNTIF($C$2:$C$3444,C1155))+1)</f>
        <v/>
      </c>
    </row>
    <row r="1156">
      <c r="A1156" s="5" t="inlineStr">
        <is>
          <t>W01357</t>
        </is>
      </c>
      <c r="B1156" s="5" t="inlineStr">
        <is>
          <t>PL · Kraków</t>
        </is>
      </c>
      <c r="C1156" s="5" t="inlineStr">
        <is>
          <t>PL</t>
        </is>
      </c>
      <c r="D1156" s="5" t="inlineStr">
        <is>
          <t>Krakow</t>
        </is>
      </c>
      <c r="E1156" s="5" t="inlineStr">
        <is>
          <t>Customer Service</t>
        </is>
      </c>
      <c r="F1156" s="5" t="inlineStr">
        <is>
          <t>L2</t>
        </is>
      </c>
      <c r="G1156" s="5" t="inlineStr">
        <is>
          <t>Customer Service L2</t>
        </is>
      </c>
      <c r="H1156" s="5" t="inlineStr">
        <is>
          <t>M</t>
        </is>
      </c>
      <c r="I1156" s="5" t="inlineStr">
        <is>
          <t>Fixed-term</t>
        </is>
      </c>
      <c r="J1156" s="5" t="inlineStr">
        <is>
          <t>Remote</t>
        </is>
      </c>
      <c r="K1156" s="5" t="n">
        <v>1</v>
      </c>
      <c r="L1156" s="5" t="n">
        <v>40</v>
      </c>
      <c r="M1156" s="5" t="n">
        <v>3</v>
      </c>
      <c r="N1156" s="41" t="n">
        <v>25200</v>
      </c>
      <c r="O1156" s="41" t="n">
        <v>0</v>
      </c>
      <c r="P1156" s="41" t="n">
        <v>0</v>
      </c>
      <c r="Q1156" s="41" t="n">
        <v>0</v>
      </c>
      <c r="R1156" s="41" t="n">
        <v>0</v>
      </c>
      <c r="S1156" s="28">
        <f>L1156*Settings!$C$7</f>
        <v/>
      </c>
      <c r="T1156" s="34">
        <f>O1156+P1156+Q1156+R1156</f>
        <v/>
      </c>
      <c r="U1156" s="34">
        <f>N1156+T1156</f>
        <v/>
      </c>
      <c r="V1156" s="33">
        <f>N1156/S1156</f>
        <v/>
      </c>
      <c r="W1156" s="33">
        <f>T1156/S1156</f>
        <v/>
      </c>
      <c r="X1156" s="33">
        <f>U1156/S1156</f>
        <v/>
      </c>
      <c r="Y1156" s="4">
        <f>IF(T1156&gt;0,1,0)</f>
        <v/>
      </c>
      <c r="Z1156" s="4">
        <f>INDEX('Job Evaluation'!$I$5:$I$40,MATCH(G1156,'Job Evaluation'!$A$5:$A$40,0))</f>
        <v/>
      </c>
      <c r="AA1156" s="4">
        <f>SUMPRODUCT(($C$2:$C$3444=C1156)*($X$2:$X$3444&lt;X1156))+SUMPRODUCT(($C$2:C1156=C1156)*($X$2:X1156=X1156))</f>
        <v/>
      </c>
      <c r="AB1156" s="4">
        <f>MIN(4,INT((AA1156-1)*4/COUNTIF($C$2:$C$3444,C1156))+1)</f>
        <v/>
      </c>
    </row>
    <row r="1157">
      <c r="A1157" s="5" t="inlineStr">
        <is>
          <t>W01358</t>
        </is>
      </c>
      <c r="B1157" s="5" t="inlineStr">
        <is>
          <t>IT · Milan</t>
        </is>
      </c>
      <c r="C1157" s="5" t="inlineStr">
        <is>
          <t>IT</t>
        </is>
      </c>
      <c r="D1157" s="5" t="inlineStr">
        <is>
          <t>Milan</t>
        </is>
      </c>
      <c r="E1157" s="5" t="inlineStr">
        <is>
          <t>Customer Service</t>
        </is>
      </c>
      <c r="F1157" s="5" t="inlineStr">
        <is>
          <t>L3</t>
        </is>
      </c>
      <c r="G1157" s="5" t="inlineStr">
        <is>
          <t>Customer Service L3</t>
        </is>
      </c>
      <c r="H1157" s="5" t="inlineStr">
        <is>
          <t>M</t>
        </is>
      </c>
      <c r="I1157" s="5" t="inlineStr">
        <is>
          <t>Permanent</t>
        </is>
      </c>
      <c r="J1157" s="5" t="inlineStr">
        <is>
          <t>Onsite</t>
        </is>
      </c>
      <c r="K1157" s="5" t="n">
        <v>1</v>
      </c>
      <c r="L1157" s="5" t="n">
        <v>40</v>
      </c>
      <c r="M1157" s="5" t="n">
        <v>4</v>
      </c>
      <c r="N1157" s="41" t="n">
        <v>34550</v>
      </c>
      <c r="O1157" s="41" t="n">
        <v>2180</v>
      </c>
      <c r="P1157" s="41" t="n">
        <v>0</v>
      </c>
      <c r="Q1157" s="41" t="n">
        <v>1320</v>
      </c>
      <c r="R1157" s="41" t="n">
        <v>0</v>
      </c>
      <c r="S1157" s="28">
        <f>L1157*Settings!$C$7</f>
        <v/>
      </c>
      <c r="T1157" s="34">
        <f>O1157+P1157+Q1157+R1157</f>
        <v/>
      </c>
      <c r="U1157" s="34">
        <f>N1157+T1157</f>
        <v/>
      </c>
      <c r="V1157" s="33">
        <f>N1157/S1157</f>
        <v/>
      </c>
      <c r="W1157" s="33">
        <f>T1157/S1157</f>
        <v/>
      </c>
      <c r="X1157" s="33">
        <f>U1157/S1157</f>
        <v/>
      </c>
      <c r="Y1157" s="4">
        <f>IF(T1157&gt;0,1,0)</f>
        <v/>
      </c>
      <c r="Z1157" s="4">
        <f>INDEX('Job Evaluation'!$I$5:$I$40,MATCH(G1157,'Job Evaluation'!$A$5:$A$40,0))</f>
        <v/>
      </c>
      <c r="AA1157" s="4">
        <f>SUMPRODUCT(($C$2:$C$3444=C1157)*($X$2:$X$3444&lt;X1157))+SUMPRODUCT(($C$2:C1157=C1157)*($X$2:X1157=X1157))</f>
        <v/>
      </c>
      <c r="AB1157" s="4">
        <f>MIN(4,INT((AA1157-1)*4/COUNTIF($C$2:$C$3444,C1157))+1)</f>
        <v/>
      </c>
    </row>
    <row r="1158">
      <c r="A1158" s="5" t="inlineStr">
        <is>
          <t>W01359</t>
        </is>
      </c>
      <c r="B1158" s="5" t="inlineStr">
        <is>
          <t>PL · Kraków</t>
        </is>
      </c>
      <c r="C1158" s="5" t="inlineStr">
        <is>
          <t>PL</t>
        </is>
      </c>
      <c r="D1158" s="5" t="inlineStr">
        <is>
          <t>Krakow</t>
        </is>
      </c>
      <c r="E1158" s="5" t="inlineStr">
        <is>
          <t>Sales</t>
        </is>
      </c>
      <c r="F1158" s="5" t="inlineStr">
        <is>
          <t>L1</t>
        </is>
      </c>
      <c r="G1158" s="5" t="inlineStr">
        <is>
          <t>Sales L1</t>
        </is>
      </c>
      <c r="H1158" s="5" t="inlineStr">
        <is>
          <t>F</t>
        </is>
      </c>
      <c r="I1158" s="5" t="inlineStr">
        <is>
          <t>Permanent</t>
        </is>
      </c>
      <c r="J1158" s="5" t="inlineStr">
        <is>
          <t>Hybrid</t>
        </is>
      </c>
      <c r="K1158" s="5" t="n">
        <v>1</v>
      </c>
      <c r="L1158" s="5" t="n">
        <v>40</v>
      </c>
      <c r="M1158" s="5" t="n">
        <v>3</v>
      </c>
      <c r="N1158" s="41" t="n">
        <v>21150</v>
      </c>
      <c r="O1158" s="41" t="n">
        <v>0</v>
      </c>
      <c r="P1158" s="41" t="n">
        <v>2120</v>
      </c>
      <c r="Q1158" s="41" t="n">
        <v>0</v>
      </c>
      <c r="R1158" s="41" t="n">
        <v>0</v>
      </c>
      <c r="S1158" s="28">
        <f>L1158*Settings!$C$7</f>
        <v/>
      </c>
      <c r="T1158" s="34">
        <f>O1158+P1158+Q1158+R1158</f>
        <v/>
      </c>
      <c r="U1158" s="34">
        <f>N1158+T1158</f>
        <v/>
      </c>
      <c r="V1158" s="33">
        <f>N1158/S1158</f>
        <v/>
      </c>
      <c r="W1158" s="33">
        <f>T1158/S1158</f>
        <v/>
      </c>
      <c r="X1158" s="33">
        <f>U1158/S1158</f>
        <v/>
      </c>
      <c r="Y1158" s="4">
        <f>IF(T1158&gt;0,1,0)</f>
        <v/>
      </c>
      <c r="Z1158" s="4">
        <f>INDEX('Job Evaluation'!$I$5:$I$40,MATCH(G1158,'Job Evaluation'!$A$5:$A$40,0))</f>
        <v/>
      </c>
      <c r="AA1158" s="4">
        <f>SUMPRODUCT(($C$2:$C$3444=C1158)*($X$2:$X$3444&lt;X1158))+SUMPRODUCT(($C$2:C1158=C1158)*($X$2:X1158=X1158))</f>
        <v/>
      </c>
      <c r="AB1158" s="4">
        <f>MIN(4,INT((AA1158-1)*4/COUNTIF($C$2:$C$3444,C1158))+1)</f>
        <v/>
      </c>
    </row>
    <row r="1159">
      <c r="A1159" s="5" t="inlineStr">
        <is>
          <t>W01361</t>
        </is>
      </c>
      <c r="B1159" s="5" t="inlineStr">
        <is>
          <t>IT · Milan</t>
        </is>
      </c>
      <c r="C1159" s="5" t="inlineStr">
        <is>
          <t>IT</t>
        </is>
      </c>
      <c r="D1159" s="5" t="inlineStr">
        <is>
          <t>Milan</t>
        </is>
      </c>
      <c r="E1159" s="5" t="inlineStr">
        <is>
          <t>Finance</t>
        </is>
      </c>
      <c r="F1159" s="5" t="inlineStr">
        <is>
          <t>L4</t>
        </is>
      </c>
      <c r="G1159" s="5" t="inlineStr">
        <is>
          <t>Finance L4</t>
        </is>
      </c>
      <c r="H1159" s="5" t="inlineStr">
        <is>
          <t>M</t>
        </is>
      </c>
      <c r="I1159" s="5" t="inlineStr">
        <is>
          <t>Permanent</t>
        </is>
      </c>
      <c r="J1159" s="5" t="inlineStr">
        <is>
          <t>Hybrid</t>
        </is>
      </c>
      <c r="K1159" s="5" t="n">
        <v>1</v>
      </c>
      <c r="L1159" s="5" t="n">
        <v>40</v>
      </c>
      <c r="M1159" s="5" t="n">
        <v>4</v>
      </c>
      <c r="N1159" s="41" t="n">
        <v>54950</v>
      </c>
      <c r="O1159" s="41" t="n">
        <v>5500</v>
      </c>
      <c r="P1159" s="41" t="n">
        <v>0</v>
      </c>
      <c r="Q1159" s="41" t="n">
        <v>0</v>
      </c>
      <c r="R1159" s="41" t="n">
        <v>0</v>
      </c>
      <c r="S1159" s="28">
        <f>L1159*Settings!$C$7</f>
        <v/>
      </c>
      <c r="T1159" s="34">
        <f>O1159+P1159+Q1159+R1159</f>
        <v/>
      </c>
      <c r="U1159" s="34">
        <f>N1159+T1159</f>
        <v/>
      </c>
      <c r="V1159" s="33">
        <f>N1159/S1159</f>
        <v/>
      </c>
      <c r="W1159" s="33">
        <f>T1159/S1159</f>
        <v/>
      </c>
      <c r="X1159" s="33">
        <f>U1159/S1159</f>
        <v/>
      </c>
      <c r="Y1159" s="4">
        <f>IF(T1159&gt;0,1,0)</f>
        <v/>
      </c>
      <c r="Z1159" s="4">
        <f>INDEX('Job Evaluation'!$I$5:$I$40,MATCH(G1159,'Job Evaluation'!$A$5:$A$40,0))</f>
        <v/>
      </c>
      <c r="AA1159" s="4">
        <f>SUMPRODUCT(($C$2:$C$3444=C1159)*($X$2:$X$3444&lt;X1159))+SUMPRODUCT(($C$2:C1159=C1159)*($X$2:X1159=X1159))</f>
        <v/>
      </c>
      <c r="AB1159" s="4">
        <f>MIN(4,INT((AA1159-1)*4/COUNTIF($C$2:$C$3444,C1159))+1)</f>
        <v/>
      </c>
    </row>
    <row r="1160">
      <c r="A1160" s="5" t="inlineStr">
        <is>
          <t>W01362</t>
        </is>
      </c>
      <c r="B1160" s="5" t="inlineStr">
        <is>
          <t>IT · Milan</t>
        </is>
      </c>
      <c r="C1160" s="5" t="inlineStr">
        <is>
          <t>IT</t>
        </is>
      </c>
      <c r="D1160" s="5" t="inlineStr">
        <is>
          <t>Milan</t>
        </is>
      </c>
      <c r="E1160" s="5" t="inlineStr">
        <is>
          <t>Tech</t>
        </is>
      </c>
      <c r="F1160" s="5" t="inlineStr">
        <is>
          <t>L2</t>
        </is>
      </c>
      <c r="G1160" s="5" t="inlineStr">
        <is>
          <t>Tech L2</t>
        </is>
      </c>
      <c r="H1160" s="5" t="inlineStr">
        <is>
          <t>M</t>
        </is>
      </c>
      <c r="I1160" s="5" t="inlineStr">
        <is>
          <t>Permanent</t>
        </is>
      </c>
      <c r="J1160" s="5" t="inlineStr">
        <is>
          <t>Remote</t>
        </is>
      </c>
      <c r="K1160" s="5" t="n">
        <v>1</v>
      </c>
      <c r="L1160" s="5" t="n">
        <v>40</v>
      </c>
      <c r="M1160" s="5" t="n">
        <v>3</v>
      </c>
      <c r="N1160" s="41" t="n">
        <v>39550</v>
      </c>
      <c r="O1160" s="41" t="n">
        <v>0</v>
      </c>
      <c r="P1160" s="41" t="n">
        <v>0</v>
      </c>
      <c r="Q1160" s="41" t="n">
        <v>0</v>
      </c>
      <c r="R1160" s="41" t="n">
        <v>0</v>
      </c>
      <c r="S1160" s="28">
        <f>L1160*Settings!$C$7</f>
        <v/>
      </c>
      <c r="T1160" s="34">
        <f>O1160+P1160+Q1160+R1160</f>
        <v/>
      </c>
      <c r="U1160" s="34">
        <f>N1160+T1160</f>
        <v/>
      </c>
      <c r="V1160" s="33">
        <f>N1160/S1160</f>
        <v/>
      </c>
      <c r="W1160" s="33">
        <f>T1160/S1160</f>
        <v/>
      </c>
      <c r="X1160" s="33">
        <f>U1160/S1160</f>
        <v/>
      </c>
      <c r="Y1160" s="4">
        <f>IF(T1160&gt;0,1,0)</f>
        <v/>
      </c>
      <c r="Z1160" s="4">
        <f>INDEX('Job Evaluation'!$I$5:$I$40,MATCH(G1160,'Job Evaluation'!$A$5:$A$40,0))</f>
        <v/>
      </c>
      <c r="AA1160" s="4">
        <f>SUMPRODUCT(($C$2:$C$3444=C1160)*($X$2:$X$3444&lt;X1160))+SUMPRODUCT(($C$2:C1160=C1160)*($X$2:X1160=X1160))</f>
        <v/>
      </c>
      <c r="AB1160" s="4">
        <f>MIN(4,INT((AA1160-1)*4/COUNTIF($C$2:$C$3444,C1160))+1)</f>
        <v/>
      </c>
    </row>
    <row r="1161">
      <c r="A1161" s="5" t="inlineStr">
        <is>
          <t>W01363</t>
        </is>
      </c>
      <c r="B1161" s="5" t="inlineStr">
        <is>
          <t>PL · Kraków</t>
        </is>
      </c>
      <c r="C1161" s="5" t="inlineStr">
        <is>
          <t>PL</t>
        </is>
      </c>
      <c r="D1161" s="5" t="inlineStr">
        <is>
          <t>Krakow</t>
        </is>
      </c>
      <c r="E1161" s="5" t="inlineStr">
        <is>
          <t>Operations</t>
        </is>
      </c>
      <c r="F1161" s="5" t="inlineStr">
        <is>
          <t>L3</t>
        </is>
      </c>
      <c r="G1161" s="5" t="inlineStr">
        <is>
          <t>Operations L3</t>
        </is>
      </c>
      <c r="H1161" s="5" t="inlineStr">
        <is>
          <t>F</t>
        </is>
      </c>
      <c r="I1161" s="5" t="inlineStr">
        <is>
          <t>Permanent</t>
        </is>
      </c>
      <c r="J1161" s="5" t="inlineStr">
        <is>
          <t>Onsite</t>
        </is>
      </c>
      <c r="K1161" s="5" t="n">
        <v>1</v>
      </c>
      <c r="L1161" s="5" t="n">
        <v>40</v>
      </c>
      <c r="M1161" s="5" t="n">
        <v>2</v>
      </c>
      <c r="N1161" s="41" t="n">
        <v>29100</v>
      </c>
      <c r="O1161" s="41" t="n">
        <v>750</v>
      </c>
      <c r="P1161" s="41" t="n">
        <v>0</v>
      </c>
      <c r="Q1161" s="41" t="n">
        <v>840</v>
      </c>
      <c r="R1161" s="41" t="n">
        <v>0</v>
      </c>
      <c r="S1161" s="28">
        <f>L1161*Settings!$C$7</f>
        <v/>
      </c>
      <c r="T1161" s="34">
        <f>O1161+P1161+Q1161+R1161</f>
        <v/>
      </c>
      <c r="U1161" s="34">
        <f>N1161+T1161</f>
        <v/>
      </c>
      <c r="V1161" s="33">
        <f>N1161/S1161</f>
        <v/>
      </c>
      <c r="W1161" s="33">
        <f>T1161/S1161</f>
        <v/>
      </c>
      <c r="X1161" s="33">
        <f>U1161/S1161</f>
        <v/>
      </c>
      <c r="Y1161" s="4">
        <f>IF(T1161&gt;0,1,0)</f>
        <v/>
      </c>
      <c r="Z1161" s="4">
        <f>INDEX('Job Evaluation'!$I$5:$I$40,MATCH(G1161,'Job Evaluation'!$A$5:$A$40,0))</f>
        <v/>
      </c>
      <c r="AA1161" s="4">
        <f>SUMPRODUCT(($C$2:$C$3444=C1161)*($X$2:$X$3444&lt;X1161))+SUMPRODUCT(($C$2:C1161=C1161)*($X$2:X1161=X1161))</f>
        <v/>
      </c>
      <c r="AB1161" s="4">
        <f>MIN(4,INT((AA1161-1)*4/COUNTIF($C$2:$C$3444,C1161))+1)</f>
        <v/>
      </c>
    </row>
    <row r="1162">
      <c r="A1162" s="5" t="inlineStr">
        <is>
          <t>W01364</t>
        </is>
      </c>
      <c r="B1162" s="5" t="inlineStr">
        <is>
          <t>DE · Munich</t>
        </is>
      </c>
      <c r="C1162" s="5" t="inlineStr">
        <is>
          <t>DE</t>
        </is>
      </c>
      <c r="D1162" s="5" t="inlineStr">
        <is>
          <t>Munich</t>
        </is>
      </c>
      <c r="E1162" s="5" t="inlineStr">
        <is>
          <t>Operations</t>
        </is>
      </c>
      <c r="F1162" s="5" t="inlineStr">
        <is>
          <t>L2</t>
        </is>
      </c>
      <c r="G1162" s="5" t="inlineStr">
        <is>
          <t>Operations L2</t>
        </is>
      </c>
      <c r="H1162" s="5" t="inlineStr">
        <is>
          <t>F</t>
        </is>
      </c>
      <c r="I1162" s="5" t="inlineStr">
        <is>
          <t>Permanent</t>
        </is>
      </c>
      <c r="J1162" s="5" t="inlineStr">
        <is>
          <t>Remote</t>
        </is>
      </c>
      <c r="K1162" s="5" t="n">
        <v>1</v>
      </c>
      <c r="L1162" s="5" t="n">
        <v>40</v>
      </c>
      <c r="M1162" s="5" t="n">
        <v>2</v>
      </c>
      <c r="N1162" s="41" t="n">
        <v>44450</v>
      </c>
      <c r="O1162" s="41" t="n">
        <v>0</v>
      </c>
      <c r="P1162" s="41" t="n">
        <v>0</v>
      </c>
      <c r="Q1162" s="41" t="n">
        <v>0</v>
      </c>
      <c r="R1162" s="41" t="n">
        <v>0</v>
      </c>
      <c r="S1162" s="28">
        <f>L1162*Settings!$C$7</f>
        <v/>
      </c>
      <c r="T1162" s="34">
        <f>O1162+P1162+Q1162+R1162</f>
        <v/>
      </c>
      <c r="U1162" s="34">
        <f>N1162+T1162</f>
        <v/>
      </c>
      <c r="V1162" s="33">
        <f>N1162/S1162</f>
        <v/>
      </c>
      <c r="W1162" s="33">
        <f>T1162/S1162</f>
        <v/>
      </c>
      <c r="X1162" s="33">
        <f>U1162/S1162</f>
        <v/>
      </c>
      <c r="Y1162" s="4">
        <f>IF(T1162&gt;0,1,0)</f>
        <v/>
      </c>
      <c r="Z1162" s="4">
        <f>INDEX('Job Evaluation'!$I$5:$I$40,MATCH(G1162,'Job Evaluation'!$A$5:$A$40,0))</f>
        <v/>
      </c>
      <c r="AA1162" s="4">
        <f>SUMPRODUCT(($C$2:$C$3444=C1162)*($X$2:$X$3444&lt;X1162))+SUMPRODUCT(($C$2:C1162=C1162)*($X$2:X1162=X1162))</f>
        <v/>
      </c>
      <c r="AB1162" s="4">
        <f>MIN(4,INT((AA1162-1)*4/COUNTIF($C$2:$C$3444,C1162))+1)</f>
        <v/>
      </c>
    </row>
    <row r="1163">
      <c r="A1163" s="5" t="inlineStr">
        <is>
          <t>W01365</t>
        </is>
      </c>
      <c r="B1163" s="5" t="inlineStr">
        <is>
          <t>PL · Kraków</t>
        </is>
      </c>
      <c r="C1163" s="5" t="inlineStr">
        <is>
          <t>PL</t>
        </is>
      </c>
      <c r="D1163" s="5" t="inlineStr">
        <is>
          <t>Krakow</t>
        </is>
      </c>
      <c r="E1163" s="5" t="inlineStr">
        <is>
          <t>Operations</t>
        </is>
      </c>
      <c r="F1163" s="5" t="inlineStr">
        <is>
          <t>L2</t>
        </is>
      </c>
      <c r="G1163" s="5" t="inlineStr">
        <is>
          <t>Operations L2</t>
        </is>
      </c>
      <c r="H1163" s="5" t="inlineStr">
        <is>
          <t>M</t>
        </is>
      </c>
      <c r="I1163" s="5" t="inlineStr">
        <is>
          <t>Permanent</t>
        </is>
      </c>
      <c r="J1163" s="5" t="inlineStr">
        <is>
          <t>Hybrid</t>
        </is>
      </c>
      <c r="K1163" s="5" t="n">
        <v>1</v>
      </c>
      <c r="L1163" s="5" t="n">
        <v>40</v>
      </c>
      <c r="M1163" s="5" t="n">
        <v>3</v>
      </c>
      <c r="N1163" s="41" t="n">
        <v>28150</v>
      </c>
      <c r="O1163" s="41" t="n">
        <v>0</v>
      </c>
      <c r="P1163" s="41" t="n">
        <v>0</v>
      </c>
      <c r="Q1163" s="41" t="n">
        <v>0</v>
      </c>
      <c r="R1163" s="41" t="n">
        <v>0</v>
      </c>
      <c r="S1163" s="28">
        <f>L1163*Settings!$C$7</f>
        <v/>
      </c>
      <c r="T1163" s="34">
        <f>O1163+P1163+Q1163+R1163</f>
        <v/>
      </c>
      <c r="U1163" s="34">
        <f>N1163+T1163</f>
        <v/>
      </c>
      <c r="V1163" s="33">
        <f>N1163/S1163</f>
        <v/>
      </c>
      <c r="W1163" s="33">
        <f>T1163/S1163</f>
        <v/>
      </c>
      <c r="X1163" s="33">
        <f>U1163/S1163</f>
        <v/>
      </c>
      <c r="Y1163" s="4">
        <f>IF(T1163&gt;0,1,0)</f>
        <v/>
      </c>
      <c r="Z1163" s="4">
        <f>INDEX('Job Evaluation'!$I$5:$I$40,MATCH(G1163,'Job Evaluation'!$A$5:$A$40,0))</f>
        <v/>
      </c>
      <c r="AA1163" s="4">
        <f>SUMPRODUCT(($C$2:$C$3444=C1163)*($X$2:$X$3444&lt;X1163))+SUMPRODUCT(($C$2:C1163=C1163)*($X$2:X1163=X1163))</f>
        <v/>
      </c>
      <c r="AB1163" s="4">
        <f>MIN(4,INT((AA1163-1)*4/COUNTIF($C$2:$C$3444,C1163))+1)</f>
        <v/>
      </c>
    </row>
    <row r="1164">
      <c r="A1164" s="5" t="inlineStr">
        <is>
          <t>W01366</t>
        </is>
      </c>
      <c r="B1164" s="5" t="inlineStr">
        <is>
          <t>PL · Kraków</t>
        </is>
      </c>
      <c r="C1164" s="5" t="inlineStr">
        <is>
          <t>PL</t>
        </is>
      </c>
      <c r="D1164" s="5" t="inlineStr">
        <is>
          <t>Krakow</t>
        </is>
      </c>
      <c r="E1164" s="5" t="inlineStr">
        <is>
          <t>Customer Service</t>
        </is>
      </c>
      <c r="F1164" s="5" t="inlineStr">
        <is>
          <t>L5</t>
        </is>
      </c>
      <c r="G1164" s="5" t="inlineStr">
        <is>
          <t>Customer Service L5</t>
        </is>
      </c>
      <c r="H1164" s="5" t="inlineStr">
        <is>
          <t>M</t>
        </is>
      </c>
      <c r="I1164" s="5" t="inlineStr">
        <is>
          <t>Permanent</t>
        </is>
      </c>
      <c r="J1164" s="5" t="inlineStr">
        <is>
          <t>Remote</t>
        </is>
      </c>
      <c r="K1164" s="5" t="n">
        <v>1</v>
      </c>
      <c r="L1164" s="5" t="n">
        <v>40</v>
      </c>
      <c r="M1164" s="5" t="n">
        <v>4</v>
      </c>
      <c r="N1164" s="41" t="n">
        <v>50350</v>
      </c>
      <c r="O1164" s="41" t="n">
        <v>7370</v>
      </c>
      <c r="P1164" s="41" t="n">
        <v>0</v>
      </c>
      <c r="Q1164" s="41" t="n">
        <v>0</v>
      </c>
      <c r="R1164" s="41" t="n">
        <v>4200</v>
      </c>
      <c r="S1164" s="28">
        <f>L1164*Settings!$C$7</f>
        <v/>
      </c>
      <c r="T1164" s="34">
        <f>O1164+P1164+Q1164+R1164</f>
        <v/>
      </c>
      <c r="U1164" s="34">
        <f>N1164+T1164</f>
        <v/>
      </c>
      <c r="V1164" s="33">
        <f>N1164/S1164</f>
        <v/>
      </c>
      <c r="W1164" s="33">
        <f>T1164/S1164</f>
        <v/>
      </c>
      <c r="X1164" s="33">
        <f>U1164/S1164</f>
        <v/>
      </c>
      <c r="Y1164" s="4">
        <f>IF(T1164&gt;0,1,0)</f>
        <v/>
      </c>
      <c r="Z1164" s="4">
        <f>INDEX('Job Evaluation'!$I$5:$I$40,MATCH(G1164,'Job Evaluation'!$A$5:$A$40,0))</f>
        <v/>
      </c>
      <c r="AA1164" s="4">
        <f>SUMPRODUCT(($C$2:$C$3444=C1164)*($X$2:$X$3444&lt;X1164))+SUMPRODUCT(($C$2:C1164=C1164)*($X$2:X1164=X1164))</f>
        <v/>
      </c>
      <c r="AB1164" s="4">
        <f>MIN(4,INT((AA1164-1)*4/COUNTIF($C$2:$C$3444,C1164))+1)</f>
        <v/>
      </c>
    </row>
    <row r="1165">
      <c r="A1165" s="5" t="inlineStr">
        <is>
          <t>W01367</t>
        </is>
      </c>
      <c r="B1165" s="5" t="inlineStr">
        <is>
          <t>IT · Milan</t>
        </is>
      </c>
      <c r="C1165" s="5" t="inlineStr">
        <is>
          <t>IT</t>
        </is>
      </c>
      <c r="D1165" s="5" t="inlineStr">
        <is>
          <t>Milan</t>
        </is>
      </c>
      <c r="E1165" s="5" t="inlineStr">
        <is>
          <t>Finance</t>
        </is>
      </c>
      <c r="F1165" s="5" t="inlineStr">
        <is>
          <t>L2</t>
        </is>
      </c>
      <c r="G1165" s="5" t="inlineStr">
        <is>
          <t>Finance L2</t>
        </is>
      </c>
      <c r="H1165" s="5" t="inlineStr">
        <is>
          <t>F</t>
        </is>
      </c>
      <c r="I1165" s="5" t="inlineStr">
        <is>
          <t>Permanent</t>
        </is>
      </c>
      <c r="J1165" s="5" t="inlineStr">
        <is>
          <t>Remote</t>
        </is>
      </c>
      <c r="K1165" s="5" t="n">
        <v>1</v>
      </c>
      <c r="L1165" s="5" t="n">
        <v>40</v>
      </c>
      <c r="M1165" s="5" t="n">
        <v>2</v>
      </c>
      <c r="N1165" s="41" t="n">
        <v>33000</v>
      </c>
      <c r="O1165" s="41" t="n">
        <v>0</v>
      </c>
      <c r="P1165" s="41" t="n">
        <v>0</v>
      </c>
      <c r="Q1165" s="41" t="n">
        <v>0</v>
      </c>
      <c r="R1165" s="41" t="n">
        <v>0</v>
      </c>
      <c r="S1165" s="28">
        <f>L1165*Settings!$C$7</f>
        <v/>
      </c>
      <c r="T1165" s="34">
        <f>O1165+P1165+Q1165+R1165</f>
        <v/>
      </c>
      <c r="U1165" s="34">
        <f>N1165+T1165</f>
        <v/>
      </c>
      <c r="V1165" s="33">
        <f>N1165/S1165</f>
        <v/>
      </c>
      <c r="W1165" s="33">
        <f>T1165/S1165</f>
        <v/>
      </c>
      <c r="X1165" s="33">
        <f>U1165/S1165</f>
        <v/>
      </c>
      <c r="Y1165" s="4">
        <f>IF(T1165&gt;0,1,0)</f>
        <v/>
      </c>
      <c r="Z1165" s="4">
        <f>INDEX('Job Evaluation'!$I$5:$I$40,MATCH(G1165,'Job Evaluation'!$A$5:$A$40,0))</f>
        <v/>
      </c>
      <c r="AA1165" s="4">
        <f>SUMPRODUCT(($C$2:$C$3444=C1165)*($X$2:$X$3444&lt;X1165))+SUMPRODUCT(($C$2:C1165=C1165)*($X$2:X1165=X1165))</f>
        <v/>
      </c>
      <c r="AB1165" s="4">
        <f>MIN(4,INT((AA1165-1)*4/COUNTIF($C$2:$C$3444,C1165))+1)</f>
        <v/>
      </c>
    </row>
    <row r="1166">
      <c r="A1166" s="5" t="inlineStr">
        <is>
          <t>W01368</t>
        </is>
      </c>
      <c r="B1166" s="5" t="inlineStr">
        <is>
          <t>IT · Milan</t>
        </is>
      </c>
      <c r="C1166" s="5" t="inlineStr">
        <is>
          <t>IT</t>
        </is>
      </c>
      <c r="D1166" s="5" t="inlineStr">
        <is>
          <t>Milan</t>
        </is>
      </c>
      <c r="E1166" s="5" t="inlineStr">
        <is>
          <t>Customer Service</t>
        </is>
      </c>
      <c r="F1166" s="5" t="inlineStr">
        <is>
          <t>L1</t>
        </is>
      </c>
      <c r="G1166" s="5" t="inlineStr">
        <is>
          <t>Customer Service L1</t>
        </is>
      </c>
      <c r="H1166" s="5" t="inlineStr">
        <is>
          <t>M</t>
        </is>
      </c>
      <c r="I1166" s="5" t="inlineStr">
        <is>
          <t>Permanent</t>
        </is>
      </c>
      <c r="J1166" s="5" t="inlineStr">
        <is>
          <t>Remote</t>
        </is>
      </c>
      <c r="K1166" s="5" t="n">
        <v>1</v>
      </c>
      <c r="L1166" s="5" t="n">
        <v>40</v>
      </c>
      <c r="M1166" s="5" t="n">
        <v>4</v>
      </c>
      <c r="N1166" s="41" t="n">
        <v>19550</v>
      </c>
      <c r="O1166" s="41" t="n">
        <v>0</v>
      </c>
      <c r="P1166" s="41" t="n">
        <v>0</v>
      </c>
      <c r="Q1166" s="41" t="n">
        <v>0</v>
      </c>
      <c r="R1166" s="41" t="n">
        <v>0</v>
      </c>
      <c r="S1166" s="28">
        <f>L1166*Settings!$C$7</f>
        <v/>
      </c>
      <c r="T1166" s="34">
        <f>O1166+P1166+Q1166+R1166</f>
        <v/>
      </c>
      <c r="U1166" s="34">
        <f>N1166+T1166</f>
        <v/>
      </c>
      <c r="V1166" s="33">
        <f>N1166/S1166</f>
        <v/>
      </c>
      <c r="W1166" s="33">
        <f>T1166/S1166</f>
        <v/>
      </c>
      <c r="X1166" s="33">
        <f>U1166/S1166</f>
        <v/>
      </c>
      <c r="Y1166" s="4">
        <f>IF(T1166&gt;0,1,0)</f>
        <v/>
      </c>
      <c r="Z1166" s="4">
        <f>INDEX('Job Evaluation'!$I$5:$I$40,MATCH(G1166,'Job Evaluation'!$A$5:$A$40,0))</f>
        <v/>
      </c>
      <c r="AA1166" s="4">
        <f>SUMPRODUCT(($C$2:$C$3444=C1166)*($X$2:$X$3444&lt;X1166))+SUMPRODUCT(($C$2:C1166=C1166)*($X$2:X1166=X1166))</f>
        <v/>
      </c>
      <c r="AB1166" s="4">
        <f>MIN(4,INT((AA1166-1)*4/COUNTIF($C$2:$C$3444,C1166))+1)</f>
        <v/>
      </c>
    </row>
    <row r="1167">
      <c r="A1167" s="5" t="inlineStr">
        <is>
          <t>W01369</t>
        </is>
      </c>
      <c r="B1167" s="5" t="inlineStr">
        <is>
          <t>PL · Kraków</t>
        </is>
      </c>
      <c r="C1167" s="5" t="inlineStr">
        <is>
          <t>PL</t>
        </is>
      </c>
      <c r="D1167" s="5" t="inlineStr">
        <is>
          <t>Krakow</t>
        </is>
      </c>
      <c r="E1167" s="5" t="inlineStr">
        <is>
          <t>Operations</t>
        </is>
      </c>
      <c r="F1167" s="5" t="inlineStr">
        <is>
          <t>L3</t>
        </is>
      </c>
      <c r="G1167" s="5" t="inlineStr">
        <is>
          <t>Operations L3</t>
        </is>
      </c>
      <c r="H1167" s="5" t="inlineStr">
        <is>
          <t>F</t>
        </is>
      </c>
      <c r="I1167" s="5" t="inlineStr">
        <is>
          <t>Permanent</t>
        </is>
      </c>
      <c r="J1167" s="5" t="inlineStr">
        <is>
          <t>Onsite</t>
        </is>
      </c>
      <c r="K1167" s="5" t="n">
        <v>1</v>
      </c>
      <c r="L1167" s="5" t="n">
        <v>40</v>
      </c>
      <c r="M1167" s="5" t="n">
        <v>3</v>
      </c>
      <c r="N1167" s="41" t="n">
        <v>33150</v>
      </c>
      <c r="O1167" s="41" t="n">
        <v>1620</v>
      </c>
      <c r="P1167" s="41" t="n">
        <v>0</v>
      </c>
      <c r="Q1167" s="41" t="n">
        <v>840</v>
      </c>
      <c r="R1167" s="41" t="n">
        <v>0</v>
      </c>
      <c r="S1167" s="28">
        <f>L1167*Settings!$C$7</f>
        <v/>
      </c>
      <c r="T1167" s="34">
        <f>O1167+P1167+Q1167+R1167</f>
        <v/>
      </c>
      <c r="U1167" s="34">
        <f>N1167+T1167</f>
        <v/>
      </c>
      <c r="V1167" s="33">
        <f>N1167/S1167</f>
        <v/>
      </c>
      <c r="W1167" s="33">
        <f>T1167/S1167</f>
        <v/>
      </c>
      <c r="X1167" s="33">
        <f>U1167/S1167</f>
        <v/>
      </c>
      <c r="Y1167" s="4">
        <f>IF(T1167&gt;0,1,0)</f>
        <v/>
      </c>
      <c r="Z1167" s="4">
        <f>INDEX('Job Evaluation'!$I$5:$I$40,MATCH(G1167,'Job Evaluation'!$A$5:$A$40,0))</f>
        <v/>
      </c>
      <c r="AA1167" s="4">
        <f>SUMPRODUCT(($C$2:$C$3444=C1167)*($X$2:$X$3444&lt;X1167))+SUMPRODUCT(($C$2:C1167=C1167)*($X$2:X1167=X1167))</f>
        <v/>
      </c>
      <c r="AB1167" s="4">
        <f>MIN(4,INT((AA1167-1)*4/COUNTIF($C$2:$C$3444,C1167))+1)</f>
        <v/>
      </c>
    </row>
    <row r="1168">
      <c r="A1168" s="5" t="inlineStr">
        <is>
          <t>W01370</t>
        </is>
      </c>
      <c r="B1168" s="5" t="inlineStr">
        <is>
          <t>IT · Milan</t>
        </is>
      </c>
      <c r="C1168" s="5" t="inlineStr">
        <is>
          <t>IT</t>
        </is>
      </c>
      <c r="D1168" s="5" t="inlineStr">
        <is>
          <t>Milan</t>
        </is>
      </c>
      <c r="E1168" s="5" t="inlineStr">
        <is>
          <t>HR</t>
        </is>
      </c>
      <c r="F1168" s="5" t="inlineStr">
        <is>
          <t>L4</t>
        </is>
      </c>
      <c r="G1168" s="5" t="inlineStr">
        <is>
          <t>HR L4</t>
        </is>
      </c>
      <c r="H1168" s="5" t="inlineStr">
        <is>
          <t>M</t>
        </is>
      </c>
      <c r="I1168" s="5" t="inlineStr">
        <is>
          <t>Fixed-term</t>
        </is>
      </c>
      <c r="J1168" s="5" t="inlineStr">
        <is>
          <t>Hybrid</t>
        </is>
      </c>
      <c r="K1168" s="5" t="n">
        <v>0.8</v>
      </c>
      <c r="L1168" s="5" t="n">
        <v>32</v>
      </c>
      <c r="M1168" s="5" t="n">
        <v>4</v>
      </c>
      <c r="N1168" s="41" t="n">
        <v>39880</v>
      </c>
      <c r="O1168" s="41" t="n">
        <v>4010</v>
      </c>
      <c r="P1168" s="41" t="n">
        <v>0</v>
      </c>
      <c r="Q1168" s="41" t="n">
        <v>0</v>
      </c>
      <c r="R1168" s="41" t="n">
        <v>0</v>
      </c>
      <c r="S1168" s="28">
        <f>L1168*Settings!$C$7</f>
        <v/>
      </c>
      <c r="T1168" s="34">
        <f>O1168+P1168+Q1168+R1168</f>
        <v/>
      </c>
      <c r="U1168" s="34">
        <f>N1168+T1168</f>
        <v/>
      </c>
      <c r="V1168" s="33">
        <f>N1168/S1168</f>
        <v/>
      </c>
      <c r="W1168" s="33">
        <f>T1168/S1168</f>
        <v/>
      </c>
      <c r="X1168" s="33">
        <f>U1168/S1168</f>
        <v/>
      </c>
      <c r="Y1168" s="4">
        <f>IF(T1168&gt;0,1,0)</f>
        <v/>
      </c>
      <c r="Z1168" s="4">
        <f>INDEX('Job Evaluation'!$I$5:$I$40,MATCH(G1168,'Job Evaluation'!$A$5:$A$40,0))</f>
        <v/>
      </c>
      <c r="AA1168" s="4">
        <f>SUMPRODUCT(($C$2:$C$3444=C1168)*($X$2:$X$3444&lt;X1168))+SUMPRODUCT(($C$2:C1168=C1168)*($X$2:X1168=X1168))</f>
        <v/>
      </c>
      <c r="AB1168" s="4">
        <f>MIN(4,INT((AA1168-1)*4/COUNTIF($C$2:$C$3444,C1168))+1)</f>
        <v/>
      </c>
    </row>
    <row r="1169">
      <c r="A1169" s="5" t="inlineStr">
        <is>
          <t>W01371</t>
        </is>
      </c>
      <c r="B1169" s="5" t="inlineStr">
        <is>
          <t>IT · Milan</t>
        </is>
      </c>
      <c r="C1169" s="5" t="inlineStr">
        <is>
          <t>IT</t>
        </is>
      </c>
      <c r="D1169" s="5" t="inlineStr">
        <is>
          <t>Milan</t>
        </is>
      </c>
      <c r="E1169" s="5" t="inlineStr">
        <is>
          <t>Sales</t>
        </is>
      </c>
      <c r="F1169" s="5" t="inlineStr">
        <is>
          <t>L2</t>
        </is>
      </c>
      <c r="G1169" s="5" t="inlineStr">
        <is>
          <t>Sales L2</t>
        </is>
      </c>
      <c r="H1169" s="5" t="inlineStr">
        <is>
          <t>F</t>
        </is>
      </c>
      <c r="I1169" s="5" t="inlineStr">
        <is>
          <t>Permanent</t>
        </is>
      </c>
      <c r="J1169" s="5" t="inlineStr">
        <is>
          <t>Onsite</t>
        </is>
      </c>
      <c r="K1169" s="5" t="n">
        <v>0.8</v>
      </c>
      <c r="L1169" s="5" t="n">
        <v>32</v>
      </c>
      <c r="M1169" s="5" t="n">
        <v>3</v>
      </c>
      <c r="N1169" s="41" t="n">
        <v>23600</v>
      </c>
      <c r="O1169" s="41" t="n">
        <v>0</v>
      </c>
      <c r="P1169" s="41" t="n">
        <v>3270</v>
      </c>
      <c r="Q1169" s="41" t="n">
        <v>0</v>
      </c>
      <c r="R1169" s="41" t="n">
        <v>0</v>
      </c>
      <c r="S1169" s="28">
        <f>L1169*Settings!$C$7</f>
        <v/>
      </c>
      <c r="T1169" s="34">
        <f>O1169+P1169+Q1169+R1169</f>
        <v/>
      </c>
      <c r="U1169" s="34">
        <f>N1169+T1169</f>
        <v/>
      </c>
      <c r="V1169" s="33">
        <f>N1169/S1169</f>
        <v/>
      </c>
      <c r="W1169" s="33">
        <f>T1169/S1169</f>
        <v/>
      </c>
      <c r="X1169" s="33">
        <f>U1169/S1169</f>
        <v/>
      </c>
      <c r="Y1169" s="4">
        <f>IF(T1169&gt;0,1,0)</f>
        <v/>
      </c>
      <c r="Z1169" s="4">
        <f>INDEX('Job Evaluation'!$I$5:$I$40,MATCH(G1169,'Job Evaluation'!$A$5:$A$40,0))</f>
        <v/>
      </c>
      <c r="AA1169" s="4">
        <f>SUMPRODUCT(($C$2:$C$3444=C1169)*($X$2:$X$3444&lt;X1169))+SUMPRODUCT(($C$2:C1169=C1169)*($X$2:X1169=X1169))</f>
        <v/>
      </c>
      <c r="AB1169" s="4">
        <f>MIN(4,INT((AA1169-1)*4/COUNTIF($C$2:$C$3444,C1169))+1)</f>
        <v/>
      </c>
    </row>
    <row r="1170">
      <c r="A1170" s="5" t="inlineStr">
        <is>
          <t>W01372</t>
        </is>
      </c>
      <c r="B1170" s="5" t="inlineStr">
        <is>
          <t>PL · Kraków</t>
        </is>
      </c>
      <c r="C1170" s="5" t="inlineStr">
        <is>
          <t>PL</t>
        </is>
      </c>
      <c r="D1170" s="5" t="inlineStr">
        <is>
          <t>Krakow</t>
        </is>
      </c>
      <c r="E1170" s="5" t="inlineStr">
        <is>
          <t>Customer Service</t>
        </is>
      </c>
      <c r="F1170" s="5" t="inlineStr">
        <is>
          <t>L2</t>
        </is>
      </c>
      <c r="G1170" s="5" t="inlineStr">
        <is>
          <t>Customer Service L2</t>
        </is>
      </c>
      <c r="H1170" s="5" t="inlineStr">
        <is>
          <t>F</t>
        </is>
      </c>
      <c r="I1170" s="5" t="inlineStr">
        <is>
          <t>Permanent</t>
        </is>
      </c>
      <c r="J1170" s="5" t="inlineStr">
        <is>
          <t>Hybrid</t>
        </is>
      </c>
      <c r="K1170" s="5" t="n">
        <v>1</v>
      </c>
      <c r="L1170" s="5" t="n">
        <v>40</v>
      </c>
      <c r="M1170" s="5" t="n">
        <v>3</v>
      </c>
      <c r="N1170" s="41" t="n">
        <v>19500</v>
      </c>
      <c r="O1170" s="41" t="n">
        <v>0</v>
      </c>
      <c r="P1170" s="41" t="n">
        <v>0</v>
      </c>
      <c r="Q1170" s="41" t="n">
        <v>0</v>
      </c>
      <c r="R1170" s="41" t="n">
        <v>0</v>
      </c>
      <c r="S1170" s="28">
        <f>L1170*Settings!$C$7</f>
        <v/>
      </c>
      <c r="T1170" s="34">
        <f>O1170+P1170+Q1170+R1170</f>
        <v/>
      </c>
      <c r="U1170" s="34">
        <f>N1170+T1170</f>
        <v/>
      </c>
      <c r="V1170" s="33">
        <f>N1170/S1170</f>
        <v/>
      </c>
      <c r="W1170" s="33">
        <f>T1170/S1170</f>
        <v/>
      </c>
      <c r="X1170" s="33">
        <f>U1170/S1170</f>
        <v/>
      </c>
      <c r="Y1170" s="4">
        <f>IF(T1170&gt;0,1,0)</f>
        <v/>
      </c>
      <c r="Z1170" s="4">
        <f>INDEX('Job Evaluation'!$I$5:$I$40,MATCH(G1170,'Job Evaluation'!$A$5:$A$40,0))</f>
        <v/>
      </c>
      <c r="AA1170" s="4">
        <f>SUMPRODUCT(($C$2:$C$3444=C1170)*($X$2:$X$3444&lt;X1170))+SUMPRODUCT(($C$2:C1170=C1170)*($X$2:X1170=X1170))</f>
        <v/>
      </c>
      <c r="AB1170" s="4">
        <f>MIN(4,INT((AA1170-1)*4/COUNTIF($C$2:$C$3444,C1170))+1)</f>
        <v/>
      </c>
    </row>
    <row r="1171">
      <c r="A1171" s="5" t="inlineStr">
        <is>
          <t>W01374</t>
        </is>
      </c>
      <c r="B1171" s="5" t="inlineStr">
        <is>
          <t>IT · Milan</t>
        </is>
      </c>
      <c r="C1171" s="5" t="inlineStr">
        <is>
          <t>IT</t>
        </is>
      </c>
      <c r="D1171" s="5" t="inlineStr">
        <is>
          <t>Milan</t>
        </is>
      </c>
      <c r="E1171" s="5" t="inlineStr">
        <is>
          <t>Tech</t>
        </is>
      </c>
      <c r="F1171" s="5" t="inlineStr">
        <is>
          <t>L2</t>
        </is>
      </c>
      <c r="G1171" s="5" t="inlineStr">
        <is>
          <t>Tech L2</t>
        </is>
      </c>
      <c r="H1171" s="5" t="inlineStr">
        <is>
          <t>F</t>
        </is>
      </c>
      <c r="I1171" s="5" t="inlineStr">
        <is>
          <t>Permanent</t>
        </is>
      </c>
      <c r="J1171" s="5" t="inlineStr">
        <is>
          <t>Onsite</t>
        </is>
      </c>
      <c r="K1171" s="5" t="n">
        <v>1</v>
      </c>
      <c r="L1171" s="5" t="n">
        <v>40</v>
      </c>
      <c r="M1171" s="5" t="n">
        <v>1</v>
      </c>
      <c r="N1171" s="41" t="n">
        <v>37350</v>
      </c>
      <c r="O1171" s="41" t="n">
        <v>0</v>
      </c>
      <c r="P1171" s="41" t="n">
        <v>0</v>
      </c>
      <c r="Q1171" s="41" t="n">
        <v>0</v>
      </c>
      <c r="R1171" s="41" t="n">
        <v>0</v>
      </c>
      <c r="S1171" s="28">
        <f>L1171*Settings!$C$7</f>
        <v/>
      </c>
      <c r="T1171" s="34">
        <f>O1171+P1171+Q1171+R1171</f>
        <v/>
      </c>
      <c r="U1171" s="34">
        <f>N1171+T1171</f>
        <v/>
      </c>
      <c r="V1171" s="33">
        <f>N1171/S1171</f>
        <v/>
      </c>
      <c r="W1171" s="33">
        <f>T1171/S1171</f>
        <v/>
      </c>
      <c r="X1171" s="33">
        <f>U1171/S1171</f>
        <v/>
      </c>
      <c r="Y1171" s="4">
        <f>IF(T1171&gt;0,1,0)</f>
        <v/>
      </c>
      <c r="Z1171" s="4">
        <f>INDEX('Job Evaluation'!$I$5:$I$40,MATCH(G1171,'Job Evaluation'!$A$5:$A$40,0))</f>
        <v/>
      </c>
      <c r="AA1171" s="4">
        <f>SUMPRODUCT(($C$2:$C$3444=C1171)*($X$2:$X$3444&lt;X1171))+SUMPRODUCT(($C$2:C1171=C1171)*($X$2:X1171=X1171))</f>
        <v/>
      </c>
      <c r="AB1171" s="4">
        <f>MIN(4,INT((AA1171-1)*4/COUNTIF($C$2:$C$3444,C1171))+1)</f>
        <v/>
      </c>
    </row>
    <row r="1172">
      <c r="A1172" s="5" t="inlineStr">
        <is>
          <t>W01375</t>
        </is>
      </c>
      <c r="B1172" s="5" t="inlineStr">
        <is>
          <t>IT · Milan</t>
        </is>
      </c>
      <c r="C1172" s="5" t="inlineStr">
        <is>
          <t>IT</t>
        </is>
      </c>
      <c r="D1172" s="5" t="inlineStr">
        <is>
          <t>Milan</t>
        </is>
      </c>
      <c r="E1172" s="5" t="inlineStr">
        <is>
          <t>Tech</t>
        </is>
      </c>
      <c r="F1172" s="5" t="inlineStr">
        <is>
          <t>L3</t>
        </is>
      </c>
      <c r="G1172" s="5" t="inlineStr">
        <is>
          <t>Tech L3</t>
        </is>
      </c>
      <c r="H1172" s="5" t="inlineStr">
        <is>
          <t>F</t>
        </is>
      </c>
      <c r="I1172" s="5" t="inlineStr">
        <is>
          <t>Permanent</t>
        </is>
      </c>
      <c r="J1172" s="5" t="inlineStr">
        <is>
          <t>Hybrid</t>
        </is>
      </c>
      <c r="K1172" s="5" t="n">
        <v>1</v>
      </c>
      <c r="L1172" s="5" t="n">
        <v>40</v>
      </c>
      <c r="M1172" s="5" t="n">
        <v>4</v>
      </c>
      <c r="N1172" s="41" t="n">
        <v>49450</v>
      </c>
      <c r="O1172" s="41" t="n">
        <v>2760</v>
      </c>
      <c r="P1172" s="41" t="n">
        <v>0</v>
      </c>
      <c r="Q1172" s="41" t="n">
        <v>0</v>
      </c>
      <c r="R1172" s="41" t="n">
        <v>0</v>
      </c>
      <c r="S1172" s="28">
        <f>L1172*Settings!$C$7</f>
        <v/>
      </c>
      <c r="T1172" s="34">
        <f>O1172+P1172+Q1172+R1172</f>
        <v/>
      </c>
      <c r="U1172" s="34">
        <f>N1172+T1172</f>
        <v/>
      </c>
      <c r="V1172" s="33">
        <f>N1172/S1172</f>
        <v/>
      </c>
      <c r="W1172" s="33">
        <f>T1172/S1172</f>
        <v/>
      </c>
      <c r="X1172" s="33">
        <f>U1172/S1172</f>
        <v/>
      </c>
      <c r="Y1172" s="4">
        <f>IF(T1172&gt;0,1,0)</f>
        <v/>
      </c>
      <c r="Z1172" s="4">
        <f>INDEX('Job Evaluation'!$I$5:$I$40,MATCH(G1172,'Job Evaluation'!$A$5:$A$40,0))</f>
        <v/>
      </c>
      <c r="AA1172" s="4">
        <f>SUMPRODUCT(($C$2:$C$3444=C1172)*($X$2:$X$3444&lt;X1172))+SUMPRODUCT(($C$2:C1172=C1172)*($X$2:X1172=X1172))</f>
        <v/>
      </c>
      <c r="AB1172" s="4">
        <f>MIN(4,INT((AA1172-1)*4/COUNTIF($C$2:$C$3444,C1172))+1)</f>
        <v/>
      </c>
    </row>
    <row r="1173">
      <c r="A1173" s="5" t="inlineStr">
        <is>
          <t>W01376</t>
        </is>
      </c>
      <c r="B1173" s="5" t="inlineStr">
        <is>
          <t>ES · Barcelona</t>
        </is>
      </c>
      <c r="C1173" s="5" t="inlineStr">
        <is>
          <t>ES</t>
        </is>
      </c>
      <c r="D1173" s="5" t="inlineStr">
        <is>
          <t>Barcelona</t>
        </is>
      </c>
      <c r="E1173" s="5" t="inlineStr">
        <is>
          <t>Sales</t>
        </is>
      </c>
      <c r="F1173" s="5" t="inlineStr">
        <is>
          <t>L1</t>
        </is>
      </c>
      <c r="G1173" s="5" t="inlineStr">
        <is>
          <t>Sales L1</t>
        </is>
      </c>
      <c r="H1173" s="5" t="inlineStr">
        <is>
          <t>F</t>
        </is>
      </c>
      <c r="I1173" s="5" t="inlineStr">
        <is>
          <t>Permanent</t>
        </is>
      </c>
      <c r="J1173" s="5" t="inlineStr">
        <is>
          <t>Hybrid</t>
        </is>
      </c>
      <c r="K1173" s="5" t="n">
        <v>1</v>
      </c>
      <c r="L1173" s="5" t="n">
        <v>40</v>
      </c>
      <c r="M1173" s="5" t="n">
        <v>1</v>
      </c>
      <c r="N1173" s="41" t="n">
        <v>22350</v>
      </c>
      <c r="O1173" s="41" t="n">
        <v>0</v>
      </c>
      <c r="P1173" s="41" t="n">
        <v>1010</v>
      </c>
      <c r="Q1173" s="41" t="n">
        <v>0</v>
      </c>
      <c r="R1173" s="41" t="n">
        <v>0</v>
      </c>
      <c r="S1173" s="28">
        <f>L1173*Settings!$C$7</f>
        <v/>
      </c>
      <c r="T1173" s="34">
        <f>O1173+P1173+Q1173+R1173</f>
        <v/>
      </c>
      <c r="U1173" s="34">
        <f>N1173+T1173</f>
        <v/>
      </c>
      <c r="V1173" s="33">
        <f>N1173/S1173</f>
        <v/>
      </c>
      <c r="W1173" s="33">
        <f>T1173/S1173</f>
        <v/>
      </c>
      <c r="X1173" s="33">
        <f>U1173/S1173</f>
        <v/>
      </c>
      <c r="Y1173" s="4">
        <f>IF(T1173&gt;0,1,0)</f>
        <v/>
      </c>
      <c r="Z1173" s="4">
        <f>INDEX('Job Evaluation'!$I$5:$I$40,MATCH(G1173,'Job Evaluation'!$A$5:$A$40,0))</f>
        <v/>
      </c>
      <c r="AA1173" s="4">
        <f>SUMPRODUCT(($C$2:$C$3444=C1173)*($X$2:$X$3444&lt;X1173))+SUMPRODUCT(($C$2:C1173=C1173)*($X$2:X1173=X1173))</f>
        <v/>
      </c>
      <c r="AB1173" s="4">
        <f>MIN(4,INT((AA1173-1)*4/COUNTIF($C$2:$C$3444,C1173))+1)</f>
        <v/>
      </c>
    </row>
    <row r="1174">
      <c r="A1174" s="5" t="inlineStr">
        <is>
          <t>W01377</t>
        </is>
      </c>
      <c r="B1174" s="5" t="inlineStr">
        <is>
          <t>IT · Milan</t>
        </is>
      </c>
      <c r="C1174" s="5" t="inlineStr">
        <is>
          <t>IT</t>
        </is>
      </c>
      <c r="D1174" s="5" t="inlineStr">
        <is>
          <t>Milan</t>
        </is>
      </c>
      <c r="E1174" s="5" t="inlineStr">
        <is>
          <t>Operations</t>
        </is>
      </c>
      <c r="F1174" s="5" t="inlineStr">
        <is>
          <t>L1</t>
        </is>
      </c>
      <c r="G1174" s="5" t="inlineStr">
        <is>
          <t>Operations L1</t>
        </is>
      </c>
      <c r="H1174" s="5" t="inlineStr">
        <is>
          <t>F</t>
        </is>
      </c>
      <c r="I1174" s="5" t="inlineStr">
        <is>
          <t>Fixed-term</t>
        </is>
      </c>
      <c r="J1174" s="5" t="inlineStr">
        <is>
          <t>Hybrid</t>
        </is>
      </c>
      <c r="K1174" s="5" t="n">
        <v>1</v>
      </c>
      <c r="L1174" s="5" t="n">
        <v>40</v>
      </c>
      <c r="M1174" s="5" t="n">
        <v>3</v>
      </c>
      <c r="N1174" s="41" t="n">
        <v>27600</v>
      </c>
      <c r="O1174" s="41" t="n">
        <v>0</v>
      </c>
      <c r="P1174" s="41" t="n">
        <v>0</v>
      </c>
      <c r="Q1174" s="41" t="n">
        <v>0</v>
      </c>
      <c r="R1174" s="41" t="n">
        <v>0</v>
      </c>
      <c r="S1174" s="28">
        <f>L1174*Settings!$C$7</f>
        <v/>
      </c>
      <c r="T1174" s="34">
        <f>O1174+P1174+Q1174+R1174</f>
        <v/>
      </c>
      <c r="U1174" s="34">
        <f>N1174+T1174</f>
        <v/>
      </c>
      <c r="V1174" s="33">
        <f>N1174/S1174</f>
        <v/>
      </c>
      <c r="W1174" s="33">
        <f>T1174/S1174</f>
        <v/>
      </c>
      <c r="X1174" s="33">
        <f>U1174/S1174</f>
        <v/>
      </c>
      <c r="Y1174" s="4">
        <f>IF(T1174&gt;0,1,0)</f>
        <v/>
      </c>
      <c r="Z1174" s="4">
        <f>INDEX('Job Evaluation'!$I$5:$I$40,MATCH(G1174,'Job Evaluation'!$A$5:$A$40,0))</f>
        <v/>
      </c>
      <c r="AA1174" s="4">
        <f>SUMPRODUCT(($C$2:$C$3444=C1174)*($X$2:$X$3444&lt;X1174))+SUMPRODUCT(($C$2:C1174=C1174)*($X$2:X1174=X1174))</f>
        <v/>
      </c>
      <c r="AB1174" s="4">
        <f>MIN(4,INT((AA1174-1)*4/COUNTIF($C$2:$C$3444,C1174))+1)</f>
        <v/>
      </c>
    </row>
    <row r="1175">
      <c r="A1175" s="5" t="inlineStr">
        <is>
          <t>W01378</t>
        </is>
      </c>
      <c r="B1175" s="5" t="inlineStr">
        <is>
          <t>IT · Milan</t>
        </is>
      </c>
      <c r="C1175" s="5" t="inlineStr">
        <is>
          <t>IT</t>
        </is>
      </c>
      <c r="D1175" s="5" t="inlineStr">
        <is>
          <t>Milan</t>
        </is>
      </c>
      <c r="E1175" s="5" t="inlineStr">
        <is>
          <t>Sales</t>
        </is>
      </c>
      <c r="F1175" s="5" t="inlineStr">
        <is>
          <t>L1</t>
        </is>
      </c>
      <c r="G1175" s="5" t="inlineStr">
        <is>
          <t>Sales L1</t>
        </is>
      </c>
      <c r="H1175" s="5" t="inlineStr">
        <is>
          <t>F</t>
        </is>
      </c>
      <c r="I1175" s="5" t="inlineStr">
        <is>
          <t>Permanent</t>
        </is>
      </c>
      <c r="J1175" s="5" t="inlineStr">
        <is>
          <t>Hybrid</t>
        </is>
      </c>
      <c r="K1175" s="5" t="n">
        <v>1</v>
      </c>
      <c r="L1175" s="5" t="n">
        <v>40</v>
      </c>
      <c r="M1175" s="5" t="n">
        <v>2</v>
      </c>
      <c r="N1175" s="41" t="n">
        <v>23150</v>
      </c>
      <c r="O1175" s="41" t="n">
        <v>0</v>
      </c>
      <c r="P1175" s="41" t="n">
        <v>3070</v>
      </c>
      <c r="Q1175" s="41" t="n">
        <v>0</v>
      </c>
      <c r="R1175" s="41" t="n">
        <v>0</v>
      </c>
      <c r="S1175" s="28">
        <f>L1175*Settings!$C$7</f>
        <v/>
      </c>
      <c r="T1175" s="34">
        <f>O1175+P1175+Q1175+R1175</f>
        <v/>
      </c>
      <c r="U1175" s="34">
        <f>N1175+T1175</f>
        <v/>
      </c>
      <c r="V1175" s="33">
        <f>N1175/S1175</f>
        <v/>
      </c>
      <c r="W1175" s="33">
        <f>T1175/S1175</f>
        <v/>
      </c>
      <c r="X1175" s="33">
        <f>U1175/S1175</f>
        <v/>
      </c>
      <c r="Y1175" s="4">
        <f>IF(T1175&gt;0,1,0)</f>
        <v/>
      </c>
      <c r="Z1175" s="4">
        <f>INDEX('Job Evaluation'!$I$5:$I$40,MATCH(G1175,'Job Evaluation'!$A$5:$A$40,0))</f>
        <v/>
      </c>
      <c r="AA1175" s="4">
        <f>SUMPRODUCT(($C$2:$C$3444=C1175)*($X$2:$X$3444&lt;X1175))+SUMPRODUCT(($C$2:C1175=C1175)*($X$2:X1175=X1175))</f>
        <v/>
      </c>
      <c r="AB1175" s="4">
        <f>MIN(4,INT((AA1175-1)*4/COUNTIF($C$2:$C$3444,C1175))+1)</f>
        <v/>
      </c>
    </row>
    <row r="1176">
      <c r="A1176" s="5" t="inlineStr">
        <is>
          <t>W01379</t>
        </is>
      </c>
      <c r="B1176" s="5" t="inlineStr">
        <is>
          <t>PL · Kraków</t>
        </is>
      </c>
      <c r="C1176" s="5" t="inlineStr">
        <is>
          <t>PL</t>
        </is>
      </c>
      <c r="D1176" s="5" t="inlineStr">
        <is>
          <t>Krakow</t>
        </is>
      </c>
      <c r="E1176" s="5" t="inlineStr">
        <is>
          <t>HR</t>
        </is>
      </c>
      <c r="F1176" s="5" t="inlineStr">
        <is>
          <t>L3</t>
        </is>
      </c>
      <c r="G1176" s="5" t="inlineStr">
        <is>
          <t>HR L3</t>
        </is>
      </c>
      <c r="H1176" s="5" t="inlineStr">
        <is>
          <t>F</t>
        </is>
      </c>
      <c r="I1176" s="5" t="inlineStr">
        <is>
          <t>Fixed-term</t>
        </is>
      </c>
      <c r="J1176" s="5" t="inlineStr">
        <is>
          <t>Hybrid</t>
        </is>
      </c>
      <c r="K1176" s="5" t="n">
        <v>1</v>
      </c>
      <c r="L1176" s="5" t="n">
        <v>40</v>
      </c>
      <c r="M1176" s="5" t="n">
        <v>2</v>
      </c>
      <c r="N1176" s="41" t="n">
        <v>29000</v>
      </c>
      <c r="O1176" s="41" t="n">
        <v>830</v>
      </c>
      <c r="P1176" s="41" t="n">
        <v>0</v>
      </c>
      <c r="Q1176" s="41" t="n">
        <v>0</v>
      </c>
      <c r="R1176" s="41" t="n">
        <v>0</v>
      </c>
      <c r="S1176" s="28">
        <f>L1176*Settings!$C$7</f>
        <v/>
      </c>
      <c r="T1176" s="34">
        <f>O1176+P1176+Q1176+R1176</f>
        <v/>
      </c>
      <c r="U1176" s="34">
        <f>N1176+T1176</f>
        <v/>
      </c>
      <c r="V1176" s="33">
        <f>N1176/S1176</f>
        <v/>
      </c>
      <c r="W1176" s="33">
        <f>T1176/S1176</f>
        <v/>
      </c>
      <c r="X1176" s="33">
        <f>U1176/S1176</f>
        <v/>
      </c>
      <c r="Y1176" s="4">
        <f>IF(T1176&gt;0,1,0)</f>
        <v/>
      </c>
      <c r="Z1176" s="4">
        <f>INDEX('Job Evaluation'!$I$5:$I$40,MATCH(G1176,'Job Evaluation'!$A$5:$A$40,0))</f>
        <v/>
      </c>
      <c r="AA1176" s="4">
        <f>SUMPRODUCT(($C$2:$C$3444=C1176)*($X$2:$X$3444&lt;X1176))+SUMPRODUCT(($C$2:C1176=C1176)*($X$2:X1176=X1176))</f>
        <v/>
      </c>
      <c r="AB1176" s="4">
        <f>MIN(4,INT((AA1176-1)*4/COUNTIF($C$2:$C$3444,C1176))+1)</f>
        <v/>
      </c>
    </row>
    <row r="1177">
      <c r="A1177" s="5" t="inlineStr">
        <is>
          <t>W01380</t>
        </is>
      </c>
      <c r="B1177" s="5" t="inlineStr">
        <is>
          <t>DE · Munich</t>
        </is>
      </c>
      <c r="C1177" s="5" t="inlineStr">
        <is>
          <t>DE</t>
        </is>
      </c>
      <c r="D1177" s="5" t="inlineStr">
        <is>
          <t>Munich</t>
        </is>
      </c>
      <c r="E1177" s="5" t="inlineStr">
        <is>
          <t>Sales</t>
        </is>
      </c>
      <c r="F1177" s="5" t="inlineStr">
        <is>
          <t>L1</t>
        </is>
      </c>
      <c r="G1177" s="5" t="inlineStr">
        <is>
          <t>Sales L1</t>
        </is>
      </c>
      <c r="H1177" s="5" t="inlineStr">
        <is>
          <t>M</t>
        </is>
      </c>
      <c r="I1177" s="5" t="inlineStr">
        <is>
          <t>Permanent</t>
        </is>
      </c>
      <c r="J1177" s="5" t="inlineStr">
        <is>
          <t>Remote</t>
        </is>
      </c>
      <c r="K1177" s="5" t="n">
        <v>1</v>
      </c>
      <c r="L1177" s="5" t="n">
        <v>40</v>
      </c>
      <c r="M1177" s="5" t="n">
        <v>3</v>
      </c>
      <c r="N1177" s="41" t="n">
        <v>42900</v>
      </c>
      <c r="O1177" s="41" t="n">
        <v>0</v>
      </c>
      <c r="P1177" s="41" t="n">
        <v>4200</v>
      </c>
      <c r="Q1177" s="41" t="n">
        <v>0</v>
      </c>
      <c r="R1177" s="41" t="n">
        <v>0</v>
      </c>
      <c r="S1177" s="28">
        <f>L1177*Settings!$C$7</f>
        <v/>
      </c>
      <c r="T1177" s="34">
        <f>O1177+P1177+Q1177+R1177</f>
        <v/>
      </c>
      <c r="U1177" s="34">
        <f>N1177+T1177</f>
        <v/>
      </c>
      <c r="V1177" s="33">
        <f>N1177/S1177</f>
        <v/>
      </c>
      <c r="W1177" s="33">
        <f>T1177/S1177</f>
        <v/>
      </c>
      <c r="X1177" s="33">
        <f>U1177/S1177</f>
        <v/>
      </c>
      <c r="Y1177" s="4">
        <f>IF(T1177&gt;0,1,0)</f>
        <v/>
      </c>
      <c r="Z1177" s="4">
        <f>INDEX('Job Evaluation'!$I$5:$I$40,MATCH(G1177,'Job Evaluation'!$A$5:$A$40,0))</f>
        <v/>
      </c>
      <c r="AA1177" s="4">
        <f>SUMPRODUCT(($C$2:$C$3444=C1177)*($X$2:$X$3444&lt;X1177))+SUMPRODUCT(($C$2:C1177=C1177)*($X$2:X1177=X1177))</f>
        <v/>
      </c>
      <c r="AB1177" s="4">
        <f>MIN(4,INT((AA1177-1)*4/COUNTIF($C$2:$C$3444,C1177))+1)</f>
        <v/>
      </c>
    </row>
    <row r="1178">
      <c r="A1178" s="5" t="inlineStr">
        <is>
          <t>W01381</t>
        </is>
      </c>
      <c r="B1178" s="5" t="inlineStr">
        <is>
          <t>PL · Kraków</t>
        </is>
      </c>
      <c r="C1178" s="5" t="inlineStr">
        <is>
          <t>PL</t>
        </is>
      </c>
      <c r="D1178" s="5" t="inlineStr">
        <is>
          <t>Krakow</t>
        </is>
      </c>
      <c r="E1178" s="5" t="inlineStr">
        <is>
          <t>Customer Service</t>
        </is>
      </c>
      <c r="F1178" s="5" t="inlineStr">
        <is>
          <t>L3</t>
        </is>
      </c>
      <c r="G1178" s="5" t="inlineStr">
        <is>
          <t>Customer Service L3</t>
        </is>
      </c>
      <c r="H1178" s="5" t="inlineStr">
        <is>
          <t>F</t>
        </is>
      </c>
      <c r="I1178" s="5" t="inlineStr">
        <is>
          <t>Fixed-term</t>
        </is>
      </c>
      <c r="J1178" s="5" t="inlineStr">
        <is>
          <t>Onsite</t>
        </is>
      </c>
      <c r="K1178" s="5" t="n">
        <v>1</v>
      </c>
      <c r="L1178" s="5" t="n">
        <v>40</v>
      </c>
      <c r="M1178" s="5" t="n">
        <v>3</v>
      </c>
      <c r="N1178" s="41" t="n">
        <v>30550</v>
      </c>
      <c r="O1178" s="41" t="n">
        <v>1550</v>
      </c>
      <c r="P1178" s="41" t="n">
        <v>0</v>
      </c>
      <c r="Q1178" s="41" t="n">
        <v>840</v>
      </c>
      <c r="R1178" s="41" t="n">
        <v>0</v>
      </c>
      <c r="S1178" s="28">
        <f>L1178*Settings!$C$7</f>
        <v/>
      </c>
      <c r="T1178" s="34">
        <f>O1178+P1178+Q1178+R1178</f>
        <v/>
      </c>
      <c r="U1178" s="34">
        <f>N1178+T1178</f>
        <v/>
      </c>
      <c r="V1178" s="33">
        <f>N1178/S1178</f>
        <v/>
      </c>
      <c r="W1178" s="33">
        <f>T1178/S1178</f>
        <v/>
      </c>
      <c r="X1178" s="33">
        <f>U1178/S1178</f>
        <v/>
      </c>
      <c r="Y1178" s="4">
        <f>IF(T1178&gt;0,1,0)</f>
        <v/>
      </c>
      <c r="Z1178" s="4">
        <f>INDEX('Job Evaluation'!$I$5:$I$40,MATCH(G1178,'Job Evaluation'!$A$5:$A$40,0))</f>
        <v/>
      </c>
      <c r="AA1178" s="4">
        <f>SUMPRODUCT(($C$2:$C$3444=C1178)*($X$2:$X$3444&lt;X1178))+SUMPRODUCT(($C$2:C1178=C1178)*($X$2:X1178=X1178))</f>
        <v/>
      </c>
      <c r="AB1178" s="4">
        <f>MIN(4,INT((AA1178-1)*4/COUNTIF($C$2:$C$3444,C1178))+1)</f>
        <v/>
      </c>
    </row>
    <row r="1179">
      <c r="A1179" s="5" t="inlineStr">
        <is>
          <t>W01382</t>
        </is>
      </c>
      <c r="B1179" s="5" t="inlineStr">
        <is>
          <t>DE · Munich</t>
        </is>
      </c>
      <c r="C1179" s="5" t="inlineStr">
        <is>
          <t>DE</t>
        </is>
      </c>
      <c r="D1179" s="5" t="inlineStr">
        <is>
          <t>Munich</t>
        </is>
      </c>
      <c r="E1179" s="5" t="inlineStr">
        <is>
          <t>Customer Service</t>
        </is>
      </c>
      <c r="F1179" s="5" t="inlineStr">
        <is>
          <t>L3</t>
        </is>
      </c>
      <c r="G1179" s="5" t="inlineStr">
        <is>
          <t>Customer Service L3</t>
        </is>
      </c>
      <c r="H1179" s="5" t="inlineStr">
        <is>
          <t>F</t>
        </is>
      </c>
      <c r="I1179" s="5" t="inlineStr">
        <is>
          <t>Permanent</t>
        </is>
      </c>
      <c r="J1179" s="5" t="inlineStr">
        <is>
          <t>Hybrid</t>
        </is>
      </c>
      <c r="K1179" s="5" t="n">
        <v>1</v>
      </c>
      <c r="L1179" s="5" t="n">
        <v>40</v>
      </c>
      <c r="M1179" s="5" t="n">
        <v>1</v>
      </c>
      <c r="N1179" s="41" t="n">
        <v>57600</v>
      </c>
      <c r="O1179" s="41" t="n">
        <v>0</v>
      </c>
      <c r="P1179" s="41" t="n">
        <v>0</v>
      </c>
      <c r="Q1179" s="41" t="n">
        <v>0</v>
      </c>
      <c r="R1179" s="41" t="n">
        <v>0</v>
      </c>
      <c r="S1179" s="28">
        <f>L1179*Settings!$C$7</f>
        <v/>
      </c>
      <c r="T1179" s="34">
        <f>O1179+P1179+Q1179+R1179</f>
        <v/>
      </c>
      <c r="U1179" s="34">
        <f>N1179+T1179</f>
        <v/>
      </c>
      <c r="V1179" s="33">
        <f>N1179/S1179</f>
        <v/>
      </c>
      <c r="W1179" s="33">
        <f>T1179/S1179</f>
        <v/>
      </c>
      <c r="X1179" s="33">
        <f>U1179/S1179</f>
        <v/>
      </c>
      <c r="Y1179" s="4">
        <f>IF(T1179&gt;0,1,0)</f>
        <v/>
      </c>
      <c r="Z1179" s="4">
        <f>INDEX('Job Evaluation'!$I$5:$I$40,MATCH(G1179,'Job Evaluation'!$A$5:$A$40,0))</f>
        <v/>
      </c>
      <c r="AA1179" s="4">
        <f>SUMPRODUCT(($C$2:$C$3444=C1179)*($X$2:$X$3444&lt;X1179))+SUMPRODUCT(($C$2:C1179=C1179)*($X$2:X1179=X1179))</f>
        <v/>
      </c>
      <c r="AB1179" s="4">
        <f>MIN(4,INT((AA1179-1)*4/COUNTIF($C$2:$C$3444,C1179))+1)</f>
        <v/>
      </c>
    </row>
    <row r="1180">
      <c r="A1180" s="5" t="inlineStr">
        <is>
          <t>W01383</t>
        </is>
      </c>
      <c r="B1180" s="5" t="inlineStr">
        <is>
          <t>IT · Milan</t>
        </is>
      </c>
      <c r="C1180" s="5" t="inlineStr">
        <is>
          <t>IT</t>
        </is>
      </c>
      <c r="D1180" s="5" t="inlineStr">
        <is>
          <t>Milan</t>
        </is>
      </c>
      <c r="E1180" s="5" t="inlineStr">
        <is>
          <t>Operations</t>
        </is>
      </c>
      <c r="F1180" s="5" t="inlineStr">
        <is>
          <t>L4</t>
        </is>
      </c>
      <c r="G1180" s="5" t="inlineStr">
        <is>
          <t>Operations L4</t>
        </is>
      </c>
      <c r="H1180" s="5" t="inlineStr">
        <is>
          <t>F</t>
        </is>
      </c>
      <c r="I1180" s="5" t="inlineStr">
        <is>
          <t>Permanent</t>
        </is>
      </c>
      <c r="J1180" s="5" t="inlineStr">
        <is>
          <t>Onsite</t>
        </is>
      </c>
      <c r="K1180" s="5" t="n">
        <v>1</v>
      </c>
      <c r="L1180" s="5" t="n">
        <v>40</v>
      </c>
      <c r="M1180" s="5" t="n">
        <v>3</v>
      </c>
      <c r="N1180" s="41" t="n">
        <v>50950</v>
      </c>
      <c r="O1180" s="41" t="n">
        <v>4140</v>
      </c>
      <c r="P1180" s="41" t="n">
        <v>0</v>
      </c>
      <c r="Q1180" s="41" t="n">
        <v>0</v>
      </c>
      <c r="R1180" s="41" t="n">
        <v>0</v>
      </c>
      <c r="S1180" s="28">
        <f>L1180*Settings!$C$7</f>
        <v/>
      </c>
      <c r="T1180" s="34">
        <f>O1180+P1180+Q1180+R1180</f>
        <v/>
      </c>
      <c r="U1180" s="34">
        <f>N1180+T1180</f>
        <v/>
      </c>
      <c r="V1180" s="33">
        <f>N1180/S1180</f>
        <v/>
      </c>
      <c r="W1180" s="33">
        <f>T1180/S1180</f>
        <v/>
      </c>
      <c r="X1180" s="33">
        <f>U1180/S1180</f>
        <v/>
      </c>
      <c r="Y1180" s="4">
        <f>IF(T1180&gt;0,1,0)</f>
        <v/>
      </c>
      <c r="Z1180" s="4">
        <f>INDEX('Job Evaluation'!$I$5:$I$40,MATCH(G1180,'Job Evaluation'!$A$5:$A$40,0))</f>
        <v/>
      </c>
      <c r="AA1180" s="4">
        <f>SUMPRODUCT(($C$2:$C$3444=C1180)*($X$2:$X$3444&lt;X1180))+SUMPRODUCT(($C$2:C1180=C1180)*($X$2:X1180=X1180))</f>
        <v/>
      </c>
      <c r="AB1180" s="4">
        <f>MIN(4,INT((AA1180-1)*4/COUNTIF($C$2:$C$3444,C1180))+1)</f>
        <v/>
      </c>
    </row>
    <row r="1181">
      <c r="A1181" s="5" t="inlineStr">
        <is>
          <t>W01385</t>
        </is>
      </c>
      <c r="B1181" s="5" t="inlineStr">
        <is>
          <t>DE · Munich</t>
        </is>
      </c>
      <c r="C1181" s="5" t="inlineStr">
        <is>
          <t>DE</t>
        </is>
      </c>
      <c r="D1181" s="5" t="inlineStr">
        <is>
          <t>Munich</t>
        </is>
      </c>
      <c r="E1181" s="5" t="inlineStr">
        <is>
          <t>Customer Service</t>
        </is>
      </c>
      <c r="F1181" s="5" t="inlineStr">
        <is>
          <t>L5</t>
        </is>
      </c>
      <c r="G1181" s="5" t="inlineStr">
        <is>
          <t>Customer Service L5</t>
        </is>
      </c>
      <c r="H1181" s="5" t="inlineStr">
        <is>
          <t>M</t>
        </is>
      </c>
      <c r="I1181" s="5" t="inlineStr">
        <is>
          <t>Fixed-term</t>
        </is>
      </c>
      <c r="J1181" s="5" t="inlineStr">
        <is>
          <t>Hybrid</t>
        </is>
      </c>
      <c r="K1181" s="5" t="n">
        <v>1</v>
      </c>
      <c r="L1181" s="5" t="n">
        <v>40</v>
      </c>
      <c r="M1181" s="5" t="n">
        <v>4</v>
      </c>
      <c r="N1181" s="41" t="n">
        <v>92100</v>
      </c>
      <c r="O1181" s="41" t="n">
        <v>14170</v>
      </c>
      <c r="P1181" s="41" t="n">
        <v>0</v>
      </c>
      <c r="Q1181" s="41" t="n">
        <v>0</v>
      </c>
      <c r="R1181" s="41" t="n">
        <v>7200</v>
      </c>
      <c r="S1181" s="28">
        <f>L1181*Settings!$C$7</f>
        <v/>
      </c>
      <c r="T1181" s="34">
        <f>O1181+P1181+Q1181+R1181</f>
        <v/>
      </c>
      <c r="U1181" s="34">
        <f>N1181+T1181</f>
        <v/>
      </c>
      <c r="V1181" s="33">
        <f>N1181/S1181</f>
        <v/>
      </c>
      <c r="W1181" s="33">
        <f>T1181/S1181</f>
        <v/>
      </c>
      <c r="X1181" s="33">
        <f>U1181/S1181</f>
        <v/>
      </c>
      <c r="Y1181" s="4">
        <f>IF(T1181&gt;0,1,0)</f>
        <v/>
      </c>
      <c r="Z1181" s="4">
        <f>INDEX('Job Evaluation'!$I$5:$I$40,MATCH(G1181,'Job Evaluation'!$A$5:$A$40,0))</f>
        <v/>
      </c>
      <c r="AA1181" s="4">
        <f>SUMPRODUCT(($C$2:$C$3444=C1181)*($X$2:$X$3444&lt;X1181))+SUMPRODUCT(($C$2:C1181=C1181)*($X$2:X1181=X1181))</f>
        <v/>
      </c>
      <c r="AB1181" s="4">
        <f>MIN(4,INT((AA1181-1)*4/COUNTIF($C$2:$C$3444,C1181))+1)</f>
        <v/>
      </c>
    </row>
    <row r="1182">
      <c r="A1182" s="5" t="inlineStr">
        <is>
          <t>W01386</t>
        </is>
      </c>
      <c r="B1182" s="5" t="inlineStr">
        <is>
          <t>DE · Munich</t>
        </is>
      </c>
      <c r="C1182" s="5" t="inlineStr">
        <is>
          <t>DE</t>
        </is>
      </c>
      <c r="D1182" s="5" t="inlineStr">
        <is>
          <t>Munich</t>
        </is>
      </c>
      <c r="E1182" s="5" t="inlineStr">
        <is>
          <t>Operations</t>
        </is>
      </c>
      <c r="F1182" s="5" t="inlineStr">
        <is>
          <t>L2</t>
        </is>
      </c>
      <c r="G1182" s="5" t="inlineStr">
        <is>
          <t>Operations L2</t>
        </is>
      </c>
      <c r="H1182" s="5" t="inlineStr">
        <is>
          <t>F</t>
        </is>
      </c>
      <c r="I1182" s="5" t="inlineStr">
        <is>
          <t>Permanent</t>
        </is>
      </c>
      <c r="J1182" s="5" t="inlineStr">
        <is>
          <t>Hybrid</t>
        </is>
      </c>
      <c r="K1182" s="5" t="n">
        <v>0.8</v>
      </c>
      <c r="L1182" s="5" t="n">
        <v>32</v>
      </c>
      <c r="M1182" s="5" t="n">
        <v>4</v>
      </c>
      <c r="N1182" s="41" t="n">
        <v>38640</v>
      </c>
      <c r="O1182" s="41" t="n">
        <v>0</v>
      </c>
      <c r="P1182" s="41" t="n">
        <v>0</v>
      </c>
      <c r="Q1182" s="41" t="n">
        <v>0</v>
      </c>
      <c r="R1182" s="41" t="n">
        <v>0</v>
      </c>
      <c r="S1182" s="28">
        <f>L1182*Settings!$C$7</f>
        <v/>
      </c>
      <c r="T1182" s="34">
        <f>O1182+P1182+Q1182+R1182</f>
        <v/>
      </c>
      <c r="U1182" s="34">
        <f>N1182+T1182</f>
        <v/>
      </c>
      <c r="V1182" s="33">
        <f>N1182/S1182</f>
        <v/>
      </c>
      <c r="W1182" s="33">
        <f>T1182/S1182</f>
        <v/>
      </c>
      <c r="X1182" s="33">
        <f>U1182/S1182</f>
        <v/>
      </c>
      <c r="Y1182" s="4">
        <f>IF(T1182&gt;0,1,0)</f>
        <v/>
      </c>
      <c r="Z1182" s="4">
        <f>INDEX('Job Evaluation'!$I$5:$I$40,MATCH(G1182,'Job Evaluation'!$A$5:$A$40,0))</f>
        <v/>
      </c>
      <c r="AA1182" s="4">
        <f>SUMPRODUCT(($C$2:$C$3444=C1182)*($X$2:$X$3444&lt;X1182))+SUMPRODUCT(($C$2:C1182=C1182)*($X$2:X1182=X1182))</f>
        <v/>
      </c>
      <c r="AB1182" s="4">
        <f>MIN(4,INT((AA1182-1)*4/COUNTIF($C$2:$C$3444,C1182))+1)</f>
        <v/>
      </c>
    </row>
    <row r="1183">
      <c r="A1183" s="5" t="inlineStr">
        <is>
          <t>W01387</t>
        </is>
      </c>
      <c r="B1183" s="5" t="inlineStr">
        <is>
          <t>IT · Milan</t>
        </is>
      </c>
      <c r="C1183" s="5" t="inlineStr">
        <is>
          <t>IT</t>
        </is>
      </c>
      <c r="D1183" s="5" t="inlineStr">
        <is>
          <t>Milan</t>
        </is>
      </c>
      <c r="E1183" s="5" t="inlineStr">
        <is>
          <t>Customer Service</t>
        </is>
      </c>
      <c r="F1183" s="5" t="inlineStr">
        <is>
          <t>L1</t>
        </is>
      </c>
      <c r="G1183" s="5" t="inlineStr">
        <is>
          <t>Customer Service L1</t>
        </is>
      </c>
      <c r="H1183" s="5" t="inlineStr">
        <is>
          <t>F</t>
        </is>
      </c>
      <c r="I1183" s="5" t="inlineStr">
        <is>
          <t>Permanent</t>
        </is>
      </c>
      <c r="J1183" s="5" t="inlineStr">
        <is>
          <t>Hybrid</t>
        </is>
      </c>
      <c r="K1183" s="5" t="n">
        <v>1</v>
      </c>
      <c r="L1183" s="5" t="n">
        <v>40</v>
      </c>
      <c r="M1183" s="5" t="n">
        <v>4</v>
      </c>
      <c r="N1183" s="41" t="n">
        <v>21650</v>
      </c>
      <c r="O1183" s="41" t="n">
        <v>0</v>
      </c>
      <c r="P1183" s="41" t="n">
        <v>0</v>
      </c>
      <c r="Q1183" s="41" t="n">
        <v>0</v>
      </c>
      <c r="R1183" s="41" t="n">
        <v>0</v>
      </c>
      <c r="S1183" s="28">
        <f>L1183*Settings!$C$7</f>
        <v/>
      </c>
      <c r="T1183" s="34">
        <f>O1183+P1183+Q1183+R1183</f>
        <v/>
      </c>
      <c r="U1183" s="34">
        <f>N1183+T1183</f>
        <v/>
      </c>
      <c r="V1183" s="33">
        <f>N1183/S1183</f>
        <v/>
      </c>
      <c r="W1183" s="33">
        <f>T1183/S1183</f>
        <v/>
      </c>
      <c r="X1183" s="33">
        <f>U1183/S1183</f>
        <v/>
      </c>
      <c r="Y1183" s="4">
        <f>IF(T1183&gt;0,1,0)</f>
        <v/>
      </c>
      <c r="Z1183" s="4">
        <f>INDEX('Job Evaluation'!$I$5:$I$40,MATCH(G1183,'Job Evaluation'!$A$5:$A$40,0))</f>
        <v/>
      </c>
      <c r="AA1183" s="4">
        <f>SUMPRODUCT(($C$2:$C$3444=C1183)*($X$2:$X$3444&lt;X1183))+SUMPRODUCT(($C$2:C1183=C1183)*($X$2:X1183=X1183))</f>
        <v/>
      </c>
      <c r="AB1183" s="4">
        <f>MIN(4,INT((AA1183-1)*4/COUNTIF($C$2:$C$3444,C1183))+1)</f>
        <v/>
      </c>
    </row>
    <row r="1184">
      <c r="A1184" s="5" t="inlineStr">
        <is>
          <t>W01388</t>
        </is>
      </c>
      <c r="B1184" s="5" t="inlineStr">
        <is>
          <t>IT · Milan</t>
        </is>
      </c>
      <c r="C1184" s="5" t="inlineStr">
        <is>
          <t>IT</t>
        </is>
      </c>
      <c r="D1184" s="5" t="inlineStr">
        <is>
          <t>Milan</t>
        </is>
      </c>
      <c r="E1184" s="5" t="inlineStr">
        <is>
          <t>Customer Service</t>
        </is>
      </c>
      <c r="F1184" s="5" t="inlineStr">
        <is>
          <t>L1</t>
        </is>
      </c>
      <c r="G1184" s="5" t="inlineStr">
        <is>
          <t>Customer Service L1</t>
        </is>
      </c>
      <c r="H1184" s="5" t="inlineStr">
        <is>
          <t>F</t>
        </is>
      </c>
      <c r="I1184" s="5" t="inlineStr">
        <is>
          <t>Permanent</t>
        </is>
      </c>
      <c r="J1184" s="5" t="inlineStr">
        <is>
          <t>Remote</t>
        </is>
      </c>
      <c r="K1184" s="5" t="n">
        <v>1</v>
      </c>
      <c r="L1184" s="5" t="n">
        <v>40</v>
      </c>
      <c r="M1184" s="5" t="n">
        <v>2</v>
      </c>
      <c r="N1184" s="41" t="n">
        <v>26350</v>
      </c>
      <c r="O1184" s="41" t="n">
        <v>0</v>
      </c>
      <c r="P1184" s="41" t="n">
        <v>0</v>
      </c>
      <c r="Q1184" s="41" t="n">
        <v>0</v>
      </c>
      <c r="R1184" s="41" t="n">
        <v>0</v>
      </c>
      <c r="S1184" s="28">
        <f>L1184*Settings!$C$7</f>
        <v/>
      </c>
      <c r="T1184" s="34">
        <f>O1184+P1184+Q1184+R1184</f>
        <v/>
      </c>
      <c r="U1184" s="34">
        <f>N1184+T1184</f>
        <v/>
      </c>
      <c r="V1184" s="33">
        <f>N1184/S1184</f>
        <v/>
      </c>
      <c r="W1184" s="33">
        <f>T1184/S1184</f>
        <v/>
      </c>
      <c r="X1184" s="33">
        <f>U1184/S1184</f>
        <v/>
      </c>
      <c r="Y1184" s="4">
        <f>IF(T1184&gt;0,1,0)</f>
        <v/>
      </c>
      <c r="Z1184" s="4">
        <f>INDEX('Job Evaluation'!$I$5:$I$40,MATCH(G1184,'Job Evaluation'!$A$5:$A$40,0))</f>
        <v/>
      </c>
      <c r="AA1184" s="4">
        <f>SUMPRODUCT(($C$2:$C$3444=C1184)*($X$2:$X$3444&lt;X1184))+SUMPRODUCT(($C$2:C1184=C1184)*($X$2:X1184=X1184))</f>
        <v/>
      </c>
      <c r="AB1184" s="4">
        <f>MIN(4,INT((AA1184-1)*4/COUNTIF($C$2:$C$3444,C1184))+1)</f>
        <v/>
      </c>
    </row>
    <row r="1185">
      <c r="A1185" s="5" t="inlineStr">
        <is>
          <t>W01389</t>
        </is>
      </c>
      <c r="B1185" s="5" t="inlineStr">
        <is>
          <t>DE · Munich</t>
        </is>
      </c>
      <c r="C1185" s="5" t="inlineStr">
        <is>
          <t>DE</t>
        </is>
      </c>
      <c r="D1185" s="5" t="inlineStr">
        <is>
          <t>Munich</t>
        </is>
      </c>
      <c r="E1185" s="5" t="inlineStr">
        <is>
          <t>Customer Service</t>
        </is>
      </c>
      <c r="F1185" s="5" t="inlineStr">
        <is>
          <t>L3</t>
        </is>
      </c>
      <c r="G1185" s="5" t="inlineStr">
        <is>
          <t>Customer Service L3</t>
        </is>
      </c>
      <c r="H1185" s="5" t="inlineStr">
        <is>
          <t>M</t>
        </is>
      </c>
      <c r="I1185" s="5" t="inlineStr">
        <is>
          <t>Permanent</t>
        </is>
      </c>
      <c r="J1185" s="5" t="inlineStr">
        <is>
          <t>Hybrid</t>
        </is>
      </c>
      <c r="K1185" s="5" t="n">
        <v>1</v>
      </c>
      <c r="L1185" s="5" t="n">
        <v>40</v>
      </c>
      <c r="M1185" s="5" t="n">
        <v>3</v>
      </c>
      <c r="N1185" s="41" t="n">
        <v>55150</v>
      </c>
      <c r="O1185" s="41" t="n">
        <v>2890</v>
      </c>
      <c r="P1185" s="41" t="n">
        <v>0</v>
      </c>
      <c r="Q1185" s="41" t="n">
        <v>0</v>
      </c>
      <c r="R1185" s="41" t="n">
        <v>0</v>
      </c>
      <c r="S1185" s="28">
        <f>L1185*Settings!$C$7</f>
        <v/>
      </c>
      <c r="T1185" s="34">
        <f>O1185+P1185+Q1185+R1185</f>
        <v/>
      </c>
      <c r="U1185" s="34">
        <f>N1185+T1185</f>
        <v/>
      </c>
      <c r="V1185" s="33">
        <f>N1185/S1185</f>
        <v/>
      </c>
      <c r="W1185" s="33">
        <f>T1185/S1185</f>
        <v/>
      </c>
      <c r="X1185" s="33">
        <f>U1185/S1185</f>
        <v/>
      </c>
      <c r="Y1185" s="4">
        <f>IF(T1185&gt;0,1,0)</f>
        <v/>
      </c>
      <c r="Z1185" s="4">
        <f>INDEX('Job Evaluation'!$I$5:$I$40,MATCH(G1185,'Job Evaluation'!$A$5:$A$40,0))</f>
        <v/>
      </c>
      <c r="AA1185" s="4">
        <f>SUMPRODUCT(($C$2:$C$3444=C1185)*($X$2:$X$3444&lt;X1185))+SUMPRODUCT(($C$2:C1185=C1185)*($X$2:X1185=X1185))</f>
        <v/>
      </c>
      <c r="AB1185" s="4">
        <f>MIN(4,INT((AA1185-1)*4/COUNTIF($C$2:$C$3444,C1185))+1)</f>
        <v/>
      </c>
    </row>
    <row r="1186">
      <c r="A1186" s="5" t="inlineStr">
        <is>
          <t>W01391</t>
        </is>
      </c>
      <c r="B1186" s="5" t="inlineStr">
        <is>
          <t>PL · Kraków</t>
        </is>
      </c>
      <c r="C1186" s="5" t="inlineStr">
        <is>
          <t>PL</t>
        </is>
      </c>
      <c r="D1186" s="5" t="inlineStr">
        <is>
          <t>Krakow</t>
        </is>
      </c>
      <c r="E1186" s="5" t="inlineStr">
        <is>
          <t>Operations</t>
        </is>
      </c>
      <c r="F1186" s="5" t="inlineStr">
        <is>
          <t>L4</t>
        </is>
      </c>
      <c r="G1186" s="5" t="inlineStr">
        <is>
          <t>Operations L4</t>
        </is>
      </c>
      <c r="H1186" s="5" t="inlineStr">
        <is>
          <t>F</t>
        </is>
      </c>
      <c r="I1186" s="5" t="inlineStr">
        <is>
          <t>Permanent</t>
        </is>
      </c>
      <c r="J1186" s="5" t="inlineStr">
        <is>
          <t>Remote</t>
        </is>
      </c>
      <c r="K1186" s="5" t="n">
        <v>1</v>
      </c>
      <c r="L1186" s="5" t="n">
        <v>40</v>
      </c>
      <c r="M1186" s="5" t="n">
        <v>3</v>
      </c>
      <c r="N1186" s="41" t="n">
        <v>42000</v>
      </c>
      <c r="O1186" s="41" t="n">
        <v>3410</v>
      </c>
      <c r="P1186" s="41" t="n">
        <v>0</v>
      </c>
      <c r="Q1186" s="41" t="n">
        <v>0</v>
      </c>
      <c r="R1186" s="41" t="n">
        <v>0</v>
      </c>
      <c r="S1186" s="28">
        <f>L1186*Settings!$C$7</f>
        <v/>
      </c>
      <c r="T1186" s="34">
        <f>O1186+P1186+Q1186+R1186</f>
        <v/>
      </c>
      <c r="U1186" s="34">
        <f>N1186+T1186</f>
        <v/>
      </c>
      <c r="V1186" s="33">
        <f>N1186/S1186</f>
        <v/>
      </c>
      <c r="W1186" s="33">
        <f>T1186/S1186</f>
        <v/>
      </c>
      <c r="X1186" s="33">
        <f>U1186/S1186</f>
        <v/>
      </c>
      <c r="Y1186" s="4">
        <f>IF(T1186&gt;0,1,0)</f>
        <v/>
      </c>
      <c r="Z1186" s="4">
        <f>INDEX('Job Evaluation'!$I$5:$I$40,MATCH(G1186,'Job Evaluation'!$A$5:$A$40,0))</f>
        <v/>
      </c>
      <c r="AA1186" s="4">
        <f>SUMPRODUCT(($C$2:$C$3444=C1186)*($X$2:$X$3444&lt;X1186))+SUMPRODUCT(($C$2:C1186=C1186)*($X$2:X1186=X1186))</f>
        <v/>
      </c>
      <c r="AB1186" s="4">
        <f>MIN(4,INT((AA1186-1)*4/COUNTIF($C$2:$C$3444,C1186))+1)</f>
        <v/>
      </c>
    </row>
    <row r="1187">
      <c r="A1187" s="5" t="inlineStr">
        <is>
          <t>W01392</t>
        </is>
      </c>
      <c r="B1187" s="5" t="inlineStr">
        <is>
          <t>DE · Munich</t>
        </is>
      </c>
      <c r="C1187" s="5" t="inlineStr">
        <is>
          <t>DE</t>
        </is>
      </c>
      <c r="D1187" s="5" t="inlineStr">
        <is>
          <t>Munich</t>
        </is>
      </c>
      <c r="E1187" s="5" t="inlineStr">
        <is>
          <t>Customer Service</t>
        </is>
      </c>
      <c r="F1187" s="5" t="inlineStr">
        <is>
          <t>L5</t>
        </is>
      </c>
      <c r="G1187" s="5" t="inlineStr">
        <is>
          <t>Customer Service L5</t>
        </is>
      </c>
      <c r="H1187" s="5" t="inlineStr">
        <is>
          <t>M</t>
        </is>
      </c>
      <c r="I1187" s="5" t="inlineStr">
        <is>
          <t>Permanent</t>
        </is>
      </c>
      <c r="J1187" s="5" t="inlineStr">
        <is>
          <t>Hybrid</t>
        </is>
      </c>
      <c r="K1187" s="5" t="n">
        <v>1</v>
      </c>
      <c r="L1187" s="5" t="n">
        <v>40</v>
      </c>
      <c r="M1187" s="5" t="n">
        <v>3</v>
      </c>
      <c r="N1187" s="41" t="n">
        <v>93350</v>
      </c>
      <c r="O1187" s="41" t="n">
        <v>10600</v>
      </c>
      <c r="P1187" s="41" t="n">
        <v>0</v>
      </c>
      <c r="Q1187" s="41" t="n">
        <v>0</v>
      </c>
      <c r="R1187" s="41" t="n">
        <v>7200</v>
      </c>
      <c r="S1187" s="28">
        <f>L1187*Settings!$C$7</f>
        <v/>
      </c>
      <c r="T1187" s="34">
        <f>O1187+P1187+Q1187+R1187</f>
        <v/>
      </c>
      <c r="U1187" s="34">
        <f>N1187+T1187</f>
        <v/>
      </c>
      <c r="V1187" s="33">
        <f>N1187/S1187</f>
        <v/>
      </c>
      <c r="W1187" s="33">
        <f>T1187/S1187</f>
        <v/>
      </c>
      <c r="X1187" s="33">
        <f>U1187/S1187</f>
        <v/>
      </c>
      <c r="Y1187" s="4">
        <f>IF(T1187&gt;0,1,0)</f>
        <v/>
      </c>
      <c r="Z1187" s="4">
        <f>INDEX('Job Evaluation'!$I$5:$I$40,MATCH(G1187,'Job Evaluation'!$A$5:$A$40,0))</f>
        <v/>
      </c>
      <c r="AA1187" s="4">
        <f>SUMPRODUCT(($C$2:$C$3444=C1187)*($X$2:$X$3444&lt;X1187))+SUMPRODUCT(($C$2:C1187=C1187)*($X$2:X1187=X1187))</f>
        <v/>
      </c>
      <c r="AB1187" s="4">
        <f>MIN(4,INT((AA1187-1)*4/COUNTIF($C$2:$C$3444,C1187))+1)</f>
        <v/>
      </c>
    </row>
    <row r="1188">
      <c r="A1188" s="5" t="inlineStr">
        <is>
          <t>W01393</t>
        </is>
      </c>
      <c r="B1188" s="5" t="inlineStr">
        <is>
          <t>PL · Kraków</t>
        </is>
      </c>
      <c r="C1188" s="5" t="inlineStr">
        <is>
          <t>PL</t>
        </is>
      </c>
      <c r="D1188" s="5" t="inlineStr">
        <is>
          <t>Krakow</t>
        </is>
      </c>
      <c r="E1188" s="5" t="inlineStr">
        <is>
          <t>Customer Service</t>
        </is>
      </c>
      <c r="F1188" s="5" t="inlineStr">
        <is>
          <t>L4</t>
        </is>
      </c>
      <c r="G1188" s="5" t="inlineStr">
        <is>
          <t>Customer Service L4</t>
        </is>
      </c>
      <c r="H1188" s="5" t="inlineStr">
        <is>
          <t>F</t>
        </is>
      </c>
      <c r="I1188" s="5" t="inlineStr">
        <is>
          <t>Fixed-term</t>
        </is>
      </c>
      <c r="J1188" s="5" t="inlineStr">
        <is>
          <t>Hybrid</t>
        </is>
      </c>
      <c r="K1188" s="5" t="n">
        <v>1</v>
      </c>
      <c r="L1188" s="5" t="n">
        <v>40</v>
      </c>
      <c r="M1188" s="5" t="n">
        <v>4</v>
      </c>
      <c r="N1188" s="41" t="n">
        <v>31450</v>
      </c>
      <c r="O1188" s="41" t="n">
        <v>3400</v>
      </c>
      <c r="P1188" s="41" t="n">
        <v>0</v>
      </c>
      <c r="Q1188" s="41" t="n">
        <v>0</v>
      </c>
      <c r="R1188" s="41" t="n">
        <v>0</v>
      </c>
      <c r="S1188" s="28">
        <f>L1188*Settings!$C$7</f>
        <v/>
      </c>
      <c r="T1188" s="34">
        <f>O1188+P1188+Q1188+R1188</f>
        <v/>
      </c>
      <c r="U1188" s="34">
        <f>N1188+T1188</f>
        <v/>
      </c>
      <c r="V1188" s="33">
        <f>N1188/S1188</f>
        <v/>
      </c>
      <c r="W1188" s="33">
        <f>T1188/S1188</f>
        <v/>
      </c>
      <c r="X1188" s="33">
        <f>U1188/S1188</f>
        <v/>
      </c>
      <c r="Y1188" s="4">
        <f>IF(T1188&gt;0,1,0)</f>
        <v/>
      </c>
      <c r="Z1188" s="4">
        <f>INDEX('Job Evaluation'!$I$5:$I$40,MATCH(G1188,'Job Evaluation'!$A$5:$A$40,0))</f>
        <v/>
      </c>
      <c r="AA1188" s="4">
        <f>SUMPRODUCT(($C$2:$C$3444=C1188)*($X$2:$X$3444&lt;X1188))+SUMPRODUCT(($C$2:C1188=C1188)*($X$2:X1188=X1188))</f>
        <v/>
      </c>
      <c r="AB1188" s="4">
        <f>MIN(4,INT((AA1188-1)*4/COUNTIF($C$2:$C$3444,C1188))+1)</f>
        <v/>
      </c>
    </row>
    <row r="1189">
      <c r="A1189" s="5" t="inlineStr">
        <is>
          <t>W01394</t>
        </is>
      </c>
      <c r="B1189" s="5" t="inlineStr">
        <is>
          <t>PL · Kraków</t>
        </is>
      </c>
      <c r="C1189" s="5" t="inlineStr">
        <is>
          <t>PL</t>
        </is>
      </c>
      <c r="D1189" s="5" t="inlineStr">
        <is>
          <t>Krakow</t>
        </is>
      </c>
      <c r="E1189" s="5" t="inlineStr">
        <is>
          <t>Operations</t>
        </is>
      </c>
      <c r="F1189" s="5" t="inlineStr">
        <is>
          <t>L1</t>
        </is>
      </c>
      <c r="G1189" s="5" t="inlineStr">
        <is>
          <t>Operations L1</t>
        </is>
      </c>
      <c r="H1189" s="5" t="inlineStr">
        <is>
          <t>M</t>
        </is>
      </c>
      <c r="I1189" s="5" t="inlineStr">
        <is>
          <t>Permanent</t>
        </is>
      </c>
      <c r="J1189" s="5" t="inlineStr">
        <is>
          <t>Hybrid</t>
        </is>
      </c>
      <c r="K1189" s="5" t="n">
        <v>1</v>
      </c>
      <c r="L1189" s="5" t="n">
        <v>40</v>
      </c>
      <c r="M1189" s="5" t="n">
        <v>3</v>
      </c>
      <c r="N1189" s="41" t="n">
        <v>15300</v>
      </c>
      <c r="O1189" s="41" t="n">
        <v>0</v>
      </c>
      <c r="P1189" s="41" t="n">
        <v>0</v>
      </c>
      <c r="Q1189" s="41" t="n">
        <v>0</v>
      </c>
      <c r="R1189" s="41" t="n">
        <v>0</v>
      </c>
      <c r="S1189" s="28">
        <f>L1189*Settings!$C$7</f>
        <v/>
      </c>
      <c r="T1189" s="34">
        <f>O1189+P1189+Q1189+R1189</f>
        <v/>
      </c>
      <c r="U1189" s="34">
        <f>N1189+T1189</f>
        <v/>
      </c>
      <c r="V1189" s="33">
        <f>N1189/S1189</f>
        <v/>
      </c>
      <c r="W1189" s="33">
        <f>T1189/S1189</f>
        <v/>
      </c>
      <c r="X1189" s="33">
        <f>U1189/S1189</f>
        <v/>
      </c>
      <c r="Y1189" s="4">
        <f>IF(T1189&gt;0,1,0)</f>
        <v/>
      </c>
      <c r="Z1189" s="4">
        <f>INDEX('Job Evaluation'!$I$5:$I$40,MATCH(G1189,'Job Evaluation'!$A$5:$A$40,0))</f>
        <v/>
      </c>
      <c r="AA1189" s="4">
        <f>SUMPRODUCT(($C$2:$C$3444=C1189)*($X$2:$X$3444&lt;X1189))+SUMPRODUCT(($C$2:C1189=C1189)*($X$2:X1189=X1189))</f>
        <v/>
      </c>
      <c r="AB1189" s="4">
        <f>MIN(4,INT((AA1189-1)*4/COUNTIF($C$2:$C$3444,C1189))+1)</f>
        <v/>
      </c>
    </row>
    <row r="1190">
      <c r="A1190" s="5" t="inlineStr">
        <is>
          <t>W01395</t>
        </is>
      </c>
      <c r="B1190" s="5" t="inlineStr">
        <is>
          <t>PL · Kraków</t>
        </is>
      </c>
      <c r="C1190" s="5" t="inlineStr">
        <is>
          <t>PL</t>
        </is>
      </c>
      <c r="D1190" s="5" t="inlineStr">
        <is>
          <t>Krakow</t>
        </is>
      </c>
      <c r="E1190" s="5" t="inlineStr">
        <is>
          <t>HR</t>
        </is>
      </c>
      <c r="F1190" s="5" t="inlineStr">
        <is>
          <t>L3</t>
        </is>
      </c>
      <c r="G1190" s="5" t="inlineStr">
        <is>
          <t>HR L3</t>
        </is>
      </c>
      <c r="H1190" s="5" t="inlineStr">
        <is>
          <t>M</t>
        </is>
      </c>
      <c r="I1190" s="5" t="inlineStr">
        <is>
          <t>Permanent</t>
        </is>
      </c>
      <c r="J1190" s="5" t="inlineStr">
        <is>
          <t>Onsite</t>
        </is>
      </c>
      <c r="K1190" s="5" t="n">
        <v>1</v>
      </c>
      <c r="L1190" s="5" t="n">
        <v>40</v>
      </c>
      <c r="M1190" s="5" t="n">
        <v>3</v>
      </c>
      <c r="N1190" s="41" t="n">
        <v>33500</v>
      </c>
      <c r="O1190" s="41" t="n">
        <v>1820</v>
      </c>
      <c r="P1190" s="41" t="n">
        <v>0</v>
      </c>
      <c r="Q1190" s="41" t="n">
        <v>0</v>
      </c>
      <c r="R1190" s="41" t="n">
        <v>0</v>
      </c>
      <c r="S1190" s="28">
        <f>L1190*Settings!$C$7</f>
        <v/>
      </c>
      <c r="T1190" s="34">
        <f>O1190+P1190+Q1190+R1190</f>
        <v/>
      </c>
      <c r="U1190" s="34">
        <f>N1190+T1190</f>
        <v/>
      </c>
      <c r="V1190" s="33">
        <f>N1190/S1190</f>
        <v/>
      </c>
      <c r="W1190" s="33">
        <f>T1190/S1190</f>
        <v/>
      </c>
      <c r="X1190" s="33">
        <f>U1190/S1190</f>
        <v/>
      </c>
      <c r="Y1190" s="4">
        <f>IF(T1190&gt;0,1,0)</f>
        <v/>
      </c>
      <c r="Z1190" s="4">
        <f>INDEX('Job Evaluation'!$I$5:$I$40,MATCH(G1190,'Job Evaluation'!$A$5:$A$40,0))</f>
        <v/>
      </c>
      <c r="AA1190" s="4">
        <f>SUMPRODUCT(($C$2:$C$3444=C1190)*($X$2:$X$3444&lt;X1190))+SUMPRODUCT(($C$2:C1190=C1190)*($X$2:X1190=X1190))</f>
        <v/>
      </c>
      <c r="AB1190" s="4">
        <f>MIN(4,INT((AA1190-1)*4/COUNTIF($C$2:$C$3444,C1190))+1)</f>
        <v/>
      </c>
    </row>
    <row r="1191">
      <c r="A1191" s="5" t="inlineStr">
        <is>
          <t>W01396</t>
        </is>
      </c>
      <c r="B1191" s="5" t="inlineStr">
        <is>
          <t>ES · Barcelona</t>
        </is>
      </c>
      <c r="C1191" s="5" t="inlineStr">
        <is>
          <t>ES</t>
        </is>
      </c>
      <c r="D1191" s="5" t="inlineStr">
        <is>
          <t>Barcelona</t>
        </is>
      </c>
      <c r="E1191" s="5" t="inlineStr">
        <is>
          <t>Customer Service</t>
        </is>
      </c>
      <c r="F1191" s="5" t="inlineStr">
        <is>
          <t>L1</t>
        </is>
      </c>
      <c r="G1191" s="5" t="inlineStr">
        <is>
          <t>Customer Service L1</t>
        </is>
      </c>
      <c r="H1191" s="5" t="inlineStr">
        <is>
          <t>F</t>
        </is>
      </c>
      <c r="I1191" s="5" t="inlineStr">
        <is>
          <t>Fixed-term</t>
        </is>
      </c>
      <c r="J1191" s="5" t="inlineStr">
        <is>
          <t>Hybrid</t>
        </is>
      </c>
      <c r="K1191" s="5" t="n">
        <v>1</v>
      </c>
      <c r="L1191" s="5" t="n">
        <v>40</v>
      </c>
      <c r="M1191" s="5" t="n">
        <v>4</v>
      </c>
      <c r="N1191" s="41" t="n">
        <v>17850</v>
      </c>
      <c r="O1191" s="41" t="n">
        <v>0</v>
      </c>
      <c r="P1191" s="41" t="n">
        <v>0</v>
      </c>
      <c r="Q1191" s="41" t="n">
        <v>0</v>
      </c>
      <c r="R1191" s="41" t="n">
        <v>0</v>
      </c>
      <c r="S1191" s="28">
        <f>L1191*Settings!$C$7</f>
        <v/>
      </c>
      <c r="T1191" s="34">
        <f>O1191+P1191+Q1191+R1191</f>
        <v/>
      </c>
      <c r="U1191" s="34">
        <f>N1191+T1191</f>
        <v/>
      </c>
      <c r="V1191" s="33">
        <f>N1191/S1191</f>
        <v/>
      </c>
      <c r="W1191" s="33">
        <f>T1191/S1191</f>
        <v/>
      </c>
      <c r="X1191" s="33">
        <f>U1191/S1191</f>
        <v/>
      </c>
      <c r="Y1191" s="4">
        <f>IF(T1191&gt;0,1,0)</f>
        <v/>
      </c>
      <c r="Z1191" s="4">
        <f>INDEX('Job Evaluation'!$I$5:$I$40,MATCH(G1191,'Job Evaluation'!$A$5:$A$40,0))</f>
        <v/>
      </c>
      <c r="AA1191" s="4">
        <f>SUMPRODUCT(($C$2:$C$3444=C1191)*($X$2:$X$3444&lt;X1191))+SUMPRODUCT(($C$2:C1191=C1191)*($X$2:X1191=X1191))</f>
        <v/>
      </c>
      <c r="AB1191" s="4">
        <f>MIN(4,INT((AA1191-1)*4/COUNTIF($C$2:$C$3444,C1191))+1)</f>
        <v/>
      </c>
    </row>
    <row r="1192">
      <c r="A1192" s="5" t="inlineStr">
        <is>
          <t>W01397</t>
        </is>
      </c>
      <c r="B1192" s="5" t="inlineStr">
        <is>
          <t>DE · Munich</t>
        </is>
      </c>
      <c r="C1192" s="5" t="inlineStr">
        <is>
          <t>DE</t>
        </is>
      </c>
      <c r="D1192" s="5" t="inlineStr">
        <is>
          <t>Munich</t>
        </is>
      </c>
      <c r="E1192" s="5" t="inlineStr">
        <is>
          <t>Customer Service</t>
        </is>
      </c>
      <c r="F1192" s="5" t="inlineStr">
        <is>
          <t>L1</t>
        </is>
      </c>
      <c r="G1192" s="5" t="inlineStr">
        <is>
          <t>Customer Service L1</t>
        </is>
      </c>
      <c r="H1192" s="5" t="inlineStr">
        <is>
          <t>M</t>
        </is>
      </c>
      <c r="I1192" s="5" t="inlineStr">
        <is>
          <t>Permanent</t>
        </is>
      </c>
      <c r="J1192" s="5" t="inlineStr">
        <is>
          <t>Hybrid</t>
        </is>
      </c>
      <c r="K1192" s="5" t="n">
        <v>1</v>
      </c>
      <c r="L1192" s="5" t="n">
        <v>40</v>
      </c>
      <c r="M1192" s="5" t="n">
        <v>4</v>
      </c>
      <c r="N1192" s="41" t="n">
        <v>39950</v>
      </c>
      <c r="O1192" s="41" t="n">
        <v>0</v>
      </c>
      <c r="P1192" s="41" t="n">
        <v>0</v>
      </c>
      <c r="Q1192" s="41" t="n">
        <v>0</v>
      </c>
      <c r="R1192" s="41" t="n">
        <v>0</v>
      </c>
      <c r="S1192" s="28">
        <f>L1192*Settings!$C$7</f>
        <v/>
      </c>
      <c r="T1192" s="34">
        <f>O1192+P1192+Q1192+R1192</f>
        <v/>
      </c>
      <c r="U1192" s="34">
        <f>N1192+T1192</f>
        <v/>
      </c>
      <c r="V1192" s="33">
        <f>N1192/S1192</f>
        <v/>
      </c>
      <c r="W1192" s="33">
        <f>T1192/S1192</f>
        <v/>
      </c>
      <c r="X1192" s="33">
        <f>U1192/S1192</f>
        <v/>
      </c>
      <c r="Y1192" s="4">
        <f>IF(T1192&gt;0,1,0)</f>
        <v/>
      </c>
      <c r="Z1192" s="4">
        <f>INDEX('Job Evaluation'!$I$5:$I$40,MATCH(G1192,'Job Evaluation'!$A$5:$A$40,0))</f>
        <v/>
      </c>
      <c r="AA1192" s="4">
        <f>SUMPRODUCT(($C$2:$C$3444=C1192)*($X$2:$X$3444&lt;X1192))+SUMPRODUCT(($C$2:C1192=C1192)*($X$2:X1192=X1192))</f>
        <v/>
      </c>
      <c r="AB1192" s="4">
        <f>MIN(4,INT((AA1192-1)*4/COUNTIF($C$2:$C$3444,C1192))+1)</f>
        <v/>
      </c>
    </row>
    <row r="1193">
      <c r="A1193" s="5" t="inlineStr">
        <is>
          <t>W01398</t>
        </is>
      </c>
      <c r="B1193" s="5" t="inlineStr">
        <is>
          <t>PL · Kraków</t>
        </is>
      </c>
      <c r="C1193" s="5" t="inlineStr">
        <is>
          <t>PL</t>
        </is>
      </c>
      <c r="D1193" s="5" t="inlineStr">
        <is>
          <t>Krakow</t>
        </is>
      </c>
      <c r="E1193" s="5" t="inlineStr">
        <is>
          <t>Operations</t>
        </is>
      </c>
      <c r="F1193" s="5" t="inlineStr">
        <is>
          <t>L2</t>
        </is>
      </c>
      <c r="G1193" s="5" t="inlineStr">
        <is>
          <t>Operations L2</t>
        </is>
      </c>
      <c r="H1193" s="5" t="inlineStr">
        <is>
          <t>M</t>
        </is>
      </c>
      <c r="I1193" s="5" t="inlineStr">
        <is>
          <t>Fixed-term</t>
        </is>
      </c>
      <c r="J1193" s="5" t="inlineStr">
        <is>
          <t>Onsite</t>
        </is>
      </c>
      <c r="K1193" s="5" t="n">
        <v>1</v>
      </c>
      <c r="L1193" s="5" t="n">
        <v>40</v>
      </c>
      <c r="M1193" s="5" t="n">
        <v>3</v>
      </c>
      <c r="N1193" s="41" t="n">
        <v>29200</v>
      </c>
      <c r="O1193" s="41" t="n">
        <v>0</v>
      </c>
      <c r="P1193" s="41" t="n">
        <v>0</v>
      </c>
      <c r="Q1193" s="41" t="n">
        <v>840</v>
      </c>
      <c r="R1193" s="41" t="n">
        <v>0</v>
      </c>
      <c r="S1193" s="28">
        <f>L1193*Settings!$C$7</f>
        <v/>
      </c>
      <c r="T1193" s="34">
        <f>O1193+P1193+Q1193+R1193</f>
        <v/>
      </c>
      <c r="U1193" s="34">
        <f>N1193+T1193</f>
        <v/>
      </c>
      <c r="V1193" s="33">
        <f>N1193/S1193</f>
        <v/>
      </c>
      <c r="W1193" s="33">
        <f>T1193/S1193</f>
        <v/>
      </c>
      <c r="X1193" s="33">
        <f>U1193/S1193</f>
        <v/>
      </c>
      <c r="Y1193" s="4">
        <f>IF(T1193&gt;0,1,0)</f>
        <v/>
      </c>
      <c r="Z1193" s="4">
        <f>INDEX('Job Evaluation'!$I$5:$I$40,MATCH(G1193,'Job Evaluation'!$A$5:$A$40,0))</f>
        <v/>
      </c>
      <c r="AA1193" s="4">
        <f>SUMPRODUCT(($C$2:$C$3444=C1193)*($X$2:$X$3444&lt;X1193))+SUMPRODUCT(($C$2:C1193=C1193)*($X$2:X1193=X1193))</f>
        <v/>
      </c>
      <c r="AB1193" s="4">
        <f>MIN(4,INT((AA1193-1)*4/COUNTIF($C$2:$C$3444,C1193))+1)</f>
        <v/>
      </c>
    </row>
    <row r="1194">
      <c r="A1194" s="5" t="inlineStr">
        <is>
          <t>W01399</t>
        </is>
      </c>
      <c r="B1194" s="5" t="inlineStr">
        <is>
          <t>ES · Barcelona</t>
        </is>
      </c>
      <c r="C1194" s="5" t="inlineStr">
        <is>
          <t>ES</t>
        </is>
      </c>
      <c r="D1194" s="5" t="inlineStr">
        <is>
          <t>Barcelona</t>
        </is>
      </c>
      <c r="E1194" s="5" t="inlineStr">
        <is>
          <t>Operations</t>
        </is>
      </c>
      <c r="F1194" s="5" t="inlineStr">
        <is>
          <t>L2</t>
        </is>
      </c>
      <c r="G1194" s="5" t="inlineStr">
        <is>
          <t>Operations L2</t>
        </is>
      </c>
      <c r="H1194" s="5" t="inlineStr">
        <is>
          <t>M</t>
        </is>
      </c>
      <c r="I1194" s="5" t="inlineStr">
        <is>
          <t>Permanent</t>
        </is>
      </c>
      <c r="J1194" s="5" t="inlineStr">
        <is>
          <t>Hybrid</t>
        </is>
      </c>
      <c r="K1194" s="5" t="n">
        <v>1</v>
      </c>
      <c r="L1194" s="5" t="n">
        <v>40</v>
      </c>
      <c r="M1194" s="5" t="n">
        <v>3</v>
      </c>
      <c r="N1194" s="41" t="n">
        <v>29900</v>
      </c>
      <c r="O1194" s="41" t="n">
        <v>0</v>
      </c>
      <c r="P1194" s="41" t="n">
        <v>0</v>
      </c>
      <c r="Q1194" s="41" t="n">
        <v>0</v>
      </c>
      <c r="R1194" s="41" t="n">
        <v>0</v>
      </c>
      <c r="S1194" s="28">
        <f>L1194*Settings!$C$7</f>
        <v/>
      </c>
      <c r="T1194" s="34">
        <f>O1194+P1194+Q1194+R1194</f>
        <v/>
      </c>
      <c r="U1194" s="34">
        <f>N1194+T1194</f>
        <v/>
      </c>
      <c r="V1194" s="33">
        <f>N1194/S1194</f>
        <v/>
      </c>
      <c r="W1194" s="33">
        <f>T1194/S1194</f>
        <v/>
      </c>
      <c r="X1194" s="33">
        <f>U1194/S1194</f>
        <v/>
      </c>
      <c r="Y1194" s="4">
        <f>IF(T1194&gt;0,1,0)</f>
        <v/>
      </c>
      <c r="Z1194" s="4">
        <f>INDEX('Job Evaluation'!$I$5:$I$40,MATCH(G1194,'Job Evaluation'!$A$5:$A$40,0))</f>
        <v/>
      </c>
      <c r="AA1194" s="4">
        <f>SUMPRODUCT(($C$2:$C$3444=C1194)*($X$2:$X$3444&lt;X1194))+SUMPRODUCT(($C$2:C1194=C1194)*($X$2:X1194=X1194))</f>
        <v/>
      </c>
      <c r="AB1194" s="4">
        <f>MIN(4,INT((AA1194-1)*4/COUNTIF($C$2:$C$3444,C1194))+1)</f>
        <v/>
      </c>
    </row>
    <row r="1195">
      <c r="A1195" s="5" t="inlineStr">
        <is>
          <t>W01400</t>
        </is>
      </c>
      <c r="B1195" s="5" t="inlineStr">
        <is>
          <t>DE · Munich</t>
        </is>
      </c>
      <c r="C1195" s="5" t="inlineStr">
        <is>
          <t>DE</t>
        </is>
      </c>
      <c r="D1195" s="5" t="inlineStr">
        <is>
          <t>Munich</t>
        </is>
      </c>
      <c r="E1195" s="5" t="inlineStr">
        <is>
          <t>Finance</t>
        </is>
      </c>
      <c r="F1195" s="5" t="inlineStr">
        <is>
          <t>L2</t>
        </is>
      </c>
      <c r="G1195" s="5" t="inlineStr">
        <is>
          <t>Finance L2</t>
        </is>
      </c>
      <c r="H1195" s="5" t="inlineStr">
        <is>
          <t>F</t>
        </is>
      </c>
      <c r="I1195" s="5" t="inlineStr">
        <is>
          <t>Permanent</t>
        </is>
      </c>
      <c r="J1195" s="5" t="inlineStr">
        <is>
          <t>Hybrid</t>
        </is>
      </c>
      <c r="K1195" s="5" t="n">
        <v>1</v>
      </c>
      <c r="L1195" s="5" t="n">
        <v>40</v>
      </c>
      <c r="M1195" s="5" t="n">
        <v>2</v>
      </c>
      <c r="N1195" s="41" t="n">
        <v>54850</v>
      </c>
      <c r="O1195" s="41" t="n">
        <v>0</v>
      </c>
      <c r="P1195" s="41" t="n">
        <v>0</v>
      </c>
      <c r="Q1195" s="41" t="n">
        <v>0</v>
      </c>
      <c r="R1195" s="41" t="n">
        <v>0</v>
      </c>
      <c r="S1195" s="28">
        <f>L1195*Settings!$C$7</f>
        <v/>
      </c>
      <c r="T1195" s="34">
        <f>O1195+P1195+Q1195+R1195</f>
        <v/>
      </c>
      <c r="U1195" s="34">
        <f>N1195+T1195</f>
        <v/>
      </c>
      <c r="V1195" s="33">
        <f>N1195/S1195</f>
        <v/>
      </c>
      <c r="W1195" s="33">
        <f>T1195/S1195</f>
        <v/>
      </c>
      <c r="X1195" s="33">
        <f>U1195/S1195</f>
        <v/>
      </c>
      <c r="Y1195" s="4">
        <f>IF(T1195&gt;0,1,0)</f>
        <v/>
      </c>
      <c r="Z1195" s="4">
        <f>INDEX('Job Evaluation'!$I$5:$I$40,MATCH(G1195,'Job Evaluation'!$A$5:$A$40,0))</f>
        <v/>
      </c>
      <c r="AA1195" s="4">
        <f>SUMPRODUCT(($C$2:$C$3444=C1195)*($X$2:$X$3444&lt;X1195))+SUMPRODUCT(($C$2:C1195=C1195)*($X$2:X1195=X1195))</f>
        <v/>
      </c>
      <c r="AB1195" s="4">
        <f>MIN(4,INT((AA1195-1)*4/COUNTIF($C$2:$C$3444,C1195))+1)</f>
        <v/>
      </c>
    </row>
    <row r="1196">
      <c r="A1196" s="5" t="inlineStr">
        <is>
          <t>W01401</t>
        </is>
      </c>
      <c r="B1196" s="5" t="inlineStr">
        <is>
          <t>IT · Milan</t>
        </is>
      </c>
      <c r="C1196" s="5" t="inlineStr">
        <is>
          <t>IT</t>
        </is>
      </c>
      <c r="D1196" s="5" t="inlineStr">
        <is>
          <t>Milan</t>
        </is>
      </c>
      <c r="E1196" s="5" t="inlineStr">
        <is>
          <t>Tech</t>
        </is>
      </c>
      <c r="F1196" s="5" t="inlineStr">
        <is>
          <t>L1</t>
        </is>
      </c>
      <c r="G1196" s="5" t="inlineStr">
        <is>
          <t>Tech L1</t>
        </is>
      </c>
      <c r="H1196" s="5" t="inlineStr">
        <is>
          <t>M</t>
        </is>
      </c>
      <c r="I1196" s="5" t="inlineStr">
        <is>
          <t>Fixed-term</t>
        </is>
      </c>
      <c r="J1196" s="5" t="inlineStr">
        <is>
          <t>Hybrid</t>
        </is>
      </c>
      <c r="K1196" s="5" t="n">
        <v>1</v>
      </c>
      <c r="L1196" s="5" t="n">
        <v>40</v>
      </c>
      <c r="M1196" s="5" t="n">
        <v>2</v>
      </c>
      <c r="N1196" s="41" t="n">
        <v>25100</v>
      </c>
      <c r="O1196" s="41" t="n">
        <v>0</v>
      </c>
      <c r="P1196" s="41" t="n">
        <v>0</v>
      </c>
      <c r="Q1196" s="41" t="n">
        <v>0</v>
      </c>
      <c r="R1196" s="41" t="n">
        <v>0</v>
      </c>
      <c r="S1196" s="28">
        <f>L1196*Settings!$C$7</f>
        <v/>
      </c>
      <c r="T1196" s="34">
        <f>O1196+P1196+Q1196+R1196</f>
        <v/>
      </c>
      <c r="U1196" s="34">
        <f>N1196+T1196</f>
        <v/>
      </c>
      <c r="V1196" s="33">
        <f>N1196/S1196</f>
        <v/>
      </c>
      <c r="W1196" s="33">
        <f>T1196/S1196</f>
        <v/>
      </c>
      <c r="X1196" s="33">
        <f>U1196/S1196</f>
        <v/>
      </c>
      <c r="Y1196" s="4">
        <f>IF(T1196&gt;0,1,0)</f>
        <v/>
      </c>
      <c r="Z1196" s="4">
        <f>INDEX('Job Evaluation'!$I$5:$I$40,MATCH(G1196,'Job Evaluation'!$A$5:$A$40,0))</f>
        <v/>
      </c>
      <c r="AA1196" s="4">
        <f>SUMPRODUCT(($C$2:$C$3444=C1196)*($X$2:$X$3444&lt;X1196))+SUMPRODUCT(($C$2:C1196=C1196)*($X$2:X1196=X1196))</f>
        <v/>
      </c>
      <c r="AB1196" s="4">
        <f>MIN(4,INT((AA1196-1)*4/COUNTIF($C$2:$C$3444,C1196))+1)</f>
        <v/>
      </c>
    </row>
    <row r="1197">
      <c r="A1197" s="5" t="inlineStr">
        <is>
          <t>W01403</t>
        </is>
      </c>
      <c r="B1197" s="5" t="inlineStr">
        <is>
          <t>PL · Kraków</t>
        </is>
      </c>
      <c r="C1197" s="5" t="inlineStr">
        <is>
          <t>PL</t>
        </is>
      </c>
      <c r="D1197" s="5" t="inlineStr">
        <is>
          <t>Krakow</t>
        </is>
      </c>
      <c r="E1197" s="5" t="inlineStr">
        <is>
          <t>HR</t>
        </is>
      </c>
      <c r="F1197" s="5" t="inlineStr">
        <is>
          <t>L3</t>
        </is>
      </c>
      <c r="G1197" s="5" t="inlineStr">
        <is>
          <t>HR L3</t>
        </is>
      </c>
      <c r="H1197" s="5" t="inlineStr">
        <is>
          <t>M</t>
        </is>
      </c>
      <c r="I1197" s="5" t="inlineStr">
        <is>
          <t>Permanent</t>
        </is>
      </c>
      <c r="J1197" s="5" t="inlineStr">
        <is>
          <t>Onsite</t>
        </is>
      </c>
      <c r="K1197" s="5" t="n">
        <v>1</v>
      </c>
      <c r="L1197" s="5" t="n">
        <v>40</v>
      </c>
      <c r="M1197" s="5" t="n">
        <v>3</v>
      </c>
      <c r="N1197" s="41" t="n">
        <v>31550</v>
      </c>
      <c r="O1197" s="41" t="n">
        <v>1460</v>
      </c>
      <c r="P1197" s="41" t="n">
        <v>0</v>
      </c>
      <c r="Q1197" s="41" t="n">
        <v>0</v>
      </c>
      <c r="R1197" s="41" t="n">
        <v>0</v>
      </c>
      <c r="S1197" s="28">
        <f>L1197*Settings!$C$7</f>
        <v/>
      </c>
      <c r="T1197" s="34">
        <f>O1197+P1197+Q1197+R1197</f>
        <v/>
      </c>
      <c r="U1197" s="34">
        <f>N1197+T1197</f>
        <v/>
      </c>
      <c r="V1197" s="33">
        <f>N1197/S1197</f>
        <v/>
      </c>
      <c r="W1197" s="33">
        <f>T1197/S1197</f>
        <v/>
      </c>
      <c r="X1197" s="33">
        <f>U1197/S1197</f>
        <v/>
      </c>
      <c r="Y1197" s="4">
        <f>IF(T1197&gt;0,1,0)</f>
        <v/>
      </c>
      <c r="Z1197" s="4">
        <f>INDEX('Job Evaluation'!$I$5:$I$40,MATCH(G1197,'Job Evaluation'!$A$5:$A$40,0))</f>
        <v/>
      </c>
      <c r="AA1197" s="4">
        <f>SUMPRODUCT(($C$2:$C$3444=C1197)*($X$2:$X$3444&lt;X1197))+SUMPRODUCT(($C$2:C1197=C1197)*($X$2:X1197=X1197))</f>
        <v/>
      </c>
      <c r="AB1197" s="4">
        <f>MIN(4,INT((AA1197-1)*4/COUNTIF($C$2:$C$3444,C1197))+1)</f>
        <v/>
      </c>
    </row>
    <row r="1198">
      <c r="A1198" s="5" t="inlineStr">
        <is>
          <t>W01404</t>
        </is>
      </c>
      <c r="B1198" s="5" t="inlineStr">
        <is>
          <t>PL · Kraków</t>
        </is>
      </c>
      <c r="C1198" s="5" t="inlineStr">
        <is>
          <t>PL</t>
        </is>
      </c>
      <c r="D1198" s="5" t="inlineStr">
        <is>
          <t>Krakow</t>
        </is>
      </c>
      <c r="E1198" s="5" t="inlineStr">
        <is>
          <t>Customer Service</t>
        </is>
      </c>
      <c r="F1198" s="5" t="inlineStr">
        <is>
          <t>L3</t>
        </is>
      </c>
      <c r="G1198" s="5" t="inlineStr">
        <is>
          <t>Customer Service L3</t>
        </is>
      </c>
      <c r="H1198" s="5" t="inlineStr">
        <is>
          <t>F</t>
        </is>
      </c>
      <c r="I1198" s="5" t="inlineStr">
        <is>
          <t>Permanent</t>
        </is>
      </c>
      <c r="J1198" s="5" t="inlineStr">
        <is>
          <t>Onsite</t>
        </is>
      </c>
      <c r="K1198" s="5" t="n">
        <v>1</v>
      </c>
      <c r="L1198" s="5" t="n">
        <v>40</v>
      </c>
      <c r="M1198" s="5" t="n">
        <v>4</v>
      </c>
      <c r="N1198" s="41" t="n">
        <v>34550</v>
      </c>
      <c r="O1198" s="41" t="n">
        <v>2170</v>
      </c>
      <c r="P1198" s="41" t="n">
        <v>0</v>
      </c>
      <c r="Q1198" s="41" t="n">
        <v>840</v>
      </c>
      <c r="R1198" s="41" t="n">
        <v>0</v>
      </c>
      <c r="S1198" s="28">
        <f>L1198*Settings!$C$7</f>
        <v/>
      </c>
      <c r="T1198" s="34">
        <f>O1198+P1198+Q1198+R1198</f>
        <v/>
      </c>
      <c r="U1198" s="34">
        <f>N1198+T1198</f>
        <v/>
      </c>
      <c r="V1198" s="33">
        <f>N1198/S1198</f>
        <v/>
      </c>
      <c r="W1198" s="33">
        <f>T1198/S1198</f>
        <v/>
      </c>
      <c r="X1198" s="33">
        <f>U1198/S1198</f>
        <v/>
      </c>
      <c r="Y1198" s="4">
        <f>IF(T1198&gt;0,1,0)</f>
        <v/>
      </c>
      <c r="Z1198" s="4">
        <f>INDEX('Job Evaluation'!$I$5:$I$40,MATCH(G1198,'Job Evaluation'!$A$5:$A$40,0))</f>
        <v/>
      </c>
      <c r="AA1198" s="4">
        <f>SUMPRODUCT(($C$2:$C$3444=C1198)*($X$2:$X$3444&lt;X1198))+SUMPRODUCT(($C$2:C1198=C1198)*($X$2:X1198=X1198))</f>
        <v/>
      </c>
      <c r="AB1198" s="4">
        <f>MIN(4,INT((AA1198-1)*4/COUNTIF($C$2:$C$3444,C1198))+1)</f>
        <v/>
      </c>
    </row>
    <row r="1199">
      <c r="A1199" s="5" t="inlineStr">
        <is>
          <t>W01405</t>
        </is>
      </c>
      <c r="B1199" s="5" t="inlineStr">
        <is>
          <t>IT · Milan</t>
        </is>
      </c>
      <c r="C1199" s="5" t="inlineStr">
        <is>
          <t>IT</t>
        </is>
      </c>
      <c r="D1199" s="5" t="inlineStr">
        <is>
          <t>Milan</t>
        </is>
      </c>
      <c r="E1199" s="5" t="inlineStr">
        <is>
          <t>Tech</t>
        </is>
      </c>
      <c r="F1199" s="5" t="inlineStr">
        <is>
          <t>L1</t>
        </is>
      </c>
      <c r="G1199" s="5" t="inlineStr">
        <is>
          <t>Tech L1</t>
        </is>
      </c>
      <c r="H1199" s="5" t="inlineStr">
        <is>
          <t>M</t>
        </is>
      </c>
      <c r="I1199" s="5" t="inlineStr">
        <is>
          <t>Permanent</t>
        </is>
      </c>
      <c r="J1199" s="5" t="inlineStr">
        <is>
          <t>Remote</t>
        </is>
      </c>
      <c r="K1199" s="5" t="n">
        <v>0.8</v>
      </c>
      <c r="L1199" s="5" t="n">
        <v>32</v>
      </c>
      <c r="M1199" s="5" t="n">
        <v>3</v>
      </c>
      <c r="N1199" s="41" t="n">
        <v>26680</v>
      </c>
      <c r="O1199" s="41" t="n">
        <v>0</v>
      </c>
      <c r="P1199" s="41" t="n">
        <v>0</v>
      </c>
      <c r="Q1199" s="41" t="n">
        <v>0</v>
      </c>
      <c r="R1199" s="41" t="n">
        <v>0</v>
      </c>
      <c r="S1199" s="28">
        <f>L1199*Settings!$C$7</f>
        <v/>
      </c>
      <c r="T1199" s="34">
        <f>O1199+P1199+Q1199+R1199</f>
        <v/>
      </c>
      <c r="U1199" s="34">
        <f>N1199+T1199</f>
        <v/>
      </c>
      <c r="V1199" s="33">
        <f>N1199/S1199</f>
        <v/>
      </c>
      <c r="W1199" s="33">
        <f>T1199/S1199</f>
        <v/>
      </c>
      <c r="X1199" s="33">
        <f>U1199/S1199</f>
        <v/>
      </c>
      <c r="Y1199" s="4">
        <f>IF(T1199&gt;0,1,0)</f>
        <v/>
      </c>
      <c r="Z1199" s="4">
        <f>INDEX('Job Evaluation'!$I$5:$I$40,MATCH(G1199,'Job Evaluation'!$A$5:$A$40,0))</f>
        <v/>
      </c>
      <c r="AA1199" s="4">
        <f>SUMPRODUCT(($C$2:$C$3444=C1199)*($X$2:$X$3444&lt;X1199))+SUMPRODUCT(($C$2:C1199=C1199)*($X$2:X1199=X1199))</f>
        <v/>
      </c>
      <c r="AB1199" s="4">
        <f>MIN(4,INT((AA1199-1)*4/COUNTIF($C$2:$C$3444,C1199))+1)</f>
        <v/>
      </c>
    </row>
    <row r="1200">
      <c r="A1200" s="5" t="inlineStr">
        <is>
          <t>W01406</t>
        </is>
      </c>
      <c r="B1200" s="5" t="inlineStr">
        <is>
          <t>PL · Kraków</t>
        </is>
      </c>
      <c r="C1200" s="5" t="inlineStr">
        <is>
          <t>PL</t>
        </is>
      </c>
      <c r="D1200" s="5" t="inlineStr">
        <is>
          <t>Krakow</t>
        </is>
      </c>
      <c r="E1200" s="5" t="inlineStr">
        <is>
          <t>Finance</t>
        </is>
      </c>
      <c r="F1200" s="5" t="inlineStr">
        <is>
          <t>L2</t>
        </is>
      </c>
      <c r="G1200" s="5" t="inlineStr">
        <is>
          <t>Finance L2</t>
        </is>
      </c>
      <c r="H1200" s="5" t="inlineStr">
        <is>
          <t>M</t>
        </is>
      </c>
      <c r="I1200" s="5" t="inlineStr">
        <is>
          <t>Permanent</t>
        </is>
      </c>
      <c r="J1200" s="5" t="inlineStr">
        <is>
          <t>Onsite</t>
        </is>
      </c>
      <c r="K1200" s="5" t="n">
        <v>1</v>
      </c>
      <c r="L1200" s="5" t="n">
        <v>40</v>
      </c>
      <c r="M1200" s="5" t="n">
        <v>3</v>
      </c>
      <c r="N1200" s="41" t="n">
        <v>27150</v>
      </c>
      <c r="O1200" s="41" t="n">
        <v>0</v>
      </c>
      <c r="P1200" s="41" t="n">
        <v>0</v>
      </c>
      <c r="Q1200" s="41" t="n">
        <v>0</v>
      </c>
      <c r="R1200" s="41" t="n">
        <v>0</v>
      </c>
      <c r="S1200" s="28">
        <f>L1200*Settings!$C$7</f>
        <v/>
      </c>
      <c r="T1200" s="34">
        <f>O1200+P1200+Q1200+R1200</f>
        <v/>
      </c>
      <c r="U1200" s="34">
        <f>N1200+T1200</f>
        <v/>
      </c>
      <c r="V1200" s="33">
        <f>N1200/S1200</f>
        <v/>
      </c>
      <c r="W1200" s="33">
        <f>T1200/S1200</f>
        <v/>
      </c>
      <c r="X1200" s="33">
        <f>U1200/S1200</f>
        <v/>
      </c>
      <c r="Y1200" s="4">
        <f>IF(T1200&gt;0,1,0)</f>
        <v/>
      </c>
      <c r="Z1200" s="4">
        <f>INDEX('Job Evaluation'!$I$5:$I$40,MATCH(G1200,'Job Evaluation'!$A$5:$A$40,0))</f>
        <v/>
      </c>
      <c r="AA1200" s="4">
        <f>SUMPRODUCT(($C$2:$C$3444=C1200)*($X$2:$X$3444&lt;X1200))+SUMPRODUCT(($C$2:C1200=C1200)*($X$2:X1200=X1200))</f>
        <v/>
      </c>
      <c r="AB1200" s="4">
        <f>MIN(4,INT((AA1200-1)*4/COUNTIF($C$2:$C$3444,C1200))+1)</f>
        <v/>
      </c>
    </row>
    <row r="1201">
      <c r="A1201" s="5" t="inlineStr">
        <is>
          <t>W01407</t>
        </is>
      </c>
      <c r="B1201" s="5" t="inlineStr">
        <is>
          <t>PL · Kraków</t>
        </is>
      </c>
      <c r="C1201" s="5" t="inlineStr">
        <is>
          <t>PL</t>
        </is>
      </c>
      <c r="D1201" s="5" t="inlineStr">
        <is>
          <t>Krakow</t>
        </is>
      </c>
      <c r="E1201" s="5" t="inlineStr">
        <is>
          <t>Sales</t>
        </is>
      </c>
      <c r="F1201" s="5" t="inlineStr">
        <is>
          <t>L1</t>
        </is>
      </c>
      <c r="G1201" s="5" t="inlineStr">
        <is>
          <t>Sales L1</t>
        </is>
      </c>
      <c r="H1201" s="5" t="inlineStr">
        <is>
          <t>F</t>
        </is>
      </c>
      <c r="I1201" s="5" t="inlineStr">
        <is>
          <t>Permanent</t>
        </is>
      </c>
      <c r="J1201" s="5" t="inlineStr">
        <is>
          <t>Remote</t>
        </is>
      </c>
      <c r="K1201" s="5" t="n">
        <v>0.8</v>
      </c>
      <c r="L1201" s="5" t="n">
        <v>32</v>
      </c>
      <c r="M1201" s="5" t="n">
        <v>4</v>
      </c>
      <c r="N1201" s="41" t="n">
        <v>16560</v>
      </c>
      <c r="O1201" s="41" t="n">
        <v>0</v>
      </c>
      <c r="P1201" s="41" t="n">
        <v>2400</v>
      </c>
      <c r="Q1201" s="41" t="n">
        <v>0</v>
      </c>
      <c r="R1201" s="41" t="n">
        <v>0</v>
      </c>
      <c r="S1201" s="28">
        <f>L1201*Settings!$C$7</f>
        <v/>
      </c>
      <c r="T1201" s="34">
        <f>O1201+P1201+Q1201+R1201</f>
        <v/>
      </c>
      <c r="U1201" s="34">
        <f>N1201+T1201</f>
        <v/>
      </c>
      <c r="V1201" s="33">
        <f>N1201/S1201</f>
        <v/>
      </c>
      <c r="W1201" s="33">
        <f>T1201/S1201</f>
        <v/>
      </c>
      <c r="X1201" s="33">
        <f>U1201/S1201</f>
        <v/>
      </c>
      <c r="Y1201" s="4">
        <f>IF(T1201&gt;0,1,0)</f>
        <v/>
      </c>
      <c r="Z1201" s="4">
        <f>INDEX('Job Evaluation'!$I$5:$I$40,MATCH(G1201,'Job Evaluation'!$A$5:$A$40,0))</f>
        <v/>
      </c>
      <c r="AA1201" s="4">
        <f>SUMPRODUCT(($C$2:$C$3444=C1201)*($X$2:$X$3444&lt;X1201))+SUMPRODUCT(($C$2:C1201=C1201)*($X$2:X1201=X1201))</f>
        <v/>
      </c>
      <c r="AB1201" s="4">
        <f>MIN(4,INT((AA1201-1)*4/COUNTIF($C$2:$C$3444,C1201))+1)</f>
        <v/>
      </c>
    </row>
    <row r="1202">
      <c r="A1202" s="5" t="inlineStr">
        <is>
          <t>W01408</t>
        </is>
      </c>
      <c r="B1202" s="5" t="inlineStr">
        <is>
          <t>DE · Munich</t>
        </is>
      </c>
      <c r="C1202" s="5" t="inlineStr">
        <is>
          <t>DE</t>
        </is>
      </c>
      <c r="D1202" s="5" t="inlineStr">
        <is>
          <t>Munich</t>
        </is>
      </c>
      <c r="E1202" s="5" t="inlineStr">
        <is>
          <t>Customer Service</t>
        </is>
      </c>
      <c r="F1202" s="5" t="inlineStr">
        <is>
          <t>L1</t>
        </is>
      </c>
      <c r="G1202" s="5" t="inlineStr">
        <is>
          <t>Customer Service L1</t>
        </is>
      </c>
      <c r="H1202" s="5" t="inlineStr">
        <is>
          <t>M</t>
        </is>
      </c>
      <c r="I1202" s="5" t="inlineStr">
        <is>
          <t>Permanent</t>
        </is>
      </c>
      <c r="J1202" s="5" t="inlineStr">
        <is>
          <t>Hybrid</t>
        </is>
      </c>
      <c r="K1202" s="5" t="n">
        <v>1</v>
      </c>
      <c r="L1202" s="5" t="n">
        <v>40</v>
      </c>
      <c r="M1202" s="5" t="n">
        <v>2</v>
      </c>
      <c r="N1202" s="41" t="n">
        <v>31250</v>
      </c>
      <c r="O1202" s="41" t="n">
        <v>0</v>
      </c>
      <c r="P1202" s="41" t="n">
        <v>0</v>
      </c>
      <c r="Q1202" s="41" t="n">
        <v>0</v>
      </c>
      <c r="R1202" s="41" t="n">
        <v>0</v>
      </c>
      <c r="S1202" s="28">
        <f>L1202*Settings!$C$7</f>
        <v/>
      </c>
      <c r="T1202" s="34">
        <f>O1202+P1202+Q1202+R1202</f>
        <v/>
      </c>
      <c r="U1202" s="34">
        <f>N1202+T1202</f>
        <v/>
      </c>
      <c r="V1202" s="33">
        <f>N1202/S1202</f>
        <v/>
      </c>
      <c r="W1202" s="33">
        <f>T1202/S1202</f>
        <v/>
      </c>
      <c r="X1202" s="33">
        <f>U1202/S1202</f>
        <v/>
      </c>
      <c r="Y1202" s="4">
        <f>IF(T1202&gt;0,1,0)</f>
        <v/>
      </c>
      <c r="Z1202" s="4">
        <f>INDEX('Job Evaluation'!$I$5:$I$40,MATCH(G1202,'Job Evaluation'!$A$5:$A$40,0))</f>
        <v/>
      </c>
      <c r="AA1202" s="4">
        <f>SUMPRODUCT(($C$2:$C$3444=C1202)*($X$2:$X$3444&lt;X1202))+SUMPRODUCT(($C$2:C1202=C1202)*($X$2:X1202=X1202))</f>
        <v/>
      </c>
      <c r="AB1202" s="4">
        <f>MIN(4,INT((AA1202-1)*4/COUNTIF($C$2:$C$3444,C1202))+1)</f>
        <v/>
      </c>
    </row>
    <row r="1203">
      <c r="A1203" s="5" t="inlineStr">
        <is>
          <t>W01409</t>
        </is>
      </c>
      <c r="B1203" s="5" t="inlineStr">
        <is>
          <t>PL · Kraków</t>
        </is>
      </c>
      <c r="C1203" s="5" t="inlineStr">
        <is>
          <t>PL</t>
        </is>
      </c>
      <c r="D1203" s="5" t="inlineStr">
        <is>
          <t>Krakow</t>
        </is>
      </c>
      <c r="E1203" s="5" t="inlineStr">
        <is>
          <t>Customer Service</t>
        </is>
      </c>
      <c r="F1203" s="5" t="inlineStr">
        <is>
          <t>L3</t>
        </is>
      </c>
      <c r="G1203" s="5" t="inlineStr">
        <is>
          <t>Customer Service L3</t>
        </is>
      </c>
      <c r="H1203" s="5" t="inlineStr">
        <is>
          <t>F</t>
        </is>
      </c>
      <c r="I1203" s="5" t="inlineStr">
        <is>
          <t>Permanent</t>
        </is>
      </c>
      <c r="J1203" s="5" t="inlineStr">
        <is>
          <t>Onsite</t>
        </is>
      </c>
      <c r="K1203" s="5" t="n">
        <v>0.8</v>
      </c>
      <c r="L1203" s="5" t="n">
        <v>32</v>
      </c>
      <c r="M1203" s="5" t="n">
        <v>3</v>
      </c>
      <c r="N1203" s="41" t="n">
        <v>22280</v>
      </c>
      <c r="O1203" s="41" t="n">
        <v>1130</v>
      </c>
      <c r="P1203" s="41" t="n">
        <v>0</v>
      </c>
      <c r="Q1203" s="41" t="n">
        <v>672</v>
      </c>
      <c r="R1203" s="41" t="n">
        <v>0</v>
      </c>
      <c r="S1203" s="28">
        <f>L1203*Settings!$C$7</f>
        <v/>
      </c>
      <c r="T1203" s="34">
        <f>O1203+P1203+Q1203+R1203</f>
        <v/>
      </c>
      <c r="U1203" s="34">
        <f>N1203+T1203</f>
        <v/>
      </c>
      <c r="V1203" s="33">
        <f>N1203/S1203</f>
        <v/>
      </c>
      <c r="W1203" s="33">
        <f>T1203/S1203</f>
        <v/>
      </c>
      <c r="X1203" s="33">
        <f>U1203/S1203</f>
        <v/>
      </c>
      <c r="Y1203" s="4">
        <f>IF(T1203&gt;0,1,0)</f>
        <v/>
      </c>
      <c r="Z1203" s="4">
        <f>INDEX('Job Evaluation'!$I$5:$I$40,MATCH(G1203,'Job Evaluation'!$A$5:$A$40,0))</f>
        <v/>
      </c>
      <c r="AA1203" s="4">
        <f>SUMPRODUCT(($C$2:$C$3444=C1203)*($X$2:$X$3444&lt;X1203))+SUMPRODUCT(($C$2:C1203=C1203)*($X$2:X1203=X1203))</f>
        <v/>
      </c>
      <c r="AB1203" s="4">
        <f>MIN(4,INT((AA1203-1)*4/COUNTIF($C$2:$C$3444,C1203))+1)</f>
        <v/>
      </c>
    </row>
    <row r="1204">
      <c r="A1204" s="5" t="inlineStr">
        <is>
          <t>W01410</t>
        </is>
      </c>
      <c r="B1204" s="5" t="inlineStr">
        <is>
          <t>ES · Barcelona</t>
        </is>
      </c>
      <c r="C1204" s="5" t="inlineStr">
        <is>
          <t>ES</t>
        </is>
      </c>
      <c r="D1204" s="5" t="inlineStr">
        <is>
          <t>Barcelona</t>
        </is>
      </c>
      <c r="E1204" s="5" t="inlineStr">
        <is>
          <t>Finance</t>
        </is>
      </c>
      <c r="F1204" s="5" t="inlineStr">
        <is>
          <t>L3</t>
        </is>
      </c>
      <c r="G1204" s="5" t="inlineStr">
        <is>
          <t>Finance L3</t>
        </is>
      </c>
      <c r="H1204" s="5" t="inlineStr">
        <is>
          <t>F</t>
        </is>
      </c>
      <c r="I1204" s="5" t="inlineStr">
        <is>
          <t>Fixed-term</t>
        </is>
      </c>
      <c r="J1204" s="5" t="inlineStr">
        <is>
          <t>Hybrid</t>
        </is>
      </c>
      <c r="K1204" s="5" t="n">
        <v>1</v>
      </c>
      <c r="L1204" s="5" t="n">
        <v>40</v>
      </c>
      <c r="M1204" s="5" t="n">
        <v>2</v>
      </c>
      <c r="N1204" s="41" t="n">
        <v>43700</v>
      </c>
      <c r="O1204" s="41" t="n">
        <v>1140</v>
      </c>
      <c r="P1204" s="41" t="n">
        <v>0</v>
      </c>
      <c r="Q1204" s="41" t="n">
        <v>0</v>
      </c>
      <c r="R1204" s="41" t="n">
        <v>0</v>
      </c>
      <c r="S1204" s="28">
        <f>L1204*Settings!$C$7</f>
        <v/>
      </c>
      <c r="T1204" s="34">
        <f>O1204+P1204+Q1204+R1204</f>
        <v/>
      </c>
      <c r="U1204" s="34">
        <f>N1204+T1204</f>
        <v/>
      </c>
      <c r="V1204" s="33">
        <f>N1204/S1204</f>
        <v/>
      </c>
      <c r="W1204" s="33">
        <f>T1204/S1204</f>
        <v/>
      </c>
      <c r="X1204" s="33">
        <f>U1204/S1204</f>
        <v/>
      </c>
      <c r="Y1204" s="4">
        <f>IF(T1204&gt;0,1,0)</f>
        <v/>
      </c>
      <c r="Z1204" s="4">
        <f>INDEX('Job Evaluation'!$I$5:$I$40,MATCH(G1204,'Job Evaluation'!$A$5:$A$40,0))</f>
        <v/>
      </c>
      <c r="AA1204" s="4">
        <f>SUMPRODUCT(($C$2:$C$3444=C1204)*($X$2:$X$3444&lt;X1204))+SUMPRODUCT(($C$2:C1204=C1204)*($X$2:X1204=X1204))</f>
        <v/>
      </c>
      <c r="AB1204" s="4">
        <f>MIN(4,INT((AA1204-1)*4/COUNTIF($C$2:$C$3444,C1204))+1)</f>
        <v/>
      </c>
    </row>
    <row r="1205">
      <c r="A1205" s="5" t="inlineStr">
        <is>
          <t>W01411</t>
        </is>
      </c>
      <c r="B1205" s="5" t="inlineStr">
        <is>
          <t>IT · Milan</t>
        </is>
      </c>
      <c r="C1205" s="5" t="inlineStr">
        <is>
          <t>IT</t>
        </is>
      </c>
      <c r="D1205" s="5" t="inlineStr">
        <is>
          <t>Milan</t>
        </is>
      </c>
      <c r="E1205" s="5" t="inlineStr">
        <is>
          <t>Customer Service</t>
        </is>
      </c>
      <c r="F1205" s="5" t="inlineStr">
        <is>
          <t>L2</t>
        </is>
      </c>
      <c r="G1205" s="5" t="inlineStr">
        <is>
          <t>Customer Service L2</t>
        </is>
      </c>
      <c r="H1205" s="5" t="inlineStr">
        <is>
          <t>F</t>
        </is>
      </c>
      <c r="I1205" s="5" t="inlineStr">
        <is>
          <t>Permanent</t>
        </is>
      </c>
      <c r="J1205" s="5" t="inlineStr">
        <is>
          <t>Hybrid</t>
        </is>
      </c>
      <c r="K1205" s="5" t="n">
        <v>1</v>
      </c>
      <c r="L1205" s="5" t="n">
        <v>40</v>
      </c>
      <c r="M1205" s="5" t="n">
        <v>3</v>
      </c>
      <c r="N1205" s="41" t="n">
        <v>32450</v>
      </c>
      <c r="O1205" s="41" t="n">
        <v>0</v>
      </c>
      <c r="P1205" s="41" t="n">
        <v>0</v>
      </c>
      <c r="Q1205" s="41" t="n">
        <v>0</v>
      </c>
      <c r="R1205" s="41" t="n">
        <v>0</v>
      </c>
      <c r="S1205" s="28">
        <f>L1205*Settings!$C$7</f>
        <v/>
      </c>
      <c r="T1205" s="34">
        <f>O1205+P1205+Q1205+R1205</f>
        <v/>
      </c>
      <c r="U1205" s="34">
        <f>N1205+T1205</f>
        <v/>
      </c>
      <c r="V1205" s="33">
        <f>N1205/S1205</f>
        <v/>
      </c>
      <c r="W1205" s="33">
        <f>T1205/S1205</f>
        <v/>
      </c>
      <c r="X1205" s="33">
        <f>U1205/S1205</f>
        <v/>
      </c>
      <c r="Y1205" s="4">
        <f>IF(T1205&gt;0,1,0)</f>
        <v/>
      </c>
      <c r="Z1205" s="4">
        <f>INDEX('Job Evaluation'!$I$5:$I$40,MATCH(G1205,'Job Evaluation'!$A$5:$A$40,0))</f>
        <v/>
      </c>
      <c r="AA1205" s="4">
        <f>SUMPRODUCT(($C$2:$C$3444=C1205)*($X$2:$X$3444&lt;X1205))+SUMPRODUCT(($C$2:C1205=C1205)*($X$2:X1205=X1205))</f>
        <v/>
      </c>
      <c r="AB1205" s="4">
        <f>MIN(4,INT((AA1205-1)*4/COUNTIF($C$2:$C$3444,C1205))+1)</f>
        <v/>
      </c>
    </row>
    <row r="1206">
      <c r="A1206" s="5" t="inlineStr">
        <is>
          <t>W01412</t>
        </is>
      </c>
      <c r="B1206" s="5" t="inlineStr">
        <is>
          <t>DE · Munich</t>
        </is>
      </c>
      <c r="C1206" s="5" t="inlineStr">
        <is>
          <t>DE</t>
        </is>
      </c>
      <c r="D1206" s="5" t="inlineStr">
        <is>
          <t>Munich</t>
        </is>
      </c>
      <c r="E1206" s="5" t="inlineStr">
        <is>
          <t>HR</t>
        </is>
      </c>
      <c r="F1206" s="5" t="inlineStr">
        <is>
          <t>L3</t>
        </is>
      </c>
      <c r="G1206" s="5" t="inlineStr">
        <is>
          <t>HR L3</t>
        </is>
      </c>
      <c r="H1206" s="5" t="inlineStr">
        <is>
          <t>M</t>
        </is>
      </c>
      <c r="I1206" s="5" t="inlineStr">
        <is>
          <t>Permanent</t>
        </is>
      </c>
      <c r="J1206" s="5" t="inlineStr">
        <is>
          <t>Hybrid</t>
        </is>
      </c>
      <c r="K1206" s="5" t="n">
        <v>1</v>
      </c>
      <c r="L1206" s="5" t="n">
        <v>40</v>
      </c>
      <c r="M1206" s="5" t="n">
        <v>3</v>
      </c>
      <c r="N1206" s="41" t="n">
        <v>62900</v>
      </c>
      <c r="O1206" s="41" t="n">
        <v>3130</v>
      </c>
      <c r="P1206" s="41" t="n">
        <v>0</v>
      </c>
      <c r="Q1206" s="41" t="n">
        <v>0</v>
      </c>
      <c r="R1206" s="41" t="n">
        <v>0</v>
      </c>
      <c r="S1206" s="28">
        <f>L1206*Settings!$C$7</f>
        <v/>
      </c>
      <c r="T1206" s="34">
        <f>O1206+P1206+Q1206+R1206</f>
        <v/>
      </c>
      <c r="U1206" s="34">
        <f>N1206+T1206</f>
        <v/>
      </c>
      <c r="V1206" s="33">
        <f>N1206/S1206</f>
        <v/>
      </c>
      <c r="W1206" s="33">
        <f>T1206/S1206</f>
        <v/>
      </c>
      <c r="X1206" s="33">
        <f>U1206/S1206</f>
        <v/>
      </c>
      <c r="Y1206" s="4">
        <f>IF(T1206&gt;0,1,0)</f>
        <v/>
      </c>
      <c r="Z1206" s="4">
        <f>INDEX('Job Evaluation'!$I$5:$I$40,MATCH(G1206,'Job Evaluation'!$A$5:$A$40,0))</f>
        <v/>
      </c>
      <c r="AA1206" s="4">
        <f>SUMPRODUCT(($C$2:$C$3444=C1206)*($X$2:$X$3444&lt;X1206))+SUMPRODUCT(($C$2:C1206=C1206)*($X$2:X1206=X1206))</f>
        <v/>
      </c>
      <c r="AB1206" s="4">
        <f>MIN(4,INT((AA1206-1)*4/COUNTIF($C$2:$C$3444,C1206))+1)</f>
        <v/>
      </c>
    </row>
    <row r="1207">
      <c r="A1207" s="5" t="inlineStr">
        <is>
          <t>W01413</t>
        </is>
      </c>
      <c r="B1207" s="5" t="inlineStr">
        <is>
          <t>ES · Barcelona</t>
        </is>
      </c>
      <c r="C1207" s="5" t="inlineStr">
        <is>
          <t>ES</t>
        </is>
      </c>
      <c r="D1207" s="5" t="inlineStr">
        <is>
          <t>Barcelona</t>
        </is>
      </c>
      <c r="E1207" s="5" t="inlineStr">
        <is>
          <t>Operations</t>
        </is>
      </c>
      <c r="F1207" s="5" t="inlineStr">
        <is>
          <t>L2</t>
        </is>
      </c>
      <c r="G1207" s="5" t="inlineStr">
        <is>
          <t>Operations L2</t>
        </is>
      </c>
      <c r="H1207" s="5" t="inlineStr">
        <is>
          <t>F</t>
        </is>
      </c>
      <c r="I1207" s="5" t="inlineStr">
        <is>
          <t>Permanent</t>
        </is>
      </c>
      <c r="J1207" s="5" t="inlineStr">
        <is>
          <t>Hybrid</t>
        </is>
      </c>
      <c r="K1207" s="5" t="n">
        <v>1</v>
      </c>
      <c r="L1207" s="5" t="n">
        <v>40</v>
      </c>
      <c r="M1207" s="5" t="n">
        <v>3</v>
      </c>
      <c r="N1207" s="41" t="n">
        <v>28350</v>
      </c>
      <c r="O1207" s="41" t="n">
        <v>0</v>
      </c>
      <c r="P1207" s="41" t="n">
        <v>0</v>
      </c>
      <c r="Q1207" s="41" t="n">
        <v>0</v>
      </c>
      <c r="R1207" s="41" t="n">
        <v>0</v>
      </c>
      <c r="S1207" s="28">
        <f>L1207*Settings!$C$7</f>
        <v/>
      </c>
      <c r="T1207" s="34">
        <f>O1207+P1207+Q1207+R1207</f>
        <v/>
      </c>
      <c r="U1207" s="34">
        <f>N1207+T1207</f>
        <v/>
      </c>
      <c r="V1207" s="33">
        <f>N1207/S1207</f>
        <v/>
      </c>
      <c r="W1207" s="33">
        <f>T1207/S1207</f>
        <v/>
      </c>
      <c r="X1207" s="33">
        <f>U1207/S1207</f>
        <v/>
      </c>
      <c r="Y1207" s="4">
        <f>IF(T1207&gt;0,1,0)</f>
        <v/>
      </c>
      <c r="Z1207" s="4">
        <f>INDEX('Job Evaluation'!$I$5:$I$40,MATCH(G1207,'Job Evaluation'!$A$5:$A$40,0))</f>
        <v/>
      </c>
      <c r="AA1207" s="4">
        <f>SUMPRODUCT(($C$2:$C$3444=C1207)*($X$2:$X$3444&lt;X1207))+SUMPRODUCT(($C$2:C1207=C1207)*($X$2:X1207=X1207))</f>
        <v/>
      </c>
      <c r="AB1207" s="4">
        <f>MIN(4,INT((AA1207-1)*4/COUNTIF($C$2:$C$3444,C1207))+1)</f>
        <v/>
      </c>
    </row>
    <row r="1208">
      <c r="A1208" s="5" t="inlineStr">
        <is>
          <t>W01414</t>
        </is>
      </c>
      <c r="B1208" s="5" t="inlineStr">
        <is>
          <t>IT · Milan</t>
        </is>
      </c>
      <c r="C1208" s="5" t="inlineStr">
        <is>
          <t>IT</t>
        </is>
      </c>
      <c r="D1208" s="5" t="inlineStr">
        <is>
          <t>Milan</t>
        </is>
      </c>
      <c r="E1208" s="5" t="inlineStr">
        <is>
          <t>Customer Service</t>
        </is>
      </c>
      <c r="F1208" s="5" t="inlineStr">
        <is>
          <t>L3</t>
        </is>
      </c>
      <c r="G1208" s="5" t="inlineStr">
        <is>
          <t>Customer Service L3</t>
        </is>
      </c>
      <c r="H1208" s="5" t="inlineStr">
        <is>
          <t>F</t>
        </is>
      </c>
      <c r="I1208" s="5" t="inlineStr">
        <is>
          <t>Permanent</t>
        </is>
      </c>
      <c r="J1208" s="5" t="inlineStr">
        <is>
          <t>Onsite</t>
        </is>
      </c>
      <c r="K1208" s="5" t="n">
        <v>1</v>
      </c>
      <c r="L1208" s="5" t="n">
        <v>40</v>
      </c>
      <c r="M1208" s="5" t="n">
        <v>3</v>
      </c>
      <c r="N1208" s="41" t="n">
        <v>39500</v>
      </c>
      <c r="O1208" s="41" t="n">
        <v>1800</v>
      </c>
      <c r="P1208" s="41" t="n">
        <v>0</v>
      </c>
      <c r="Q1208" s="41" t="n">
        <v>1320</v>
      </c>
      <c r="R1208" s="41" t="n">
        <v>0</v>
      </c>
      <c r="S1208" s="28">
        <f>L1208*Settings!$C$7</f>
        <v/>
      </c>
      <c r="T1208" s="34">
        <f>O1208+P1208+Q1208+R1208</f>
        <v/>
      </c>
      <c r="U1208" s="34">
        <f>N1208+T1208</f>
        <v/>
      </c>
      <c r="V1208" s="33">
        <f>N1208/S1208</f>
        <v/>
      </c>
      <c r="W1208" s="33">
        <f>T1208/S1208</f>
        <v/>
      </c>
      <c r="X1208" s="33">
        <f>U1208/S1208</f>
        <v/>
      </c>
      <c r="Y1208" s="4">
        <f>IF(T1208&gt;0,1,0)</f>
        <v/>
      </c>
      <c r="Z1208" s="4">
        <f>INDEX('Job Evaluation'!$I$5:$I$40,MATCH(G1208,'Job Evaluation'!$A$5:$A$40,0))</f>
        <v/>
      </c>
      <c r="AA1208" s="4">
        <f>SUMPRODUCT(($C$2:$C$3444=C1208)*($X$2:$X$3444&lt;X1208))+SUMPRODUCT(($C$2:C1208=C1208)*($X$2:X1208=X1208))</f>
        <v/>
      </c>
      <c r="AB1208" s="4">
        <f>MIN(4,INT((AA1208-1)*4/COUNTIF($C$2:$C$3444,C1208))+1)</f>
        <v/>
      </c>
    </row>
    <row r="1209">
      <c r="A1209" s="5" t="inlineStr">
        <is>
          <t>W01415</t>
        </is>
      </c>
      <c r="B1209" s="5" t="inlineStr">
        <is>
          <t>DE · Munich</t>
        </is>
      </c>
      <c r="C1209" s="5" t="inlineStr">
        <is>
          <t>DE</t>
        </is>
      </c>
      <c r="D1209" s="5" t="inlineStr">
        <is>
          <t>Munich</t>
        </is>
      </c>
      <c r="E1209" s="5" t="inlineStr">
        <is>
          <t>Operations</t>
        </is>
      </c>
      <c r="F1209" s="5" t="inlineStr">
        <is>
          <t>L2</t>
        </is>
      </c>
      <c r="G1209" s="5" t="inlineStr">
        <is>
          <t>Operations L2</t>
        </is>
      </c>
      <c r="H1209" s="5" t="inlineStr">
        <is>
          <t>F</t>
        </is>
      </c>
      <c r="I1209" s="5" t="inlineStr">
        <is>
          <t>Permanent</t>
        </is>
      </c>
      <c r="J1209" s="5" t="inlineStr">
        <is>
          <t>Onsite</t>
        </is>
      </c>
      <c r="K1209" s="5" t="n">
        <v>1</v>
      </c>
      <c r="L1209" s="5" t="n">
        <v>40</v>
      </c>
      <c r="M1209" s="5" t="n">
        <v>3</v>
      </c>
      <c r="N1209" s="41" t="n">
        <v>38200</v>
      </c>
      <c r="O1209" s="41" t="n">
        <v>0</v>
      </c>
      <c r="P1209" s="41" t="n">
        <v>0</v>
      </c>
      <c r="Q1209" s="41" t="n">
        <v>1800</v>
      </c>
      <c r="R1209" s="41" t="n">
        <v>0</v>
      </c>
      <c r="S1209" s="28">
        <f>L1209*Settings!$C$7</f>
        <v/>
      </c>
      <c r="T1209" s="34">
        <f>O1209+P1209+Q1209+R1209</f>
        <v/>
      </c>
      <c r="U1209" s="34">
        <f>N1209+T1209</f>
        <v/>
      </c>
      <c r="V1209" s="33">
        <f>N1209/S1209</f>
        <v/>
      </c>
      <c r="W1209" s="33">
        <f>T1209/S1209</f>
        <v/>
      </c>
      <c r="X1209" s="33">
        <f>U1209/S1209</f>
        <v/>
      </c>
      <c r="Y1209" s="4">
        <f>IF(T1209&gt;0,1,0)</f>
        <v/>
      </c>
      <c r="Z1209" s="4">
        <f>INDEX('Job Evaluation'!$I$5:$I$40,MATCH(G1209,'Job Evaluation'!$A$5:$A$40,0))</f>
        <v/>
      </c>
      <c r="AA1209" s="4">
        <f>SUMPRODUCT(($C$2:$C$3444=C1209)*($X$2:$X$3444&lt;X1209))+SUMPRODUCT(($C$2:C1209=C1209)*($X$2:X1209=X1209))</f>
        <v/>
      </c>
      <c r="AB1209" s="4">
        <f>MIN(4,INT((AA1209-1)*4/COUNTIF($C$2:$C$3444,C1209))+1)</f>
        <v/>
      </c>
    </row>
    <row r="1210">
      <c r="A1210" s="5" t="inlineStr">
        <is>
          <t>W01416</t>
        </is>
      </c>
      <c r="B1210" s="5" t="inlineStr">
        <is>
          <t>DE · Munich</t>
        </is>
      </c>
      <c r="C1210" s="5" t="inlineStr">
        <is>
          <t>DE</t>
        </is>
      </c>
      <c r="D1210" s="5" t="inlineStr">
        <is>
          <t>Munich</t>
        </is>
      </c>
      <c r="E1210" s="5" t="inlineStr">
        <is>
          <t>Operations</t>
        </is>
      </c>
      <c r="F1210" s="5" t="inlineStr">
        <is>
          <t>L3</t>
        </is>
      </c>
      <c r="G1210" s="5" t="inlineStr">
        <is>
          <t>Operations L3</t>
        </is>
      </c>
      <c r="H1210" s="5" t="inlineStr">
        <is>
          <t>M</t>
        </is>
      </c>
      <c r="I1210" s="5" t="inlineStr">
        <is>
          <t>Fixed-term</t>
        </is>
      </c>
      <c r="J1210" s="5" t="inlineStr">
        <is>
          <t>Hybrid</t>
        </is>
      </c>
      <c r="K1210" s="5" t="n">
        <v>1</v>
      </c>
      <c r="L1210" s="5" t="n">
        <v>40</v>
      </c>
      <c r="M1210" s="5" t="n">
        <v>3</v>
      </c>
      <c r="N1210" s="41" t="n">
        <v>49650</v>
      </c>
      <c r="O1210" s="41" t="n">
        <v>2430</v>
      </c>
      <c r="P1210" s="41" t="n">
        <v>0</v>
      </c>
      <c r="Q1210" s="41" t="n">
        <v>0</v>
      </c>
      <c r="R1210" s="41" t="n">
        <v>0</v>
      </c>
      <c r="S1210" s="28">
        <f>L1210*Settings!$C$7</f>
        <v/>
      </c>
      <c r="T1210" s="34">
        <f>O1210+P1210+Q1210+R1210</f>
        <v/>
      </c>
      <c r="U1210" s="34">
        <f>N1210+T1210</f>
        <v/>
      </c>
      <c r="V1210" s="33">
        <f>N1210/S1210</f>
        <v/>
      </c>
      <c r="W1210" s="33">
        <f>T1210/S1210</f>
        <v/>
      </c>
      <c r="X1210" s="33">
        <f>U1210/S1210</f>
        <v/>
      </c>
      <c r="Y1210" s="4">
        <f>IF(T1210&gt;0,1,0)</f>
        <v/>
      </c>
      <c r="Z1210" s="4">
        <f>INDEX('Job Evaluation'!$I$5:$I$40,MATCH(G1210,'Job Evaluation'!$A$5:$A$40,0))</f>
        <v/>
      </c>
      <c r="AA1210" s="4">
        <f>SUMPRODUCT(($C$2:$C$3444=C1210)*($X$2:$X$3444&lt;X1210))+SUMPRODUCT(($C$2:C1210=C1210)*($X$2:X1210=X1210))</f>
        <v/>
      </c>
      <c r="AB1210" s="4">
        <f>MIN(4,INT((AA1210-1)*4/COUNTIF($C$2:$C$3444,C1210))+1)</f>
        <v/>
      </c>
    </row>
    <row r="1211">
      <c r="A1211" s="5" t="inlineStr">
        <is>
          <t>W01417</t>
        </is>
      </c>
      <c r="B1211" s="5" t="inlineStr">
        <is>
          <t>IT · Milan</t>
        </is>
      </c>
      <c r="C1211" s="5" t="inlineStr">
        <is>
          <t>IT</t>
        </is>
      </c>
      <c r="D1211" s="5" t="inlineStr">
        <is>
          <t>Milan</t>
        </is>
      </c>
      <c r="E1211" s="5" t="inlineStr">
        <is>
          <t>Customer Service</t>
        </is>
      </c>
      <c r="F1211" s="5" t="inlineStr">
        <is>
          <t>L2</t>
        </is>
      </c>
      <c r="G1211" s="5" t="inlineStr">
        <is>
          <t>Customer Service L2</t>
        </is>
      </c>
      <c r="H1211" s="5" t="inlineStr">
        <is>
          <t>M</t>
        </is>
      </c>
      <c r="I1211" s="5" t="inlineStr">
        <is>
          <t>Fixed-term</t>
        </is>
      </c>
      <c r="J1211" s="5" t="inlineStr">
        <is>
          <t>Hybrid</t>
        </is>
      </c>
      <c r="K1211" s="5" t="n">
        <v>1</v>
      </c>
      <c r="L1211" s="5" t="n">
        <v>40</v>
      </c>
      <c r="M1211" s="5" t="n">
        <v>2</v>
      </c>
      <c r="N1211" s="41" t="n">
        <v>30150</v>
      </c>
      <c r="O1211" s="41" t="n">
        <v>0</v>
      </c>
      <c r="P1211" s="41" t="n">
        <v>0</v>
      </c>
      <c r="Q1211" s="41" t="n">
        <v>0</v>
      </c>
      <c r="R1211" s="41" t="n">
        <v>0</v>
      </c>
      <c r="S1211" s="28">
        <f>L1211*Settings!$C$7</f>
        <v/>
      </c>
      <c r="T1211" s="34">
        <f>O1211+P1211+Q1211+R1211</f>
        <v/>
      </c>
      <c r="U1211" s="34">
        <f>N1211+T1211</f>
        <v/>
      </c>
      <c r="V1211" s="33">
        <f>N1211/S1211</f>
        <v/>
      </c>
      <c r="W1211" s="33">
        <f>T1211/S1211</f>
        <v/>
      </c>
      <c r="X1211" s="33">
        <f>U1211/S1211</f>
        <v/>
      </c>
      <c r="Y1211" s="4">
        <f>IF(T1211&gt;0,1,0)</f>
        <v/>
      </c>
      <c r="Z1211" s="4">
        <f>INDEX('Job Evaluation'!$I$5:$I$40,MATCH(G1211,'Job Evaluation'!$A$5:$A$40,0))</f>
        <v/>
      </c>
      <c r="AA1211" s="4">
        <f>SUMPRODUCT(($C$2:$C$3444=C1211)*($X$2:$X$3444&lt;X1211))+SUMPRODUCT(($C$2:C1211=C1211)*($X$2:X1211=X1211))</f>
        <v/>
      </c>
      <c r="AB1211" s="4">
        <f>MIN(4,INT((AA1211-1)*4/COUNTIF($C$2:$C$3444,C1211))+1)</f>
        <v/>
      </c>
    </row>
    <row r="1212">
      <c r="A1212" s="5" t="inlineStr">
        <is>
          <t>W01418</t>
        </is>
      </c>
      <c r="B1212" s="5" t="inlineStr">
        <is>
          <t>ES · Barcelona</t>
        </is>
      </c>
      <c r="C1212" s="5" t="inlineStr">
        <is>
          <t>ES</t>
        </is>
      </c>
      <c r="D1212" s="5" t="inlineStr">
        <is>
          <t>Barcelona</t>
        </is>
      </c>
      <c r="E1212" s="5" t="inlineStr">
        <is>
          <t>Operations</t>
        </is>
      </c>
      <c r="F1212" s="5" t="inlineStr">
        <is>
          <t>L2</t>
        </is>
      </c>
      <c r="G1212" s="5" t="inlineStr">
        <is>
          <t>Operations L2</t>
        </is>
      </c>
      <c r="H1212" s="5" t="inlineStr">
        <is>
          <t>M</t>
        </is>
      </c>
      <c r="I1212" s="5" t="inlineStr">
        <is>
          <t>Permanent</t>
        </is>
      </c>
      <c r="J1212" s="5" t="inlineStr">
        <is>
          <t>Hybrid</t>
        </is>
      </c>
      <c r="K1212" s="5" t="n">
        <v>1</v>
      </c>
      <c r="L1212" s="5" t="n">
        <v>40</v>
      </c>
      <c r="M1212" s="5" t="n">
        <v>1</v>
      </c>
      <c r="N1212" s="41" t="n">
        <v>29350</v>
      </c>
      <c r="O1212" s="41" t="n">
        <v>0</v>
      </c>
      <c r="P1212" s="41" t="n">
        <v>0</v>
      </c>
      <c r="Q1212" s="41" t="n">
        <v>0</v>
      </c>
      <c r="R1212" s="41" t="n">
        <v>0</v>
      </c>
      <c r="S1212" s="28">
        <f>L1212*Settings!$C$7</f>
        <v/>
      </c>
      <c r="T1212" s="34">
        <f>O1212+P1212+Q1212+R1212</f>
        <v/>
      </c>
      <c r="U1212" s="34">
        <f>N1212+T1212</f>
        <v/>
      </c>
      <c r="V1212" s="33">
        <f>N1212/S1212</f>
        <v/>
      </c>
      <c r="W1212" s="33">
        <f>T1212/S1212</f>
        <v/>
      </c>
      <c r="X1212" s="33">
        <f>U1212/S1212</f>
        <v/>
      </c>
      <c r="Y1212" s="4">
        <f>IF(T1212&gt;0,1,0)</f>
        <v/>
      </c>
      <c r="Z1212" s="4">
        <f>INDEX('Job Evaluation'!$I$5:$I$40,MATCH(G1212,'Job Evaluation'!$A$5:$A$40,0))</f>
        <v/>
      </c>
      <c r="AA1212" s="4">
        <f>SUMPRODUCT(($C$2:$C$3444=C1212)*($X$2:$X$3444&lt;X1212))+SUMPRODUCT(($C$2:C1212=C1212)*($X$2:X1212=X1212))</f>
        <v/>
      </c>
      <c r="AB1212" s="4">
        <f>MIN(4,INT((AA1212-1)*4/COUNTIF($C$2:$C$3444,C1212))+1)</f>
        <v/>
      </c>
    </row>
    <row r="1213">
      <c r="A1213" s="5" t="inlineStr">
        <is>
          <t>W01419</t>
        </is>
      </c>
      <c r="B1213" s="5" t="inlineStr">
        <is>
          <t>ES · Barcelona</t>
        </is>
      </c>
      <c r="C1213" s="5" t="inlineStr">
        <is>
          <t>ES</t>
        </is>
      </c>
      <c r="D1213" s="5" t="inlineStr">
        <is>
          <t>Barcelona</t>
        </is>
      </c>
      <c r="E1213" s="5" t="inlineStr">
        <is>
          <t>Customer Service</t>
        </is>
      </c>
      <c r="F1213" s="5" t="inlineStr">
        <is>
          <t>L3</t>
        </is>
      </c>
      <c r="G1213" s="5" t="inlineStr">
        <is>
          <t>Customer Service L3</t>
        </is>
      </c>
      <c r="H1213" s="5" t="inlineStr">
        <is>
          <t>M</t>
        </is>
      </c>
      <c r="I1213" s="5" t="inlineStr">
        <is>
          <t>Permanent</t>
        </is>
      </c>
      <c r="J1213" s="5" t="inlineStr">
        <is>
          <t>Onsite</t>
        </is>
      </c>
      <c r="K1213" s="5" t="n">
        <v>1</v>
      </c>
      <c r="L1213" s="5" t="n">
        <v>40</v>
      </c>
      <c r="M1213" s="5" t="n">
        <v>4</v>
      </c>
      <c r="N1213" s="41" t="n">
        <v>39050</v>
      </c>
      <c r="O1213" s="41" t="n">
        <v>2370</v>
      </c>
      <c r="P1213" s="41" t="n">
        <v>0</v>
      </c>
      <c r="Q1213" s="41" t="n">
        <v>1200</v>
      </c>
      <c r="R1213" s="41" t="n">
        <v>0</v>
      </c>
      <c r="S1213" s="28">
        <f>L1213*Settings!$C$7</f>
        <v/>
      </c>
      <c r="T1213" s="34">
        <f>O1213+P1213+Q1213+R1213</f>
        <v/>
      </c>
      <c r="U1213" s="34">
        <f>N1213+T1213</f>
        <v/>
      </c>
      <c r="V1213" s="33">
        <f>N1213/S1213</f>
        <v/>
      </c>
      <c r="W1213" s="33">
        <f>T1213/S1213</f>
        <v/>
      </c>
      <c r="X1213" s="33">
        <f>U1213/S1213</f>
        <v/>
      </c>
      <c r="Y1213" s="4">
        <f>IF(T1213&gt;0,1,0)</f>
        <v/>
      </c>
      <c r="Z1213" s="4">
        <f>INDEX('Job Evaluation'!$I$5:$I$40,MATCH(G1213,'Job Evaluation'!$A$5:$A$40,0))</f>
        <v/>
      </c>
      <c r="AA1213" s="4">
        <f>SUMPRODUCT(($C$2:$C$3444=C1213)*($X$2:$X$3444&lt;X1213))+SUMPRODUCT(($C$2:C1213=C1213)*($X$2:X1213=X1213))</f>
        <v/>
      </c>
      <c r="AB1213" s="4">
        <f>MIN(4,INT((AA1213-1)*4/COUNTIF($C$2:$C$3444,C1213))+1)</f>
        <v/>
      </c>
    </row>
    <row r="1214">
      <c r="A1214" s="5" t="inlineStr">
        <is>
          <t>W01420</t>
        </is>
      </c>
      <c r="B1214" s="5" t="inlineStr">
        <is>
          <t>IT · Milan</t>
        </is>
      </c>
      <c r="C1214" s="5" t="inlineStr">
        <is>
          <t>IT</t>
        </is>
      </c>
      <c r="D1214" s="5" t="inlineStr">
        <is>
          <t>Milan</t>
        </is>
      </c>
      <c r="E1214" s="5" t="inlineStr">
        <is>
          <t>Customer Service</t>
        </is>
      </c>
      <c r="F1214" s="5" t="inlineStr">
        <is>
          <t>L2</t>
        </is>
      </c>
      <c r="G1214" s="5" t="inlineStr">
        <is>
          <t>Customer Service L2</t>
        </is>
      </c>
      <c r="H1214" s="5" t="inlineStr">
        <is>
          <t>M</t>
        </is>
      </c>
      <c r="I1214" s="5" t="inlineStr">
        <is>
          <t>Permanent</t>
        </is>
      </c>
      <c r="J1214" s="5" t="inlineStr">
        <is>
          <t>Hybrid</t>
        </is>
      </c>
      <c r="K1214" s="5" t="n">
        <v>1</v>
      </c>
      <c r="L1214" s="5" t="n">
        <v>40</v>
      </c>
      <c r="M1214" s="5" t="n">
        <v>3</v>
      </c>
      <c r="N1214" s="41" t="n">
        <v>28100</v>
      </c>
      <c r="O1214" s="41" t="n">
        <v>0</v>
      </c>
      <c r="P1214" s="41" t="n">
        <v>0</v>
      </c>
      <c r="Q1214" s="41" t="n">
        <v>0</v>
      </c>
      <c r="R1214" s="41" t="n">
        <v>0</v>
      </c>
      <c r="S1214" s="28">
        <f>L1214*Settings!$C$7</f>
        <v/>
      </c>
      <c r="T1214" s="34">
        <f>O1214+P1214+Q1214+R1214</f>
        <v/>
      </c>
      <c r="U1214" s="34">
        <f>N1214+T1214</f>
        <v/>
      </c>
      <c r="V1214" s="33">
        <f>N1214/S1214</f>
        <v/>
      </c>
      <c r="W1214" s="33">
        <f>T1214/S1214</f>
        <v/>
      </c>
      <c r="X1214" s="33">
        <f>U1214/S1214</f>
        <v/>
      </c>
      <c r="Y1214" s="4">
        <f>IF(T1214&gt;0,1,0)</f>
        <v/>
      </c>
      <c r="Z1214" s="4">
        <f>INDEX('Job Evaluation'!$I$5:$I$40,MATCH(G1214,'Job Evaluation'!$A$5:$A$40,0))</f>
        <v/>
      </c>
      <c r="AA1214" s="4">
        <f>SUMPRODUCT(($C$2:$C$3444=C1214)*($X$2:$X$3444&lt;X1214))+SUMPRODUCT(($C$2:C1214=C1214)*($X$2:X1214=X1214))</f>
        <v/>
      </c>
      <c r="AB1214" s="4">
        <f>MIN(4,INT((AA1214-1)*4/COUNTIF($C$2:$C$3444,C1214))+1)</f>
        <v/>
      </c>
    </row>
    <row r="1215">
      <c r="A1215" s="5" t="inlineStr">
        <is>
          <t>W01421</t>
        </is>
      </c>
      <c r="B1215" s="5" t="inlineStr">
        <is>
          <t>IT · Milan</t>
        </is>
      </c>
      <c r="C1215" s="5" t="inlineStr">
        <is>
          <t>IT</t>
        </is>
      </c>
      <c r="D1215" s="5" t="inlineStr">
        <is>
          <t>Milan</t>
        </is>
      </c>
      <c r="E1215" s="5" t="inlineStr">
        <is>
          <t>Finance</t>
        </is>
      </c>
      <c r="F1215" s="5" t="inlineStr">
        <is>
          <t>L2</t>
        </is>
      </c>
      <c r="G1215" s="5" t="inlineStr">
        <is>
          <t>Finance L2</t>
        </is>
      </c>
      <c r="H1215" s="5" t="inlineStr">
        <is>
          <t>F</t>
        </is>
      </c>
      <c r="I1215" s="5" t="inlineStr">
        <is>
          <t>Fixed-term</t>
        </is>
      </c>
      <c r="J1215" s="5" t="inlineStr">
        <is>
          <t>Onsite</t>
        </is>
      </c>
      <c r="K1215" s="5" t="n">
        <v>1</v>
      </c>
      <c r="L1215" s="5" t="n">
        <v>40</v>
      </c>
      <c r="M1215" s="5" t="n">
        <v>3</v>
      </c>
      <c r="N1215" s="41" t="n">
        <v>40100</v>
      </c>
      <c r="O1215" s="41" t="n">
        <v>0</v>
      </c>
      <c r="P1215" s="41" t="n">
        <v>0</v>
      </c>
      <c r="Q1215" s="41" t="n">
        <v>0</v>
      </c>
      <c r="R1215" s="41" t="n">
        <v>0</v>
      </c>
      <c r="S1215" s="28">
        <f>L1215*Settings!$C$7</f>
        <v/>
      </c>
      <c r="T1215" s="34">
        <f>O1215+P1215+Q1215+R1215</f>
        <v/>
      </c>
      <c r="U1215" s="34">
        <f>N1215+T1215</f>
        <v/>
      </c>
      <c r="V1215" s="33">
        <f>N1215/S1215</f>
        <v/>
      </c>
      <c r="W1215" s="33">
        <f>T1215/S1215</f>
        <v/>
      </c>
      <c r="X1215" s="33">
        <f>U1215/S1215</f>
        <v/>
      </c>
      <c r="Y1215" s="4">
        <f>IF(T1215&gt;0,1,0)</f>
        <v/>
      </c>
      <c r="Z1215" s="4">
        <f>INDEX('Job Evaluation'!$I$5:$I$40,MATCH(G1215,'Job Evaluation'!$A$5:$A$40,0))</f>
        <v/>
      </c>
      <c r="AA1215" s="4">
        <f>SUMPRODUCT(($C$2:$C$3444=C1215)*($X$2:$X$3444&lt;X1215))+SUMPRODUCT(($C$2:C1215=C1215)*($X$2:X1215=X1215))</f>
        <v/>
      </c>
      <c r="AB1215" s="4">
        <f>MIN(4,INT((AA1215-1)*4/COUNTIF($C$2:$C$3444,C1215))+1)</f>
        <v/>
      </c>
    </row>
    <row r="1216">
      <c r="A1216" s="5" t="inlineStr">
        <is>
          <t>W01422</t>
        </is>
      </c>
      <c r="B1216" s="5" t="inlineStr">
        <is>
          <t>IT · Milan</t>
        </is>
      </c>
      <c r="C1216" s="5" t="inlineStr">
        <is>
          <t>IT</t>
        </is>
      </c>
      <c r="D1216" s="5" t="inlineStr">
        <is>
          <t>Milan</t>
        </is>
      </c>
      <c r="E1216" s="5" t="inlineStr">
        <is>
          <t>Tech</t>
        </is>
      </c>
      <c r="F1216" s="5" t="inlineStr">
        <is>
          <t>L2</t>
        </is>
      </c>
      <c r="G1216" s="5" t="inlineStr">
        <is>
          <t>Tech L2</t>
        </is>
      </c>
      <c r="H1216" s="5" t="inlineStr">
        <is>
          <t>F</t>
        </is>
      </c>
      <c r="I1216" s="5" t="inlineStr">
        <is>
          <t>Fixed-term</t>
        </is>
      </c>
      <c r="J1216" s="5" t="inlineStr">
        <is>
          <t>Remote</t>
        </is>
      </c>
      <c r="K1216" s="5" t="n">
        <v>1</v>
      </c>
      <c r="L1216" s="5" t="n">
        <v>40</v>
      </c>
      <c r="M1216" s="5" t="n">
        <v>3</v>
      </c>
      <c r="N1216" s="41" t="n">
        <v>39750</v>
      </c>
      <c r="O1216" s="41" t="n">
        <v>0</v>
      </c>
      <c r="P1216" s="41" t="n">
        <v>0</v>
      </c>
      <c r="Q1216" s="41" t="n">
        <v>0</v>
      </c>
      <c r="R1216" s="41" t="n">
        <v>0</v>
      </c>
      <c r="S1216" s="28">
        <f>L1216*Settings!$C$7</f>
        <v/>
      </c>
      <c r="T1216" s="34">
        <f>O1216+P1216+Q1216+R1216</f>
        <v/>
      </c>
      <c r="U1216" s="34">
        <f>N1216+T1216</f>
        <v/>
      </c>
      <c r="V1216" s="33">
        <f>N1216/S1216</f>
        <v/>
      </c>
      <c r="W1216" s="33">
        <f>T1216/S1216</f>
        <v/>
      </c>
      <c r="X1216" s="33">
        <f>U1216/S1216</f>
        <v/>
      </c>
      <c r="Y1216" s="4">
        <f>IF(T1216&gt;0,1,0)</f>
        <v/>
      </c>
      <c r="Z1216" s="4">
        <f>INDEX('Job Evaluation'!$I$5:$I$40,MATCH(G1216,'Job Evaluation'!$A$5:$A$40,0))</f>
        <v/>
      </c>
      <c r="AA1216" s="4">
        <f>SUMPRODUCT(($C$2:$C$3444=C1216)*($X$2:$X$3444&lt;X1216))+SUMPRODUCT(($C$2:C1216=C1216)*($X$2:X1216=X1216))</f>
        <v/>
      </c>
      <c r="AB1216" s="4">
        <f>MIN(4,INT((AA1216-1)*4/COUNTIF($C$2:$C$3444,C1216))+1)</f>
        <v/>
      </c>
    </row>
    <row r="1217">
      <c r="A1217" s="5" t="inlineStr">
        <is>
          <t>W01423</t>
        </is>
      </c>
      <c r="B1217" s="5" t="inlineStr">
        <is>
          <t>PL · Kraków</t>
        </is>
      </c>
      <c r="C1217" s="5" t="inlineStr">
        <is>
          <t>PL</t>
        </is>
      </c>
      <c r="D1217" s="5" t="inlineStr">
        <is>
          <t>Krakow</t>
        </is>
      </c>
      <c r="E1217" s="5" t="inlineStr">
        <is>
          <t>Customer Service</t>
        </is>
      </c>
      <c r="F1217" s="5" t="inlineStr">
        <is>
          <t>L6</t>
        </is>
      </c>
      <c r="G1217" s="5" t="inlineStr">
        <is>
          <t>Customer Service L6</t>
        </is>
      </c>
      <c r="H1217" s="5" t="inlineStr">
        <is>
          <t>F</t>
        </is>
      </c>
      <c r="I1217" s="5" t="inlineStr">
        <is>
          <t>Permanent</t>
        </is>
      </c>
      <c r="J1217" s="5" t="inlineStr">
        <is>
          <t>Hybrid</t>
        </is>
      </c>
      <c r="K1217" s="5" t="n">
        <v>1</v>
      </c>
      <c r="L1217" s="5" t="n">
        <v>40</v>
      </c>
      <c r="M1217" s="5" t="n">
        <v>3</v>
      </c>
      <c r="N1217" s="41" t="n">
        <v>69750</v>
      </c>
      <c r="O1217" s="41" t="n">
        <v>13560</v>
      </c>
      <c r="P1217" s="41" t="n">
        <v>0</v>
      </c>
      <c r="Q1217" s="41" t="n">
        <v>0</v>
      </c>
      <c r="R1217" s="41" t="n">
        <v>4200</v>
      </c>
      <c r="S1217" s="28">
        <f>L1217*Settings!$C$7</f>
        <v/>
      </c>
      <c r="T1217" s="34">
        <f>O1217+P1217+Q1217+R1217</f>
        <v/>
      </c>
      <c r="U1217" s="34">
        <f>N1217+T1217</f>
        <v/>
      </c>
      <c r="V1217" s="33">
        <f>N1217/S1217</f>
        <v/>
      </c>
      <c r="W1217" s="33">
        <f>T1217/S1217</f>
        <v/>
      </c>
      <c r="X1217" s="33">
        <f>U1217/S1217</f>
        <v/>
      </c>
      <c r="Y1217" s="4">
        <f>IF(T1217&gt;0,1,0)</f>
        <v/>
      </c>
      <c r="Z1217" s="4">
        <f>INDEX('Job Evaluation'!$I$5:$I$40,MATCH(G1217,'Job Evaluation'!$A$5:$A$40,0))</f>
        <v/>
      </c>
      <c r="AA1217" s="4">
        <f>SUMPRODUCT(($C$2:$C$3444=C1217)*($X$2:$X$3444&lt;X1217))+SUMPRODUCT(($C$2:C1217=C1217)*($X$2:X1217=X1217))</f>
        <v/>
      </c>
      <c r="AB1217" s="4">
        <f>MIN(4,INT((AA1217-1)*4/COUNTIF($C$2:$C$3444,C1217))+1)</f>
        <v/>
      </c>
    </row>
    <row r="1218">
      <c r="A1218" s="5" t="inlineStr">
        <is>
          <t>W01425</t>
        </is>
      </c>
      <c r="B1218" s="5" t="inlineStr">
        <is>
          <t>IT · Milan</t>
        </is>
      </c>
      <c r="C1218" s="5" t="inlineStr">
        <is>
          <t>IT</t>
        </is>
      </c>
      <c r="D1218" s="5" t="inlineStr">
        <is>
          <t>Milan</t>
        </is>
      </c>
      <c r="E1218" s="5" t="inlineStr">
        <is>
          <t>Tech</t>
        </is>
      </c>
      <c r="F1218" s="5" t="inlineStr">
        <is>
          <t>L1</t>
        </is>
      </c>
      <c r="G1218" s="5" t="inlineStr">
        <is>
          <t>Tech L1</t>
        </is>
      </c>
      <c r="H1218" s="5" t="inlineStr">
        <is>
          <t>F</t>
        </is>
      </c>
      <c r="I1218" s="5" t="inlineStr">
        <is>
          <t>Permanent</t>
        </is>
      </c>
      <c r="J1218" s="5" t="inlineStr">
        <is>
          <t>Remote</t>
        </is>
      </c>
      <c r="K1218" s="5" t="n">
        <v>1</v>
      </c>
      <c r="L1218" s="5" t="n">
        <v>40</v>
      </c>
      <c r="M1218" s="5" t="n">
        <v>3</v>
      </c>
      <c r="N1218" s="41" t="n">
        <v>30850</v>
      </c>
      <c r="O1218" s="41" t="n">
        <v>0</v>
      </c>
      <c r="P1218" s="41" t="n">
        <v>0</v>
      </c>
      <c r="Q1218" s="41" t="n">
        <v>0</v>
      </c>
      <c r="R1218" s="41" t="n">
        <v>0</v>
      </c>
      <c r="S1218" s="28">
        <f>L1218*Settings!$C$7</f>
        <v/>
      </c>
      <c r="T1218" s="34">
        <f>O1218+P1218+Q1218+R1218</f>
        <v/>
      </c>
      <c r="U1218" s="34">
        <f>N1218+T1218</f>
        <v/>
      </c>
      <c r="V1218" s="33">
        <f>N1218/S1218</f>
        <v/>
      </c>
      <c r="W1218" s="33">
        <f>T1218/S1218</f>
        <v/>
      </c>
      <c r="X1218" s="33">
        <f>U1218/S1218</f>
        <v/>
      </c>
      <c r="Y1218" s="4">
        <f>IF(T1218&gt;0,1,0)</f>
        <v/>
      </c>
      <c r="Z1218" s="4">
        <f>INDEX('Job Evaluation'!$I$5:$I$40,MATCH(G1218,'Job Evaluation'!$A$5:$A$40,0))</f>
        <v/>
      </c>
      <c r="AA1218" s="4">
        <f>SUMPRODUCT(($C$2:$C$3444=C1218)*($X$2:$X$3444&lt;X1218))+SUMPRODUCT(($C$2:C1218=C1218)*($X$2:X1218=X1218))</f>
        <v/>
      </c>
      <c r="AB1218" s="4">
        <f>MIN(4,INT((AA1218-1)*4/COUNTIF($C$2:$C$3444,C1218))+1)</f>
        <v/>
      </c>
    </row>
    <row r="1219">
      <c r="A1219" s="5" t="inlineStr">
        <is>
          <t>W01426</t>
        </is>
      </c>
      <c r="B1219" s="5" t="inlineStr">
        <is>
          <t>DE · Munich</t>
        </is>
      </c>
      <c r="C1219" s="5" t="inlineStr">
        <is>
          <t>DE</t>
        </is>
      </c>
      <c r="D1219" s="5" t="inlineStr">
        <is>
          <t>Munich</t>
        </is>
      </c>
      <c r="E1219" s="5" t="inlineStr">
        <is>
          <t>Customer Service</t>
        </is>
      </c>
      <c r="F1219" s="5" t="inlineStr">
        <is>
          <t>L3</t>
        </is>
      </c>
      <c r="G1219" s="5" t="inlineStr">
        <is>
          <t>Customer Service L3</t>
        </is>
      </c>
      <c r="H1219" s="5" t="inlineStr">
        <is>
          <t>M</t>
        </is>
      </c>
      <c r="I1219" s="5" t="inlineStr">
        <is>
          <t>Fixed-term</t>
        </is>
      </c>
      <c r="J1219" s="5" t="inlineStr">
        <is>
          <t>Onsite</t>
        </is>
      </c>
      <c r="K1219" s="5" t="n">
        <v>1</v>
      </c>
      <c r="L1219" s="5" t="n">
        <v>40</v>
      </c>
      <c r="M1219" s="5" t="n">
        <v>3</v>
      </c>
      <c r="N1219" s="41" t="n">
        <v>63400</v>
      </c>
      <c r="O1219" s="41" t="n">
        <v>3420</v>
      </c>
      <c r="P1219" s="41" t="n">
        <v>0</v>
      </c>
      <c r="Q1219" s="41" t="n">
        <v>1800</v>
      </c>
      <c r="R1219" s="41" t="n">
        <v>0</v>
      </c>
      <c r="S1219" s="28">
        <f>L1219*Settings!$C$7</f>
        <v/>
      </c>
      <c r="T1219" s="34">
        <f>O1219+P1219+Q1219+R1219</f>
        <v/>
      </c>
      <c r="U1219" s="34">
        <f>N1219+T1219</f>
        <v/>
      </c>
      <c r="V1219" s="33">
        <f>N1219/S1219</f>
        <v/>
      </c>
      <c r="W1219" s="33">
        <f>T1219/S1219</f>
        <v/>
      </c>
      <c r="X1219" s="33">
        <f>U1219/S1219</f>
        <v/>
      </c>
      <c r="Y1219" s="4">
        <f>IF(T1219&gt;0,1,0)</f>
        <v/>
      </c>
      <c r="Z1219" s="4">
        <f>INDEX('Job Evaluation'!$I$5:$I$40,MATCH(G1219,'Job Evaluation'!$A$5:$A$40,0))</f>
        <v/>
      </c>
      <c r="AA1219" s="4">
        <f>SUMPRODUCT(($C$2:$C$3444=C1219)*($X$2:$X$3444&lt;X1219))+SUMPRODUCT(($C$2:C1219=C1219)*($X$2:X1219=X1219))</f>
        <v/>
      </c>
      <c r="AB1219" s="4">
        <f>MIN(4,INT((AA1219-1)*4/COUNTIF($C$2:$C$3444,C1219))+1)</f>
        <v/>
      </c>
    </row>
    <row r="1220">
      <c r="A1220" s="5" t="inlineStr">
        <is>
          <t>W01427</t>
        </is>
      </c>
      <c r="B1220" s="5" t="inlineStr">
        <is>
          <t>PL · Kraków</t>
        </is>
      </c>
      <c r="C1220" s="5" t="inlineStr">
        <is>
          <t>PL</t>
        </is>
      </c>
      <c r="D1220" s="5" t="inlineStr">
        <is>
          <t>Krakow</t>
        </is>
      </c>
      <c r="E1220" s="5" t="inlineStr">
        <is>
          <t>Customer Service</t>
        </is>
      </c>
      <c r="F1220" s="5" t="inlineStr">
        <is>
          <t>L3</t>
        </is>
      </c>
      <c r="G1220" s="5" t="inlineStr">
        <is>
          <t>Customer Service L3</t>
        </is>
      </c>
      <c r="H1220" s="5" t="inlineStr">
        <is>
          <t>M</t>
        </is>
      </c>
      <c r="I1220" s="5" t="inlineStr">
        <is>
          <t>Fixed-term</t>
        </is>
      </c>
      <c r="J1220" s="5" t="inlineStr">
        <is>
          <t>Remote</t>
        </is>
      </c>
      <c r="K1220" s="5" t="n">
        <v>1</v>
      </c>
      <c r="L1220" s="5" t="n">
        <v>40</v>
      </c>
      <c r="M1220" s="5" t="n">
        <v>3</v>
      </c>
      <c r="N1220" s="41" t="n">
        <v>31000</v>
      </c>
      <c r="O1220" s="41" t="n">
        <v>1490</v>
      </c>
      <c r="P1220" s="41" t="n">
        <v>0</v>
      </c>
      <c r="Q1220" s="41" t="n">
        <v>0</v>
      </c>
      <c r="R1220" s="41" t="n">
        <v>0</v>
      </c>
      <c r="S1220" s="28">
        <f>L1220*Settings!$C$7</f>
        <v/>
      </c>
      <c r="T1220" s="34">
        <f>O1220+P1220+Q1220+R1220</f>
        <v/>
      </c>
      <c r="U1220" s="34">
        <f>N1220+T1220</f>
        <v/>
      </c>
      <c r="V1220" s="33">
        <f>N1220/S1220</f>
        <v/>
      </c>
      <c r="W1220" s="33">
        <f>T1220/S1220</f>
        <v/>
      </c>
      <c r="X1220" s="33">
        <f>U1220/S1220</f>
        <v/>
      </c>
      <c r="Y1220" s="4">
        <f>IF(T1220&gt;0,1,0)</f>
        <v/>
      </c>
      <c r="Z1220" s="4">
        <f>INDEX('Job Evaluation'!$I$5:$I$40,MATCH(G1220,'Job Evaluation'!$A$5:$A$40,0))</f>
        <v/>
      </c>
      <c r="AA1220" s="4">
        <f>SUMPRODUCT(($C$2:$C$3444=C1220)*($X$2:$X$3444&lt;X1220))+SUMPRODUCT(($C$2:C1220=C1220)*($X$2:X1220=X1220))</f>
        <v/>
      </c>
      <c r="AB1220" s="4">
        <f>MIN(4,INT((AA1220-1)*4/COUNTIF($C$2:$C$3444,C1220))+1)</f>
        <v/>
      </c>
    </row>
    <row r="1221">
      <c r="A1221" s="5" t="inlineStr">
        <is>
          <t>W01428</t>
        </is>
      </c>
      <c r="B1221" s="5" t="inlineStr">
        <is>
          <t>DE · Munich</t>
        </is>
      </c>
      <c r="C1221" s="5" t="inlineStr">
        <is>
          <t>DE</t>
        </is>
      </c>
      <c r="D1221" s="5" t="inlineStr">
        <is>
          <t>Munich</t>
        </is>
      </c>
      <c r="E1221" s="5" t="inlineStr">
        <is>
          <t>Finance</t>
        </is>
      </c>
      <c r="F1221" s="5" t="inlineStr">
        <is>
          <t>L4</t>
        </is>
      </c>
      <c r="G1221" s="5" t="inlineStr">
        <is>
          <t>Finance L4</t>
        </is>
      </c>
      <c r="H1221" s="5" t="inlineStr">
        <is>
          <t>M</t>
        </is>
      </c>
      <c r="I1221" s="5" t="inlineStr">
        <is>
          <t>Permanent</t>
        </is>
      </c>
      <c r="J1221" s="5" t="inlineStr">
        <is>
          <t>Hybrid</t>
        </is>
      </c>
      <c r="K1221" s="5" t="n">
        <v>1</v>
      </c>
      <c r="L1221" s="5" t="n">
        <v>40</v>
      </c>
      <c r="M1221" s="5" t="n">
        <v>3</v>
      </c>
      <c r="N1221" s="41" t="n">
        <v>89800</v>
      </c>
      <c r="O1221" s="41" t="n">
        <v>7600</v>
      </c>
      <c r="P1221" s="41" t="n">
        <v>0</v>
      </c>
      <c r="Q1221" s="41" t="n">
        <v>0</v>
      </c>
      <c r="R1221" s="41" t="n">
        <v>0</v>
      </c>
      <c r="S1221" s="28">
        <f>L1221*Settings!$C$7</f>
        <v/>
      </c>
      <c r="T1221" s="34">
        <f>O1221+P1221+Q1221+R1221</f>
        <v/>
      </c>
      <c r="U1221" s="34">
        <f>N1221+T1221</f>
        <v/>
      </c>
      <c r="V1221" s="33">
        <f>N1221/S1221</f>
        <v/>
      </c>
      <c r="W1221" s="33">
        <f>T1221/S1221</f>
        <v/>
      </c>
      <c r="X1221" s="33">
        <f>U1221/S1221</f>
        <v/>
      </c>
      <c r="Y1221" s="4">
        <f>IF(T1221&gt;0,1,0)</f>
        <v/>
      </c>
      <c r="Z1221" s="4">
        <f>INDEX('Job Evaluation'!$I$5:$I$40,MATCH(G1221,'Job Evaluation'!$A$5:$A$40,0))</f>
        <v/>
      </c>
      <c r="AA1221" s="4">
        <f>SUMPRODUCT(($C$2:$C$3444=C1221)*($X$2:$X$3444&lt;X1221))+SUMPRODUCT(($C$2:C1221=C1221)*($X$2:X1221=X1221))</f>
        <v/>
      </c>
      <c r="AB1221" s="4">
        <f>MIN(4,INT((AA1221-1)*4/COUNTIF($C$2:$C$3444,C1221))+1)</f>
        <v/>
      </c>
    </row>
    <row r="1222">
      <c r="A1222" s="5" t="inlineStr">
        <is>
          <t>W01429</t>
        </is>
      </c>
      <c r="B1222" s="5" t="inlineStr">
        <is>
          <t>DE · Munich</t>
        </is>
      </c>
      <c r="C1222" s="5" t="inlineStr">
        <is>
          <t>DE</t>
        </is>
      </c>
      <c r="D1222" s="5" t="inlineStr">
        <is>
          <t>Munich</t>
        </is>
      </c>
      <c r="E1222" s="5" t="inlineStr">
        <is>
          <t>Tech</t>
        </is>
      </c>
      <c r="F1222" s="5" t="inlineStr">
        <is>
          <t>L2</t>
        </is>
      </c>
      <c r="G1222" s="5" t="inlineStr">
        <is>
          <t>Tech L2</t>
        </is>
      </c>
      <c r="H1222" s="5" t="inlineStr">
        <is>
          <t>F</t>
        </is>
      </c>
      <c r="I1222" s="5" t="inlineStr">
        <is>
          <t>Permanent</t>
        </is>
      </c>
      <c r="J1222" s="5" t="inlineStr">
        <is>
          <t>Onsite</t>
        </is>
      </c>
      <c r="K1222" s="5" t="n">
        <v>1</v>
      </c>
      <c r="L1222" s="5" t="n">
        <v>40</v>
      </c>
      <c r="M1222" s="5" t="n">
        <v>3</v>
      </c>
      <c r="N1222" s="41" t="n">
        <v>53050</v>
      </c>
      <c r="O1222" s="41" t="n">
        <v>0</v>
      </c>
      <c r="P1222" s="41" t="n">
        <v>0</v>
      </c>
      <c r="Q1222" s="41" t="n">
        <v>0</v>
      </c>
      <c r="R1222" s="41" t="n">
        <v>0</v>
      </c>
      <c r="S1222" s="28">
        <f>L1222*Settings!$C$7</f>
        <v/>
      </c>
      <c r="T1222" s="34">
        <f>O1222+P1222+Q1222+R1222</f>
        <v/>
      </c>
      <c r="U1222" s="34">
        <f>N1222+T1222</f>
        <v/>
      </c>
      <c r="V1222" s="33">
        <f>N1222/S1222</f>
        <v/>
      </c>
      <c r="W1222" s="33">
        <f>T1222/S1222</f>
        <v/>
      </c>
      <c r="X1222" s="33">
        <f>U1222/S1222</f>
        <v/>
      </c>
      <c r="Y1222" s="4">
        <f>IF(T1222&gt;0,1,0)</f>
        <v/>
      </c>
      <c r="Z1222" s="4">
        <f>INDEX('Job Evaluation'!$I$5:$I$40,MATCH(G1222,'Job Evaluation'!$A$5:$A$40,0))</f>
        <v/>
      </c>
      <c r="AA1222" s="4">
        <f>SUMPRODUCT(($C$2:$C$3444=C1222)*($X$2:$X$3444&lt;X1222))+SUMPRODUCT(($C$2:C1222=C1222)*($X$2:X1222=X1222))</f>
        <v/>
      </c>
      <c r="AB1222" s="4">
        <f>MIN(4,INT((AA1222-1)*4/COUNTIF($C$2:$C$3444,C1222))+1)</f>
        <v/>
      </c>
    </row>
    <row r="1223">
      <c r="A1223" s="5" t="inlineStr">
        <is>
          <t>W01430</t>
        </is>
      </c>
      <c r="B1223" s="5" t="inlineStr">
        <is>
          <t>PL · Kraków</t>
        </is>
      </c>
      <c r="C1223" s="5" t="inlineStr">
        <is>
          <t>PL</t>
        </is>
      </c>
      <c r="D1223" s="5" t="inlineStr">
        <is>
          <t>Krakow</t>
        </is>
      </c>
      <c r="E1223" s="5" t="inlineStr">
        <is>
          <t>Sales</t>
        </is>
      </c>
      <c r="F1223" s="5" t="inlineStr">
        <is>
          <t>L2</t>
        </is>
      </c>
      <c r="G1223" s="5" t="inlineStr">
        <is>
          <t>Sales L2</t>
        </is>
      </c>
      <c r="H1223" s="5" t="inlineStr">
        <is>
          <t>F</t>
        </is>
      </c>
      <c r="I1223" s="5" t="inlineStr">
        <is>
          <t>Permanent</t>
        </is>
      </c>
      <c r="J1223" s="5" t="inlineStr">
        <is>
          <t>Onsite</t>
        </is>
      </c>
      <c r="K1223" s="5" t="n">
        <v>1</v>
      </c>
      <c r="L1223" s="5" t="n">
        <v>40</v>
      </c>
      <c r="M1223" s="5" t="n">
        <v>4</v>
      </c>
      <c r="N1223" s="41" t="n">
        <v>23350</v>
      </c>
      <c r="O1223" s="41" t="n">
        <v>0</v>
      </c>
      <c r="P1223" s="41" t="n">
        <v>3780</v>
      </c>
      <c r="Q1223" s="41" t="n">
        <v>0</v>
      </c>
      <c r="R1223" s="41" t="n">
        <v>0</v>
      </c>
      <c r="S1223" s="28">
        <f>L1223*Settings!$C$7</f>
        <v/>
      </c>
      <c r="T1223" s="34">
        <f>O1223+P1223+Q1223+R1223</f>
        <v/>
      </c>
      <c r="U1223" s="34">
        <f>N1223+T1223</f>
        <v/>
      </c>
      <c r="V1223" s="33">
        <f>N1223/S1223</f>
        <v/>
      </c>
      <c r="W1223" s="33">
        <f>T1223/S1223</f>
        <v/>
      </c>
      <c r="X1223" s="33">
        <f>U1223/S1223</f>
        <v/>
      </c>
      <c r="Y1223" s="4">
        <f>IF(T1223&gt;0,1,0)</f>
        <v/>
      </c>
      <c r="Z1223" s="4">
        <f>INDEX('Job Evaluation'!$I$5:$I$40,MATCH(G1223,'Job Evaluation'!$A$5:$A$40,0))</f>
        <v/>
      </c>
      <c r="AA1223" s="4">
        <f>SUMPRODUCT(($C$2:$C$3444=C1223)*($X$2:$X$3444&lt;X1223))+SUMPRODUCT(($C$2:C1223=C1223)*($X$2:X1223=X1223))</f>
        <v/>
      </c>
      <c r="AB1223" s="4">
        <f>MIN(4,INT((AA1223-1)*4/COUNTIF($C$2:$C$3444,C1223))+1)</f>
        <v/>
      </c>
    </row>
    <row r="1224">
      <c r="A1224" s="5" t="inlineStr">
        <is>
          <t>W01431</t>
        </is>
      </c>
      <c r="B1224" s="5" t="inlineStr">
        <is>
          <t>IT · Milan</t>
        </is>
      </c>
      <c r="C1224" s="5" t="inlineStr">
        <is>
          <t>IT</t>
        </is>
      </c>
      <c r="D1224" s="5" t="inlineStr">
        <is>
          <t>Milan</t>
        </is>
      </c>
      <c r="E1224" s="5" t="inlineStr">
        <is>
          <t>Customer Service</t>
        </is>
      </c>
      <c r="F1224" s="5" t="inlineStr">
        <is>
          <t>L5</t>
        </is>
      </c>
      <c r="G1224" s="5" t="inlineStr">
        <is>
          <t>Customer Service L5</t>
        </is>
      </c>
      <c r="H1224" s="5" t="inlineStr">
        <is>
          <t>M</t>
        </is>
      </c>
      <c r="I1224" s="5" t="inlineStr">
        <is>
          <t>Permanent</t>
        </is>
      </c>
      <c r="J1224" s="5" t="inlineStr">
        <is>
          <t>Remote</t>
        </is>
      </c>
      <c r="K1224" s="5" t="n">
        <v>1</v>
      </c>
      <c r="L1224" s="5" t="n">
        <v>40</v>
      </c>
      <c r="M1224" s="5" t="n">
        <v>2</v>
      </c>
      <c r="N1224" s="41" t="n">
        <v>75750</v>
      </c>
      <c r="O1224" s="41" t="n">
        <v>4420</v>
      </c>
      <c r="P1224" s="41" t="n">
        <v>0</v>
      </c>
      <c r="Q1224" s="41" t="n">
        <v>0</v>
      </c>
      <c r="R1224" s="41" t="n">
        <v>6000</v>
      </c>
      <c r="S1224" s="28">
        <f>L1224*Settings!$C$7</f>
        <v/>
      </c>
      <c r="T1224" s="34">
        <f>O1224+P1224+Q1224+R1224</f>
        <v/>
      </c>
      <c r="U1224" s="34">
        <f>N1224+T1224</f>
        <v/>
      </c>
      <c r="V1224" s="33">
        <f>N1224/S1224</f>
        <v/>
      </c>
      <c r="W1224" s="33">
        <f>T1224/S1224</f>
        <v/>
      </c>
      <c r="X1224" s="33">
        <f>U1224/S1224</f>
        <v/>
      </c>
      <c r="Y1224" s="4">
        <f>IF(T1224&gt;0,1,0)</f>
        <v/>
      </c>
      <c r="Z1224" s="4">
        <f>INDEX('Job Evaluation'!$I$5:$I$40,MATCH(G1224,'Job Evaluation'!$A$5:$A$40,0))</f>
        <v/>
      </c>
      <c r="AA1224" s="4">
        <f>SUMPRODUCT(($C$2:$C$3444=C1224)*($X$2:$X$3444&lt;X1224))+SUMPRODUCT(($C$2:C1224=C1224)*($X$2:X1224=X1224))</f>
        <v/>
      </c>
      <c r="AB1224" s="4">
        <f>MIN(4,INT((AA1224-1)*4/COUNTIF($C$2:$C$3444,C1224))+1)</f>
        <v/>
      </c>
    </row>
    <row r="1225">
      <c r="A1225" s="5" t="inlineStr">
        <is>
          <t>W01432</t>
        </is>
      </c>
      <c r="B1225" s="5" t="inlineStr">
        <is>
          <t>IT · Milan</t>
        </is>
      </c>
      <c r="C1225" s="5" t="inlineStr">
        <is>
          <t>IT</t>
        </is>
      </c>
      <c r="D1225" s="5" t="inlineStr">
        <is>
          <t>Milan</t>
        </is>
      </c>
      <c r="E1225" s="5" t="inlineStr">
        <is>
          <t>Tech</t>
        </is>
      </c>
      <c r="F1225" s="5" t="inlineStr">
        <is>
          <t>L2</t>
        </is>
      </c>
      <c r="G1225" s="5" t="inlineStr">
        <is>
          <t>Tech L2</t>
        </is>
      </c>
      <c r="H1225" s="5" t="inlineStr">
        <is>
          <t>M</t>
        </is>
      </c>
      <c r="I1225" s="5" t="inlineStr">
        <is>
          <t>Permanent</t>
        </is>
      </c>
      <c r="J1225" s="5" t="inlineStr">
        <is>
          <t>Hybrid</t>
        </is>
      </c>
      <c r="K1225" s="5" t="n">
        <v>1</v>
      </c>
      <c r="L1225" s="5" t="n">
        <v>40</v>
      </c>
      <c r="M1225" s="5" t="n">
        <v>3</v>
      </c>
      <c r="N1225" s="41" t="n">
        <v>40650</v>
      </c>
      <c r="O1225" s="41" t="n">
        <v>0</v>
      </c>
      <c r="P1225" s="41" t="n">
        <v>0</v>
      </c>
      <c r="Q1225" s="41" t="n">
        <v>0</v>
      </c>
      <c r="R1225" s="41" t="n">
        <v>0</v>
      </c>
      <c r="S1225" s="28">
        <f>L1225*Settings!$C$7</f>
        <v/>
      </c>
      <c r="T1225" s="34">
        <f>O1225+P1225+Q1225+R1225</f>
        <v/>
      </c>
      <c r="U1225" s="34">
        <f>N1225+T1225</f>
        <v/>
      </c>
      <c r="V1225" s="33">
        <f>N1225/S1225</f>
        <v/>
      </c>
      <c r="W1225" s="33">
        <f>T1225/S1225</f>
        <v/>
      </c>
      <c r="X1225" s="33">
        <f>U1225/S1225</f>
        <v/>
      </c>
      <c r="Y1225" s="4">
        <f>IF(T1225&gt;0,1,0)</f>
        <v/>
      </c>
      <c r="Z1225" s="4">
        <f>INDEX('Job Evaluation'!$I$5:$I$40,MATCH(G1225,'Job Evaluation'!$A$5:$A$40,0))</f>
        <v/>
      </c>
      <c r="AA1225" s="4">
        <f>SUMPRODUCT(($C$2:$C$3444=C1225)*($X$2:$X$3444&lt;X1225))+SUMPRODUCT(($C$2:C1225=C1225)*($X$2:X1225=X1225))</f>
        <v/>
      </c>
      <c r="AB1225" s="4">
        <f>MIN(4,INT((AA1225-1)*4/COUNTIF($C$2:$C$3444,C1225))+1)</f>
        <v/>
      </c>
    </row>
    <row r="1226">
      <c r="A1226" s="5" t="inlineStr">
        <is>
          <t>W01433</t>
        </is>
      </c>
      <c r="B1226" s="5" t="inlineStr">
        <is>
          <t>IT · Milan</t>
        </is>
      </c>
      <c r="C1226" s="5" t="inlineStr">
        <is>
          <t>IT</t>
        </is>
      </c>
      <c r="D1226" s="5" t="inlineStr">
        <is>
          <t>Milan</t>
        </is>
      </c>
      <c r="E1226" s="5" t="inlineStr">
        <is>
          <t>HR</t>
        </is>
      </c>
      <c r="F1226" s="5" t="inlineStr">
        <is>
          <t>L4</t>
        </is>
      </c>
      <c r="G1226" s="5" t="inlineStr">
        <is>
          <t>HR L4</t>
        </is>
      </c>
      <c r="H1226" s="5" t="inlineStr">
        <is>
          <t>F</t>
        </is>
      </c>
      <c r="I1226" s="5" t="inlineStr">
        <is>
          <t>Permanent</t>
        </is>
      </c>
      <c r="J1226" s="5" t="inlineStr">
        <is>
          <t>Onsite</t>
        </is>
      </c>
      <c r="K1226" s="5" t="n">
        <v>1</v>
      </c>
      <c r="L1226" s="5" t="n">
        <v>40</v>
      </c>
      <c r="M1226" s="5" t="n">
        <v>3</v>
      </c>
      <c r="N1226" s="41" t="n">
        <v>63900</v>
      </c>
      <c r="O1226" s="41" t="n">
        <v>4750</v>
      </c>
      <c r="P1226" s="41" t="n">
        <v>0</v>
      </c>
      <c r="Q1226" s="41" t="n">
        <v>0</v>
      </c>
      <c r="R1226" s="41" t="n">
        <v>0</v>
      </c>
      <c r="S1226" s="28">
        <f>L1226*Settings!$C$7</f>
        <v/>
      </c>
      <c r="T1226" s="34">
        <f>O1226+P1226+Q1226+R1226</f>
        <v/>
      </c>
      <c r="U1226" s="34">
        <f>N1226+T1226</f>
        <v/>
      </c>
      <c r="V1226" s="33">
        <f>N1226/S1226</f>
        <v/>
      </c>
      <c r="W1226" s="33">
        <f>T1226/S1226</f>
        <v/>
      </c>
      <c r="X1226" s="33">
        <f>U1226/S1226</f>
        <v/>
      </c>
      <c r="Y1226" s="4">
        <f>IF(T1226&gt;0,1,0)</f>
        <v/>
      </c>
      <c r="Z1226" s="4">
        <f>INDEX('Job Evaluation'!$I$5:$I$40,MATCH(G1226,'Job Evaluation'!$A$5:$A$40,0))</f>
        <v/>
      </c>
      <c r="AA1226" s="4">
        <f>SUMPRODUCT(($C$2:$C$3444=C1226)*($X$2:$X$3444&lt;X1226))+SUMPRODUCT(($C$2:C1226=C1226)*($X$2:X1226=X1226))</f>
        <v/>
      </c>
      <c r="AB1226" s="4">
        <f>MIN(4,INT((AA1226-1)*4/COUNTIF($C$2:$C$3444,C1226))+1)</f>
        <v/>
      </c>
    </row>
    <row r="1227">
      <c r="A1227" s="5" t="inlineStr">
        <is>
          <t>W01434</t>
        </is>
      </c>
      <c r="B1227" s="5" t="inlineStr">
        <is>
          <t>DE · Munich</t>
        </is>
      </c>
      <c r="C1227" s="5" t="inlineStr">
        <is>
          <t>DE</t>
        </is>
      </c>
      <c r="D1227" s="5" t="inlineStr">
        <is>
          <t>Munich</t>
        </is>
      </c>
      <c r="E1227" s="5" t="inlineStr">
        <is>
          <t>Operations</t>
        </is>
      </c>
      <c r="F1227" s="5" t="inlineStr">
        <is>
          <t>L1</t>
        </is>
      </c>
      <c r="G1227" s="5" t="inlineStr">
        <is>
          <t>Operations L1</t>
        </is>
      </c>
      <c r="H1227" s="5" t="inlineStr">
        <is>
          <t>F</t>
        </is>
      </c>
      <c r="I1227" s="5" t="inlineStr">
        <is>
          <t>Permanent</t>
        </is>
      </c>
      <c r="J1227" s="5" t="inlineStr">
        <is>
          <t>Onsite</t>
        </is>
      </c>
      <c r="K1227" s="5" t="n">
        <v>1</v>
      </c>
      <c r="L1227" s="5" t="n">
        <v>40</v>
      </c>
      <c r="M1227" s="5" t="n">
        <v>3</v>
      </c>
      <c r="N1227" s="41" t="n">
        <v>38600</v>
      </c>
      <c r="O1227" s="41" t="n">
        <v>0</v>
      </c>
      <c r="P1227" s="41" t="n">
        <v>0</v>
      </c>
      <c r="Q1227" s="41" t="n">
        <v>1800</v>
      </c>
      <c r="R1227" s="41" t="n">
        <v>0</v>
      </c>
      <c r="S1227" s="28">
        <f>L1227*Settings!$C$7</f>
        <v/>
      </c>
      <c r="T1227" s="34">
        <f>O1227+P1227+Q1227+R1227</f>
        <v/>
      </c>
      <c r="U1227" s="34">
        <f>N1227+T1227</f>
        <v/>
      </c>
      <c r="V1227" s="33">
        <f>N1227/S1227</f>
        <v/>
      </c>
      <c r="W1227" s="33">
        <f>T1227/S1227</f>
        <v/>
      </c>
      <c r="X1227" s="33">
        <f>U1227/S1227</f>
        <v/>
      </c>
      <c r="Y1227" s="4">
        <f>IF(T1227&gt;0,1,0)</f>
        <v/>
      </c>
      <c r="Z1227" s="4">
        <f>INDEX('Job Evaluation'!$I$5:$I$40,MATCH(G1227,'Job Evaluation'!$A$5:$A$40,0))</f>
        <v/>
      </c>
      <c r="AA1227" s="4">
        <f>SUMPRODUCT(($C$2:$C$3444=C1227)*($X$2:$X$3444&lt;X1227))+SUMPRODUCT(($C$2:C1227=C1227)*($X$2:X1227=X1227))</f>
        <v/>
      </c>
      <c r="AB1227" s="4">
        <f>MIN(4,INT((AA1227-1)*4/COUNTIF($C$2:$C$3444,C1227))+1)</f>
        <v/>
      </c>
    </row>
    <row r="1228">
      <c r="A1228" s="5" t="inlineStr">
        <is>
          <t>W01435</t>
        </is>
      </c>
      <c r="B1228" s="5" t="inlineStr">
        <is>
          <t>DE · Munich</t>
        </is>
      </c>
      <c r="C1228" s="5" t="inlineStr">
        <is>
          <t>DE</t>
        </is>
      </c>
      <c r="D1228" s="5" t="inlineStr">
        <is>
          <t>Munich</t>
        </is>
      </c>
      <c r="E1228" s="5" t="inlineStr">
        <is>
          <t>HR</t>
        </is>
      </c>
      <c r="F1228" s="5" t="inlineStr">
        <is>
          <t>L3</t>
        </is>
      </c>
      <c r="G1228" s="5" t="inlineStr">
        <is>
          <t>HR L3</t>
        </is>
      </c>
      <c r="H1228" s="5" t="inlineStr">
        <is>
          <t>M</t>
        </is>
      </c>
      <c r="I1228" s="5" t="inlineStr">
        <is>
          <t>Permanent</t>
        </is>
      </c>
      <c r="J1228" s="5" t="inlineStr">
        <is>
          <t>Onsite</t>
        </is>
      </c>
      <c r="K1228" s="5" t="n">
        <v>1</v>
      </c>
      <c r="L1228" s="5" t="n">
        <v>40</v>
      </c>
      <c r="M1228" s="5" t="n">
        <v>3</v>
      </c>
      <c r="N1228" s="41" t="n">
        <v>54300</v>
      </c>
      <c r="O1228" s="41" t="n">
        <v>2810</v>
      </c>
      <c r="P1228" s="41" t="n">
        <v>0</v>
      </c>
      <c r="Q1228" s="41" t="n">
        <v>0</v>
      </c>
      <c r="R1228" s="41" t="n">
        <v>0</v>
      </c>
      <c r="S1228" s="28">
        <f>L1228*Settings!$C$7</f>
        <v/>
      </c>
      <c r="T1228" s="34">
        <f>O1228+P1228+Q1228+R1228</f>
        <v/>
      </c>
      <c r="U1228" s="34">
        <f>N1228+T1228</f>
        <v/>
      </c>
      <c r="V1228" s="33">
        <f>N1228/S1228</f>
        <v/>
      </c>
      <c r="W1228" s="33">
        <f>T1228/S1228</f>
        <v/>
      </c>
      <c r="X1228" s="33">
        <f>U1228/S1228</f>
        <v/>
      </c>
      <c r="Y1228" s="4">
        <f>IF(T1228&gt;0,1,0)</f>
        <v/>
      </c>
      <c r="Z1228" s="4">
        <f>INDEX('Job Evaluation'!$I$5:$I$40,MATCH(G1228,'Job Evaluation'!$A$5:$A$40,0))</f>
        <v/>
      </c>
      <c r="AA1228" s="4">
        <f>SUMPRODUCT(($C$2:$C$3444=C1228)*($X$2:$X$3444&lt;X1228))+SUMPRODUCT(($C$2:C1228=C1228)*($X$2:X1228=X1228))</f>
        <v/>
      </c>
      <c r="AB1228" s="4">
        <f>MIN(4,INT((AA1228-1)*4/COUNTIF($C$2:$C$3444,C1228))+1)</f>
        <v/>
      </c>
    </row>
    <row r="1229">
      <c r="A1229" s="5" t="inlineStr">
        <is>
          <t>W01436</t>
        </is>
      </c>
      <c r="B1229" s="5" t="inlineStr">
        <is>
          <t>IT · Milan</t>
        </is>
      </c>
      <c r="C1229" s="5" t="inlineStr">
        <is>
          <t>IT</t>
        </is>
      </c>
      <c r="D1229" s="5" t="inlineStr">
        <is>
          <t>Milan</t>
        </is>
      </c>
      <c r="E1229" s="5" t="inlineStr">
        <is>
          <t>Tech</t>
        </is>
      </c>
      <c r="F1229" s="5" t="inlineStr">
        <is>
          <t>L1</t>
        </is>
      </c>
      <c r="G1229" s="5" t="inlineStr">
        <is>
          <t>Tech L1</t>
        </is>
      </c>
      <c r="H1229" s="5" t="inlineStr">
        <is>
          <t>F</t>
        </is>
      </c>
      <c r="I1229" s="5" t="inlineStr">
        <is>
          <t>Permanent</t>
        </is>
      </c>
      <c r="J1229" s="5" t="inlineStr">
        <is>
          <t>Hybrid</t>
        </is>
      </c>
      <c r="K1229" s="5" t="n">
        <v>0.8</v>
      </c>
      <c r="L1229" s="5" t="n">
        <v>32</v>
      </c>
      <c r="M1229" s="5" t="n">
        <v>3</v>
      </c>
      <c r="N1229" s="41" t="n">
        <v>26880</v>
      </c>
      <c r="O1229" s="41" t="n">
        <v>0</v>
      </c>
      <c r="P1229" s="41" t="n">
        <v>0</v>
      </c>
      <c r="Q1229" s="41" t="n">
        <v>0</v>
      </c>
      <c r="R1229" s="41" t="n">
        <v>0</v>
      </c>
      <c r="S1229" s="28">
        <f>L1229*Settings!$C$7</f>
        <v/>
      </c>
      <c r="T1229" s="34">
        <f>O1229+P1229+Q1229+R1229</f>
        <v/>
      </c>
      <c r="U1229" s="34">
        <f>N1229+T1229</f>
        <v/>
      </c>
      <c r="V1229" s="33">
        <f>N1229/S1229</f>
        <v/>
      </c>
      <c r="W1229" s="33">
        <f>T1229/S1229</f>
        <v/>
      </c>
      <c r="X1229" s="33">
        <f>U1229/S1229</f>
        <v/>
      </c>
      <c r="Y1229" s="4">
        <f>IF(T1229&gt;0,1,0)</f>
        <v/>
      </c>
      <c r="Z1229" s="4">
        <f>INDEX('Job Evaluation'!$I$5:$I$40,MATCH(G1229,'Job Evaluation'!$A$5:$A$40,0))</f>
        <v/>
      </c>
      <c r="AA1229" s="4">
        <f>SUMPRODUCT(($C$2:$C$3444=C1229)*($X$2:$X$3444&lt;X1229))+SUMPRODUCT(($C$2:C1229=C1229)*($X$2:X1229=X1229))</f>
        <v/>
      </c>
      <c r="AB1229" s="4">
        <f>MIN(4,INT((AA1229-1)*4/COUNTIF($C$2:$C$3444,C1229))+1)</f>
        <v/>
      </c>
    </row>
    <row r="1230">
      <c r="A1230" s="5" t="inlineStr">
        <is>
          <t>W01437</t>
        </is>
      </c>
      <c r="B1230" s="5" t="inlineStr">
        <is>
          <t>DE · Munich</t>
        </is>
      </c>
      <c r="C1230" s="5" t="inlineStr">
        <is>
          <t>DE</t>
        </is>
      </c>
      <c r="D1230" s="5" t="inlineStr">
        <is>
          <t>Munich</t>
        </is>
      </c>
      <c r="E1230" s="5" t="inlineStr">
        <is>
          <t>Sales</t>
        </is>
      </c>
      <c r="F1230" s="5" t="inlineStr">
        <is>
          <t>L1</t>
        </is>
      </c>
      <c r="G1230" s="5" t="inlineStr">
        <is>
          <t>Sales L1</t>
        </is>
      </c>
      <c r="H1230" s="5" t="inlineStr">
        <is>
          <t>M</t>
        </is>
      </c>
      <c r="I1230" s="5" t="inlineStr">
        <is>
          <t>Permanent</t>
        </is>
      </c>
      <c r="J1230" s="5" t="inlineStr">
        <is>
          <t>Hybrid</t>
        </is>
      </c>
      <c r="K1230" s="5" t="n">
        <v>1</v>
      </c>
      <c r="L1230" s="5" t="n">
        <v>40</v>
      </c>
      <c r="M1230" s="5" t="n">
        <v>3</v>
      </c>
      <c r="N1230" s="41" t="n">
        <v>44650</v>
      </c>
      <c r="O1230" s="41" t="n">
        <v>0</v>
      </c>
      <c r="P1230" s="41" t="n">
        <v>6560</v>
      </c>
      <c r="Q1230" s="41" t="n">
        <v>0</v>
      </c>
      <c r="R1230" s="41" t="n">
        <v>0</v>
      </c>
      <c r="S1230" s="28">
        <f>L1230*Settings!$C$7</f>
        <v/>
      </c>
      <c r="T1230" s="34">
        <f>O1230+P1230+Q1230+R1230</f>
        <v/>
      </c>
      <c r="U1230" s="34">
        <f>N1230+T1230</f>
        <v/>
      </c>
      <c r="V1230" s="33">
        <f>N1230/S1230</f>
        <v/>
      </c>
      <c r="W1230" s="33">
        <f>T1230/S1230</f>
        <v/>
      </c>
      <c r="X1230" s="33">
        <f>U1230/S1230</f>
        <v/>
      </c>
      <c r="Y1230" s="4">
        <f>IF(T1230&gt;0,1,0)</f>
        <v/>
      </c>
      <c r="Z1230" s="4">
        <f>INDEX('Job Evaluation'!$I$5:$I$40,MATCH(G1230,'Job Evaluation'!$A$5:$A$40,0))</f>
        <v/>
      </c>
      <c r="AA1230" s="4">
        <f>SUMPRODUCT(($C$2:$C$3444=C1230)*($X$2:$X$3444&lt;X1230))+SUMPRODUCT(($C$2:C1230=C1230)*($X$2:X1230=X1230))</f>
        <v/>
      </c>
      <c r="AB1230" s="4">
        <f>MIN(4,INT((AA1230-1)*4/COUNTIF($C$2:$C$3444,C1230))+1)</f>
        <v/>
      </c>
    </row>
    <row r="1231">
      <c r="A1231" s="5" t="inlineStr">
        <is>
          <t>W01438</t>
        </is>
      </c>
      <c r="B1231" s="5" t="inlineStr">
        <is>
          <t>IT · Milan</t>
        </is>
      </c>
      <c r="C1231" s="5" t="inlineStr">
        <is>
          <t>IT</t>
        </is>
      </c>
      <c r="D1231" s="5" t="inlineStr">
        <is>
          <t>Milan</t>
        </is>
      </c>
      <c r="E1231" s="5" t="inlineStr">
        <is>
          <t>Customer Service</t>
        </is>
      </c>
      <c r="F1231" s="5" t="inlineStr">
        <is>
          <t>L2</t>
        </is>
      </c>
      <c r="G1231" s="5" t="inlineStr">
        <is>
          <t>Customer Service L2</t>
        </is>
      </c>
      <c r="H1231" s="5" t="inlineStr">
        <is>
          <t>M</t>
        </is>
      </c>
      <c r="I1231" s="5" t="inlineStr">
        <is>
          <t>Permanent</t>
        </is>
      </c>
      <c r="J1231" s="5" t="inlineStr">
        <is>
          <t>Remote</t>
        </is>
      </c>
      <c r="K1231" s="5" t="n">
        <v>1</v>
      </c>
      <c r="L1231" s="5" t="n">
        <v>40</v>
      </c>
      <c r="M1231" s="5" t="n">
        <v>1</v>
      </c>
      <c r="N1231" s="41" t="n">
        <v>28550</v>
      </c>
      <c r="O1231" s="41" t="n">
        <v>0</v>
      </c>
      <c r="P1231" s="41" t="n">
        <v>0</v>
      </c>
      <c r="Q1231" s="41" t="n">
        <v>0</v>
      </c>
      <c r="R1231" s="41" t="n">
        <v>0</v>
      </c>
      <c r="S1231" s="28">
        <f>L1231*Settings!$C$7</f>
        <v/>
      </c>
      <c r="T1231" s="34">
        <f>O1231+P1231+Q1231+R1231</f>
        <v/>
      </c>
      <c r="U1231" s="34">
        <f>N1231+T1231</f>
        <v/>
      </c>
      <c r="V1231" s="33">
        <f>N1231/S1231</f>
        <v/>
      </c>
      <c r="W1231" s="33">
        <f>T1231/S1231</f>
        <v/>
      </c>
      <c r="X1231" s="33">
        <f>U1231/S1231</f>
        <v/>
      </c>
      <c r="Y1231" s="4">
        <f>IF(T1231&gt;0,1,0)</f>
        <v/>
      </c>
      <c r="Z1231" s="4">
        <f>INDEX('Job Evaluation'!$I$5:$I$40,MATCH(G1231,'Job Evaluation'!$A$5:$A$40,0))</f>
        <v/>
      </c>
      <c r="AA1231" s="4">
        <f>SUMPRODUCT(($C$2:$C$3444=C1231)*($X$2:$X$3444&lt;X1231))+SUMPRODUCT(($C$2:C1231=C1231)*($X$2:X1231=X1231))</f>
        <v/>
      </c>
      <c r="AB1231" s="4">
        <f>MIN(4,INT((AA1231-1)*4/COUNTIF($C$2:$C$3444,C1231))+1)</f>
        <v/>
      </c>
    </row>
    <row r="1232">
      <c r="A1232" s="5" t="inlineStr">
        <is>
          <t>W01439</t>
        </is>
      </c>
      <c r="B1232" s="5" t="inlineStr">
        <is>
          <t>IT · Milan</t>
        </is>
      </c>
      <c r="C1232" s="5" t="inlineStr">
        <is>
          <t>IT</t>
        </is>
      </c>
      <c r="D1232" s="5" t="inlineStr">
        <is>
          <t>Milan</t>
        </is>
      </c>
      <c r="E1232" s="5" t="inlineStr">
        <is>
          <t>Customer Service</t>
        </is>
      </c>
      <c r="F1232" s="5" t="inlineStr">
        <is>
          <t>L3</t>
        </is>
      </c>
      <c r="G1232" s="5" t="inlineStr">
        <is>
          <t>Customer Service L3</t>
        </is>
      </c>
      <c r="H1232" s="5" t="inlineStr">
        <is>
          <t>F</t>
        </is>
      </c>
      <c r="I1232" s="5" t="inlineStr">
        <is>
          <t>Permanent</t>
        </is>
      </c>
      <c r="J1232" s="5" t="inlineStr">
        <is>
          <t>Hybrid</t>
        </is>
      </c>
      <c r="K1232" s="5" t="n">
        <v>1</v>
      </c>
      <c r="L1232" s="5" t="n">
        <v>40</v>
      </c>
      <c r="M1232" s="5" t="n">
        <v>4</v>
      </c>
      <c r="N1232" s="41" t="n">
        <v>38400</v>
      </c>
      <c r="O1232" s="41" t="n">
        <v>2230</v>
      </c>
      <c r="P1232" s="41" t="n">
        <v>0</v>
      </c>
      <c r="Q1232" s="41" t="n">
        <v>0</v>
      </c>
      <c r="R1232" s="41" t="n">
        <v>0</v>
      </c>
      <c r="S1232" s="28">
        <f>L1232*Settings!$C$7</f>
        <v/>
      </c>
      <c r="T1232" s="34">
        <f>O1232+P1232+Q1232+R1232</f>
        <v/>
      </c>
      <c r="U1232" s="34">
        <f>N1232+T1232</f>
        <v/>
      </c>
      <c r="V1232" s="33">
        <f>N1232/S1232</f>
        <v/>
      </c>
      <c r="W1232" s="33">
        <f>T1232/S1232</f>
        <v/>
      </c>
      <c r="X1232" s="33">
        <f>U1232/S1232</f>
        <v/>
      </c>
      <c r="Y1232" s="4">
        <f>IF(T1232&gt;0,1,0)</f>
        <v/>
      </c>
      <c r="Z1232" s="4">
        <f>INDEX('Job Evaluation'!$I$5:$I$40,MATCH(G1232,'Job Evaluation'!$A$5:$A$40,0))</f>
        <v/>
      </c>
      <c r="AA1232" s="4">
        <f>SUMPRODUCT(($C$2:$C$3444=C1232)*($X$2:$X$3444&lt;X1232))+SUMPRODUCT(($C$2:C1232=C1232)*($X$2:X1232=X1232))</f>
        <v/>
      </c>
      <c r="AB1232" s="4">
        <f>MIN(4,INT((AA1232-1)*4/COUNTIF($C$2:$C$3444,C1232))+1)</f>
        <v/>
      </c>
    </row>
    <row r="1233">
      <c r="A1233" s="5" t="inlineStr">
        <is>
          <t>W01440</t>
        </is>
      </c>
      <c r="B1233" s="5" t="inlineStr">
        <is>
          <t>PL · Kraków</t>
        </is>
      </c>
      <c r="C1233" s="5" t="inlineStr">
        <is>
          <t>PL</t>
        </is>
      </c>
      <c r="D1233" s="5" t="inlineStr">
        <is>
          <t>Krakow</t>
        </is>
      </c>
      <c r="E1233" s="5" t="inlineStr">
        <is>
          <t>Operations</t>
        </is>
      </c>
      <c r="F1233" s="5" t="inlineStr">
        <is>
          <t>L2</t>
        </is>
      </c>
      <c r="G1233" s="5" t="inlineStr">
        <is>
          <t>Operations L2</t>
        </is>
      </c>
      <c r="H1233" s="5" t="inlineStr">
        <is>
          <t>M</t>
        </is>
      </c>
      <c r="I1233" s="5" t="inlineStr">
        <is>
          <t>Fixed-term</t>
        </is>
      </c>
      <c r="J1233" s="5" t="inlineStr">
        <is>
          <t>Hybrid</t>
        </is>
      </c>
      <c r="K1233" s="5" t="n">
        <v>1</v>
      </c>
      <c r="L1233" s="5" t="n">
        <v>40</v>
      </c>
      <c r="M1233" s="5" t="n">
        <v>3</v>
      </c>
      <c r="N1233" s="41" t="n">
        <v>27700</v>
      </c>
      <c r="O1233" s="41" t="n">
        <v>0</v>
      </c>
      <c r="P1233" s="41" t="n">
        <v>0</v>
      </c>
      <c r="Q1233" s="41" t="n">
        <v>0</v>
      </c>
      <c r="R1233" s="41" t="n">
        <v>0</v>
      </c>
      <c r="S1233" s="28">
        <f>L1233*Settings!$C$7</f>
        <v/>
      </c>
      <c r="T1233" s="34">
        <f>O1233+P1233+Q1233+R1233</f>
        <v/>
      </c>
      <c r="U1233" s="34">
        <f>N1233+T1233</f>
        <v/>
      </c>
      <c r="V1233" s="33">
        <f>N1233/S1233</f>
        <v/>
      </c>
      <c r="W1233" s="33">
        <f>T1233/S1233</f>
        <v/>
      </c>
      <c r="X1233" s="33">
        <f>U1233/S1233</f>
        <v/>
      </c>
      <c r="Y1233" s="4">
        <f>IF(T1233&gt;0,1,0)</f>
        <v/>
      </c>
      <c r="Z1233" s="4">
        <f>INDEX('Job Evaluation'!$I$5:$I$40,MATCH(G1233,'Job Evaluation'!$A$5:$A$40,0))</f>
        <v/>
      </c>
      <c r="AA1233" s="4">
        <f>SUMPRODUCT(($C$2:$C$3444=C1233)*($X$2:$X$3444&lt;X1233))+SUMPRODUCT(($C$2:C1233=C1233)*($X$2:X1233=X1233))</f>
        <v/>
      </c>
      <c r="AB1233" s="4">
        <f>MIN(4,INT((AA1233-1)*4/COUNTIF($C$2:$C$3444,C1233))+1)</f>
        <v/>
      </c>
    </row>
    <row r="1234">
      <c r="A1234" s="5" t="inlineStr">
        <is>
          <t>W01441</t>
        </is>
      </c>
      <c r="B1234" s="5" t="inlineStr">
        <is>
          <t>IT · Milan</t>
        </is>
      </c>
      <c r="C1234" s="5" t="inlineStr">
        <is>
          <t>IT</t>
        </is>
      </c>
      <c r="D1234" s="5" t="inlineStr">
        <is>
          <t>Milan</t>
        </is>
      </c>
      <c r="E1234" s="5" t="inlineStr">
        <is>
          <t>Operations</t>
        </is>
      </c>
      <c r="F1234" s="5" t="inlineStr">
        <is>
          <t>L4</t>
        </is>
      </c>
      <c r="G1234" s="5" t="inlineStr">
        <is>
          <t>Operations L4</t>
        </is>
      </c>
      <c r="H1234" s="5" t="inlineStr">
        <is>
          <t>M</t>
        </is>
      </c>
      <c r="I1234" s="5" t="inlineStr">
        <is>
          <t>Permanent</t>
        </is>
      </c>
      <c r="J1234" s="5" t="inlineStr">
        <is>
          <t>Hybrid</t>
        </is>
      </c>
      <c r="K1234" s="5" t="n">
        <v>1</v>
      </c>
      <c r="L1234" s="5" t="n">
        <v>40</v>
      </c>
      <c r="M1234" s="5" t="n">
        <v>3</v>
      </c>
      <c r="N1234" s="41" t="n">
        <v>52950</v>
      </c>
      <c r="O1234" s="41" t="n">
        <v>4300</v>
      </c>
      <c r="P1234" s="41" t="n">
        <v>0</v>
      </c>
      <c r="Q1234" s="41" t="n">
        <v>0</v>
      </c>
      <c r="R1234" s="41" t="n">
        <v>0</v>
      </c>
      <c r="S1234" s="28">
        <f>L1234*Settings!$C$7</f>
        <v/>
      </c>
      <c r="T1234" s="34">
        <f>O1234+P1234+Q1234+R1234</f>
        <v/>
      </c>
      <c r="U1234" s="34">
        <f>N1234+T1234</f>
        <v/>
      </c>
      <c r="V1234" s="33">
        <f>N1234/S1234</f>
        <v/>
      </c>
      <c r="W1234" s="33">
        <f>T1234/S1234</f>
        <v/>
      </c>
      <c r="X1234" s="33">
        <f>U1234/S1234</f>
        <v/>
      </c>
      <c r="Y1234" s="4">
        <f>IF(T1234&gt;0,1,0)</f>
        <v/>
      </c>
      <c r="Z1234" s="4">
        <f>INDEX('Job Evaluation'!$I$5:$I$40,MATCH(G1234,'Job Evaluation'!$A$5:$A$40,0))</f>
        <v/>
      </c>
      <c r="AA1234" s="4">
        <f>SUMPRODUCT(($C$2:$C$3444=C1234)*($X$2:$X$3444&lt;X1234))+SUMPRODUCT(($C$2:C1234=C1234)*($X$2:X1234=X1234))</f>
        <v/>
      </c>
      <c r="AB1234" s="4">
        <f>MIN(4,INT((AA1234-1)*4/COUNTIF($C$2:$C$3444,C1234))+1)</f>
        <v/>
      </c>
    </row>
    <row r="1235">
      <c r="A1235" s="5" t="inlineStr">
        <is>
          <t>W01442</t>
        </is>
      </c>
      <c r="B1235" s="5" t="inlineStr">
        <is>
          <t>PL · Kraków</t>
        </is>
      </c>
      <c r="C1235" s="5" t="inlineStr">
        <is>
          <t>PL</t>
        </is>
      </c>
      <c r="D1235" s="5" t="inlineStr">
        <is>
          <t>Krakow</t>
        </is>
      </c>
      <c r="E1235" s="5" t="inlineStr">
        <is>
          <t>Operations</t>
        </is>
      </c>
      <c r="F1235" s="5" t="inlineStr">
        <is>
          <t>L2</t>
        </is>
      </c>
      <c r="G1235" s="5" t="inlineStr">
        <is>
          <t>Operations L2</t>
        </is>
      </c>
      <c r="H1235" s="5" t="inlineStr">
        <is>
          <t>M</t>
        </is>
      </c>
      <c r="I1235" s="5" t="inlineStr">
        <is>
          <t>Fixed-term</t>
        </is>
      </c>
      <c r="J1235" s="5" t="inlineStr">
        <is>
          <t>Remote</t>
        </is>
      </c>
      <c r="K1235" s="5" t="n">
        <v>1</v>
      </c>
      <c r="L1235" s="5" t="n">
        <v>40</v>
      </c>
      <c r="M1235" s="5" t="n">
        <v>4</v>
      </c>
      <c r="N1235" s="41" t="n">
        <v>23000</v>
      </c>
      <c r="O1235" s="41" t="n">
        <v>0</v>
      </c>
      <c r="P1235" s="41" t="n">
        <v>0</v>
      </c>
      <c r="Q1235" s="41" t="n">
        <v>0</v>
      </c>
      <c r="R1235" s="41" t="n">
        <v>0</v>
      </c>
      <c r="S1235" s="28">
        <f>L1235*Settings!$C$7</f>
        <v/>
      </c>
      <c r="T1235" s="34">
        <f>O1235+P1235+Q1235+R1235</f>
        <v/>
      </c>
      <c r="U1235" s="34">
        <f>N1235+T1235</f>
        <v/>
      </c>
      <c r="V1235" s="33">
        <f>N1235/S1235</f>
        <v/>
      </c>
      <c r="W1235" s="33">
        <f>T1235/S1235</f>
        <v/>
      </c>
      <c r="X1235" s="33">
        <f>U1235/S1235</f>
        <v/>
      </c>
      <c r="Y1235" s="4">
        <f>IF(T1235&gt;0,1,0)</f>
        <v/>
      </c>
      <c r="Z1235" s="4">
        <f>INDEX('Job Evaluation'!$I$5:$I$40,MATCH(G1235,'Job Evaluation'!$A$5:$A$40,0))</f>
        <v/>
      </c>
      <c r="AA1235" s="4">
        <f>SUMPRODUCT(($C$2:$C$3444=C1235)*($X$2:$X$3444&lt;X1235))+SUMPRODUCT(($C$2:C1235=C1235)*($X$2:X1235=X1235))</f>
        <v/>
      </c>
      <c r="AB1235" s="4">
        <f>MIN(4,INT((AA1235-1)*4/COUNTIF($C$2:$C$3444,C1235))+1)</f>
        <v/>
      </c>
    </row>
    <row r="1236">
      <c r="A1236" s="5" t="inlineStr">
        <is>
          <t>W01443</t>
        </is>
      </c>
      <c r="B1236" s="5" t="inlineStr">
        <is>
          <t>ES · Barcelona</t>
        </is>
      </c>
      <c r="C1236" s="5" t="inlineStr">
        <is>
          <t>ES</t>
        </is>
      </c>
      <c r="D1236" s="5" t="inlineStr">
        <is>
          <t>Barcelona</t>
        </is>
      </c>
      <c r="E1236" s="5" t="inlineStr">
        <is>
          <t>Customer Service</t>
        </is>
      </c>
      <c r="F1236" s="5" t="inlineStr">
        <is>
          <t>L2</t>
        </is>
      </c>
      <c r="G1236" s="5" t="inlineStr">
        <is>
          <t>Customer Service L2</t>
        </is>
      </c>
      <c r="H1236" s="5" t="inlineStr">
        <is>
          <t>M</t>
        </is>
      </c>
      <c r="I1236" s="5" t="inlineStr">
        <is>
          <t>Permanent</t>
        </is>
      </c>
      <c r="J1236" s="5" t="inlineStr">
        <is>
          <t>Onsite</t>
        </is>
      </c>
      <c r="K1236" s="5" t="n">
        <v>1</v>
      </c>
      <c r="L1236" s="5" t="n">
        <v>40</v>
      </c>
      <c r="M1236" s="5" t="n">
        <v>3</v>
      </c>
      <c r="N1236" s="41" t="n">
        <v>31750</v>
      </c>
      <c r="O1236" s="41" t="n">
        <v>0</v>
      </c>
      <c r="P1236" s="41" t="n">
        <v>0</v>
      </c>
      <c r="Q1236" s="41" t="n">
        <v>1200</v>
      </c>
      <c r="R1236" s="41" t="n">
        <v>0</v>
      </c>
      <c r="S1236" s="28">
        <f>L1236*Settings!$C$7</f>
        <v/>
      </c>
      <c r="T1236" s="34">
        <f>O1236+P1236+Q1236+R1236</f>
        <v/>
      </c>
      <c r="U1236" s="34">
        <f>N1236+T1236</f>
        <v/>
      </c>
      <c r="V1236" s="33">
        <f>N1236/S1236</f>
        <v/>
      </c>
      <c r="W1236" s="33">
        <f>T1236/S1236</f>
        <v/>
      </c>
      <c r="X1236" s="33">
        <f>U1236/S1236</f>
        <v/>
      </c>
      <c r="Y1236" s="4">
        <f>IF(T1236&gt;0,1,0)</f>
        <v/>
      </c>
      <c r="Z1236" s="4">
        <f>INDEX('Job Evaluation'!$I$5:$I$40,MATCH(G1236,'Job Evaluation'!$A$5:$A$40,0))</f>
        <v/>
      </c>
      <c r="AA1236" s="4">
        <f>SUMPRODUCT(($C$2:$C$3444=C1236)*($X$2:$X$3444&lt;X1236))+SUMPRODUCT(($C$2:C1236=C1236)*($X$2:X1236=X1236))</f>
        <v/>
      </c>
      <c r="AB1236" s="4">
        <f>MIN(4,INT((AA1236-1)*4/COUNTIF($C$2:$C$3444,C1236))+1)</f>
        <v/>
      </c>
    </row>
    <row r="1237">
      <c r="A1237" s="5" t="inlineStr">
        <is>
          <t>W01444</t>
        </is>
      </c>
      <c r="B1237" s="5" t="inlineStr">
        <is>
          <t>DE · Munich</t>
        </is>
      </c>
      <c r="C1237" s="5" t="inlineStr">
        <is>
          <t>DE</t>
        </is>
      </c>
      <c r="D1237" s="5" t="inlineStr">
        <is>
          <t>Munich</t>
        </is>
      </c>
      <c r="E1237" s="5" t="inlineStr">
        <is>
          <t>Operations</t>
        </is>
      </c>
      <c r="F1237" s="5" t="inlineStr">
        <is>
          <t>L3</t>
        </is>
      </c>
      <c r="G1237" s="5" t="inlineStr">
        <is>
          <t>Operations L3</t>
        </is>
      </c>
      <c r="H1237" s="5" t="inlineStr">
        <is>
          <t>F</t>
        </is>
      </c>
      <c r="I1237" s="5" t="inlineStr">
        <is>
          <t>Permanent</t>
        </is>
      </c>
      <c r="J1237" s="5" t="inlineStr">
        <is>
          <t>Onsite</t>
        </is>
      </c>
      <c r="K1237" s="5" t="n">
        <v>1</v>
      </c>
      <c r="L1237" s="5" t="n">
        <v>40</v>
      </c>
      <c r="M1237" s="5" t="n">
        <v>1</v>
      </c>
      <c r="N1237" s="41" t="n">
        <v>70600</v>
      </c>
      <c r="O1237" s="41" t="n">
        <v>0</v>
      </c>
      <c r="P1237" s="41" t="n">
        <v>0</v>
      </c>
      <c r="Q1237" s="41" t="n">
        <v>1800</v>
      </c>
      <c r="R1237" s="41" t="n">
        <v>0</v>
      </c>
      <c r="S1237" s="28">
        <f>L1237*Settings!$C$7</f>
        <v/>
      </c>
      <c r="T1237" s="34">
        <f>O1237+P1237+Q1237+R1237</f>
        <v/>
      </c>
      <c r="U1237" s="34">
        <f>N1237+T1237</f>
        <v/>
      </c>
      <c r="V1237" s="33">
        <f>N1237/S1237</f>
        <v/>
      </c>
      <c r="W1237" s="33">
        <f>T1237/S1237</f>
        <v/>
      </c>
      <c r="X1237" s="33">
        <f>U1237/S1237</f>
        <v/>
      </c>
      <c r="Y1237" s="4">
        <f>IF(T1237&gt;0,1,0)</f>
        <v/>
      </c>
      <c r="Z1237" s="4">
        <f>INDEX('Job Evaluation'!$I$5:$I$40,MATCH(G1237,'Job Evaluation'!$A$5:$A$40,0))</f>
        <v/>
      </c>
      <c r="AA1237" s="4">
        <f>SUMPRODUCT(($C$2:$C$3444=C1237)*($X$2:$X$3444&lt;X1237))+SUMPRODUCT(($C$2:C1237=C1237)*($X$2:X1237=X1237))</f>
        <v/>
      </c>
      <c r="AB1237" s="4">
        <f>MIN(4,INT((AA1237-1)*4/COUNTIF($C$2:$C$3444,C1237))+1)</f>
        <v/>
      </c>
    </row>
    <row r="1238">
      <c r="A1238" s="5" t="inlineStr">
        <is>
          <t>W01445</t>
        </is>
      </c>
      <c r="B1238" s="5" t="inlineStr">
        <is>
          <t>ES · Barcelona</t>
        </is>
      </c>
      <c r="C1238" s="5" t="inlineStr">
        <is>
          <t>ES</t>
        </is>
      </c>
      <c r="D1238" s="5" t="inlineStr">
        <is>
          <t>Barcelona</t>
        </is>
      </c>
      <c r="E1238" s="5" t="inlineStr">
        <is>
          <t>Tech</t>
        </is>
      </c>
      <c r="F1238" s="5" t="inlineStr">
        <is>
          <t>L4</t>
        </is>
      </c>
      <c r="G1238" s="5" t="inlineStr">
        <is>
          <t>Tech L4</t>
        </is>
      </c>
      <c r="H1238" s="5" t="inlineStr">
        <is>
          <t>M</t>
        </is>
      </c>
      <c r="I1238" s="5" t="inlineStr">
        <is>
          <t>Permanent</t>
        </is>
      </c>
      <c r="J1238" s="5" t="inlineStr">
        <is>
          <t>Remote</t>
        </is>
      </c>
      <c r="K1238" s="5" t="n">
        <v>1</v>
      </c>
      <c r="L1238" s="5" t="n">
        <v>40</v>
      </c>
      <c r="M1238" s="5" t="n">
        <v>3</v>
      </c>
      <c r="N1238" s="41" t="n">
        <v>70350</v>
      </c>
      <c r="O1238" s="41" t="n">
        <v>5180</v>
      </c>
      <c r="P1238" s="41" t="n">
        <v>0</v>
      </c>
      <c r="Q1238" s="41" t="n">
        <v>0</v>
      </c>
      <c r="R1238" s="41" t="n">
        <v>0</v>
      </c>
      <c r="S1238" s="28">
        <f>L1238*Settings!$C$7</f>
        <v/>
      </c>
      <c r="T1238" s="34">
        <f>O1238+P1238+Q1238+R1238</f>
        <v/>
      </c>
      <c r="U1238" s="34">
        <f>N1238+T1238</f>
        <v/>
      </c>
      <c r="V1238" s="33">
        <f>N1238/S1238</f>
        <v/>
      </c>
      <c r="W1238" s="33">
        <f>T1238/S1238</f>
        <v/>
      </c>
      <c r="X1238" s="33">
        <f>U1238/S1238</f>
        <v/>
      </c>
      <c r="Y1238" s="4">
        <f>IF(T1238&gt;0,1,0)</f>
        <v/>
      </c>
      <c r="Z1238" s="4">
        <f>INDEX('Job Evaluation'!$I$5:$I$40,MATCH(G1238,'Job Evaluation'!$A$5:$A$40,0))</f>
        <v/>
      </c>
      <c r="AA1238" s="4">
        <f>SUMPRODUCT(($C$2:$C$3444=C1238)*($X$2:$X$3444&lt;X1238))+SUMPRODUCT(($C$2:C1238=C1238)*($X$2:X1238=X1238))</f>
        <v/>
      </c>
      <c r="AB1238" s="4">
        <f>MIN(4,INT((AA1238-1)*4/COUNTIF($C$2:$C$3444,C1238))+1)</f>
        <v/>
      </c>
    </row>
    <row r="1239">
      <c r="A1239" s="5" t="inlineStr">
        <is>
          <t>W01446</t>
        </is>
      </c>
      <c r="B1239" s="5" t="inlineStr">
        <is>
          <t>ES · Barcelona</t>
        </is>
      </c>
      <c r="C1239" s="5" t="inlineStr">
        <is>
          <t>ES</t>
        </is>
      </c>
      <c r="D1239" s="5" t="inlineStr">
        <is>
          <t>Barcelona</t>
        </is>
      </c>
      <c r="E1239" s="5" t="inlineStr">
        <is>
          <t>Sales</t>
        </is>
      </c>
      <c r="F1239" s="5" t="inlineStr">
        <is>
          <t>L1</t>
        </is>
      </c>
      <c r="G1239" s="5" t="inlineStr">
        <is>
          <t>Sales L1</t>
        </is>
      </c>
      <c r="H1239" s="5" t="inlineStr">
        <is>
          <t>M</t>
        </is>
      </c>
      <c r="I1239" s="5" t="inlineStr">
        <is>
          <t>Permanent</t>
        </is>
      </c>
      <c r="J1239" s="5" t="inlineStr">
        <is>
          <t>Hybrid</t>
        </is>
      </c>
      <c r="K1239" s="5" t="n">
        <v>1</v>
      </c>
      <c r="L1239" s="5" t="n">
        <v>40</v>
      </c>
      <c r="M1239" s="5" t="n">
        <v>4</v>
      </c>
      <c r="N1239" s="41" t="n">
        <v>28950</v>
      </c>
      <c r="O1239" s="41" t="n">
        <v>0</v>
      </c>
      <c r="P1239" s="41" t="n">
        <v>4510</v>
      </c>
      <c r="Q1239" s="41" t="n">
        <v>0</v>
      </c>
      <c r="R1239" s="41" t="n">
        <v>0</v>
      </c>
      <c r="S1239" s="28">
        <f>L1239*Settings!$C$7</f>
        <v/>
      </c>
      <c r="T1239" s="34">
        <f>O1239+P1239+Q1239+R1239</f>
        <v/>
      </c>
      <c r="U1239" s="34">
        <f>N1239+T1239</f>
        <v/>
      </c>
      <c r="V1239" s="33">
        <f>N1239/S1239</f>
        <v/>
      </c>
      <c r="W1239" s="33">
        <f>T1239/S1239</f>
        <v/>
      </c>
      <c r="X1239" s="33">
        <f>U1239/S1239</f>
        <v/>
      </c>
      <c r="Y1239" s="4">
        <f>IF(T1239&gt;0,1,0)</f>
        <v/>
      </c>
      <c r="Z1239" s="4">
        <f>INDEX('Job Evaluation'!$I$5:$I$40,MATCH(G1239,'Job Evaluation'!$A$5:$A$40,0))</f>
        <v/>
      </c>
      <c r="AA1239" s="4">
        <f>SUMPRODUCT(($C$2:$C$3444=C1239)*($X$2:$X$3444&lt;X1239))+SUMPRODUCT(($C$2:C1239=C1239)*($X$2:X1239=X1239))</f>
        <v/>
      </c>
      <c r="AB1239" s="4">
        <f>MIN(4,INT((AA1239-1)*4/COUNTIF($C$2:$C$3444,C1239))+1)</f>
        <v/>
      </c>
    </row>
    <row r="1240">
      <c r="A1240" s="5" t="inlineStr">
        <is>
          <t>W01447</t>
        </is>
      </c>
      <c r="B1240" s="5" t="inlineStr">
        <is>
          <t>PL · Kraków</t>
        </is>
      </c>
      <c r="C1240" s="5" t="inlineStr">
        <is>
          <t>PL</t>
        </is>
      </c>
      <c r="D1240" s="5" t="inlineStr">
        <is>
          <t>Krakow</t>
        </is>
      </c>
      <c r="E1240" s="5" t="inlineStr">
        <is>
          <t>Sales</t>
        </is>
      </c>
      <c r="F1240" s="5" t="inlineStr">
        <is>
          <t>L2</t>
        </is>
      </c>
      <c r="G1240" s="5" t="inlineStr">
        <is>
          <t>Sales L2</t>
        </is>
      </c>
      <c r="H1240" s="5" t="inlineStr">
        <is>
          <t>F</t>
        </is>
      </c>
      <c r="I1240" s="5" t="inlineStr">
        <is>
          <t>Permanent</t>
        </is>
      </c>
      <c r="J1240" s="5" t="inlineStr">
        <is>
          <t>Hybrid</t>
        </is>
      </c>
      <c r="K1240" s="5" t="n">
        <v>1</v>
      </c>
      <c r="L1240" s="5" t="n">
        <v>40</v>
      </c>
      <c r="M1240" s="5" t="n">
        <v>2</v>
      </c>
      <c r="N1240" s="41" t="n">
        <v>26850</v>
      </c>
      <c r="O1240" s="41" t="n">
        <v>0</v>
      </c>
      <c r="P1240" s="41" t="n">
        <v>2890</v>
      </c>
      <c r="Q1240" s="41" t="n">
        <v>0</v>
      </c>
      <c r="R1240" s="41" t="n">
        <v>0</v>
      </c>
      <c r="S1240" s="28">
        <f>L1240*Settings!$C$7</f>
        <v/>
      </c>
      <c r="T1240" s="34">
        <f>O1240+P1240+Q1240+R1240</f>
        <v/>
      </c>
      <c r="U1240" s="34">
        <f>N1240+T1240</f>
        <v/>
      </c>
      <c r="V1240" s="33">
        <f>N1240/S1240</f>
        <v/>
      </c>
      <c r="W1240" s="33">
        <f>T1240/S1240</f>
        <v/>
      </c>
      <c r="X1240" s="33">
        <f>U1240/S1240</f>
        <v/>
      </c>
      <c r="Y1240" s="4">
        <f>IF(T1240&gt;0,1,0)</f>
        <v/>
      </c>
      <c r="Z1240" s="4">
        <f>INDEX('Job Evaluation'!$I$5:$I$40,MATCH(G1240,'Job Evaluation'!$A$5:$A$40,0))</f>
        <v/>
      </c>
      <c r="AA1240" s="4">
        <f>SUMPRODUCT(($C$2:$C$3444=C1240)*($X$2:$X$3444&lt;X1240))+SUMPRODUCT(($C$2:C1240=C1240)*($X$2:X1240=X1240))</f>
        <v/>
      </c>
      <c r="AB1240" s="4">
        <f>MIN(4,INT((AA1240-1)*4/COUNTIF($C$2:$C$3444,C1240))+1)</f>
        <v/>
      </c>
    </row>
    <row r="1241">
      <c r="A1241" s="5" t="inlineStr">
        <is>
          <t>W01448</t>
        </is>
      </c>
      <c r="B1241" s="5" t="inlineStr">
        <is>
          <t>PL · Kraków</t>
        </is>
      </c>
      <c r="C1241" s="5" t="inlineStr">
        <is>
          <t>PL</t>
        </is>
      </c>
      <c r="D1241" s="5" t="inlineStr">
        <is>
          <t>Krakow</t>
        </is>
      </c>
      <c r="E1241" s="5" t="inlineStr">
        <is>
          <t>Customer Service</t>
        </is>
      </c>
      <c r="F1241" s="5" t="inlineStr">
        <is>
          <t>L4</t>
        </is>
      </c>
      <c r="G1241" s="5" t="inlineStr">
        <is>
          <t>Customer Service L4</t>
        </is>
      </c>
      <c r="H1241" s="5" t="inlineStr">
        <is>
          <t>M</t>
        </is>
      </c>
      <c r="I1241" s="5" t="inlineStr">
        <is>
          <t>Permanent</t>
        </is>
      </c>
      <c r="J1241" s="5" t="inlineStr">
        <is>
          <t>Onsite</t>
        </is>
      </c>
      <c r="K1241" s="5" t="n">
        <v>1</v>
      </c>
      <c r="L1241" s="5" t="n">
        <v>40</v>
      </c>
      <c r="M1241" s="5" t="n">
        <v>2</v>
      </c>
      <c r="N1241" s="41" t="n">
        <v>41150</v>
      </c>
      <c r="O1241" s="41" t="n">
        <v>1640</v>
      </c>
      <c r="P1241" s="41" t="n">
        <v>0</v>
      </c>
      <c r="Q1241" s="41" t="n">
        <v>0</v>
      </c>
      <c r="R1241" s="41" t="n">
        <v>0</v>
      </c>
      <c r="S1241" s="28">
        <f>L1241*Settings!$C$7</f>
        <v/>
      </c>
      <c r="T1241" s="34">
        <f>O1241+P1241+Q1241+R1241</f>
        <v/>
      </c>
      <c r="U1241" s="34">
        <f>N1241+T1241</f>
        <v/>
      </c>
      <c r="V1241" s="33">
        <f>N1241/S1241</f>
        <v/>
      </c>
      <c r="W1241" s="33">
        <f>T1241/S1241</f>
        <v/>
      </c>
      <c r="X1241" s="33">
        <f>U1241/S1241</f>
        <v/>
      </c>
      <c r="Y1241" s="4">
        <f>IF(T1241&gt;0,1,0)</f>
        <v/>
      </c>
      <c r="Z1241" s="4">
        <f>INDEX('Job Evaluation'!$I$5:$I$40,MATCH(G1241,'Job Evaluation'!$A$5:$A$40,0))</f>
        <v/>
      </c>
      <c r="AA1241" s="4">
        <f>SUMPRODUCT(($C$2:$C$3444=C1241)*($X$2:$X$3444&lt;X1241))+SUMPRODUCT(($C$2:C1241=C1241)*($X$2:X1241=X1241))</f>
        <v/>
      </c>
      <c r="AB1241" s="4">
        <f>MIN(4,INT((AA1241-1)*4/COUNTIF($C$2:$C$3444,C1241))+1)</f>
        <v/>
      </c>
    </row>
    <row r="1242">
      <c r="A1242" s="5" t="inlineStr">
        <is>
          <t>W01449</t>
        </is>
      </c>
      <c r="B1242" s="5" t="inlineStr">
        <is>
          <t>ES · Barcelona</t>
        </is>
      </c>
      <c r="C1242" s="5" t="inlineStr">
        <is>
          <t>ES</t>
        </is>
      </c>
      <c r="D1242" s="5" t="inlineStr">
        <is>
          <t>Barcelona</t>
        </is>
      </c>
      <c r="E1242" s="5" t="inlineStr">
        <is>
          <t>Sales</t>
        </is>
      </c>
      <c r="F1242" s="5" t="inlineStr">
        <is>
          <t>L1</t>
        </is>
      </c>
      <c r="G1242" s="5" t="inlineStr">
        <is>
          <t>Sales L1</t>
        </is>
      </c>
      <c r="H1242" s="5" t="inlineStr">
        <is>
          <t>F</t>
        </is>
      </c>
      <c r="I1242" s="5" t="inlineStr">
        <is>
          <t>Permanent</t>
        </is>
      </c>
      <c r="J1242" s="5" t="inlineStr">
        <is>
          <t>Hybrid</t>
        </is>
      </c>
      <c r="K1242" s="5" t="n">
        <v>1</v>
      </c>
      <c r="L1242" s="5" t="n">
        <v>40</v>
      </c>
      <c r="M1242" s="5" t="n">
        <v>5</v>
      </c>
      <c r="N1242" s="41" t="n">
        <v>22800</v>
      </c>
      <c r="O1242" s="41" t="n">
        <v>0</v>
      </c>
      <c r="P1242" s="41" t="n">
        <v>2160</v>
      </c>
      <c r="Q1242" s="41" t="n">
        <v>0</v>
      </c>
      <c r="R1242" s="41" t="n">
        <v>0</v>
      </c>
      <c r="S1242" s="28">
        <f>L1242*Settings!$C$7</f>
        <v/>
      </c>
      <c r="T1242" s="34">
        <f>O1242+P1242+Q1242+R1242</f>
        <v/>
      </c>
      <c r="U1242" s="34">
        <f>N1242+T1242</f>
        <v/>
      </c>
      <c r="V1242" s="33">
        <f>N1242/S1242</f>
        <v/>
      </c>
      <c r="W1242" s="33">
        <f>T1242/S1242</f>
        <v/>
      </c>
      <c r="X1242" s="33">
        <f>U1242/S1242</f>
        <v/>
      </c>
      <c r="Y1242" s="4">
        <f>IF(T1242&gt;0,1,0)</f>
        <v/>
      </c>
      <c r="Z1242" s="4">
        <f>INDEX('Job Evaluation'!$I$5:$I$40,MATCH(G1242,'Job Evaluation'!$A$5:$A$40,0))</f>
        <v/>
      </c>
      <c r="AA1242" s="4">
        <f>SUMPRODUCT(($C$2:$C$3444=C1242)*($X$2:$X$3444&lt;X1242))+SUMPRODUCT(($C$2:C1242=C1242)*($X$2:X1242=X1242))</f>
        <v/>
      </c>
      <c r="AB1242" s="4">
        <f>MIN(4,INT((AA1242-1)*4/COUNTIF($C$2:$C$3444,C1242))+1)</f>
        <v/>
      </c>
    </row>
    <row r="1243">
      <c r="A1243" s="5" t="inlineStr">
        <is>
          <t>W01450</t>
        </is>
      </c>
      <c r="B1243" s="5" t="inlineStr">
        <is>
          <t>IT · Milan</t>
        </is>
      </c>
      <c r="C1243" s="5" t="inlineStr">
        <is>
          <t>IT</t>
        </is>
      </c>
      <c r="D1243" s="5" t="inlineStr">
        <is>
          <t>Milan</t>
        </is>
      </c>
      <c r="E1243" s="5" t="inlineStr">
        <is>
          <t>Sales</t>
        </is>
      </c>
      <c r="F1243" s="5" t="inlineStr">
        <is>
          <t>L3</t>
        </is>
      </c>
      <c r="G1243" s="5" t="inlineStr">
        <is>
          <t>Sales L3</t>
        </is>
      </c>
      <c r="H1243" s="5" t="inlineStr">
        <is>
          <t>F</t>
        </is>
      </c>
      <c r="I1243" s="5" t="inlineStr">
        <is>
          <t>Fixed-term</t>
        </is>
      </c>
      <c r="J1243" s="5" t="inlineStr">
        <is>
          <t>Hybrid</t>
        </is>
      </c>
      <c r="K1243" s="5" t="n">
        <v>1</v>
      </c>
      <c r="L1243" s="5" t="n">
        <v>40</v>
      </c>
      <c r="M1243" s="5" t="n">
        <v>2</v>
      </c>
      <c r="N1243" s="41" t="n">
        <v>41000</v>
      </c>
      <c r="O1243" s="41" t="n">
        <v>980</v>
      </c>
      <c r="P1243" s="41" t="n">
        <v>5230</v>
      </c>
      <c r="Q1243" s="41" t="n">
        <v>0</v>
      </c>
      <c r="R1243" s="41" t="n">
        <v>0</v>
      </c>
      <c r="S1243" s="28">
        <f>L1243*Settings!$C$7</f>
        <v/>
      </c>
      <c r="T1243" s="34">
        <f>O1243+P1243+Q1243+R1243</f>
        <v/>
      </c>
      <c r="U1243" s="34">
        <f>N1243+T1243</f>
        <v/>
      </c>
      <c r="V1243" s="33">
        <f>N1243/S1243</f>
        <v/>
      </c>
      <c r="W1243" s="33">
        <f>T1243/S1243</f>
        <v/>
      </c>
      <c r="X1243" s="33">
        <f>U1243/S1243</f>
        <v/>
      </c>
      <c r="Y1243" s="4">
        <f>IF(T1243&gt;0,1,0)</f>
        <v/>
      </c>
      <c r="Z1243" s="4">
        <f>INDEX('Job Evaluation'!$I$5:$I$40,MATCH(G1243,'Job Evaluation'!$A$5:$A$40,0))</f>
        <v/>
      </c>
      <c r="AA1243" s="4">
        <f>SUMPRODUCT(($C$2:$C$3444=C1243)*($X$2:$X$3444&lt;X1243))+SUMPRODUCT(($C$2:C1243=C1243)*($X$2:X1243=X1243))</f>
        <v/>
      </c>
      <c r="AB1243" s="4">
        <f>MIN(4,INT((AA1243-1)*4/COUNTIF($C$2:$C$3444,C1243))+1)</f>
        <v/>
      </c>
    </row>
    <row r="1244">
      <c r="A1244" s="5" t="inlineStr">
        <is>
          <t>W01451</t>
        </is>
      </c>
      <c r="B1244" s="5" t="inlineStr">
        <is>
          <t>DE · Munich</t>
        </is>
      </c>
      <c r="C1244" s="5" t="inlineStr">
        <is>
          <t>DE</t>
        </is>
      </c>
      <c r="D1244" s="5" t="inlineStr">
        <is>
          <t>Munich</t>
        </is>
      </c>
      <c r="E1244" s="5" t="inlineStr">
        <is>
          <t>Operations</t>
        </is>
      </c>
      <c r="F1244" s="5" t="inlineStr">
        <is>
          <t>L4</t>
        </is>
      </c>
      <c r="G1244" s="5" t="inlineStr">
        <is>
          <t>Operations L4</t>
        </is>
      </c>
      <c r="H1244" s="5" t="inlineStr">
        <is>
          <t>M</t>
        </is>
      </c>
      <c r="I1244" s="5" t="inlineStr">
        <is>
          <t>Permanent</t>
        </is>
      </c>
      <c r="J1244" s="5" t="inlineStr">
        <is>
          <t>Hybrid</t>
        </is>
      </c>
      <c r="K1244" s="5" t="n">
        <v>1</v>
      </c>
      <c r="L1244" s="5" t="n">
        <v>40</v>
      </c>
      <c r="M1244" s="5" t="n">
        <v>3</v>
      </c>
      <c r="N1244" s="41" t="n">
        <v>78350</v>
      </c>
      <c r="O1244" s="41" t="n">
        <v>6030</v>
      </c>
      <c r="P1244" s="41" t="n">
        <v>0</v>
      </c>
      <c r="Q1244" s="41" t="n">
        <v>0</v>
      </c>
      <c r="R1244" s="41" t="n">
        <v>0</v>
      </c>
      <c r="S1244" s="28">
        <f>L1244*Settings!$C$7</f>
        <v/>
      </c>
      <c r="T1244" s="34">
        <f>O1244+P1244+Q1244+R1244</f>
        <v/>
      </c>
      <c r="U1244" s="34">
        <f>N1244+T1244</f>
        <v/>
      </c>
      <c r="V1244" s="33">
        <f>N1244/S1244</f>
        <v/>
      </c>
      <c r="W1244" s="33">
        <f>T1244/S1244</f>
        <v/>
      </c>
      <c r="X1244" s="33">
        <f>U1244/S1244</f>
        <v/>
      </c>
      <c r="Y1244" s="4">
        <f>IF(T1244&gt;0,1,0)</f>
        <v/>
      </c>
      <c r="Z1244" s="4">
        <f>INDEX('Job Evaluation'!$I$5:$I$40,MATCH(G1244,'Job Evaluation'!$A$5:$A$40,0))</f>
        <v/>
      </c>
      <c r="AA1244" s="4">
        <f>SUMPRODUCT(($C$2:$C$3444=C1244)*($X$2:$X$3444&lt;X1244))+SUMPRODUCT(($C$2:C1244=C1244)*($X$2:X1244=X1244))</f>
        <v/>
      </c>
      <c r="AB1244" s="4">
        <f>MIN(4,INT((AA1244-1)*4/COUNTIF($C$2:$C$3444,C1244))+1)</f>
        <v/>
      </c>
    </row>
    <row r="1245">
      <c r="A1245" s="5" t="inlineStr">
        <is>
          <t>W01452</t>
        </is>
      </c>
      <c r="B1245" s="5" t="inlineStr">
        <is>
          <t>PL · Kraków</t>
        </is>
      </c>
      <c r="C1245" s="5" t="inlineStr">
        <is>
          <t>PL</t>
        </is>
      </c>
      <c r="D1245" s="5" t="inlineStr">
        <is>
          <t>Krakow</t>
        </is>
      </c>
      <c r="E1245" s="5" t="inlineStr">
        <is>
          <t>Finance</t>
        </is>
      </c>
      <c r="F1245" s="5" t="inlineStr">
        <is>
          <t>L2</t>
        </is>
      </c>
      <c r="G1245" s="5" t="inlineStr">
        <is>
          <t>Finance L2</t>
        </is>
      </c>
      <c r="H1245" s="5" t="inlineStr">
        <is>
          <t>F</t>
        </is>
      </c>
      <c r="I1245" s="5" t="inlineStr">
        <is>
          <t>Permanent</t>
        </is>
      </c>
      <c r="J1245" s="5" t="inlineStr">
        <is>
          <t>Hybrid</t>
        </is>
      </c>
      <c r="K1245" s="5" t="n">
        <v>1</v>
      </c>
      <c r="L1245" s="5" t="n">
        <v>40</v>
      </c>
      <c r="M1245" s="5" t="n">
        <v>2</v>
      </c>
      <c r="N1245" s="41" t="n">
        <v>24900</v>
      </c>
      <c r="O1245" s="41" t="n">
        <v>0</v>
      </c>
      <c r="P1245" s="41" t="n">
        <v>0</v>
      </c>
      <c r="Q1245" s="41" t="n">
        <v>0</v>
      </c>
      <c r="R1245" s="41" t="n">
        <v>0</v>
      </c>
      <c r="S1245" s="28">
        <f>L1245*Settings!$C$7</f>
        <v/>
      </c>
      <c r="T1245" s="34">
        <f>O1245+P1245+Q1245+R1245</f>
        <v/>
      </c>
      <c r="U1245" s="34">
        <f>N1245+T1245</f>
        <v/>
      </c>
      <c r="V1245" s="33">
        <f>N1245/S1245</f>
        <v/>
      </c>
      <c r="W1245" s="33">
        <f>T1245/S1245</f>
        <v/>
      </c>
      <c r="X1245" s="33">
        <f>U1245/S1245</f>
        <v/>
      </c>
      <c r="Y1245" s="4">
        <f>IF(T1245&gt;0,1,0)</f>
        <v/>
      </c>
      <c r="Z1245" s="4">
        <f>INDEX('Job Evaluation'!$I$5:$I$40,MATCH(G1245,'Job Evaluation'!$A$5:$A$40,0))</f>
        <v/>
      </c>
      <c r="AA1245" s="4">
        <f>SUMPRODUCT(($C$2:$C$3444=C1245)*($X$2:$X$3444&lt;X1245))+SUMPRODUCT(($C$2:C1245=C1245)*($X$2:X1245=X1245))</f>
        <v/>
      </c>
      <c r="AB1245" s="4">
        <f>MIN(4,INT((AA1245-1)*4/COUNTIF($C$2:$C$3444,C1245))+1)</f>
        <v/>
      </c>
    </row>
    <row r="1246">
      <c r="A1246" s="5" t="inlineStr">
        <is>
          <t>W01453</t>
        </is>
      </c>
      <c r="B1246" s="5" t="inlineStr">
        <is>
          <t>IT · Milan</t>
        </is>
      </c>
      <c r="C1246" s="5" t="inlineStr">
        <is>
          <t>IT</t>
        </is>
      </c>
      <c r="D1246" s="5" t="inlineStr">
        <is>
          <t>Milan</t>
        </is>
      </c>
      <c r="E1246" s="5" t="inlineStr">
        <is>
          <t>Tech</t>
        </is>
      </c>
      <c r="F1246" s="5" t="inlineStr">
        <is>
          <t>L2</t>
        </is>
      </c>
      <c r="G1246" s="5" t="inlineStr">
        <is>
          <t>Tech L2</t>
        </is>
      </c>
      <c r="H1246" s="5" t="inlineStr">
        <is>
          <t>F</t>
        </is>
      </c>
      <c r="I1246" s="5" t="inlineStr">
        <is>
          <t>Permanent</t>
        </is>
      </c>
      <c r="J1246" s="5" t="inlineStr">
        <is>
          <t>Onsite</t>
        </is>
      </c>
      <c r="K1246" s="5" t="n">
        <v>1</v>
      </c>
      <c r="L1246" s="5" t="n">
        <v>40</v>
      </c>
      <c r="M1246" s="5" t="n">
        <v>4</v>
      </c>
      <c r="N1246" s="41" t="n">
        <v>35600</v>
      </c>
      <c r="O1246" s="41" t="n">
        <v>0</v>
      </c>
      <c r="P1246" s="41" t="n">
        <v>0</v>
      </c>
      <c r="Q1246" s="41" t="n">
        <v>0</v>
      </c>
      <c r="R1246" s="41" t="n">
        <v>0</v>
      </c>
      <c r="S1246" s="28">
        <f>L1246*Settings!$C$7</f>
        <v/>
      </c>
      <c r="T1246" s="34">
        <f>O1246+P1246+Q1246+R1246</f>
        <v/>
      </c>
      <c r="U1246" s="34">
        <f>N1246+T1246</f>
        <v/>
      </c>
      <c r="V1246" s="33">
        <f>N1246/S1246</f>
        <v/>
      </c>
      <c r="W1246" s="33">
        <f>T1246/S1246</f>
        <v/>
      </c>
      <c r="X1246" s="33">
        <f>U1246/S1246</f>
        <v/>
      </c>
      <c r="Y1246" s="4">
        <f>IF(T1246&gt;0,1,0)</f>
        <v/>
      </c>
      <c r="Z1246" s="4">
        <f>INDEX('Job Evaluation'!$I$5:$I$40,MATCH(G1246,'Job Evaluation'!$A$5:$A$40,0))</f>
        <v/>
      </c>
      <c r="AA1246" s="4">
        <f>SUMPRODUCT(($C$2:$C$3444=C1246)*($X$2:$X$3444&lt;X1246))+SUMPRODUCT(($C$2:C1246=C1246)*($X$2:X1246=X1246))</f>
        <v/>
      </c>
      <c r="AB1246" s="4">
        <f>MIN(4,INT((AA1246-1)*4/COUNTIF($C$2:$C$3444,C1246))+1)</f>
        <v/>
      </c>
    </row>
    <row r="1247">
      <c r="A1247" s="5" t="inlineStr">
        <is>
          <t>W01454</t>
        </is>
      </c>
      <c r="B1247" s="5" t="inlineStr">
        <is>
          <t>PL · Kraków</t>
        </is>
      </c>
      <c r="C1247" s="5" t="inlineStr">
        <is>
          <t>PL</t>
        </is>
      </c>
      <c r="D1247" s="5" t="inlineStr">
        <is>
          <t>Krakow</t>
        </is>
      </c>
      <c r="E1247" s="5" t="inlineStr">
        <is>
          <t>Operations</t>
        </is>
      </c>
      <c r="F1247" s="5" t="inlineStr">
        <is>
          <t>L1</t>
        </is>
      </c>
      <c r="G1247" s="5" t="inlineStr">
        <is>
          <t>Operations L1</t>
        </is>
      </c>
      <c r="H1247" s="5" t="inlineStr">
        <is>
          <t>F</t>
        </is>
      </c>
      <c r="I1247" s="5" t="inlineStr">
        <is>
          <t>Permanent</t>
        </is>
      </c>
      <c r="J1247" s="5" t="inlineStr">
        <is>
          <t>Hybrid</t>
        </is>
      </c>
      <c r="K1247" s="5" t="n">
        <v>1</v>
      </c>
      <c r="L1247" s="5" t="n">
        <v>40</v>
      </c>
      <c r="M1247" s="5" t="n">
        <v>4</v>
      </c>
      <c r="N1247" s="41" t="n">
        <v>17400</v>
      </c>
      <c r="O1247" s="41" t="n">
        <v>0</v>
      </c>
      <c r="P1247" s="41" t="n">
        <v>0</v>
      </c>
      <c r="Q1247" s="41" t="n">
        <v>0</v>
      </c>
      <c r="R1247" s="41" t="n">
        <v>0</v>
      </c>
      <c r="S1247" s="28">
        <f>L1247*Settings!$C$7</f>
        <v/>
      </c>
      <c r="T1247" s="34">
        <f>O1247+P1247+Q1247+R1247</f>
        <v/>
      </c>
      <c r="U1247" s="34">
        <f>N1247+T1247</f>
        <v/>
      </c>
      <c r="V1247" s="33">
        <f>N1247/S1247</f>
        <v/>
      </c>
      <c r="W1247" s="33">
        <f>T1247/S1247</f>
        <v/>
      </c>
      <c r="X1247" s="33">
        <f>U1247/S1247</f>
        <v/>
      </c>
      <c r="Y1247" s="4">
        <f>IF(T1247&gt;0,1,0)</f>
        <v/>
      </c>
      <c r="Z1247" s="4">
        <f>INDEX('Job Evaluation'!$I$5:$I$40,MATCH(G1247,'Job Evaluation'!$A$5:$A$40,0))</f>
        <v/>
      </c>
      <c r="AA1247" s="4">
        <f>SUMPRODUCT(($C$2:$C$3444=C1247)*($X$2:$X$3444&lt;X1247))+SUMPRODUCT(($C$2:C1247=C1247)*($X$2:X1247=X1247))</f>
        <v/>
      </c>
      <c r="AB1247" s="4">
        <f>MIN(4,INT((AA1247-1)*4/COUNTIF($C$2:$C$3444,C1247))+1)</f>
        <v/>
      </c>
    </row>
    <row r="1248">
      <c r="A1248" s="5" t="inlineStr">
        <is>
          <t>W01455</t>
        </is>
      </c>
      <c r="B1248" s="5" t="inlineStr">
        <is>
          <t>ES · Barcelona</t>
        </is>
      </c>
      <c r="C1248" s="5" t="inlineStr">
        <is>
          <t>ES</t>
        </is>
      </c>
      <c r="D1248" s="5" t="inlineStr">
        <is>
          <t>Barcelona</t>
        </is>
      </c>
      <c r="E1248" s="5" t="inlineStr">
        <is>
          <t>Sales</t>
        </is>
      </c>
      <c r="F1248" s="5" t="inlineStr">
        <is>
          <t>L4</t>
        </is>
      </c>
      <c r="G1248" s="5" t="inlineStr">
        <is>
          <t>Sales L4</t>
        </is>
      </c>
      <c r="H1248" s="5" t="inlineStr">
        <is>
          <t>F</t>
        </is>
      </c>
      <c r="I1248" s="5" t="inlineStr">
        <is>
          <t>Permanent</t>
        </is>
      </c>
      <c r="J1248" s="5" t="inlineStr">
        <is>
          <t>Onsite</t>
        </is>
      </c>
      <c r="K1248" s="5" t="n">
        <v>1</v>
      </c>
      <c r="L1248" s="5" t="n">
        <v>40</v>
      </c>
      <c r="M1248" s="5" t="n">
        <v>3</v>
      </c>
      <c r="N1248" s="41" t="n">
        <v>58850</v>
      </c>
      <c r="O1248" s="41" t="n">
        <v>4060</v>
      </c>
      <c r="P1248" s="41" t="n">
        <v>4760</v>
      </c>
      <c r="Q1248" s="41" t="n">
        <v>0</v>
      </c>
      <c r="R1248" s="41" t="n">
        <v>0</v>
      </c>
      <c r="S1248" s="28">
        <f>L1248*Settings!$C$7</f>
        <v/>
      </c>
      <c r="T1248" s="34">
        <f>O1248+P1248+Q1248+R1248</f>
        <v/>
      </c>
      <c r="U1248" s="34">
        <f>N1248+T1248</f>
        <v/>
      </c>
      <c r="V1248" s="33">
        <f>N1248/S1248</f>
        <v/>
      </c>
      <c r="W1248" s="33">
        <f>T1248/S1248</f>
        <v/>
      </c>
      <c r="X1248" s="33">
        <f>U1248/S1248</f>
        <v/>
      </c>
      <c r="Y1248" s="4">
        <f>IF(T1248&gt;0,1,0)</f>
        <v/>
      </c>
      <c r="Z1248" s="4">
        <f>INDEX('Job Evaluation'!$I$5:$I$40,MATCH(G1248,'Job Evaluation'!$A$5:$A$40,0))</f>
        <v/>
      </c>
      <c r="AA1248" s="4">
        <f>SUMPRODUCT(($C$2:$C$3444=C1248)*($X$2:$X$3444&lt;X1248))+SUMPRODUCT(($C$2:C1248=C1248)*($X$2:X1248=X1248))</f>
        <v/>
      </c>
      <c r="AB1248" s="4">
        <f>MIN(4,INT((AA1248-1)*4/COUNTIF($C$2:$C$3444,C1248))+1)</f>
        <v/>
      </c>
    </row>
    <row r="1249">
      <c r="A1249" s="5" t="inlineStr">
        <is>
          <t>W01456</t>
        </is>
      </c>
      <c r="B1249" s="5" t="inlineStr">
        <is>
          <t>PL · Kraków</t>
        </is>
      </c>
      <c r="C1249" s="5" t="inlineStr">
        <is>
          <t>PL</t>
        </is>
      </c>
      <c r="D1249" s="5" t="inlineStr">
        <is>
          <t>Krakow</t>
        </is>
      </c>
      <c r="E1249" s="5" t="inlineStr">
        <is>
          <t>Sales</t>
        </is>
      </c>
      <c r="F1249" s="5" t="inlineStr">
        <is>
          <t>L4</t>
        </is>
      </c>
      <c r="G1249" s="5" t="inlineStr">
        <is>
          <t>Sales L4</t>
        </is>
      </c>
      <c r="H1249" s="5" t="inlineStr">
        <is>
          <t>M</t>
        </is>
      </c>
      <c r="I1249" s="5" t="inlineStr">
        <is>
          <t>Permanent</t>
        </is>
      </c>
      <c r="J1249" s="5" t="inlineStr">
        <is>
          <t>Hybrid</t>
        </is>
      </c>
      <c r="K1249" s="5" t="n">
        <v>1</v>
      </c>
      <c r="L1249" s="5" t="n">
        <v>40</v>
      </c>
      <c r="M1249" s="5" t="n">
        <v>3</v>
      </c>
      <c r="N1249" s="41" t="n">
        <v>38000</v>
      </c>
      <c r="O1249" s="41" t="n">
        <v>3240</v>
      </c>
      <c r="P1249" s="41" t="n">
        <v>5400</v>
      </c>
      <c r="Q1249" s="41" t="n">
        <v>0</v>
      </c>
      <c r="R1249" s="41" t="n">
        <v>0</v>
      </c>
      <c r="S1249" s="28">
        <f>L1249*Settings!$C$7</f>
        <v/>
      </c>
      <c r="T1249" s="34">
        <f>O1249+P1249+Q1249+R1249</f>
        <v/>
      </c>
      <c r="U1249" s="34">
        <f>N1249+T1249</f>
        <v/>
      </c>
      <c r="V1249" s="33">
        <f>N1249/S1249</f>
        <v/>
      </c>
      <c r="W1249" s="33">
        <f>T1249/S1249</f>
        <v/>
      </c>
      <c r="X1249" s="33">
        <f>U1249/S1249</f>
        <v/>
      </c>
      <c r="Y1249" s="4">
        <f>IF(T1249&gt;0,1,0)</f>
        <v/>
      </c>
      <c r="Z1249" s="4">
        <f>INDEX('Job Evaluation'!$I$5:$I$40,MATCH(G1249,'Job Evaluation'!$A$5:$A$40,0))</f>
        <v/>
      </c>
      <c r="AA1249" s="4">
        <f>SUMPRODUCT(($C$2:$C$3444=C1249)*($X$2:$X$3444&lt;X1249))+SUMPRODUCT(($C$2:C1249=C1249)*($X$2:X1249=X1249))</f>
        <v/>
      </c>
      <c r="AB1249" s="4">
        <f>MIN(4,INT((AA1249-1)*4/COUNTIF($C$2:$C$3444,C1249))+1)</f>
        <v/>
      </c>
    </row>
    <row r="1250">
      <c r="A1250" s="5" t="inlineStr">
        <is>
          <t>W01457</t>
        </is>
      </c>
      <c r="B1250" s="5" t="inlineStr">
        <is>
          <t>DE · Munich</t>
        </is>
      </c>
      <c r="C1250" s="5" t="inlineStr">
        <is>
          <t>DE</t>
        </is>
      </c>
      <c r="D1250" s="5" t="inlineStr">
        <is>
          <t>Munich</t>
        </is>
      </c>
      <c r="E1250" s="5" t="inlineStr">
        <is>
          <t>Operations</t>
        </is>
      </c>
      <c r="F1250" s="5" t="inlineStr">
        <is>
          <t>L3</t>
        </is>
      </c>
      <c r="G1250" s="5" t="inlineStr">
        <is>
          <t>Operations L3</t>
        </is>
      </c>
      <c r="H1250" s="5" t="inlineStr">
        <is>
          <t>F</t>
        </is>
      </c>
      <c r="I1250" s="5" t="inlineStr">
        <is>
          <t>Permanent</t>
        </is>
      </c>
      <c r="J1250" s="5" t="inlineStr">
        <is>
          <t>Hybrid</t>
        </is>
      </c>
      <c r="K1250" s="5" t="n">
        <v>1</v>
      </c>
      <c r="L1250" s="5" t="n">
        <v>40</v>
      </c>
      <c r="M1250" s="5" t="n">
        <v>3</v>
      </c>
      <c r="N1250" s="41" t="n">
        <v>50850</v>
      </c>
      <c r="O1250" s="41" t="n">
        <v>2310</v>
      </c>
      <c r="P1250" s="41" t="n">
        <v>0</v>
      </c>
      <c r="Q1250" s="41" t="n">
        <v>0</v>
      </c>
      <c r="R1250" s="41" t="n">
        <v>0</v>
      </c>
      <c r="S1250" s="28">
        <f>L1250*Settings!$C$7</f>
        <v/>
      </c>
      <c r="T1250" s="34">
        <f>O1250+P1250+Q1250+R1250</f>
        <v/>
      </c>
      <c r="U1250" s="34">
        <f>N1250+T1250</f>
        <v/>
      </c>
      <c r="V1250" s="33">
        <f>N1250/S1250</f>
        <v/>
      </c>
      <c r="W1250" s="33">
        <f>T1250/S1250</f>
        <v/>
      </c>
      <c r="X1250" s="33">
        <f>U1250/S1250</f>
        <v/>
      </c>
      <c r="Y1250" s="4">
        <f>IF(T1250&gt;0,1,0)</f>
        <v/>
      </c>
      <c r="Z1250" s="4">
        <f>INDEX('Job Evaluation'!$I$5:$I$40,MATCH(G1250,'Job Evaluation'!$A$5:$A$40,0))</f>
        <v/>
      </c>
      <c r="AA1250" s="4">
        <f>SUMPRODUCT(($C$2:$C$3444=C1250)*($X$2:$X$3444&lt;X1250))+SUMPRODUCT(($C$2:C1250=C1250)*($X$2:X1250=X1250))</f>
        <v/>
      </c>
      <c r="AB1250" s="4">
        <f>MIN(4,INT((AA1250-1)*4/COUNTIF($C$2:$C$3444,C1250))+1)</f>
        <v/>
      </c>
    </row>
    <row r="1251">
      <c r="A1251" s="5" t="inlineStr">
        <is>
          <t>W01458</t>
        </is>
      </c>
      <c r="B1251" s="5" t="inlineStr">
        <is>
          <t>PL · Kraków</t>
        </is>
      </c>
      <c r="C1251" s="5" t="inlineStr">
        <is>
          <t>PL</t>
        </is>
      </c>
      <c r="D1251" s="5" t="inlineStr">
        <is>
          <t>Krakow</t>
        </is>
      </c>
      <c r="E1251" s="5" t="inlineStr">
        <is>
          <t>Operations</t>
        </is>
      </c>
      <c r="F1251" s="5" t="inlineStr">
        <is>
          <t>L3</t>
        </is>
      </c>
      <c r="G1251" s="5" t="inlineStr">
        <is>
          <t>Operations L3</t>
        </is>
      </c>
      <c r="H1251" s="5" t="inlineStr">
        <is>
          <t>F</t>
        </is>
      </c>
      <c r="I1251" s="5" t="inlineStr">
        <is>
          <t>Fixed-term</t>
        </is>
      </c>
      <c r="J1251" s="5" t="inlineStr">
        <is>
          <t>Remote</t>
        </is>
      </c>
      <c r="K1251" s="5" t="n">
        <v>1</v>
      </c>
      <c r="L1251" s="5" t="n">
        <v>40</v>
      </c>
      <c r="M1251" s="5" t="n">
        <v>4</v>
      </c>
      <c r="N1251" s="41" t="n">
        <v>32900</v>
      </c>
      <c r="O1251" s="41" t="n">
        <v>1940</v>
      </c>
      <c r="P1251" s="41" t="n">
        <v>0</v>
      </c>
      <c r="Q1251" s="41" t="n">
        <v>0</v>
      </c>
      <c r="R1251" s="41" t="n">
        <v>0</v>
      </c>
      <c r="S1251" s="28">
        <f>L1251*Settings!$C$7</f>
        <v/>
      </c>
      <c r="T1251" s="34">
        <f>O1251+P1251+Q1251+R1251</f>
        <v/>
      </c>
      <c r="U1251" s="34">
        <f>N1251+T1251</f>
        <v/>
      </c>
      <c r="V1251" s="33">
        <f>N1251/S1251</f>
        <v/>
      </c>
      <c r="W1251" s="33">
        <f>T1251/S1251</f>
        <v/>
      </c>
      <c r="X1251" s="33">
        <f>U1251/S1251</f>
        <v/>
      </c>
      <c r="Y1251" s="4">
        <f>IF(T1251&gt;0,1,0)</f>
        <v/>
      </c>
      <c r="Z1251" s="4">
        <f>INDEX('Job Evaluation'!$I$5:$I$40,MATCH(G1251,'Job Evaluation'!$A$5:$A$40,0))</f>
        <v/>
      </c>
      <c r="AA1251" s="4">
        <f>SUMPRODUCT(($C$2:$C$3444=C1251)*($X$2:$X$3444&lt;X1251))+SUMPRODUCT(($C$2:C1251=C1251)*($X$2:X1251=X1251))</f>
        <v/>
      </c>
      <c r="AB1251" s="4">
        <f>MIN(4,INT((AA1251-1)*4/COUNTIF($C$2:$C$3444,C1251))+1)</f>
        <v/>
      </c>
    </row>
    <row r="1252">
      <c r="A1252" s="5" t="inlineStr">
        <is>
          <t>W01459</t>
        </is>
      </c>
      <c r="B1252" s="5" t="inlineStr">
        <is>
          <t>ES · Barcelona</t>
        </is>
      </c>
      <c r="C1252" s="5" t="inlineStr">
        <is>
          <t>ES</t>
        </is>
      </c>
      <c r="D1252" s="5" t="inlineStr">
        <is>
          <t>Barcelona</t>
        </is>
      </c>
      <c r="E1252" s="5" t="inlineStr">
        <is>
          <t>Customer Service</t>
        </is>
      </c>
      <c r="F1252" s="5" t="inlineStr">
        <is>
          <t>L1</t>
        </is>
      </c>
      <c r="G1252" s="5" t="inlineStr">
        <is>
          <t>Customer Service L1</t>
        </is>
      </c>
      <c r="H1252" s="5" t="inlineStr">
        <is>
          <t>F</t>
        </is>
      </c>
      <c r="I1252" s="5" t="inlineStr">
        <is>
          <t>Permanent</t>
        </is>
      </c>
      <c r="J1252" s="5" t="inlineStr">
        <is>
          <t>Onsite</t>
        </is>
      </c>
      <c r="K1252" s="5" t="n">
        <v>1</v>
      </c>
      <c r="L1252" s="5" t="n">
        <v>40</v>
      </c>
      <c r="M1252" s="5" t="n">
        <v>4</v>
      </c>
      <c r="N1252" s="41" t="n">
        <v>22900</v>
      </c>
      <c r="O1252" s="41" t="n">
        <v>0</v>
      </c>
      <c r="P1252" s="41" t="n">
        <v>0</v>
      </c>
      <c r="Q1252" s="41" t="n">
        <v>1200</v>
      </c>
      <c r="R1252" s="41" t="n">
        <v>0</v>
      </c>
      <c r="S1252" s="28">
        <f>L1252*Settings!$C$7</f>
        <v/>
      </c>
      <c r="T1252" s="34">
        <f>O1252+P1252+Q1252+R1252</f>
        <v/>
      </c>
      <c r="U1252" s="34">
        <f>N1252+T1252</f>
        <v/>
      </c>
      <c r="V1252" s="33">
        <f>N1252/S1252</f>
        <v/>
      </c>
      <c r="W1252" s="33">
        <f>T1252/S1252</f>
        <v/>
      </c>
      <c r="X1252" s="33">
        <f>U1252/S1252</f>
        <v/>
      </c>
      <c r="Y1252" s="4">
        <f>IF(T1252&gt;0,1,0)</f>
        <v/>
      </c>
      <c r="Z1252" s="4">
        <f>INDEX('Job Evaluation'!$I$5:$I$40,MATCH(G1252,'Job Evaluation'!$A$5:$A$40,0))</f>
        <v/>
      </c>
      <c r="AA1252" s="4">
        <f>SUMPRODUCT(($C$2:$C$3444=C1252)*($X$2:$X$3444&lt;X1252))+SUMPRODUCT(($C$2:C1252=C1252)*($X$2:X1252=X1252))</f>
        <v/>
      </c>
      <c r="AB1252" s="4">
        <f>MIN(4,INT((AA1252-1)*4/COUNTIF($C$2:$C$3444,C1252))+1)</f>
        <v/>
      </c>
    </row>
    <row r="1253">
      <c r="A1253" s="5" t="inlineStr">
        <is>
          <t>W01460</t>
        </is>
      </c>
      <c r="B1253" s="5" t="inlineStr">
        <is>
          <t>ES · Barcelona</t>
        </is>
      </c>
      <c r="C1253" s="5" t="inlineStr">
        <is>
          <t>ES</t>
        </is>
      </c>
      <c r="D1253" s="5" t="inlineStr">
        <is>
          <t>Barcelona</t>
        </is>
      </c>
      <c r="E1253" s="5" t="inlineStr">
        <is>
          <t>Finance</t>
        </is>
      </c>
      <c r="F1253" s="5" t="inlineStr">
        <is>
          <t>L1</t>
        </is>
      </c>
      <c r="G1253" s="5" t="inlineStr">
        <is>
          <t>Finance L1</t>
        </is>
      </c>
      <c r="H1253" s="5" t="inlineStr">
        <is>
          <t>F</t>
        </is>
      </c>
      <c r="I1253" s="5" t="inlineStr">
        <is>
          <t>Permanent</t>
        </is>
      </c>
      <c r="J1253" s="5" t="inlineStr">
        <is>
          <t>Hybrid</t>
        </is>
      </c>
      <c r="K1253" s="5" t="n">
        <v>1</v>
      </c>
      <c r="L1253" s="5" t="n">
        <v>40</v>
      </c>
      <c r="M1253" s="5" t="n">
        <v>2</v>
      </c>
      <c r="N1253" s="41" t="n">
        <v>28900</v>
      </c>
      <c r="O1253" s="41" t="n">
        <v>0</v>
      </c>
      <c r="P1253" s="41" t="n">
        <v>0</v>
      </c>
      <c r="Q1253" s="41" t="n">
        <v>0</v>
      </c>
      <c r="R1253" s="41" t="n">
        <v>0</v>
      </c>
      <c r="S1253" s="28">
        <f>L1253*Settings!$C$7</f>
        <v/>
      </c>
      <c r="T1253" s="34">
        <f>O1253+P1253+Q1253+R1253</f>
        <v/>
      </c>
      <c r="U1253" s="34">
        <f>N1253+T1253</f>
        <v/>
      </c>
      <c r="V1253" s="33">
        <f>N1253/S1253</f>
        <v/>
      </c>
      <c r="W1253" s="33">
        <f>T1253/S1253</f>
        <v/>
      </c>
      <c r="X1253" s="33">
        <f>U1253/S1253</f>
        <v/>
      </c>
      <c r="Y1253" s="4">
        <f>IF(T1253&gt;0,1,0)</f>
        <v/>
      </c>
      <c r="Z1253" s="4">
        <f>INDEX('Job Evaluation'!$I$5:$I$40,MATCH(G1253,'Job Evaluation'!$A$5:$A$40,0))</f>
        <v/>
      </c>
      <c r="AA1253" s="4">
        <f>SUMPRODUCT(($C$2:$C$3444=C1253)*($X$2:$X$3444&lt;X1253))+SUMPRODUCT(($C$2:C1253=C1253)*($X$2:X1253=X1253))</f>
        <v/>
      </c>
      <c r="AB1253" s="4">
        <f>MIN(4,INT((AA1253-1)*4/COUNTIF($C$2:$C$3444,C1253))+1)</f>
        <v/>
      </c>
    </row>
    <row r="1254">
      <c r="A1254" s="5" t="inlineStr">
        <is>
          <t>W01461</t>
        </is>
      </c>
      <c r="B1254" s="5" t="inlineStr">
        <is>
          <t>PL · Kraków</t>
        </is>
      </c>
      <c r="C1254" s="5" t="inlineStr">
        <is>
          <t>PL</t>
        </is>
      </c>
      <c r="D1254" s="5" t="inlineStr">
        <is>
          <t>Krakow</t>
        </is>
      </c>
      <c r="E1254" s="5" t="inlineStr">
        <is>
          <t>Operations</t>
        </is>
      </c>
      <c r="F1254" s="5" t="inlineStr">
        <is>
          <t>L4</t>
        </is>
      </c>
      <c r="G1254" s="5" t="inlineStr">
        <is>
          <t>Operations L4</t>
        </is>
      </c>
      <c r="H1254" s="5" t="inlineStr">
        <is>
          <t>M</t>
        </is>
      </c>
      <c r="I1254" s="5" t="inlineStr">
        <is>
          <t>Fixed-term</t>
        </is>
      </c>
      <c r="J1254" s="5" t="inlineStr">
        <is>
          <t>Hybrid</t>
        </is>
      </c>
      <c r="K1254" s="5" t="n">
        <v>1</v>
      </c>
      <c r="L1254" s="5" t="n">
        <v>40</v>
      </c>
      <c r="M1254" s="5" t="n">
        <v>3</v>
      </c>
      <c r="N1254" s="41" t="n">
        <v>43000</v>
      </c>
      <c r="O1254" s="41" t="n">
        <v>3320</v>
      </c>
      <c r="P1254" s="41" t="n">
        <v>0</v>
      </c>
      <c r="Q1254" s="41" t="n">
        <v>0</v>
      </c>
      <c r="R1254" s="41" t="n">
        <v>0</v>
      </c>
      <c r="S1254" s="28">
        <f>L1254*Settings!$C$7</f>
        <v/>
      </c>
      <c r="T1254" s="34">
        <f>O1254+P1254+Q1254+R1254</f>
        <v/>
      </c>
      <c r="U1254" s="34">
        <f>N1254+T1254</f>
        <v/>
      </c>
      <c r="V1254" s="33">
        <f>N1254/S1254</f>
        <v/>
      </c>
      <c r="W1254" s="33">
        <f>T1254/S1254</f>
        <v/>
      </c>
      <c r="X1254" s="33">
        <f>U1254/S1254</f>
        <v/>
      </c>
      <c r="Y1254" s="4">
        <f>IF(T1254&gt;0,1,0)</f>
        <v/>
      </c>
      <c r="Z1254" s="4">
        <f>INDEX('Job Evaluation'!$I$5:$I$40,MATCH(G1254,'Job Evaluation'!$A$5:$A$40,0))</f>
        <v/>
      </c>
      <c r="AA1254" s="4">
        <f>SUMPRODUCT(($C$2:$C$3444=C1254)*($X$2:$X$3444&lt;X1254))+SUMPRODUCT(($C$2:C1254=C1254)*($X$2:X1254=X1254))</f>
        <v/>
      </c>
      <c r="AB1254" s="4">
        <f>MIN(4,INT((AA1254-1)*4/COUNTIF($C$2:$C$3444,C1254))+1)</f>
        <v/>
      </c>
    </row>
    <row r="1255">
      <c r="A1255" s="5" t="inlineStr">
        <is>
          <t>W01462</t>
        </is>
      </c>
      <c r="B1255" s="5" t="inlineStr">
        <is>
          <t>DE · Munich</t>
        </is>
      </c>
      <c r="C1255" s="5" t="inlineStr">
        <is>
          <t>DE</t>
        </is>
      </c>
      <c r="D1255" s="5" t="inlineStr">
        <is>
          <t>Munich</t>
        </is>
      </c>
      <c r="E1255" s="5" t="inlineStr">
        <is>
          <t>Operations</t>
        </is>
      </c>
      <c r="F1255" s="5" t="inlineStr">
        <is>
          <t>L5</t>
        </is>
      </c>
      <c r="G1255" s="5" t="inlineStr">
        <is>
          <t>Operations L5</t>
        </is>
      </c>
      <c r="H1255" s="5" t="inlineStr">
        <is>
          <t>M</t>
        </is>
      </c>
      <c r="I1255" s="5" t="inlineStr">
        <is>
          <t>Permanent</t>
        </is>
      </c>
      <c r="J1255" s="5" t="inlineStr">
        <is>
          <t>Onsite</t>
        </is>
      </c>
      <c r="K1255" s="5" t="n">
        <v>1</v>
      </c>
      <c r="L1255" s="5" t="n">
        <v>40</v>
      </c>
      <c r="M1255" s="5" t="n">
        <v>3</v>
      </c>
      <c r="N1255" s="41" t="n">
        <v>108700</v>
      </c>
      <c r="O1255" s="41" t="n">
        <v>14060</v>
      </c>
      <c r="P1255" s="41" t="n">
        <v>0</v>
      </c>
      <c r="Q1255" s="41" t="n">
        <v>0</v>
      </c>
      <c r="R1255" s="41" t="n">
        <v>7200</v>
      </c>
      <c r="S1255" s="28">
        <f>L1255*Settings!$C$7</f>
        <v/>
      </c>
      <c r="T1255" s="34">
        <f>O1255+P1255+Q1255+R1255</f>
        <v/>
      </c>
      <c r="U1255" s="34">
        <f>N1255+T1255</f>
        <v/>
      </c>
      <c r="V1255" s="33">
        <f>N1255/S1255</f>
        <v/>
      </c>
      <c r="W1255" s="33">
        <f>T1255/S1255</f>
        <v/>
      </c>
      <c r="X1255" s="33">
        <f>U1255/S1255</f>
        <v/>
      </c>
      <c r="Y1255" s="4">
        <f>IF(T1255&gt;0,1,0)</f>
        <v/>
      </c>
      <c r="Z1255" s="4">
        <f>INDEX('Job Evaluation'!$I$5:$I$40,MATCH(G1255,'Job Evaluation'!$A$5:$A$40,0))</f>
        <v/>
      </c>
      <c r="AA1255" s="4">
        <f>SUMPRODUCT(($C$2:$C$3444=C1255)*($X$2:$X$3444&lt;X1255))+SUMPRODUCT(($C$2:C1255=C1255)*($X$2:X1255=X1255))</f>
        <v/>
      </c>
      <c r="AB1255" s="4">
        <f>MIN(4,INT((AA1255-1)*4/COUNTIF($C$2:$C$3444,C1255))+1)</f>
        <v/>
      </c>
    </row>
    <row r="1256">
      <c r="A1256" s="5" t="inlineStr">
        <is>
          <t>W01463</t>
        </is>
      </c>
      <c r="B1256" s="5" t="inlineStr">
        <is>
          <t>ES · Barcelona</t>
        </is>
      </c>
      <c r="C1256" s="5" t="inlineStr">
        <is>
          <t>ES</t>
        </is>
      </c>
      <c r="D1256" s="5" t="inlineStr">
        <is>
          <t>Barcelona</t>
        </is>
      </c>
      <c r="E1256" s="5" t="inlineStr">
        <is>
          <t>HR</t>
        </is>
      </c>
      <c r="F1256" s="5" t="inlineStr">
        <is>
          <t>L2</t>
        </is>
      </c>
      <c r="G1256" s="5" t="inlineStr">
        <is>
          <t>HR L2</t>
        </is>
      </c>
      <c r="H1256" s="5" t="inlineStr">
        <is>
          <t>F</t>
        </is>
      </c>
      <c r="I1256" s="5" t="inlineStr">
        <is>
          <t>Permanent</t>
        </is>
      </c>
      <c r="J1256" s="5" t="inlineStr">
        <is>
          <t>Onsite</t>
        </is>
      </c>
      <c r="K1256" s="5" t="n">
        <v>1</v>
      </c>
      <c r="L1256" s="5" t="n">
        <v>40</v>
      </c>
      <c r="M1256" s="5" t="n">
        <v>3</v>
      </c>
      <c r="N1256" s="41" t="n">
        <v>31300</v>
      </c>
      <c r="O1256" s="41" t="n">
        <v>0</v>
      </c>
      <c r="P1256" s="41" t="n">
        <v>0</v>
      </c>
      <c r="Q1256" s="41" t="n">
        <v>0</v>
      </c>
      <c r="R1256" s="41" t="n">
        <v>0</v>
      </c>
      <c r="S1256" s="28">
        <f>L1256*Settings!$C$7</f>
        <v/>
      </c>
      <c r="T1256" s="34">
        <f>O1256+P1256+Q1256+R1256</f>
        <v/>
      </c>
      <c r="U1256" s="34">
        <f>N1256+T1256</f>
        <v/>
      </c>
      <c r="V1256" s="33">
        <f>N1256/S1256</f>
        <v/>
      </c>
      <c r="W1256" s="33">
        <f>T1256/S1256</f>
        <v/>
      </c>
      <c r="X1256" s="33">
        <f>U1256/S1256</f>
        <v/>
      </c>
      <c r="Y1256" s="4">
        <f>IF(T1256&gt;0,1,0)</f>
        <v/>
      </c>
      <c r="Z1256" s="4">
        <f>INDEX('Job Evaluation'!$I$5:$I$40,MATCH(G1256,'Job Evaluation'!$A$5:$A$40,0))</f>
        <v/>
      </c>
      <c r="AA1256" s="4">
        <f>SUMPRODUCT(($C$2:$C$3444=C1256)*($X$2:$X$3444&lt;X1256))+SUMPRODUCT(($C$2:C1256=C1256)*($X$2:X1256=X1256))</f>
        <v/>
      </c>
      <c r="AB1256" s="4">
        <f>MIN(4,INT((AA1256-1)*4/COUNTIF($C$2:$C$3444,C1256))+1)</f>
        <v/>
      </c>
    </row>
    <row r="1257">
      <c r="A1257" s="5" t="inlineStr">
        <is>
          <t>W01465</t>
        </is>
      </c>
      <c r="B1257" s="5" t="inlineStr">
        <is>
          <t>DE · Munich</t>
        </is>
      </c>
      <c r="C1257" s="5" t="inlineStr">
        <is>
          <t>DE</t>
        </is>
      </c>
      <c r="D1257" s="5" t="inlineStr">
        <is>
          <t>Munich</t>
        </is>
      </c>
      <c r="E1257" s="5" t="inlineStr">
        <is>
          <t>Customer Service</t>
        </is>
      </c>
      <c r="F1257" s="5" t="inlineStr">
        <is>
          <t>L3</t>
        </is>
      </c>
      <c r="G1257" s="5" t="inlineStr">
        <is>
          <t>Customer Service L3</t>
        </is>
      </c>
      <c r="H1257" s="5" t="inlineStr">
        <is>
          <t>F</t>
        </is>
      </c>
      <c r="I1257" s="5" t="inlineStr">
        <is>
          <t>Permanent</t>
        </is>
      </c>
      <c r="J1257" s="5" t="inlineStr">
        <is>
          <t>Hybrid</t>
        </is>
      </c>
      <c r="K1257" s="5" t="n">
        <v>1</v>
      </c>
      <c r="L1257" s="5" t="n">
        <v>40</v>
      </c>
      <c r="M1257" s="5" t="n">
        <v>3</v>
      </c>
      <c r="N1257" s="41" t="n">
        <v>60000</v>
      </c>
      <c r="O1257" s="41" t="n">
        <v>2980</v>
      </c>
      <c r="P1257" s="41" t="n">
        <v>0</v>
      </c>
      <c r="Q1257" s="41" t="n">
        <v>0</v>
      </c>
      <c r="R1257" s="41" t="n">
        <v>0</v>
      </c>
      <c r="S1257" s="28">
        <f>L1257*Settings!$C$7</f>
        <v/>
      </c>
      <c r="T1257" s="34">
        <f>O1257+P1257+Q1257+R1257</f>
        <v/>
      </c>
      <c r="U1257" s="34">
        <f>N1257+T1257</f>
        <v/>
      </c>
      <c r="V1257" s="33">
        <f>N1257/S1257</f>
        <v/>
      </c>
      <c r="W1257" s="33">
        <f>T1257/S1257</f>
        <v/>
      </c>
      <c r="X1257" s="33">
        <f>U1257/S1257</f>
        <v/>
      </c>
      <c r="Y1257" s="4">
        <f>IF(T1257&gt;0,1,0)</f>
        <v/>
      </c>
      <c r="Z1257" s="4">
        <f>INDEX('Job Evaluation'!$I$5:$I$40,MATCH(G1257,'Job Evaluation'!$A$5:$A$40,0))</f>
        <v/>
      </c>
      <c r="AA1257" s="4">
        <f>SUMPRODUCT(($C$2:$C$3444=C1257)*($X$2:$X$3444&lt;X1257))+SUMPRODUCT(($C$2:C1257=C1257)*($X$2:X1257=X1257))</f>
        <v/>
      </c>
      <c r="AB1257" s="4">
        <f>MIN(4,INT((AA1257-1)*4/COUNTIF($C$2:$C$3444,C1257))+1)</f>
        <v/>
      </c>
    </row>
    <row r="1258">
      <c r="A1258" s="5" t="inlineStr">
        <is>
          <t>W01466</t>
        </is>
      </c>
      <c r="B1258" s="5" t="inlineStr">
        <is>
          <t>DE · Munich</t>
        </is>
      </c>
      <c r="C1258" s="5" t="inlineStr">
        <is>
          <t>DE</t>
        </is>
      </c>
      <c r="D1258" s="5" t="inlineStr">
        <is>
          <t>Munich</t>
        </is>
      </c>
      <c r="E1258" s="5" t="inlineStr">
        <is>
          <t>Operations</t>
        </is>
      </c>
      <c r="F1258" s="5" t="inlineStr">
        <is>
          <t>L4</t>
        </is>
      </c>
      <c r="G1258" s="5" t="inlineStr">
        <is>
          <t>Operations L4</t>
        </is>
      </c>
      <c r="H1258" s="5" t="inlineStr">
        <is>
          <t>M</t>
        </is>
      </c>
      <c r="I1258" s="5" t="inlineStr">
        <is>
          <t>Permanent</t>
        </is>
      </c>
      <c r="J1258" s="5" t="inlineStr">
        <is>
          <t>Hybrid</t>
        </is>
      </c>
      <c r="K1258" s="5" t="n">
        <v>1</v>
      </c>
      <c r="L1258" s="5" t="n">
        <v>40</v>
      </c>
      <c r="M1258" s="5" t="n">
        <v>5</v>
      </c>
      <c r="N1258" s="41" t="n">
        <v>80100</v>
      </c>
      <c r="O1258" s="41" t="n">
        <v>10220</v>
      </c>
      <c r="P1258" s="41" t="n">
        <v>0</v>
      </c>
      <c r="Q1258" s="41" t="n">
        <v>0</v>
      </c>
      <c r="R1258" s="41" t="n">
        <v>0</v>
      </c>
      <c r="S1258" s="28">
        <f>L1258*Settings!$C$7</f>
        <v/>
      </c>
      <c r="T1258" s="34">
        <f>O1258+P1258+Q1258+R1258</f>
        <v/>
      </c>
      <c r="U1258" s="34">
        <f>N1258+T1258</f>
        <v/>
      </c>
      <c r="V1258" s="33">
        <f>N1258/S1258</f>
        <v/>
      </c>
      <c r="W1258" s="33">
        <f>T1258/S1258</f>
        <v/>
      </c>
      <c r="X1258" s="33">
        <f>U1258/S1258</f>
        <v/>
      </c>
      <c r="Y1258" s="4">
        <f>IF(T1258&gt;0,1,0)</f>
        <v/>
      </c>
      <c r="Z1258" s="4">
        <f>INDEX('Job Evaluation'!$I$5:$I$40,MATCH(G1258,'Job Evaluation'!$A$5:$A$40,0))</f>
        <v/>
      </c>
      <c r="AA1258" s="4">
        <f>SUMPRODUCT(($C$2:$C$3444=C1258)*($X$2:$X$3444&lt;X1258))+SUMPRODUCT(($C$2:C1258=C1258)*($X$2:X1258=X1258))</f>
        <v/>
      </c>
      <c r="AB1258" s="4">
        <f>MIN(4,INT((AA1258-1)*4/COUNTIF($C$2:$C$3444,C1258))+1)</f>
        <v/>
      </c>
    </row>
    <row r="1259">
      <c r="A1259" s="5" t="inlineStr">
        <is>
          <t>W01467</t>
        </is>
      </c>
      <c r="B1259" s="5" t="inlineStr">
        <is>
          <t>DE · Munich</t>
        </is>
      </c>
      <c r="C1259" s="5" t="inlineStr">
        <is>
          <t>DE</t>
        </is>
      </c>
      <c r="D1259" s="5" t="inlineStr">
        <is>
          <t>Munich</t>
        </is>
      </c>
      <c r="E1259" s="5" t="inlineStr">
        <is>
          <t>Operations</t>
        </is>
      </c>
      <c r="F1259" s="5" t="inlineStr">
        <is>
          <t>L2</t>
        </is>
      </c>
      <c r="G1259" s="5" t="inlineStr">
        <is>
          <t>Operations L2</t>
        </is>
      </c>
      <c r="H1259" s="5" t="inlineStr">
        <is>
          <t>M</t>
        </is>
      </c>
      <c r="I1259" s="5" t="inlineStr">
        <is>
          <t>Permanent</t>
        </is>
      </c>
      <c r="J1259" s="5" t="inlineStr">
        <is>
          <t>Onsite</t>
        </is>
      </c>
      <c r="K1259" s="5" t="n">
        <v>1</v>
      </c>
      <c r="L1259" s="5" t="n">
        <v>40</v>
      </c>
      <c r="M1259" s="5" t="n">
        <v>3</v>
      </c>
      <c r="N1259" s="41" t="n">
        <v>46200</v>
      </c>
      <c r="O1259" s="41" t="n">
        <v>0</v>
      </c>
      <c r="P1259" s="41" t="n">
        <v>0</v>
      </c>
      <c r="Q1259" s="41" t="n">
        <v>1800</v>
      </c>
      <c r="R1259" s="41" t="n">
        <v>0</v>
      </c>
      <c r="S1259" s="28">
        <f>L1259*Settings!$C$7</f>
        <v/>
      </c>
      <c r="T1259" s="34">
        <f>O1259+P1259+Q1259+R1259</f>
        <v/>
      </c>
      <c r="U1259" s="34">
        <f>N1259+T1259</f>
        <v/>
      </c>
      <c r="V1259" s="33">
        <f>N1259/S1259</f>
        <v/>
      </c>
      <c r="W1259" s="33">
        <f>T1259/S1259</f>
        <v/>
      </c>
      <c r="X1259" s="33">
        <f>U1259/S1259</f>
        <v/>
      </c>
      <c r="Y1259" s="4">
        <f>IF(T1259&gt;0,1,0)</f>
        <v/>
      </c>
      <c r="Z1259" s="4">
        <f>INDEX('Job Evaluation'!$I$5:$I$40,MATCH(G1259,'Job Evaluation'!$A$5:$A$40,0))</f>
        <v/>
      </c>
      <c r="AA1259" s="4">
        <f>SUMPRODUCT(($C$2:$C$3444=C1259)*($X$2:$X$3444&lt;X1259))+SUMPRODUCT(($C$2:C1259=C1259)*($X$2:X1259=X1259))</f>
        <v/>
      </c>
      <c r="AB1259" s="4">
        <f>MIN(4,INT((AA1259-1)*4/COUNTIF($C$2:$C$3444,C1259))+1)</f>
        <v/>
      </c>
    </row>
    <row r="1260">
      <c r="A1260" s="5" t="inlineStr">
        <is>
          <t>W01468</t>
        </is>
      </c>
      <c r="B1260" s="5" t="inlineStr">
        <is>
          <t>PL · Kraków</t>
        </is>
      </c>
      <c r="C1260" s="5" t="inlineStr">
        <is>
          <t>PL</t>
        </is>
      </c>
      <c r="D1260" s="5" t="inlineStr">
        <is>
          <t>Krakow</t>
        </is>
      </c>
      <c r="E1260" s="5" t="inlineStr">
        <is>
          <t>Operations</t>
        </is>
      </c>
      <c r="F1260" s="5" t="inlineStr">
        <is>
          <t>L1</t>
        </is>
      </c>
      <c r="G1260" s="5" t="inlineStr">
        <is>
          <t>Operations L1</t>
        </is>
      </c>
      <c r="H1260" s="5" t="inlineStr">
        <is>
          <t>F</t>
        </is>
      </c>
      <c r="I1260" s="5" t="inlineStr">
        <is>
          <t>Permanent</t>
        </is>
      </c>
      <c r="J1260" s="5" t="inlineStr">
        <is>
          <t>Remote</t>
        </is>
      </c>
      <c r="K1260" s="5" t="n">
        <v>1</v>
      </c>
      <c r="L1260" s="5" t="n">
        <v>40</v>
      </c>
      <c r="M1260" s="5" t="n">
        <v>3</v>
      </c>
      <c r="N1260" s="41" t="n">
        <v>18750</v>
      </c>
      <c r="O1260" s="41" t="n">
        <v>0</v>
      </c>
      <c r="P1260" s="41" t="n">
        <v>0</v>
      </c>
      <c r="Q1260" s="41" t="n">
        <v>0</v>
      </c>
      <c r="R1260" s="41" t="n">
        <v>0</v>
      </c>
      <c r="S1260" s="28">
        <f>L1260*Settings!$C$7</f>
        <v/>
      </c>
      <c r="T1260" s="34">
        <f>O1260+P1260+Q1260+R1260</f>
        <v/>
      </c>
      <c r="U1260" s="34">
        <f>N1260+T1260</f>
        <v/>
      </c>
      <c r="V1260" s="33">
        <f>N1260/S1260</f>
        <v/>
      </c>
      <c r="W1260" s="33">
        <f>T1260/S1260</f>
        <v/>
      </c>
      <c r="X1260" s="33">
        <f>U1260/S1260</f>
        <v/>
      </c>
      <c r="Y1260" s="4">
        <f>IF(T1260&gt;0,1,0)</f>
        <v/>
      </c>
      <c r="Z1260" s="4">
        <f>INDEX('Job Evaluation'!$I$5:$I$40,MATCH(G1260,'Job Evaluation'!$A$5:$A$40,0))</f>
        <v/>
      </c>
      <c r="AA1260" s="4">
        <f>SUMPRODUCT(($C$2:$C$3444=C1260)*($X$2:$X$3444&lt;X1260))+SUMPRODUCT(($C$2:C1260=C1260)*($X$2:X1260=X1260))</f>
        <v/>
      </c>
      <c r="AB1260" s="4">
        <f>MIN(4,INT((AA1260-1)*4/COUNTIF($C$2:$C$3444,C1260))+1)</f>
        <v/>
      </c>
    </row>
    <row r="1261">
      <c r="A1261" s="5" t="inlineStr">
        <is>
          <t>W01470</t>
        </is>
      </c>
      <c r="B1261" s="5" t="inlineStr">
        <is>
          <t>PL · Kraków</t>
        </is>
      </c>
      <c r="C1261" s="5" t="inlineStr">
        <is>
          <t>PL</t>
        </is>
      </c>
      <c r="D1261" s="5" t="inlineStr">
        <is>
          <t>Krakow</t>
        </is>
      </c>
      <c r="E1261" s="5" t="inlineStr">
        <is>
          <t>Operations</t>
        </is>
      </c>
      <c r="F1261" s="5" t="inlineStr">
        <is>
          <t>L1</t>
        </is>
      </c>
      <c r="G1261" s="5" t="inlineStr">
        <is>
          <t>Operations L1</t>
        </is>
      </c>
      <c r="H1261" s="5" t="inlineStr">
        <is>
          <t>F</t>
        </is>
      </c>
      <c r="I1261" s="5" t="inlineStr">
        <is>
          <t>Permanent</t>
        </is>
      </c>
      <c r="J1261" s="5" t="inlineStr">
        <is>
          <t>Hybrid</t>
        </is>
      </c>
      <c r="K1261" s="5" t="n">
        <v>1</v>
      </c>
      <c r="L1261" s="5" t="n">
        <v>40</v>
      </c>
      <c r="M1261" s="5" t="n">
        <v>4</v>
      </c>
      <c r="N1261" s="41" t="n">
        <v>20250</v>
      </c>
      <c r="O1261" s="41" t="n">
        <v>0</v>
      </c>
      <c r="P1261" s="41" t="n">
        <v>0</v>
      </c>
      <c r="Q1261" s="41" t="n">
        <v>0</v>
      </c>
      <c r="R1261" s="41" t="n">
        <v>0</v>
      </c>
      <c r="S1261" s="28">
        <f>L1261*Settings!$C$7</f>
        <v/>
      </c>
      <c r="T1261" s="34">
        <f>O1261+P1261+Q1261+R1261</f>
        <v/>
      </c>
      <c r="U1261" s="34">
        <f>N1261+T1261</f>
        <v/>
      </c>
      <c r="V1261" s="33">
        <f>N1261/S1261</f>
        <v/>
      </c>
      <c r="W1261" s="33">
        <f>T1261/S1261</f>
        <v/>
      </c>
      <c r="X1261" s="33">
        <f>U1261/S1261</f>
        <v/>
      </c>
      <c r="Y1261" s="4">
        <f>IF(T1261&gt;0,1,0)</f>
        <v/>
      </c>
      <c r="Z1261" s="4">
        <f>INDEX('Job Evaluation'!$I$5:$I$40,MATCH(G1261,'Job Evaluation'!$A$5:$A$40,0))</f>
        <v/>
      </c>
      <c r="AA1261" s="4">
        <f>SUMPRODUCT(($C$2:$C$3444=C1261)*($X$2:$X$3444&lt;X1261))+SUMPRODUCT(($C$2:C1261=C1261)*($X$2:X1261=X1261))</f>
        <v/>
      </c>
      <c r="AB1261" s="4">
        <f>MIN(4,INT((AA1261-1)*4/COUNTIF($C$2:$C$3444,C1261))+1)</f>
        <v/>
      </c>
    </row>
    <row r="1262">
      <c r="A1262" s="5" t="inlineStr">
        <is>
          <t>W01471</t>
        </is>
      </c>
      <c r="B1262" s="5" t="inlineStr">
        <is>
          <t>IT · Milan</t>
        </is>
      </c>
      <c r="C1262" s="5" t="inlineStr">
        <is>
          <t>IT</t>
        </is>
      </c>
      <c r="D1262" s="5" t="inlineStr">
        <is>
          <t>Milan</t>
        </is>
      </c>
      <c r="E1262" s="5" t="inlineStr">
        <is>
          <t>Tech</t>
        </is>
      </c>
      <c r="F1262" s="5" t="inlineStr">
        <is>
          <t>L1</t>
        </is>
      </c>
      <c r="G1262" s="5" t="inlineStr">
        <is>
          <t>Tech L1</t>
        </is>
      </c>
      <c r="H1262" s="5" t="inlineStr">
        <is>
          <t>F</t>
        </is>
      </c>
      <c r="I1262" s="5" t="inlineStr">
        <is>
          <t>Permanent</t>
        </is>
      </c>
      <c r="J1262" s="5" t="inlineStr">
        <is>
          <t>Hybrid</t>
        </is>
      </c>
      <c r="K1262" s="5" t="n">
        <v>1</v>
      </c>
      <c r="L1262" s="5" t="n">
        <v>40</v>
      </c>
      <c r="M1262" s="5" t="n">
        <v>3</v>
      </c>
      <c r="N1262" s="41" t="n">
        <v>28150</v>
      </c>
      <c r="O1262" s="41" t="n">
        <v>0</v>
      </c>
      <c r="P1262" s="41" t="n">
        <v>0</v>
      </c>
      <c r="Q1262" s="41" t="n">
        <v>0</v>
      </c>
      <c r="R1262" s="41" t="n">
        <v>0</v>
      </c>
      <c r="S1262" s="28">
        <f>L1262*Settings!$C$7</f>
        <v/>
      </c>
      <c r="T1262" s="34">
        <f>O1262+P1262+Q1262+R1262</f>
        <v/>
      </c>
      <c r="U1262" s="34">
        <f>N1262+T1262</f>
        <v/>
      </c>
      <c r="V1262" s="33">
        <f>N1262/S1262</f>
        <v/>
      </c>
      <c r="W1262" s="33">
        <f>T1262/S1262</f>
        <v/>
      </c>
      <c r="X1262" s="33">
        <f>U1262/S1262</f>
        <v/>
      </c>
      <c r="Y1262" s="4">
        <f>IF(T1262&gt;0,1,0)</f>
        <v/>
      </c>
      <c r="Z1262" s="4">
        <f>INDEX('Job Evaluation'!$I$5:$I$40,MATCH(G1262,'Job Evaluation'!$A$5:$A$40,0))</f>
        <v/>
      </c>
      <c r="AA1262" s="4">
        <f>SUMPRODUCT(($C$2:$C$3444=C1262)*($X$2:$X$3444&lt;X1262))+SUMPRODUCT(($C$2:C1262=C1262)*($X$2:X1262=X1262))</f>
        <v/>
      </c>
      <c r="AB1262" s="4">
        <f>MIN(4,INT((AA1262-1)*4/COUNTIF($C$2:$C$3444,C1262))+1)</f>
        <v/>
      </c>
    </row>
    <row r="1263">
      <c r="A1263" s="5" t="inlineStr">
        <is>
          <t>W01472</t>
        </is>
      </c>
      <c r="B1263" s="5" t="inlineStr">
        <is>
          <t>IT · Milan</t>
        </is>
      </c>
      <c r="C1263" s="5" t="inlineStr">
        <is>
          <t>IT</t>
        </is>
      </c>
      <c r="D1263" s="5" t="inlineStr">
        <is>
          <t>Milan</t>
        </is>
      </c>
      <c r="E1263" s="5" t="inlineStr">
        <is>
          <t>Customer Service</t>
        </is>
      </c>
      <c r="F1263" s="5" t="inlineStr">
        <is>
          <t>L3</t>
        </is>
      </c>
      <c r="G1263" s="5" t="inlineStr">
        <is>
          <t>Customer Service L3</t>
        </is>
      </c>
      <c r="H1263" s="5" t="inlineStr">
        <is>
          <t>F</t>
        </is>
      </c>
      <c r="I1263" s="5" t="inlineStr">
        <is>
          <t>Permanent</t>
        </is>
      </c>
      <c r="J1263" s="5" t="inlineStr">
        <is>
          <t>Hybrid</t>
        </is>
      </c>
      <c r="K1263" s="5" t="n">
        <v>1</v>
      </c>
      <c r="L1263" s="5" t="n">
        <v>40</v>
      </c>
      <c r="M1263" s="5" t="n">
        <v>3</v>
      </c>
      <c r="N1263" s="41" t="n">
        <v>36000</v>
      </c>
      <c r="O1263" s="41" t="n">
        <v>1870</v>
      </c>
      <c r="P1263" s="41" t="n">
        <v>0</v>
      </c>
      <c r="Q1263" s="41" t="n">
        <v>0</v>
      </c>
      <c r="R1263" s="41" t="n">
        <v>0</v>
      </c>
      <c r="S1263" s="28">
        <f>L1263*Settings!$C$7</f>
        <v/>
      </c>
      <c r="T1263" s="34">
        <f>O1263+P1263+Q1263+R1263</f>
        <v/>
      </c>
      <c r="U1263" s="34">
        <f>N1263+T1263</f>
        <v/>
      </c>
      <c r="V1263" s="33">
        <f>N1263/S1263</f>
        <v/>
      </c>
      <c r="W1263" s="33">
        <f>T1263/S1263</f>
        <v/>
      </c>
      <c r="X1263" s="33">
        <f>U1263/S1263</f>
        <v/>
      </c>
      <c r="Y1263" s="4">
        <f>IF(T1263&gt;0,1,0)</f>
        <v/>
      </c>
      <c r="Z1263" s="4">
        <f>INDEX('Job Evaluation'!$I$5:$I$40,MATCH(G1263,'Job Evaluation'!$A$5:$A$40,0))</f>
        <v/>
      </c>
      <c r="AA1263" s="4">
        <f>SUMPRODUCT(($C$2:$C$3444=C1263)*($X$2:$X$3444&lt;X1263))+SUMPRODUCT(($C$2:C1263=C1263)*($X$2:X1263=X1263))</f>
        <v/>
      </c>
      <c r="AB1263" s="4">
        <f>MIN(4,INT((AA1263-1)*4/COUNTIF($C$2:$C$3444,C1263))+1)</f>
        <v/>
      </c>
    </row>
    <row r="1264">
      <c r="A1264" s="5" t="inlineStr">
        <is>
          <t>W01473</t>
        </is>
      </c>
      <c r="B1264" s="5" t="inlineStr">
        <is>
          <t>DE · Munich</t>
        </is>
      </c>
      <c r="C1264" s="5" t="inlineStr">
        <is>
          <t>DE</t>
        </is>
      </c>
      <c r="D1264" s="5" t="inlineStr">
        <is>
          <t>Munich</t>
        </is>
      </c>
      <c r="E1264" s="5" t="inlineStr">
        <is>
          <t>Customer Service</t>
        </is>
      </c>
      <c r="F1264" s="5" t="inlineStr">
        <is>
          <t>L2</t>
        </is>
      </c>
      <c r="G1264" s="5" t="inlineStr">
        <is>
          <t>Customer Service L2</t>
        </is>
      </c>
      <c r="H1264" s="5" t="inlineStr">
        <is>
          <t>F</t>
        </is>
      </c>
      <c r="I1264" s="5" t="inlineStr">
        <is>
          <t>Permanent</t>
        </is>
      </c>
      <c r="J1264" s="5" t="inlineStr">
        <is>
          <t>Onsite</t>
        </is>
      </c>
      <c r="K1264" s="5" t="n">
        <v>1</v>
      </c>
      <c r="L1264" s="5" t="n">
        <v>40</v>
      </c>
      <c r="M1264" s="5" t="n">
        <v>2</v>
      </c>
      <c r="N1264" s="41" t="n">
        <v>46700</v>
      </c>
      <c r="O1264" s="41" t="n">
        <v>0</v>
      </c>
      <c r="P1264" s="41" t="n">
        <v>0</v>
      </c>
      <c r="Q1264" s="41" t="n">
        <v>1800</v>
      </c>
      <c r="R1264" s="41" t="n">
        <v>0</v>
      </c>
      <c r="S1264" s="28">
        <f>L1264*Settings!$C$7</f>
        <v/>
      </c>
      <c r="T1264" s="34">
        <f>O1264+P1264+Q1264+R1264</f>
        <v/>
      </c>
      <c r="U1264" s="34">
        <f>N1264+T1264</f>
        <v/>
      </c>
      <c r="V1264" s="33">
        <f>N1264/S1264</f>
        <v/>
      </c>
      <c r="W1264" s="33">
        <f>T1264/S1264</f>
        <v/>
      </c>
      <c r="X1264" s="33">
        <f>U1264/S1264</f>
        <v/>
      </c>
      <c r="Y1264" s="4">
        <f>IF(T1264&gt;0,1,0)</f>
        <v/>
      </c>
      <c r="Z1264" s="4">
        <f>INDEX('Job Evaluation'!$I$5:$I$40,MATCH(G1264,'Job Evaluation'!$A$5:$A$40,0))</f>
        <v/>
      </c>
      <c r="AA1264" s="4">
        <f>SUMPRODUCT(($C$2:$C$3444=C1264)*($X$2:$X$3444&lt;X1264))+SUMPRODUCT(($C$2:C1264=C1264)*($X$2:X1264=X1264))</f>
        <v/>
      </c>
      <c r="AB1264" s="4">
        <f>MIN(4,INT((AA1264-1)*4/COUNTIF($C$2:$C$3444,C1264))+1)</f>
        <v/>
      </c>
    </row>
    <row r="1265">
      <c r="A1265" s="5" t="inlineStr">
        <is>
          <t>W01474</t>
        </is>
      </c>
      <c r="B1265" s="5" t="inlineStr">
        <is>
          <t>PL · Kraków</t>
        </is>
      </c>
      <c r="C1265" s="5" t="inlineStr">
        <is>
          <t>PL</t>
        </is>
      </c>
      <c r="D1265" s="5" t="inlineStr">
        <is>
          <t>Krakow</t>
        </is>
      </c>
      <c r="E1265" s="5" t="inlineStr">
        <is>
          <t>HR</t>
        </is>
      </c>
      <c r="F1265" s="5" t="inlineStr">
        <is>
          <t>L1</t>
        </is>
      </c>
      <c r="G1265" s="5" t="inlineStr">
        <is>
          <t>HR L1</t>
        </is>
      </c>
      <c r="H1265" s="5" t="inlineStr">
        <is>
          <t>F</t>
        </is>
      </c>
      <c r="I1265" s="5" t="inlineStr">
        <is>
          <t>Permanent</t>
        </is>
      </c>
      <c r="J1265" s="5" t="inlineStr">
        <is>
          <t>Onsite</t>
        </is>
      </c>
      <c r="K1265" s="5" t="n">
        <v>1</v>
      </c>
      <c r="L1265" s="5" t="n">
        <v>40</v>
      </c>
      <c r="M1265" s="5" t="n">
        <v>4</v>
      </c>
      <c r="N1265" s="41" t="n">
        <v>20000</v>
      </c>
      <c r="O1265" s="41" t="n">
        <v>0</v>
      </c>
      <c r="P1265" s="41" t="n">
        <v>0</v>
      </c>
      <c r="Q1265" s="41" t="n">
        <v>0</v>
      </c>
      <c r="R1265" s="41" t="n">
        <v>0</v>
      </c>
      <c r="S1265" s="28">
        <f>L1265*Settings!$C$7</f>
        <v/>
      </c>
      <c r="T1265" s="34">
        <f>O1265+P1265+Q1265+R1265</f>
        <v/>
      </c>
      <c r="U1265" s="34">
        <f>N1265+T1265</f>
        <v/>
      </c>
      <c r="V1265" s="33">
        <f>N1265/S1265</f>
        <v/>
      </c>
      <c r="W1265" s="33">
        <f>T1265/S1265</f>
        <v/>
      </c>
      <c r="X1265" s="33">
        <f>U1265/S1265</f>
        <v/>
      </c>
      <c r="Y1265" s="4">
        <f>IF(T1265&gt;0,1,0)</f>
        <v/>
      </c>
      <c r="Z1265" s="4">
        <f>INDEX('Job Evaluation'!$I$5:$I$40,MATCH(G1265,'Job Evaluation'!$A$5:$A$40,0))</f>
        <v/>
      </c>
      <c r="AA1265" s="4">
        <f>SUMPRODUCT(($C$2:$C$3444=C1265)*($X$2:$X$3444&lt;X1265))+SUMPRODUCT(($C$2:C1265=C1265)*($X$2:X1265=X1265))</f>
        <v/>
      </c>
      <c r="AB1265" s="4">
        <f>MIN(4,INT((AA1265-1)*4/COUNTIF($C$2:$C$3444,C1265))+1)</f>
        <v/>
      </c>
    </row>
    <row r="1266">
      <c r="A1266" s="5" t="inlineStr">
        <is>
          <t>W01476</t>
        </is>
      </c>
      <c r="B1266" s="5" t="inlineStr">
        <is>
          <t>IT · Milan</t>
        </is>
      </c>
      <c r="C1266" s="5" t="inlineStr">
        <is>
          <t>IT</t>
        </is>
      </c>
      <c r="D1266" s="5" t="inlineStr">
        <is>
          <t>Milan</t>
        </is>
      </c>
      <c r="E1266" s="5" t="inlineStr">
        <is>
          <t>Sales</t>
        </is>
      </c>
      <c r="F1266" s="5" t="inlineStr">
        <is>
          <t>L4</t>
        </is>
      </c>
      <c r="G1266" s="5" t="inlineStr">
        <is>
          <t>Sales L4</t>
        </is>
      </c>
      <c r="H1266" s="5" t="inlineStr">
        <is>
          <t>F</t>
        </is>
      </c>
      <c r="I1266" s="5" t="inlineStr">
        <is>
          <t>Permanent</t>
        </is>
      </c>
      <c r="J1266" s="5" t="inlineStr">
        <is>
          <t>Remote</t>
        </is>
      </c>
      <c r="K1266" s="5" t="n">
        <v>1</v>
      </c>
      <c r="L1266" s="5" t="n">
        <v>40</v>
      </c>
      <c r="M1266" s="5" t="n">
        <v>4</v>
      </c>
      <c r="N1266" s="41" t="n">
        <v>65050</v>
      </c>
      <c r="O1266" s="41" t="n">
        <v>6570</v>
      </c>
      <c r="P1266" s="41" t="n">
        <v>6210</v>
      </c>
      <c r="Q1266" s="41" t="n">
        <v>0</v>
      </c>
      <c r="R1266" s="41" t="n">
        <v>0</v>
      </c>
      <c r="S1266" s="28">
        <f>L1266*Settings!$C$7</f>
        <v/>
      </c>
      <c r="T1266" s="34">
        <f>O1266+P1266+Q1266+R1266</f>
        <v/>
      </c>
      <c r="U1266" s="34">
        <f>N1266+T1266</f>
        <v/>
      </c>
      <c r="V1266" s="33">
        <f>N1266/S1266</f>
        <v/>
      </c>
      <c r="W1266" s="33">
        <f>T1266/S1266</f>
        <v/>
      </c>
      <c r="X1266" s="33">
        <f>U1266/S1266</f>
        <v/>
      </c>
      <c r="Y1266" s="4">
        <f>IF(T1266&gt;0,1,0)</f>
        <v/>
      </c>
      <c r="Z1266" s="4">
        <f>INDEX('Job Evaluation'!$I$5:$I$40,MATCH(G1266,'Job Evaluation'!$A$5:$A$40,0))</f>
        <v/>
      </c>
      <c r="AA1266" s="4">
        <f>SUMPRODUCT(($C$2:$C$3444=C1266)*($X$2:$X$3444&lt;X1266))+SUMPRODUCT(($C$2:C1266=C1266)*($X$2:X1266=X1266))</f>
        <v/>
      </c>
      <c r="AB1266" s="4">
        <f>MIN(4,INT((AA1266-1)*4/COUNTIF($C$2:$C$3444,C1266))+1)</f>
        <v/>
      </c>
    </row>
    <row r="1267">
      <c r="A1267" s="5" t="inlineStr">
        <is>
          <t>W01477</t>
        </is>
      </c>
      <c r="B1267" s="5" t="inlineStr">
        <is>
          <t>PL · Kraków</t>
        </is>
      </c>
      <c r="C1267" s="5" t="inlineStr">
        <is>
          <t>PL</t>
        </is>
      </c>
      <c r="D1267" s="5" t="inlineStr">
        <is>
          <t>Krakow</t>
        </is>
      </c>
      <c r="E1267" s="5" t="inlineStr">
        <is>
          <t>Operations</t>
        </is>
      </c>
      <c r="F1267" s="5" t="inlineStr">
        <is>
          <t>L3</t>
        </is>
      </c>
      <c r="G1267" s="5" t="inlineStr">
        <is>
          <t>Operations L3</t>
        </is>
      </c>
      <c r="H1267" s="5" t="inlineStr">
        <is>
          <t>M</t>
        </is>
      </c>
      <c r="I1267" s="5" t="inlineStr">
        <is>
          <t>Fixed-term</t>
        </is>
      </c>
      <c r="J1267" s="5" t="inlineStr">
        <is>
          <t>Hybrid</t>
        </is>
      </c>
      <c r="K1267" s="5" t="n">
        <v>1</v>
      </c>
      <c r="L1267" s="5" t="n">
        <v>40</v>
      </c>
      <c r="M1267" s="5" t="n">
        <v>2</v>
      </c>
      <c r="N1267" s="41" t="n">
        <v>32800</v>
      </c>
      <c r="O1267" s="41" t="n">
        <v>770</v>
      </c>
      <c r="P1267" s="41" t="n">
        <v>0</v>
      </c>
      <c r="Q1267" s="41" t="n">
        <v>0</v>
      </c>
      <c r="R1267" s="41" t="n">
        <v>0</v>
      </c>
      <c r="S1267" s="28">
        <f>L1267*Settings!$C$7</f>
        <v/>
      </c>
      <c r="T1267" s="34">
        <f>O1267+P1267+Q1267+R1267</f>
        <v/>
      </c>
      <c r="U1267" s="34">
        <f>N1267+T1267</f>
        <v/>
      </c>
      <c r="V1267" s="33">
        <f>N1267/S1267</f>
        <v/>
      </c>
      <c r="W1267" s="33">
        <f>T1267/S1267</f>
        <v/>
      </c>
      <c r="X1267" s="33">
        <f>U1267/S1267</f>
        <v/>
      </c>
      <c r="Y1267" s="4">
        <f>IF(T1267&gt;0,1,0)</f>
        <v/>
      </c>
      <c r="Z1267" s="4">
        <f>INDEX('Job Evaluation'!$I$5:$I$40,MATCH(G1267,'Job Evaluation'!$A$5:$A$40,0))</f>
        <v/>
      </c>
      <c r="AA1267" s="4">
        <f>SUMPRODUCT(($C$2:$C$3444=C1267)*($X$2:$X$3444&lt;X1267))+SUMPRODUCT(($C$2:C1267=C1267)*($X$2:X1267=X1267))</f>
        <v/>
      </c>
      <c r="AB1267" s="4">
        <f>MIN(4,INT((AA1267-1)*4/COUNTIF($C$2:$C$3444,C1267))+1)</f>
        <v/>
      </c>
    </row>
    <row r="1268">
      <c r="A1268" s="5" t="inlineStr">
        <is>
          <t>W01478</t>
        </is>
      </c>
      <c r="B1268" s="5" t="inlineStr">
        <is>
          <t>DE · Munich</t>
        </is>
      </c>
      <c r="C1268" s="5" t="inlineStr">
        <is>
          <t>DE</t>
        </is>
      </c>
      <c r="D1268" s="5" t="inlineStr">
        <is>
          <t>Munich</t>
        </is>
      </c>
      <c r="E1268" s="5" t="inlineStr">
        <is>
          <t>Operations</t>
        </is>
      </c>
      <c r="F1268" s="5" t="inlineStr">
        <is>
          <t>L1</t>
        </is>
      </c>
      <c r="G1268" s="5" t="inlineStr">
        <is>
          <t>Operations L1</t>
        </is>
      </c>
      <c r="H1268" s="5" t="inlineStr">
        <is>
          <t>M</t>
        </is>
      </c>
      <c r="I1268" s="5" t="inlineStr">
        <is>
          <t>Permanent</t>
        </is>
      </c>
      <c r="J1268" s="5" t="inlineStr">
        <is>
          <t>Onsite</t>
        </is>
      </c>
      <c r="K1268" s="5" t="n">
        <v>1</v>
      </c>
      <c r="L1268" s="5" t="n">
        <v>40</v>
      </c>
      <c r="M1268" s="5" t="n">
        <v>3</v>
      </c>
      <c r="N1268" s="41" t="n">
        <v>35500</v>
      </c>
      <c r="O1268" s="41" t="n">
        <v>0</v>
      </c>
      <c r="P1268" s="41" t="n">
        <v>0</v>
      </c>
      <c r="Q1268" s="41" t="n">
        <v>1800</v>
      </c>
      <c r="R1268" s="41" t="n">
        <v>0</v>
      </c>
      <c r="S1268" s="28">
        <f>L1268*Settings!$C$7</f>
        <v/>
      </c>
      <c r="T1268" s="34">
        <f>O1268+P1268+Q1268+R1268</f>
        <v/>
      </c>
      <c r="U1268" s="34">
        <f>N1268+T1268</f>
        <v/>
      </c>
      <c r="V1268" s="33">
        <f>N1268/S1268</f>
        <v/>
      </c>
      <c r="W1268" s="33">
        <f>T1268/S1268</f>
        <v/>
      </c>
      <c r="X1268" s="33">
        <f>U1268/S1268</f>
        <v/>
      </c>
      <c r="Y1268" s="4">
        <f>IF(T1268&gt;0,1,0)</f>
        <v/>
      </c>
      <c r="Z1268" s="4">
        <f>INDEX('Job Evaluation'!$I$5:$I$40,MATCH(G1268,'Job Evaluation'!$A$5:$A$40,0))</f>
        <v/>
      </c>
      <c r="AA1268" s="4">
        <f>SUMPRODUCT(($C$2:$C$3444=C1268)*($X$2:$X$3444&lt;X1268))+SUMPRODUCT(($C$2:C1268=C1268)*($X$2:X1268=X1268))</f>
        <v/>
      </c>
      <c r="AB1268" s="4">
        <f>MIN(4,INT((AA1268-1)*4/COUNTIF($C$2:$C$3444,C1268))+1)</f>
        <v/>
      </c>
    </row>
    <row r="1269">
      <c r="A1269" s="5" t="inlineStr">
        <is>
          <t>W01479</t>
        </is>
      </c>
      <c r="B1269" s="5" t="inlineStr">
        <is>
          <t>PL · Kraków</t>
        </is>
      </c>
      <c r="C1269" s="5" t="inlineStr">
        <is>
          <t>PL</t>
        </is>
      </c>
      <c r="D1269" s="5" t="inlineStr">
        <is>
          <t>Krakow</t>
        </is>
      </c>
      <c r="E1269" s="5" t="inlineStr">
        <is>
          <t>Tech</t>
        </is>
      </c>
      <c r="F1269" s="5" t="inlineStr">
        <is>
          <t>L3</t>
        </is>
      </c>
      <c r="G1269" s="5" t="inlineStr">
        <is>
          <t>Tech L3</t>
        </is>
      </c>
      <c r="H1269" s="5" t="inlineStr">
        <is>
          <t>M</t>
        </is>
      </c>
      <c r="I1269" s="5" t="inlineStr">
        <is>
          <t>Permanent</t>
        </is>
      </c>
      <c r="J1269" s="5" t="inlineStr">
        <is>
          <t>Hybrid</t>
        </is>
      </c>
      <c r="K1269" s="5" t="n">
        <v>1</v>
      </c>
      <c r="L1269" s="5" t="n">
        <v>40</v>
      </c>
      <c r="M1269" s="5" t="n">
        <v>3</v>
      </c>
      <c r="N1269" s="41" t="n">
        <v>39750</v>
      </c>
      <c r="O1269" s="41" t="n">
        <v>1970</v>
      </c>
      <c r="P1269" s="41" t="n">
        <v>0</v>
      </c>
      <c r="Q1269" s="41" t="n">
        <v>0</v>
      </c>
      <c r="R1269" s="41" t="n">
        <v>0</v>
      </c>
      <c r="S1269" s="28">
        <f>L1269*Settings!$C$7</f>
        <v/>
      </c>
      <c r="T1269" s="34">
        <f>O1269+P1269+Q1269+R1269</f>
        <v/>
      </c>
      <c r="U1269" s="34">
        <f>N1269+T1269</f>
        <v/>
      </c>
      <c r="V1269" s="33">
        <f>N1269/S1269</f>
        <v/>
      </c>
      <c r="W1269" s="33">
        <f>T1269/S1269</f>
        <v/>
      </c>
      <c r="X1269" s="33">
        <f>U1269/S1269</f>
        <v/>
      </c>
      <c r="Y1269" s="4">
        <f>IF(T1269&gt;0,1,0)</f>
        <v/>
      </c>
      <c r="Z1269" s="4">
        <f>INDEX('Job Evaluation'!$I$5:$I$40,MATCH(G1269,'Job Evaluation'!$A$5:$A$40,0))</f>
        <v/>
      </c>
      <c r="AA1269" s="4">
        <f>SUMPRODUCT(($C$2:$C$3444=C1269)*($X$2:$X$3444&lt;X1269))+SUMPRODUCT(($C$2:C1269=C1269)*($X$2:X1269=X1269))</f>
        <v/>
      </c>
      <c r="AB1269" s="4">
        <f>MIN(4,INT((AA1269-1)*4/COUNTIF($C$2:$C$3444,C1269))+1)</f>
        <v/>
      </c>
    </row>
    <row r="1270">
      <c r="A1270" s="5" t="inlineStr">
        <is>
          <t>W01480</t>
        </is>
      </c>
      <c r="B1270" s="5" t="inlineStr">
        <is>
          <t>PL · Kraków</t>
        </is>
      </c>
      <c r="C1270" s="5" t="inlineStr">
        <is>
          <t>PL</t>
        </is>
      </c>
      <c r="D1270" s="5" t="inlineStr">
        <is>
          <t>Krakow</t>
        </is>
      </c>
      <c r="E1270" s="5" t="inlineStr">
        <is>
          <t>Customer Service</t>
        </is>
      </c>
      <c r="F1270" s="5" t="inlineStr">
        <is>
          <t>L5</t>
        </is>
      </c>
      <c r="G1270" s="5" t="inlineStr">
        <is>
          <t>Customer Service L5</t>
        </is>
      </c>
      <c r="H1270" s="5" t="inlineStr">
        <is>
          <t>M</t>
        </is>
      </c>
      <c r="I1270" s="5" t="inlineStr">
        <is>
          <t>Permanent</t>
        </is>
      </c>
      <c r="J1270" s="5" t="inlineStr">
        <is>
          <t>Hybrid</t>
        </is>
      </c>
      <c r="K1270" s="5" t="n">
        <v>1</v>
      </c>
      <c r="L1270" s="5" t="n">
        <v>40</v>
      </c>
      <c r="M1270" s="5" t="n">
        <v>3</v>
      </c>
      <c r="N1270" s="41" t="n">
        <v>55250</v>
      </c>
      <c r="O1270" s="41" t="n">
        <v>6600</v>
      </c>
      <c r="P1270" s="41" t="n">
        <v>0</v>
      </c>
      <c r="Q1270" s="41" t="n">
        <v>0</v>
      </c>
      <c r="R1270" s="41" t="n">
        <v>4200</v>
      </c>
      <c r="S1270" s="28">
        <f>L1270*Settings!$C$7</f>
        <v/>
      </c>
      <c r="T1270" s="34">
        <f>O1270+P1270+Q1270+R1270</f>
        <v/>
      </c>
      <c r="U1270" s="34">
        <f>N1270+T1270</f>
        <v/>
      </c>
      <c r="V1270" s="33">
        <f>N1270/S1270</f>
        <v/>
      </c>
      <c r="W1270" s="33">
        <f>T1270/S1270</f>
        <v/>
      </c>
      <c r="X1270" s="33">
        <f>U1270/S1270</f>
        <v/>
      </c>
      <c r="Y1270" s="4">
        <f>IF(T1270&gt;0,1,0)</f>
        <v/>
      </c>
      <c r="Z1270" s="4">
        <f>INDEX('Job Evaluation'!$I$5:$I$40,MATCH(G1270,'Job Evaluation'!$A$5:$A$40,0))</f>
        <v/>
      </c>
      <c r="AA1270" s="4">
        <f>SUMPRODUCT(($C$2:$C$3444=C1270)*($X$2:$X$3444&lt;X1270))+SUMPRODUCT(($C$2:C1270=C1270)*($X$2:X1270=X1270))</f>
        <v/>
      </c>
      <c r="AB1270" s="4">
        <f>MIN(4,INT((AA1270-1)*4/COUNTIF($C$2:$C$3444,C1270))+1)</f>
        <v/>
      </c>
    </row>
    <row r="1271">
      <c r="A1271" s="5" t="inlineStr">
        <is>
          <t>W01481</t>
        </is>
      </c>
      <c r="B1271" s="5" t="inlineStr">
        <is>
          <t>IT · Milan</t>
        </is>
      </c>
      <c r="C1271" s="5" t="inlineStr">
        <is>
          <t>IT</t>
        </is>
      </c>
      <c r="D1271" s="5" t="inlineStr">
        <is>
          <t>Milan</t>
        </is>
      </c>
      <c r="E1271" s="5" t="inlineStr">
        <is>
          <t>Tech</t>
        </is>
      </c>
      <c r="F1271" s="5" t="inlineStr">
        <is>
          <t>L1</t>
        </is>
      </c>
      <c r="G1271" s="5" t="inlineStr">
        <is>
          <t>Tech L1</t>
        </is>
      </c>
      <c r="H1271" s="5" t="inlineStr">
        <is>
          <t>F</t>
        </is>
      </c>
      <c r="I1271" s="5" t="inlineStr">
        <is>
          <t>Permanent</t>
        </is>
      </c>
      <c r="J1271" s="5" t="inlineStr">
        <is>
          <t>Hybrid</t>
        </is>
      </c>
      <c r="K1271" s="5" t="n">
        <v>1</v>
      </c>
      <c r="L1271" s="5" t="n">
        <v>40</v>
      </c>
      <c r="M1271" s="5" t="n">
        <v>3</v>
      </c>
      <c r="N1271" s="41" t="n">
        <v>28250</v>
      </c>
      <c r="O1271" s="41" t="n">
        <v>0</v>
      </c>
      <c r="P1271" s="41" t="n">
        <v>0</v>
      </c>
      <c r="Q1271" s="41" t="n">
        <v>0</v>
      </c>
      <c r="R1271" s="41" t="n">
        <v>0</v>
      </c>
      <c r="S1271" s="28">
        <f>L1271*Settings!$C$7</f>
        <v/>
      </c>
      <c r="T1271" s="34">
        <f>O1271+P1271+Q1271+R1271</f>
        <v/>
      </c>
      <c r="U1271" s="34">
        <f>N1271+T1271</f>
        <v/>
      </c>
      <c r="V1271" s="33">
        <f>N1271/S1271</f>
        <v/>
      </c>
      <c r="W1271" s="33">
        <f>T1271/S1271</f>
        <v/>
      </c>
      <c r="X1271" s="33">
        <f>U1271/S1271</f>
        <v/>
      </c>
      <c r="Y1271" s="4">
        <f>IF(T1271&gt;0,1,0)</f>
        <v/>
      </c>
      <c r="Z1271" s="4">
        <f>INDEX('Job Evaluation'!$I$5:$I$40,MATCH(G1271,'Job Evaluation'!$A$5:$A$40,0))</f>
        <v/>
      </c>
      <c r="AA1271" s="4">
        <f>SUMPRODUCT(($C$2:$C$3444=C1271)*($X$2:$X$3444&lt;X1271))+SUMPRODUCT(($C$2:C1271=C1271)*($X$2:X1271=X1271))</f>
        <v/>
      </c>
      <c r="AB1271" s="4">
        <f>MIN(4,INT((AA1271-1)*4/COUNTIF($C$2:$C$3444,C1271))+1)</f>
        <v/>
      </c>
    </row>
    <row r="1272">
      <c r="A1272" s="5" t="inlineStr">
        <is>
          <t>W01483</t>
        </is>
      </c>
      <c r="B1272" s="5" t="inlineStr">
        <is>
          <t>PL · Kraków</t>
        </is>
      </c>
      <c r="C1272" s="5" t="inlineStr">
        <is>
          <t>PL</t>
        </is>
      </c>
      <c r="D1272" s="5" t="inlineStr">
        <is>
          <t>Krakow</t>
        </is>
      </c>
      <c r="E1272" s="5" t="inlineStr">
        <is>
          <t>Tech</t>
        </is>
      </c>
      <c r="F1272" s="5" t="inlineStr">
        <is>
          <t>L2</t>
        </is>
      </c>
      <c r="G1272" s="5" t="inlineStr">
        <is>
          <t>Tech L2</t>
        </is>
      </c>
      <c r="H1272" s="5" t="inlineStr">
        <is>
          <t>F</t>
        </is>
      </c>
      <c r="I1272" s="5" t="inlineStr">
        <is>
          <t>Permanent</t>
        </is>
      </c>
      <c r="J1272" s="5" t="inlineStr">
        <is>
          <t>Remote</t>
        </is>
      </c>
      <c r="K1272" s="5" t="n">
        <v>1</v>
      </c>
      <c r="L1272" s="5" t="n">
        <v>40</v>
      </c>
      <c r="M1272" s="5" t="n">
        <v>3</v>
      </c>
      <c r="N1272" s="41" t="n">
        <v>26150</v>
      </c>
      <c r="O1272" s="41" t="n">
        <v>0</v>
      </c>
      <c r="P1272" s="41" t="n">
        <v>0</v>
      </c>
      <c r="Q1272" s="41" t="n">
        <v>0</v>
      </c>
      <c r="R1272" s="41" t="n">
        <v>0</v>
      </c>
      <c r="S1272" s="28">
        <f>L1272*Settings!$C$7</f>
        <v/>
      </c>
      <c r="T1272" s="34">
        <f>O1272+P1272+Q1272+R1272</f>
        <v/>
      </c>
      <c r="U1272" s="34">
        <f>N1272+T1272</f>
        <v/>
      </c>
      <c r="V1272" s="33">
        <f>N1272/S1272</f>
        <v/>
      </c>
      <c r="W1272" s="33">
        <f>T1272/S1272</f>
        <v/>
      </c>
      <c r="X1272" s="33">
        <f>U1272/S1272</f>
        <v/>
      </c>
      <c r="Y1272" s="4">
        <f>IF(T1272&gt;0,1,0)</f>
        <v/>
      </c>
      <c r="Z1272" s="4">
        <f>INDEX('Job Evaluation'!$I$5:$I$40,MATCH(G1272,'Job Evaluation'!$A$5:$A$40,0))</f>
        <v/>
      </c>
      <c r="AA1272" s="4">
        <f>SUMPRODUCT(($C$2:$C$3444=C1272)*($X$2:$X$3444&lt;X1272))+SUMPRODUCT(($C$2:C1272=C1272)*($X$2:X1272=X1272))</f>
        <v/>
      </c>
      <c r="AB1272" s="4">
        <f>MIN(4,INT((AA1272-1)*4/COUNTIF($C$2:$C$3444,C1272))+1)</f>
        <v/>
      </c>
    </row>
    <row r="1273">
      <c r="A1273" s="5" t="inlineStr">
        <is>
          <t>W01484</t>
        </is>
      </c>
      <c r="B1273" s="5" t="inlineStr">
        <is>
          <t>IT · Milan</t>
        </is>
      </c>
      <c r="C1273" s="5" t="inlineStr">
        <is>
          <t>IT</t>
        </is>
      </c>
      <c r="D1273" s="5" t="inlineStr">
        <is>
          <t>Milan</t>
        </is>
      </c>
      <c r="E1273" s="5" t="inlineStr">
        <is>
          <t>Customer Service</t>
        </is>
      </c>
      <c r="F1273" s="5" t="inlineStr">
        <is>
          <t>L3</t>
        </is>
      </c>
      <c r="G1273" s="5" t="inlineStr">
        <is>
          <t>Customer Service L3</t>
        </is>
      </c>
      <c r="H1273" s="5" t="inlineStr">
        <is>
          <t>F</t>
        </is>
      </c>
      <c r="I1273" s="5" t="inlineStr">
        <is>
          <t>Permanent</t>
        </is>
      </c>
      <c r="J1273" s="5" t="inlineStr">
        <is>
          <t>Onsite</t>
        </is>
      </c>
      <c r="K1273" s="5" t="n">
        <v>1</v>
      </c>
      <c r="L1273" s="5" t="n">
        <v>40</v>
      </c>
      <c r="M1273" s="5" t="n">
        <v>4</v>
      </c>
      <c r="N1273" s="41" t="n">
        <v>40800</v>
      </c>
      <c r="O1273" s="41" t="n">
        <v>2450</v>
      </c>
      <c r="P1273" s="41" t="n">
        <v>0</v>
      </c>
      <c r="Q1273" s="41" t="n">
        <v>1320</v>
      </c>
      <c r="R1273" s="41" t="n">
        <v>0</v>
      </c>
      <c r="S1273" s="28">
        <f>L1273*Settings!$C$7</f>
        <v/>
      </c>
      <c r="T1273" s="34">
        <f>O1273+P1273+Q1273+R1273</f>
        <v/>
      </c>
      <c r="U1273" s="34">
        <f>N1273+T1273</f>
        <v/>
      </c>
      <c r="V1273" s="33">
        <f>N1273/S1273</f>
        <v/>
      </c>
      <c r="W1273" s="33">
        <f>T1273/S1273</f>
        <v/>
      </c>
      <c r="X1273" s="33">
        <f>U1273/S1273</f>
        <v/>
      </c>
      <c r="Y1273" s="4">
        <f>IF(T1273&gt;0,1,0)</f>
        <v/>
      </c>
      <c r="Z1273" s="4">
        <f>INDEX('Job Evaluation'!$I$5:$I$40,MATCH(G1273,'Job Evaluation'!$A$5:$A$40,0))</f>
        <v/>
      </c>
      <c r="AA1273" s="4">
        <f>SUMPRODUCT(($C$2:$C$3444=C1273)*($X$2:$X$3444&lt;X1273))+SUMPRODUCT(($C$2:C1273=C1273)*($X$2:X1273=X1273))</f>
        <v/>
      </c>
      <c r="AB1273" s="4">
        <f>MIN(4,INT((AA1273-1)*4/COUNTIF($C$2:$C$3444,C1273))+1)</f>
        <v/>
      </c>
    </row>
    <row r="1274">
      <c r="A1274" s="5" t="inlineStr">
        <is>
          <t>W01485</t>
        </is>
      </c>
      <c r="B1274" s="5" t="inlineStr">
        <is>
          <t>IT · Milan</t>
        </is>
      </c>
      <c r="C1274" s="5" t="inlineStr">
        <is>
          <t>IT</t>
        </is>
      </c>
      <c r="D1274" s="5" t="inlineStr">
        <is>
          <t>Milan</t>
        </is>
      </c>
      <c r="E1274" s="5" t="inlineStr">
        <is>
          <t>Tech</t>
        </is>
      </c>
      <c r="F1274" s="5" t="inlineStr">
        <is>
          <t>L3</t>
        </is>
      </c>
      <c r="G1274" s="5" t="inlineStr">
        <is>
          <t>Tech L3</t>
        </is>
      </c>
      <c r="H1274" s="5" t="inlineStr">
        <is>
          <t>M</t>
        </is>
      </c>
      <c r="I1274" s="5" t="inlineStr">
        <is>
          <t>Permanent</t>
        </is>
      </c>
      <c r="J1274" s="5" t="inlineStr">
        <is>
          <t>Hybrid</t>
        </is>
      </c>
      <c r="K1274" s="5" t="n">
        <v>1</v>
      </c>
      <c r="L1274" s="5" t="n">
        <v>40</v>
      </c>
      <c r="M1274" s="5" t="n">
        <v>2</v>
      </c>
      <c r="N1274" s="41" t="n">
        <v>53500</v>
      </c>
      <c r="O1274" s="41" t="n">
        <v>1290</v>
      </c>
      <c r="P1274" s="41" t="n">
        <v>0</v>
      </c>
      <c r="Q1274" s="41" t="n">
        <v>0</v>
      </c>
      <c r="R1274" s="41" t="n">
        <v>0</v>
      </c>
      <c r="S1274" s="28">
        <f>L1274*Settings!$C$7</f>
        <v/>
      </c>
      <c r="T1274" s="34">
        <f>O1274+P1274+Q1274+R1274</f>
        <v/>
      </c>
      <c r="U1274" s="34">
        <f>N1274+T1274</f>
        <v/>
      </c>
      <c r="V1274" s="33">
        <f>N1274/S1274</f>
        <v/>
      </c>
      <c r="W1274" s="33">
        <f>T1274/S1274</f>
        <v/>
      </c>
      <c r="X1274" s="33">
        <f>U1274/S1274</f>
        <v/>
      </c>
      <c r="Y1274" s="4">
        <f>IF(T1274&gt;0,1,0)</f>
        <v/>
      </c>
      <c r="Z1274" s="4">
        <f>INDEX('Job Evaluation'!$I$5:$I$40,MATCH(G1274,'Job Evaluation'!$A$5:$A$40,0))</f>
        <v/>
      </c>
      <c r="AA1274" s="4">
        <f>SUMPRODUCT(($C$2:$C$3444=C1274)*($X$2:$X$3444&lt;X1274))+SUMPRODUCT(($C$2:C1274=C1274)*($X$2:X1274=X1274))</f>
        <v/>
      </c>
      <c r="AB1274" s="4">
        <f>MIN(4,INT((AA1274-1)*4/COUNTIF($C$2:$C$3444,C1274))+1)</f>
        <v/>
      </c>
    </row>
    <row r="1275">
      <c r="A1275" s="5" t="inlineStr">
        <is>
          <t>W01486</t>
        </is>
      </c>
      <c r="B1275" s="5" t="inlineStr">
        <is>
          <t>IT · Milan</t>
        </is>
      </c>
      <c r="C1275" s="5" t="inlineStr">
        <is>
          <t>IT</t>
        </is>
      </c>
      <c r="D1275" s="5" t="inlineStr">
        <is>
          <t>Milan</t>
        </is>
      </c>
      <c r="E1275" s="5" t="inlineStr">
        <is>
          <t>Sales</t>
        </is>
      </c>
      <c r="F1275" s="5" t="inlineStr">
        <is>
          <t>L2</t>
        </is>
      </c>
      <c r="G1275" s="5" t="inlineStr">
        <is>
          <t>Sales L2</t>
        </is>
      </c>
      <c r="H1275" s="5" t="inlineStr">
        <is>
          <t>F</t>
        </is>
      </c>
      <c r="I1275" s="5" t="inlineStr">
        <is>
          <t>Permanent</t>
        </is>
      </c>
      <c r="J1275" s="5" t="inlineStr">
        <is>
          <t>Onsite</t>
        </is>
      </c>
      <c r="K1275" s="5" t="n">
        <v>1</v>
      </c>
      <c r="L1275" s="5" t="n">
        <v>40</v>
      </c>
      <c r="M1275" s="5" t="n">
        <v>4</v>
      </c>
      <c r="N1275" s="41" t="n">
        <v>40300</v>
      </c>
      <c r="O1275" s="41" t="n">
        <v>0</v>
      </c>
      <c r="P1275" s="41" t="n">
        <v>3990</v>
      </c>
      <c r="Q1275" s="41" t="n">
        <v>0</v>
      </c>
      <c r="R1275" s="41" t="n">
        <v>0</v>
      </c>
      <c r="S1275" s="28">
        <f>L1275*Settings!$C$7</f>
        <v/>
      </c>
      <c r="T1275" s="34">
        <f>O1275+P1275+Q1275+R1275</f>
        <v/>
      </c>
      <c r="U1275" s="34">
        <f>N1275+T1275</f>
        <v/>
      </c>
      <c r="V1275" s="33">
        <f>N1275/S1275</f>
        <v/>
      </c>
      <c r="W1275" s="33">
        <f>T1275/S1275</f>
        <v/>
      </c>
      <c r="X1275" s="33">
        <f>U1275/S1275</f>
        <v/>
      </c>
      <c r="Y1275" s="4">
        <f>IF(T1275&gt;0,1,0)</f>
        <v/>
      </c>
      <c r="Z1275" s="4">
        <f>INDEX('Job Evaluation'!$I$5:$I$40,MATCH(G1275,'Job Evaluation'!$A$5:$A$40,0))</f>
        <v/>
      </c>
      <c r="AA1275" s="4">
        <f>SUMPRODUCT(($C$2:$C$3444=C1275)*($X$2:$X$3444&lt;X1275))+SUMPRODUCT(($C$2:C1275=C1275)*($X$2:X1275=X1275))</f>
        <v/>
      </c>
      <c r="AB1275" s="4">
        <f>MIN(4,INT((AA1275-1)*4/COUNTIF($C$2:$C$3444,C1275))+1)</f>
        <v/>
      </c>
    </row>
    <row r="1276">
      <c r="A1276" s="5" t="inlineStr">
        <is>
          <t>W01487</t>
        </is>
      </c>
      <c r="B1276" s="5" t="inlineStr">
        <is>
          <t>ES · Barcelona</t>
        </is>
      </c>
      <c r="C1276" s="5" t="inlineStr">
        <is>
          <t>ES</t>
        </is>
      </c>
      <c r="D1276" s="5" t="inlineStr">
        <is>
          <t>Barcelona</t>
        </is>
      </c>
      <c r="E1276" s="5" t="inlineStr">
        <is>
          <t>Tech</t>
        </is>
      </c>
      <c r="F1276" s="5" t="inlineStr">
        <is>
          <t>L1</t>
        </is>
      </c>
      <c r="G1276" s="5" t="inlineStr">
        <is>
          <t>Tech L1</t>
        </is>
      </c>
      <c r="H1276" s="5" t="inlineStr">
        <is>
          <t>F</t>
        </is>
      </c>
      <c r="I1276" s="5" t="inlineStr">
        <is>
          <t>Permanent</t>
        </is>
      </c>
      <c r="J1276" s="5" t="inlineStr">
        <is>
          <t>Hybrid</t>
        </is>
      </c>
      <c r="K1276" s="5" t="n">
        <v>1</v>
      </c>
      <c r="L1276" s="5" t="n">
        <v>40</v>
      </c>
      <c r="M1276" s="5" t="n">
        <v>4</v>
      </c>
      <c r="N1276" s="41" t="n">
        <v>29700</v>
      </c>
      <c r="O1276" s="41" t="n">
        <v>0</v>
      </c>
      <c r="P1276" s="41" t="n">
        <v>0</v>
      </c>
      <c r="Q1276" s="41" t="n">
        <v>0</v>
      </c>
      <c r="R1276" s="41" t="n">
        <v>0</v>
      </c>
      <c r="S1276" s="28">
        <f>L1276*Settings!$C$7</f>
        <v/>
      </c>
      <c r="T1276" s="34">
        <f>O1276+P1276+Q1276+R1276</f>
        <v/>
      </c>
      <c r="U1276" s="34">
        <f>N1276+T1276</f>
        <v/>
      </c>
      <c r="V1276" s="33">
        <f>N1276/S1276</f>
        <v/>
      </c>
      <c r="W1276" s="33">
        <f>T1276/S1276</f>
        <v/>
      </c>
      <c r="X1276" s="33">
        <f>U1276/S1276</f>
        <v/>
      </c>
      <c r="Y1276" s="4">
        <f>IF(T1276&gt;0,1,0)</f>
        <v/>
      </c>
      <c r="Z1276" s="4">
        <f>INDEX('Job Evaluation'!$I$5:$I$40,MATCH(G1276,'Job Evaluation'!$A$5:$A$40,0))</f>
        <v/>
      </c>
      <c r="AA1276" s="4">
        <f>SUMPRODUCT(($C$2:$C$3444=C1276)*($X$2:$X$3444&lt;X1276))+SUMPRODUCT(($C$2:C1276=C1276)*($X$2:X1276=X1276))</f>
        <v/>
      </c>
      <c r="AB1276" s="4">
        <f>MIN(4,INT((AA1276-1)*4/COUNTIF($C$2:$C$3444,C1276))+1)</f>
        <v/>
      </c>
    </row>
    <row r="1277">
      <c r="A1277" s="5" t="inlineStr">
        <is>
          <t>W01488</t>
        </is>
      </c>
      <c r="B1277" s="5" t="inlineStr">
        <is>
          <t>DE · Munich</t>
        </is>
      </c>
      <c r="C1277" s="5" t="inlineStr">
        <is>
          <t>DE</t>
        </is>
      </c>
      <c r="D1277" s="5" t="inlineStr">
        <is>
          <t>Munich</t>
        </is>
      </c>
      <c r="E1277" s="5" t="inlineStr">
        <is>
          <t>Sales</t>
        </is>
      </c>
      <c r="F1277" s="5" t="inlineStr">
        <is>
          <t>L2</t>
        </is>
      </c>
      <c r="G1277" s="5" t="inlineStr">
        <is>
          <t>Sales L2</t>
        </is>
      </c>
      <c r="H1277" s="5" t="inlineStr">
        <is>
          <t>F</t>
        </is>
      </c>
      <c r="I1277" s="5" t="inlineStr">
        <is>
          <t>Permanent</t>
        </is>
      </c>
      <c r="J1277" s="5" t="inlineStr">
        <is>
          <t>Onsite</t>
        </is>
      </c>
      <c r="K1277" s="5" t="n">
        <v>1</v>
      </c>
      <c r="L1277" s="5" t="n">
        <v>40</v>
      </c>
      <c r="M1277" s="5" t="n">
        <v>3</v>
      </c>
      <c r="N1277" s="41" t="n">
        <v>42200</v>
      </c>
      <c r="O1277" s="41" t="n">
        <v>0</v>
      </c>
      <c r="P1277" s="41" t="n">
        <v>3430</v>
      </c>
      <c r="Q1277" s="41" t="n">
        <v>0</v>
      </c>
      <c r="R1277" s="41" t="n">
        <v>0</v>
      </c>
      <c r="S1277" s="28">
        <f>L1277*Settings!$C$7</f>
        <v/>
      </c>
      <c r="T1277" s="34">
        <f>O1277+P1277+Q1277+R1277</f>
        <v/>
      </c>
      <c r="U1277" s="34">
        <f>N1277+T1277</f>
        <v/>
      </c>
      <c r="V1277" s="33">
        <f>N1277/S1277</f>
        <v/>
      </c>
      <c r="W1277" s="33">
        <f>T1277/S1277</f>
        <v/>
      </c>
      <c r="X1277" s="33">
        <f>U1277/S1277</f>
        <v/>
      </c>
      <c r="Y1277" s="4">
        <f>IF(T1277&gt;0,1,0)</f>
        <v/>
      </c>
      <c r="Z1277" s="4">
        <f>INDEX('Job Evaluation'!$I$5:$I$40,MATCH(G1277,'Job Evaluation'!$A$5:$A$40,0))</f>
        <v/>
      </c>
      <c r="AA1277" s="4">
        <f>SUMPRODUCT(($C$2:$C$3444=C1277)*($X$2:$X$3444&lt;X1277))+SUMPRODUCT(($C$2:C1277=C1277)*($X$2:X1277=X1277))</f>
        <v/>
      </c>
      <c r="AB1277" s="4">
        <f>MIN(4,INT((AA1277-1)*4/COUNTIF($C$2:$C$3444,C1277))+1)</f>
        <v/>
      </c>
    </row>
    <row r="1278">
      <c r="A1278" s="5" t="inlineStr">
        <is>
          <t>W01489</t>
        </is>
      </c>
      <c r="B1278" s="5" t="inlineStr">
        <is>
          <t>IT · Milan</t>
        </is>
      </c>
      <c r="C1278" s="5" t="inlineStr">
        <is>
          <t>IT</t>
        </is>
      </c>
      <c r="D1278" s="5" t="inlineStr">
        <is>
          <t>Milan</t>
        </is>
      </c>
      <c r="E1278" s="5" t="inlineStr">
        <is>
          <t>Customer Service</t>
        </is>
      </c>
      <c r="F1278" s="5" t="inlineStr">
        <is>
          <t>L1</t>
        </is>
      </c>
      <c r="G1278" s="5" t="inlineStr">
        <is>
          <t>Customer Service L1</t>
        </is>
      </c>
      <c r="H1278" s="5" t="inlineStr">
        <is>
          <t>F</t>
        </is>
      </c>
      <c r="I1278" s="5" t="inlineStr">
        <is>
          <t>Permanent</t>
        </is>
      </c>
      <c r="J1278" s="5" t="inlineStr">
        <is>
          <t>Onsite</t>
        </is>
      </c>
      <c r="K1278" s="5" t="n">
        <v>1</v>
      </c>
      <c r="L1278" s="5" t="n">
        <v>40</v>
      </c>
      <c r="M1278" s="5" t="n">
        <v>3</v>
      </c>
      <c r="N1278" s="41" t="n">
        <v>26900</v>
      </c>
      <c r="O1278" s="41" t="n">
        <v>0</v>
      </c>
      <c r="P1278" s="41" t="n">
        <v>0</v>
      </c>
      <c r="Q1278" s="41" t="n">
        <v>1320</v>
      </c>
      <c r="R1278" s="41" t="n">
        <v>0</v>
      </c>
      <c r="S1278" s="28">
        <f>L1278*Settings!$C$7</f>
        <v/>
      </c>
      <c r="T1278" s="34">
        <f>O1278+P1278+Q1278+R1278</f>
        <v/>
      </c>
      <c r="U1278" s="34">
        <f>N1278+T1278</f>
        <v/>
      </c>
      <c r="V1278" s="33">
        <f>N1278/S1278</f>
        <v/>
      </c>
      <c r="W1278" s="33">
        <f>T1278/S1278</f>
        <v/>
      </c>
      <c r="X1278" s="33">
        <f>U1278/S1278</f>
        <v/>
      </c>
      <c r="Y1278" s="4">
        <f>IF(T1278&gt;0,1,0)</f>
        <v/>
      </c>
      <c r="Z1278" s="4">
        <f>INDEX('Job Evaluation'!$I$5:$I$40,MATCH(G1278,'Job Evaluation'!$A$5:$A$40,0))</f>
        <v/>
      </c>
      <c r="AA1278" s="4">
        <f>SUMPRODUCT(($C$2:$C$3444=C1278)*($X$2:$X$3444&lt;X1278))+SUMPRODUCT(($C$2:C1278=C1278)*($X$2:X1278=X1278))</f>
        <v/>
      </c>
      <c r="AB1278" s="4">
        <f>MIN(4,INT((AA1278-1)*4/COUNTIF($C$2:$C$3444,C1278))+1)</f>
        <v/>
      </c>
    </row>
    <row r="1279">
      <c r="A1279" s="5" t="inlineStr">
        <is>
          <t>W01490</t>
        </is>
      </c>
      <c r="B1279" s="5" t="inlineStr">
        <is>
          <t>DE · Munich</t>
        </is>
      </c>
      <c r="C1279" s="5" t="inlineStr">
        <is>
          <t>DE</t>
        </is>
      </c>
      <c r="D1279" s="5" t="inlineStr">
        <is>
          <t>Munich</t>
        </is>
      </c>
      <c r="E1279" s="5" t="inlineStr">
        <is>
          <t>HR</t>
        </is>
      </c>
      <c r="F1279" s="5" t="inlineStr">
        <is>
          <t>L3</t>
        </is>
      </c>
      <c r="G1279" s="5" t="inlineStr">
        <is>
          <t>HR L3</t>
        </is>
      </c>
      <c r="H1279" s="5" t="inlineStr">
        <is>
          <t>F</t>
        </is>
      </c>
      <c r="I1279" s="5" t="inlineStr">
        <is>
          <t>Permanent</t>
        </is>
      </c>
      <c r="J1279" s="5" t="inlineStr">
        <is>
          <t>Onsite</t>
        </is>
      </c>
      <c r="K1279" s="5" t="n">
        <v>1</v>
      </c>
      <c r="L1279" s="5" t="n">
        <v>40</v>
      </c>
      <c r="M1279" s="5" t="n">
        <v>3</v>
      </c>
      <c r="N1279" s="41" t="n">
        <v>57050</v>
      </c>
      <c r="O1279" s="41" t="n">
        <v>2840</v>
      </c>
      <c r="P1279" s="41" t="n">
        <v>0</v>
      </c>
      <c r="Q1279" s="41" t="n">
        <v>0</v>
      </c>
      <c r="R1279" s="41" t="n">
        <v>0</v>
      </c>
      <c r="S1279" s="28">
        <f>L1279*Settings!$C$7</f>
        <v/>
      </c>
      <c r="T1279" s="34">
        <f>O1279+P1279+Q1279+R1279</f>
        <v/>
      </c>
      <c r="U1279" s="34">
        <f>N1279+T1279</f>
        <v/>
      </c>
      <c r="V1279" s="33">
        <f>N1279/S1279</f>
        <v/>
      </c>
      <c r="W1279" s="33">
        <f>T1279/S1279</f>
        <v/>
      </c>
      <c r="X1279" s="33">
        <f>U1279/S1279</f>
        <v/>
      </c>
      <c r="Y1279" s="4">
        <f>IF(T1279&gt;0,1,0)</f>
        <v/>
      </c>
      <c r="Z1279" s="4">
        <f>INDEX('Job Evaluation'!$I$5:$I$40,MATCH(G1279,'Job Evaluation'!$A$5:$A$40,0))</f>
        <v/>
      </c>
      <c r="AA1279" s="4">
        <f>SUMPRODUCT(($C$2:$C$3444=C1279)*($X$2:$X$3444&lt;X1279))+SUMPRODUCT(($C$2:C1279=C1279)*($X$2:X1279=X1279))</f>
        <v/>
      </c>
      <c r="AB1279" s="4">
        <f>MIN(4,INT((AA1279-1)*4/COUNTIF($C$2:$C$3444,C1279))+1)</f>
        <v/>
      </c>
    </row>
    <row r="1280">
      <c r="A1280" s="5" t="inlineStr">
        <is>
          <t>W01492</t>
        </is>
      </c>
      <c r="B1280" s="5" t="inlineStr">
        <is>
          <t>DE · Munich</t>
        </is>
      </c>
      <c r="C1280" s="5" t="inlineStr">
        <is>
          <t>DE</t>
        </is>
      </c>
      <c r="D1280" s="5" t="inlineStr">
        <is>
          <t>Munich</t>
        </is>
      </c>
      <c r="E1280" s="5" t="inlineStr">
        <is>
          <t>Customer Service</t>
        </is>
      </c>
      <c r="F1280" s="5" t="inlineStr">
        <is>
          <t>L4</t>
        </is>
      </c>
      <c r="G1280" s="5" t="inlineStr">
        <is>
          <t>Customer Service L4</t>
        </is>
      </c>
      <c r="H1280" s="5" t="inlineStr">
        <is>
          <t>F</t>
        </is>
      </c>
      <c r="I1280" s="5" t="inlineStr">
        <is>
          <t>Permanent</t>
        </is>
      </c>
      <c r="J1280" s="5" t="inlineStr">
        <is>
          <t>Remote</t>
        </is>
      </c>
      <c r="K1280" s="5" t="n">
        <v>1</v>
      </c>
      <c r="L1280" s="5" t="n">
        <v>40</v>
      </c>
      <c r="M1280" s="5" t="n">
        <v>3</v>
      </c>
      <c r="N1280" s="41" t="n">
        <v>77800</v>
      </c>
      <c r="O1280" s="41" t="n">
        <v>5480</v>
      </c>
      <c r="P1280" s="41" t="n">
        <v>0</v>
      </c>
      <c r="Q1280" s="41" t="n">
        <v>0</v>
      </c>
      <c r="R1280" s="41" t="n">
        <v>0</v>
      </c>
      <c r="S1280" s="28">
        <f>L1280*Settings!$C$7</f>
        <v/>
      </c>
      <c r="T1280" s="34">
        <f>O1280+P1280+Q1280+R1280</f>
        <v/>
      </c>
      <c r="U1280" s="34">
        <f>N1280+T1280</f>
        <v/>
      </c>
      <c r="V1280" s="33">
        <f>N1280/S1280</f>
        <v/>
      </c>
      <c r="W1280" s="33">
        <f>T1280/S1280</f>
        <v/>
      </c>
      <c r="X1280" s="33">
        <f>U1280/S1280</f>
        <v/>
      </c>
      <c r="Y1280" s="4">
        <f>IF(T1280&gt;0,1,0)</f>
        <v/>
      </c>
      <c r="Z1280" s="4">
        <f>INDEX('Job Evaluation'!$I$5:$I$40,MATCH(G1280,'Job Evaluation'!$A$5:$A$40,0))</f>
        <v/>
      </c>
      <c r="AA1280" s="4">
        <f>SUMPRODUCT(($C$2:$C$3444=C1280)*($X$2:$X$3444&lt;X1280))+SUMPRODUCT(($C$2:C1280=C1280)*($X$2:X1280=X1280))</f>
        <v/>
      </c>
      <c r="AB1280" s="4">
        <f>MIN(4,INT((AA1280-1)*4/COUNTIF($C$2:$C$3444,C1280))+1)</f>
        <v/>
      </c>
    </row>
    <row r="1281">
      <c r="A1281" s="5" t="inlineStr">
        <is>
          <t>W01493</t>
        </is>
      </c>
      <c r="B1281" s="5" t="inlineStr">
        <is>
          <t>ES · Barcelona</t>
        </is>
      </c>
      <c r="C1281" s="5" t="inlineStr">
        <is>
          <t>ES</t>
        </is>
      </c>
      <c r="D1281" s="5" t="inlineStr">
        <is>
          <t>Barcelona</t>
        </is>
      </c>
      <c r="E1281" s="5" t="inlineStr">
        <is>
          <t>Sales</t>
        </is>
      </c>
      <c r="F1281" s="5" t="inlineStr">
        <is>
          <t>L2</t>
        </is>
      </c>
      <c r="G1281" s="5" t="inlineStr">
        <is>
          <t>Sales L2</t>
        </is>
      </c>
      <c r="H1281" s="5" t="inlineStr">
        <is>
          <t>F</t>
        </is>
      </c>
      <c r="I1281" s="5" t="inlineStr">
        <is>
          <t>Fixed-term</t>
        </is>
      </c>
      <c r="J1281" s="5" t="inlineStr">
        <is>
          <t>Hybrid</t>
        </is>
      </c>
      <c r="K1281" s="5" t="n">
        <v>1</v>
      </c>
      <c r="L1281" s="5" t="n">
        <v>40</v>
      </c>
      <c r="M1281" s="5" t="n">
        <v>3</v>
      </c>
      <c r="N1281" s="41" t="n">
        <v>30900</v>
      </c>
      <c r="O1281" s="41" t="n">
        <v>0</v>
      </c>
      <c r="P1281" s="41" t="n">
        <v>2990</v>
      </c>
      <c r="Q1281" s="41" t="n">
        <v>0</v>
      </c>
      <c r="R1281" s="41" t="n">
        <v>0</v>
      </c>
      <c r="S1281" s="28">
        <f>L1281*Settings!$C$7</f>
        <v/>
      </c>
      <c r="T1281" s="34">
        <f>O1281+P1281+Q1281+R1281</f>
        <v/>
      </c>
      <c r="U1281" s="34">
        <f>N1281+T1281</f>
        <v/>
      </c>
      <c r="V1281" s="33">
        <f>N1281/S1281</f>
        <v/>
      </c>
      <c r="W1281" s="33">
        <f>T1281/S1281</f>
        <v/>
      </c>
      <c r="X1281" s="33">
        <f>U1281/S1281</f>
        <v/>
      </c>
      <c r="Y1281" s="4">
        <f>IF(T1281&gt;0,1,0)</f>
        <v/>
      </c>
      <c r="Z1281" s="4">
        <f>INDEX('Job Evaluation'!$I$5:$I$40,MATCH(G1281,'Job Evaluation'!$A$5:$A$40,0))</f>
        <v/>
      </c>
      <c r="AA1281" s="4">
        <f>SUMPRODUCT(($C$2:$C$3444=C1281)*($X$2:$X$3444&lt;X1281))+SUMPRODUCT(($C$2:C1281=C1281)*($X$2:X1281=X1281))</f>
        <v/>
      </c>
      <c r="AB1281" s="4">
        <f>MIN(4,INT((AA1281-1)*4/COUNTIF($C$2:$C$3444,C1281))+1)</f>
        <v/>
      </c>
    </row>
    <row r="1282">
      <c r="A1282" s="5" t="inlineStr">
        <is>
          <t>W01494</t>
        </is>
      </c>
      <c r="B1282" s="5" t="inlineStr">
        <is>
          <t>IT · Milan</t>
        </is>
      </c>
      <c r="C1282" s="5" t="inlineStr">
        <is>
          <t>IT</t>
        </is>
      </c>
      <c r="D1282" s="5" t="inlineStr">
        <is>
          <t>Milan</t>
        </is>
      </c>
      <c r="E1282" s="5" t="inlineStr">
        <is>
          <t>Customer Service</t>
        </is>
      </c>
      <c r="F1282" s="5" t="inlineStr">
        <is>
          <t>L4</t>
        </is>
      </c>
      <c r="G1282" s="5" t="inlineStr">
        <is>
          <t>Customer Service L4</t>
        </is>
      </c>
      <c r="H1282" s="5" t="inlineStr">
        <is>
          <t>F</t>
        </is>
      </c>
      <c r="I1282" s="5" t="inlineStr">
        <is>
          <t>Permanent</t>
        </is>
      </c>
      <c r="J1282" s="5" t="inlineStr">
        <is>
          <t>Hybrid</t>
        </is>
      </c>
      <c r="K1282" s="5" t="n">
        <v>1</v>
      </c>
      <c r="L1282" s="5" t="n">
        <v>40</v>
      </c>
      <c r="M1282" s="5" t="n">
        <v>3</v>
      </c>
      <c r="N1282" s="41" t="n">
        <v>50500</v>
      </c>
      <c r="O1282" s="41" t="n">
        <v>3900</v>
      </c>
      <c r="P1282" s="41" t="n">
        <v>0</v>
      </c>
      <c r="Q1282" s="41" t="n">
        <v>0</v>
      </c>
      <c r="R1282" s="41" t="n">
        <v>0</v>
      </c>
      <c r="S1282" s="28">
        <f>L1282*Settings!$C$7</f>
        <v/>
      </c>
      <c r="T1282" s="34">
        <f>O1282+P1282+Q1282+R1282</f>
        <v/>
      </c>
      <c r="U1282" s="34">
        <f>N1282+T1282</f>
        <v/>
      </c>
      <c r="V1282" s="33">
        <f>N1282/S1282</f>
        <v/>
      </c>
      <c r="W1282" s="33">
        <f>T1282/S1282</f>
        <v/>
      </c>
      <c r="X1282" s="33">
        <f>U1282/S1282</f>
        <v/>
      </c>
      <c r="Y1282" s="4">
        <f>IF(T1282&gt;0,1,0)</f>
        <v/>
      </c>
      <c r="Z1282" s="4">
        <f>INDEX('Job Evaluation'!$I$5:$I$40,MATCH(G1282,'Job Evaluation'!$A$5:$A$40,0))</f>
        <v/>
      </c>
      <c r="AA1282" s="4">
        <f>SUMPRODUCT(($C$2:$C$3444=C1282)*($X$2:$X$3444&lt;X1282))+SUMPRODUCT(($C$2:C1282=C1282)*($X$2:X1282=X1282))</f>
        <v/>
      </c>
      <c r="AB1282" s="4">
        <f>MIN(4,INT((AA1282-1)*4/COUNTIF($C$2:$C$3444,C1282))+1)</f>
        <v/>
      </c>
    </row>
    <row r="1283">
      <c r="A1283" s="5" t="inlineStr">
        <is>
          <t>W01495</t>
        </is>
      </c>
      <c r="B1283" s="5" t="inlineStr">
        <is>
          <t>PL · Kraków</t>
        </is>
      </c>
      <c r="C1283" s="5" t="inlineStr">
        <is>
          <t>PL</t>
        </is>
      </c>
      <c r="D1283" s="5" t="inlineStr">
        <is>
          <t>Krakow</t>
        </is>
      </c>
      <c r="E1283" s="5" t="inlineStr">
        <is>
          <t>Finance</t>
        </is>
      </c>
      <c r="F1283" s="5" t="inlineStr">
        <is>
          <t>L2</t>
        </is>
      </c>
      <c r="G1283" s="5" t="inlineStr">
        <is>
          <t>Finance L2</t>
        </is>
      </c>
      <c r="H1283" s="5" t="inlineStr">
        <is>
          <t>F</t>
        </is>
      </c>
      <c r="I1283" s="5" t="inlineStr">
        <is>
          <t>Permanent</t>
        </is>
      </c>
      <c r="J1283" s="5" t="inlineStr">
        <is>
          <t>Remote</t>
        </is>
      </c>
      <c r="K1283" s="5" t="n">
        <v>1</v>
      </c>
      <c r="L1283" s="5" t="n">
        <v>40</v>
      </c>
      <c r="M1283" s="5" t="n">
        <v>5</v>
      </c>
      <c r="N1283" s="41" t="n">
        <v>30900</v>
      </c>
      <c r="O1283" s="41" t="n">
        <v>0</v>
      </c>
      <c r="P1283" s="41" t="n">
        <v>0</v>
      </c>
      <c r="Q1283" s="41" t="n">
        <v>0</v>
      </c>
      <c r="R1283" s="41" t="n">
        <v>0</v>
      </c>
      <c r="S1283" s="28">
        <f>L1283*Settings!$C$7</f>
        <v/>
      </c>
      <c r="T1283" s="34">
        <f>O1283+P1283+Q1283+R1283</f>
        <v/>
      </c>
      <c r="U1283" s="34">
        <f>N1283+T1283</f>
        <v/>
      </c>
      <c r="V1283" s="33">
        <f>N1283/S1283</f>
        <v/>
      </c>
      <c r="W1283" s="33">
        <f>T1283/S1283</f>
        <v/>
      </c>
      <c r="X1283" s="33">
        <f>U1283/S1283</f>
        <v/>
      </c>
      <c r="Y1283" s="4">
        <f>IF(T1283&gt;0,1,0)</f>
        <v/>
      </c>
      <c r="Z1283" s="4">
        <f>INDEX('Job Evaluation'!$I$5:$I$40,MATCH(G1283,'Job Evaluation'!$A$5:$A$40,0))</f>
        <v/>
      </c>
      <c r="AA1283" s="4">
        <f>SUMPRODUCT(($C$2:$C$3444=C1283)*($X$2:$X$3444&lt;X1283))+SUMPRODUCT(($C$2:C1283=C1283)*($X$2:X1283=X1283))</f>
        <v/>
      </c>
      <c r="AB1283" s="4">
        <f>MIN(4,INT((AA1283-1)*4/COUNTIF($C$2:$C$3444,C1283))+1)</f>
        <v/>
      </c>
    </row>
    <row r="1284">
      <c r="A1284" s="5" t="inlineStr">
        <is>
          <t>W01496</t>
        </is>
      </c>
      <c r="B1284" s="5" t="inlineStr">
        <is>
          <t>PL · Kraków</t>
        </is>
      </c>
      <c r="C1284" s="5" t="inlineStr">
        <is>
          <t>PL</t>
        </is>
      </c>
      <c r="D1284" s="5" t="inlineStr">
        <is>
          <t>Krakow</t>
        </is>
      </c>
      <c r="E1284" s="5" t="inlineStr">
        <is>
          <t>HR</t>
        </is>
      </c>
      <c r="F1284" s="5" t="inlineStr">
        <is>
          <t>L1</t>
        </is>
      </c>
      <c r="G1284" s="5" t="inlineStr">
        <is>
          <t>HR L1</t>
        </is>
      </c>
      <c r="H1284" s="5" t="inlineStr">
        <is>
          <t>F</t>
        </is>
      </c>
      <c r="I1284" s="5" t="inlineStr">
        <is>
          <t>Permanent</t>
        </is>
      </c>
      <c r="J1284" s="5" t="inlineStr">
        <is>
          <t>Hybrid</t>
        </is>
      </c>
      <c r="K1284" s="5" t="n">
        <v>0.8</v>
      </c>
      <c r="L1284" s="5" t="n">
        <v>32</v>
      </c>
      <c r="M1284" s="5" t="n">
        <v>3</v>
      </c>
      <c r="N1284" s="41" t="n">
        <v>17200</v>
      </c>
      <c r="O1284" s="41" t="n">
        <v>0</v>
      </c>
      <c r="P1284" s="41" t="n">
        <v>0</v>
      </c>
      <c r="Q1284" s="41" t="n">
        <v>0</v>
      </c>
      <c r="R1284" s="41" t="n">
        <v>0</v>
      </c>
      <c r="S1284" s="28">
        <f>L1284*Settings!$C$7</f>
        <v/>
      </c>
      <c r="T1284" s="34">
        <f>O1284+P1284+Q1284+R1284</f>
        <v/>
      </c>
      <c r="U1284" s="34">
        <f>N1284+T1284</f>
        <v/>
      </c>
      <c r="V1284" s="33">
        <f>N1284/S1284</f>
        <v/>
      </c>
      <c r="W1284" s="33">
        <f>T1284/S1284</f>
        <v/>
      </c>
      <c r="X1284" s="33">
        <f>U1284/S1284</f>
        <v/>
      </c>
      <c r="Y1284" s="4">
        <f>IF(T1284&gt;0,1,0)</f>
        <v/>
      </c>
      <c r="Z1284" s="4">
        <f>INDEX('Job Evaluation'!$I$5:$I$40,MATCH(G1284,'Job Evaluation'!$A$5:$A$40,0))</f>
        <v/>
      </c>
      <c r="AA1284" s="4">
        <f>SUMPRODUCT(($C$2:$C$3444=C1284)*($X$2:$X$3444&lt;X1284))+SUMPRODUCT(($C$2:C1284=C1284)*($X$2:X1284=X1284))</f>
        <v/>
      </c>
      <c r="AB1284" s="4">
        <f>MIN(4,INT((AA1284-1)*4/COUNTIF($C$2:$C$3444,C1284))+1)</f>
        <v/>
      </c>
    </row>
    <row r="1285">
      <c r="A1285" s="5" t="inlineStr">
        <is>
          <t>W01497</t>
        </is>
      </c>
      <c r="B1285" s="5" t="inlineStr">
        <is>
          <t>IT · Milan</t>
        </is>
      </c>
      <c r="C1285" s="5" t="inlineStr">
        <is>
          <t>IT</t>
        </is>
      </c>
      <c r="D1285" s="5" t="inlineStr">
        <is>
          <t>Milan</t>
        </is>
      </c>
      <c r="E1285" s="5" t="inlineStr">
        <is>
          <t>Customer Service</t>
        </is>
      </c>
      <c r="F1285" s="5" t="inlineStr">
        <is>
          <t>L2</t>
        </is>
      </c>
      <c r="G1285" s="5" t="inlineStr">
        <is>
          <t>Customer Service L2</t>
        </is>
      </c>
      <c r="H1285" s="5" t="inlineStr">
        <is>
          <t>M</t>
        </is>
      </c>
      <c r="I1285" s="5" t="inlineStr">
        <is>
          <t>Permanent</t>
        </is>
      </c>
      <c r="J1285" s="5" t="inlineStr">
        <is>
          <t>Onsite</t>
        </is>
      </c>
      <c r="K1285" s="5" t="n">
        <v>1</v>
      </c>
      <c r="L1285" s="5" t="n">
        <v>40</v>
      </c>
      <c r="M1285" s="5" t="n">
        <v>3</v>
      </c>
      <c r="N1285" s="41" t="n">
        <v>29600</v>
      </c>
      <c r="O1285" s="41" t="n">
        <v>0</v>
      </c>
      <c r="P1285" s="41" t="n">
        <v>0</v>
      </c>
      <c r="Q1285" s="41" t="n">
        <v>1320</v>
      </c>
      <c r="R1285" s="41" t="n">
        <v>0</v>
      </c>
      <c r="S1285" s="28">
        <f>L1285*Settings!$C$7</f>
        <v/>
      </c>
      <c r="T1285" s="34">
        <f>O1285+P1285+Q1285+R1285</f>
        <v/>
      </c>
      <c r="U1285" s="34">
        <f>N1285+T1285</f>
        <v/>
      </c>
      <c r="V1285" s="33">
        <f>N1285/S1285</f>
        <v/>
      </c>
      <c r="W1285" s="33">
        <f>T1285/S1285</f>
        <v/>
      </c>
      <c r="X1285" s="33">
        <f>U1285/S1285</f>
        <v/>
      </c>
      <c r="Y1285" s="4">
        <f>IF(T1285&gt;0,1,0)</f>
        <v/>
      </c>
      <c r="Z1285" s="4">
        <f>INDEX('Job Evaluation'!$I$5:$I$40,MATCH(G1285,'Job Evaluation'!$A$5:$A$40,0))</f>
        <v/>
      </c>
      <c r="AA1285" s="4">
        <f>SUMPRODUCT(($C$2:$C$3444=C1285)*($X$2:$X$3444&lt;X1285))+SUMPRODUCT(($C$2:C1285=C1285)*($X$2:X1285=X1285))</f>
        <v/>
      </c>
      <c r="AB1285" s="4">
        <f>MIN(4,INT((AA1285-1)*4/COUNTIF($C$2:$C$3444,C1285))+1)</f>
        <v/>
      </c>
    </row>
    <row r="1286">
      <c r="A1286" s="5" t="inlineStr">
        <is>
          <t>W01498</t>
        </is>
      </c>
      <c r="B1286" s="5" t="inlineStr">
        <is>
          <t>ES · Barcelona</t>
        </is>
      </c>
      <c r="C1286" s="5" t="inlineStr">
        <is>
          <t>ES</t>
        </is>
      </c>
      <c r="D1286" s="5" t="inlineStr">
        <is>
          <t>Barcelona</t>
        </is>
      </c>
      <c r="E1286" s="5" t="inlineStr">
        <is>
          <t>Operations</t>
        </is>
      </c>
      <c r="F1286" s="5" t="inlineStr">
        <is>
          <t>L1</t>
        </is>
      </c>
      <c r="G1286" s="5" t="inlineStr">
        <is>
          <t>Operations L1</t>
        </is>
      </c>
      <c r="H1286" s="5" t="inlineStr">
        <is>
          <t>M</t>
        </is>
      </c>
      <c r="I1286" s="5" t="inlineStr">
        <is>
          <t>Permanent</t>
        </is>
      </c>
      <c r="J1286" s="5" t="inlineStr">
        <is>
          <t>Hybrid</t>
        </is>
      </c>
      <c r="K1286" s="5" t="n">
        <v>1</v>
      </c>
      <c r="L1286" s="5" t="n">
        <v>40</v>
      </c>
      <c r="M1286" s="5" t="n">
        <v>1</v>
      </c>
      <c r="N1286" s="41" t="n">
        <v>24300</v>
      </c>
      <c r="O1286" s="41" t="n">
        <v>0</v>
      </c>
      <c r="P1286" s="41" t="n">
        <v>0</v>
      </c>
      <c r="Q1286" s="41" t="n">
        <v>0</v>
      </c>
      <c r="R1286" s="41" t="n">
        <v>0</v>
      </c>
      <c r="S1286" s="28">
        <f>L1286*Settings!$C$7</f>
        <v/>
      </c>
      <c r="T1286" s="34">
        <f>O1286+P1286+Q1286+R1286</f>
        <v/>
      </c>
      <c r="U1286" s="34">
        <f>N1286+T1286</f>
        <v/>
      </c>
      <c r="V1286" s="33">
        <f>N1286/S1286</f>
        <v/>
      </c>
      <c r="W1286" s="33">
        <f>T1286/S1286</f>
        <v/>
      </c>
      <c r="X1286" s="33">
        <f>U1286/S1286</f>
        <v/>
      </c>
      <c r="Y1286" s="4">
        <f>IF(T1286&gt;0,1,0)</f>
        <v/>
      </c>
      <c r="Z1286" s="4">
        <f>INDEX('Job Evaluation'!$I$5:$I$40,MATCH(G1286,'Job Evaluation'!$A$5:$A$40,0))</f>
        <v/>
      </c>
      <c r="AA1286" s="4">
        <f>SUMPRODUCT(($C$2:$C$3444=C1286)*($X$2:$X$3444&lt;X1286))+SUMPRODUCT(($C$2:C1286=C1286)*($X$2:X1286=X1286))</f>
        <v/>
      </c>
      <c r="AB1286" s="4">
        <f>MIN(4,INT((AA1286-1)*4/COUNTIF($C$2:$C$3444,C1286))+1)</f>
        <v/>
      </c>
    </row>
    <row r="1287">
      <c r="A1287" s="5" t="inlineStr">
        <is>
          <t>W01499</t>
        </is>
      </c>
      <c r="B1287" s="5" t="inlineStr">
        <is>
          <t>IT · Milan</t>
        </is>
      </c>
      <c r="C1287" s="5" t="inlineStr">
        <is>
          <t>IT</t>
        </is>
      </c>
      <c r="D1287" s="5" t="inlineStr">
        <is>
          <t>Milan</t>
        </is>
      </c>
      <c r="E1287" s="5" t="inlineStr">
        <is>
          <t>Operations</t>
        </is>
      </c>
      <c r="F1287" s="5" t="inlineStr">
        <is>
          <t>L3</t>
        </is>
      </c>
      <c r="G1287" s="5" t="inlineStr">
        <is>
          <t>Operations L3</t>
        </is>
      </c>
      <c r="H1287" s="5" t="inlineStr">
        <is>
          <t>M</t>
        </is>
      </c>
      <c r="I1287" s="5" t="inlineStr">
        <is>
          <t>Permanent</t>
        </is>
      </c>
      <c r="J1287" s="5" t="inlineStr">
        <is>
          <t>Hybrid</t>
        </is>
      </c>
      <c r="K1287" s="5" t="n">
        <v>1</v>
      </c>
      <c r="L1287" s="5" t="n">
        <v>40</v>
      </c>
      <c r="M1287" s="5" t="n">
        <v>4</v>
      </c>
      <c r="N1287" s="41" t="n">
        <v>44400</v>
      </c>
      <c r="O1287" s="41" t="n">
        <v>2650</v>
      </c>
      <c r="P1287" s="41" t="n">
        <v>0</v>
      </c>
      <c r="Q1287" s="41" t="n">
        <v>0</v>
      </c>
      <c r="R1287" s="41" t="n">
        <v>0</v>
      </c>
      <c r="S1287" s="28">
        <f>L1287*Settings!$C$7</f>
        <v/>
      </c>
      <c r="T1287" s="34">
        <f>O1287+P1287+Q1287+R1287</f>
        <v/>
      </c>
      <c r="U1287" s="34">
        <f>N1287+T1287</f>
        <v/>
      </c>
      <c r="V1287" s="33">
        <f>N1287/S1287</f>
        <v/>
      </c>
      <c r="W1287" s="33">
        <f>T1287/S1287</f>
        <v/>
      </c>
      <c r="X1287" s="33">
        <f>U1287/S1287</f>
        <v/>
      </c>
      <c r="Y1287" s="4">
        <f>IF(T1287&gt;0,1,0)</f>
        <v/>
      </c>
      <c r="Z1287" s="4">
        <f>INDEX('Job Evaluation'!$I$5:$I$40,MATCH(G1287,'Job Evaluation'!$A$5:$A$40,0))</f>
        <v/>
      </c>
      <c r="AA1287" s="4">
        <f>SUMPRODUCT(($C$2:$C$3444=C1287)*($X$2:$X$3444&lt;X1287))+SUMPRODUCT(($C$2:C1287=C1287)*($X$2:X1287=X1287))</f>
        <v/>
      </c>
      <c r="AB1287" s="4">
        <f>MIN(4,INT((AA1287-1)*4/COUNTIF($C$2:$C$3444,C1287))+1)</f>
        <v/>
      </c>
    </row>
    <row r="1288">
      <c r="A1288" s="5" t="inlineStr">
        <is>
          <t>W01500</t>
        </is>
      </c>
      <c r="B1288" s="5" t="inlineStr">
        <is>
          <t>PL · Kraków</t>
        </is>
      </c>
      <c r="C1288" s="5" t="inlineStr">
        <is>
          <t>PL</t>
        </is>
      </c>
      <c r="D1288" s="5" t="inlineStr">
        <is>
          <t>Krakow</t>
        </is>
      </c>
      <c r="E1288" s="5" t="inlineStr">
        <is>
          <t>Sales</t>
        </is>
      </c>
      <c r="F1288" s="5" t="inlineStr">
        <is>
          <t>L3</t>
        </is>
      </c>
      <c r="G1288" s="5" t="inlineStr">
        <is>
          <t>Sales L3</t>
        </is>
      </c>
      <c r="H1288" s="5" t="inlineStr">
        <is>
          <t>F</t>
        </is>
      </c>
      <c r="I1288" s="5" t="inlineStr">
        <is>
          <t>Fixed-term</t>
        </is>
      </c>
      <c r="J1288" s="5" t="inlineStr">
        <is>
          <t>Onsite</t>
        </is>
      </c>
      <c r="K1288" s="5" t="n">
        <v>1</v>
      </c>
      <c r="L1288" s="5" t="n">
        <v>40</v>
      </c>
      <c r="M1288" s="5" t="n">
        <v>2</v>
      </c>
      <c r="N1288" s="41" t="n">
        <v>35800</v>
      </c>
      <c r="O1288" s="41" t="n">
        <v>880</v>
      </c>
      <c r="P1288" s="41" t="n">
        <v>5080</v>
      </c>
      <c r="Q1288" s="41" t="n">
        <v>0</v>
      </c>
      <c r="R1288" s="41" t="n">
        <v>0</v>
      </c>
      <c r="S1288" s="28">
        <f>L1288*Settings!$C$7</f>
        <v/>
      </c>
      <c r="T1288" s="34">
        <f>O1288+P1288+Q1288+R1288</f>
        <v/>
      </c>
      <c r="U1288" s="34">
        <f>N1288+T1288</f>
        <v/>
      </c>
      <c r="V1288" s="33">
        <f>N1288/S1288</f>
        <v/>
      </c>
      <c r="W1288" s="33">
        <f>T1288/S1288</f>
        <v/>
      </c>
      <c r="X1288" s="33">
        <f>U1288/S1288</f>
        <v/>
      </c>
      <c r="Y1288" s="4">
        <f>IF(T1288&gt;0,1,0)</f>
        <v/>
      </c>
      <c r="Z1288" s="4">
        <f>INDEX('Job Evaluation'!$I$5:$I$40,MATCH(G1288,'Job Evaluation'!$A$5:$A$40,0))</f>
        <v/>
      </c>
      <c r="AA1288" s="4">
        <f>SUMPRODUCT(($C$2:$C$3444=C1288)*($X$2:$X$3444&lt;X1288))+SUMPRODUCT(($C$2:C1288=C1288)*($X$2:X1288=X1288))</f>
        <v/>
      </c>
      <c r="AB1288" s="4">
        <f>MIN(4,INT((AA1288-1)*4/COUNTIF($C$2:$C$3444,C1288))+1)</f>
        <v/>
      </c>
    </row>
    <row r="1289">
      <c r="A1289" s="5" t="inlineStr">
        <is>
          <t>W01501</t>
        </is>
      </c>
      <c r="B1289" s="5" t="inlineStr">
        <is>
          <t>IT · Milan</t>
        </is>
      </c>
      <c r="C1289" s="5" t="inlineStr">
        <is>
          <t>IT</t>
        </is>
      </c>
      <c r="D1289" s="5" t="inlineStr">
        <is>
          <t>Milan</t>
        </is>
      </c>
      <c r="E1289" s="5" t="inlineStr">
        <is>
          <t>Sales</t>
        </is>
      </c>
      <c r="F1289" s="5" t="inlineStr">
        <is>
          <t>L5</t>
        </is>
      </c>
      <c r="G1289" s="5" t="inlineStr">
        <is>
          <t>Sales L5</t>
        </is>
      </c>
      <c r="H1289" s="5" t="inlineStr">
        <is>
          <t>F</t>
        </is>
      </c>
      <c r="I1289" s="5" t="inlineStr">
        <is>
          <t>Fixed-term</t>
        </is>
      </c>
      <c r="J1289" s="5" t="inlineStr">
        <is>
          <t>Hybrid</t>
        </is>
      </c>
      <c r="K1289" s="5" t="n">
        <v>1</v>
      </c>
      <c r="L1289" s="5" t="n">
        <v>40</v>
      </c>
      <c r="M1289" s="5" t="n">
        <v>3</v>
      </c>
      <c r="N1289" s="41" t="n">
        <v>77650</v>
      </c>
      <c r="O1289" s="41" t="n">
        <v>10090</v>
      </c>
      <c r="P1289" s="41" t="n">
        <v>12430</v>
      </c>
      <c r="Q1289" s="41" t="n">
        <v>0</v>
      </c>
      <c r="R1289" s="41" t="n">
        <v>6000</v>
      </c>
      <c r="S1289" s="28">
        <f>L1289*Settings!$C$7</f>
        <v/>
      </c>
      <c r="T1289" s="34">
        <f>O1289+P1289+Q1289+R1289</f>
        <v/>
      </c>
      <c r="U1289" s="34">
        <f>N1289+T1289</f>
        <v/>
      </c>
      <c r="V1289" s="33">
        <f>N1289/S1289</f>
        <v/>
      </c>
      <c r="W1289" s="33">
        <f>T1289/S1289</f>
        <v/>
      </c>
      <c r="X1289" s="33">
        <f>U1289/S1289</f>
        <v/>
      </c>
      <c r="Y1289" s="4">
        <f>IF(T1289&gt;0,1,0)</f>
        <v/>
      </c>
      <c r="Z1289" s="4">
        <f>INDEX('Job Evaluation'!$I$5:$I$40,MATCH(G1289,'Job Evaluation'!$A$5:$A$40,0))</f>
        <v/>
      </c>
      <c r="AA1289" s="4">
        <f>SUMPRODUCT(($C$2:$C$3444=C1289)*($X$2:$X$3444&lt;X1289))+SUMPRODUCT(($C$2:C1289=C1289)*($X$2:X1289=X1289))</f>
        <v/>
      </c>
      <c r="AB1289" s="4">
        <f>MIN(4,INT((AA1289-1)*4/COUNTIF($C$2:$C$3444,C1289))+1)</f>
        <v/>
      </c>
    </row>
    <row r="1290">
      <c r="A1290" s="5" t="inlineStr">
        <is>
          <t>W01502</t>
        </is>
      </c>
      <c r="B1290" s="5" t="inlineStr">
        <is>
          <t>PL · Kraków</t>
        </is>
      </c>
      <c r="C1290" s="5" t="inlineStr">
        <is>
          <t>PL</t>
        </is>
      </c>
      <c r="D1290" s="5" t="inlineStr">
        <is>
          <t>Krakow</t>
        </is>
      </c>
      <c r="E1290" s="5" t="inlineStr">
        <is>
          <t>Sales</t>
        </is>
      </c>
      <c r="F1290" s="5" t="inlineStr">
        <is>
          <t>L3</t>
        </is>
      </c>
      <c r="G1290" s="5" t="inlineStr">
        <is>
          <t>Sales L3</t>
        </is>
      </c>
      <c r="H1290" s="5" t="inlineStr">
        <is>
          <t>F</t>
        </is>
      </c>
      <c r="I1290" s="5" t="inlineStr">
        <is>
          <t>Permanent</t>
        </is>
      </c>
      <c r="J1290" s="5" t="inlineStr">
        <is>
          <t>Remote</t>
        </is>
      </c>
      <c r="K1290" s="5" t="n">
        <v>1</v>
      </c>
      <c r="L1290" s="5" t="n">
        <v>40</v>
      </c>
      <c r="M1290" s="5" t="n">
        <v>4</v>
      </c>
      <c r="N1290" s="41" t="n">
        <v>35150</v>
      </c>
      <c r="O1290" s="41" t="n">
        <v>2050</v>
      </c>
      <c r="P1290" s="41" t="n">
        <v>4760</v>
      </c>
      <c r="Q1290" s="41" t="n">
        <v>0</v>
      </c>
      <c r="R1290" s="41" t="n">
        <v>0</v>
      </c>
      <c r="S1290" s="28">
        <f>L1290*Settings!$C$7</f>
        <v/>
      </c>
      <c r="T1290" s="34">
        <f>O1290+P1290+Q1290+R1290</f>
        <v/>
      </c>
      <c r="U1290" s="34">
        <f>N1290+T1290</f>
        <v/>
      </c>
      <c r="V1290" s="33">
        <f>N1290/S1290</f>
        <v/>
      </c>
      <c r="W1290" s="33">
        <f>T1290/S1290</f>
        <v/>
      </c>
      <c r="X1290" s="33">
        <f>U1290/S1290</f>
        <v/>
      </c>
      <c r="Y1290" s="4">
        <f>IF(T1290&gt;0,1,0)</f>
        <v/>
      </c>
      <c r="Z1290" s="4">
        <f>INDEX('Job Evaluation'!$I$5:$I$40,MATCH(G1290,'Job Evaluation'!$A$5:$A$40,0))</f>
        <v/>
      </c>
      <c r="AA1290" s="4">
        <f>SUMPRODUCT(($C$2:$C$3444=C1290)*($X$2:$X$3444&lt;X1290))+SUMPRODUCT(($C$2:C1290=C1290)*($X$2:X1290=X1290))</f>
        <v/>
      </c>
      <c r="AB1290" s="4">
        <f>MIN(4,INT((AA1290-1)*4/COUNTIF($C$2:$C$3444,C1290))+1)</f>
        <v/>
      </c>
    </row>
    <row r="1291">
      <c r="A1291" s="5" t="inlineStr">
        <is>
          <t>W01503</t>
        </is>
      </c>
      <c r="B1291" s="5" t="inlineStr">
        <is>
          <t>PL · Kraków</t>
        </is>
      </c>
      <c r="C1291" s="5" t="inlineStr">
        <is>
          <t>PL</t>
        </is>
      </c>
      <c r="D1291" s="5" t="inlineStr">
        <is>
          <t>Krakow</t>
        </is>
      </c>
      <c r="E1291" s="5" t="inlineStr">
        <is>
          <t>Finance</t>
        </is>
      </c>
      <c r="F1291" s="5" t="inlineStr">
        <is>
          <t>L3</t>
        </is>
      </c>
      <c r="G1291" s="5" t="inlineStr">
        <is>
          <t>Finance L3</t>
        </is>
      </c>
      <c r="H1291" s="5" t="inlineStr">
        <is>
          <t>F</t>
        </is>
      </c>
      <c r="I1291" s="5" t="inlineStr">
        <is>
          <t>Permanent</t>
        </is>
      </c>
      <c r="J1291" s="5" t="inlineStr">
        <is>
          <t>Onsite</t>
        </is>
      </c>
      <c r="K1291" s="5" t="n">
        <v>1</v>
      </c>
      <c r="L1291" s="5" t="n">
        <v>40</v>
      </c>
      <c r="M1291" s="5" t="n">
        <v>3</v>
      </c>
      <c r="N1291" s="41" t="n">
        <v>35850</v>
      </c>
      <c r="O1291" s="41" t="n">
        <v>1750</v>
      </c>
      <c r="P1291" s="41" t="n">
        <v>0</v>
      </c>
      <c r="Q1291" s="41" t="n">
        <v>0</v>
      </c>
      <c r="R1291" s="41" t="n">
        <v>0</v>
      </c>
      <c r="S1291" s="28">
        <f>L1291*Settings!$C$7</f>
        <v/>
      </c>
      <c r="T1291" s="34">
        <f>O1291+P1291+Q1291+R1291</f>
        <v/>
      </c>
      <c r="U1291" s="34">
        <f>N1291+T1291</f>
        <v/>
      </c>
      <c r="V1291" s="33">
        <f>N1291/S1291</f>
        <v/>
      </c>
      <c r="W1291" s="33">
        <f>T1291/S1291</f>
        <v/>
      </c>
      <c r="X1291" s="33">
        <f>U1291/S1291</f>
        <v/>
      </c>
      <c r="Y1291" s="4">
        <f>IF(T1291&gt;0,1,0)</f>
        <v/>
      </c>
      <c r="Z1291" s="4">
        <f>INDEX('Job Evaluation'!$I$5:$I$40,MATCH(G1291,'Job Evaluation'!$A$5:$A$40,0))</f>
        <v/>
      </c>
      <c r="AA1291" s="4">
        <f>SUMPRODUCT(($C$2:$C$3444=C1291)*($X$2:$X$3444&lt;X1291))+SUMPRODUCT(($C$2:C1291=C1291)*($X$2:X1291=X1291))</f>
        <v/>
      </c>
      <c r="AB1291" s="4">
        <f>MIN(4,INT((AA1291-1)*4/COUNTIF($C$2:$C$3444,C1291))+1)</f>
        <v/>
      </c>
    </row>
    <row r="1292">
      <c r="A1292" s="5" t="inlineStr">
        <is>
          <t>W01504</t>
        </is>
      </c>
      <c r="B1292" s="5" t="inlineStr">
        <is>
          <t>DE · Munich</t>
        </is>
      </c>
      <c r="C1292" s="5" t="inlineStr">
        <is>
          <t>DE</t>
        </is>
      </c>
      <c r="D1292" s="5" t="inlineStr">
        <is>
          <t>Munich</t>
        </is>
      </c>
      <c r="E1292" s="5" t="inlineStr">
        <is>
          <t>Operations</t>
        </is>
      </c>
      <c r="F1292" s="5" t="inlineStr">
        <is>
          <t>L5</t>
        </is>
      </c>
      <c r="G1292" s="5" t="inlineStr">
        <is>
          <t>Operations L5</t>
        </is>
      </c>
      <c r="H1292" s="5" t="inlineStr">
        <is>
          <t>F</t>
        </is>
      </c>
      <c r="I1292" s="5" t="inlineStr">
        <is>
          <t>Permanent</t>
        </is>
      </c>
      <c r="J1292" s="5" t="inlineStr">
        <is>
          <t>Hybrid</t>
        </is>
      </c>
      <c r="K1292" s="5" t="n">
        <v>1</v>
      </c>
      <c r="L1292" s="5" t="n">
        <v>40</v>
      </c>
      <c r="M1292" s="5" t="n">
        <v>3</v>
      </c>
      <c r="N1292" s="41" t="n">
        <v>111650</v>
      </c>
      <c r="O1292" s="41" t="n">
        <v>12890</v>
      </c>
      <c r="P1292" s="41" t="n">
        <v>0</v>
      </c>
      <c r="Q1292" s="41" t="n">
        <v>0</v>
      </c>
      <c r="R1292" s="41" t="n">
        <v>7200</v>
      </c>
      <c r="S1292" s="28">
        <f>L1292*Settings!$C$7</f>
        <v/>
      </c>
      <c r="T1292" s="34">
        <f>O1292+P1292+Q1292+R1292</f>
        <v/>
      </c>
      <c r="U1292" s="34">
        <f>N1292+T1292</f>
        <v/>
      </c>
      <c r="V1292" s="33">
        <f>N1292/S1292</f>
        <v/>
      </c>
      <c r="W1292" s="33">
        <f>T1292/S1292</f>
        <v/>
      </c>
      <c r="X1292" s="33">
        <f>U1292/S1292</f>
        <v/>
      </c>
      <c r="Y1292" s="4">
        <f>IF(T1292&gt;0,1,0)</f>
        <v/>
      </c>
      <c r="Z1292" s="4">
        <f>INDEX('Job Evaluation'!$I$5:$I$40,MATCH(G1292,'Job Evaluation'!$A$5:$A$40,0))</f>
        <v/>
      </c>
      <c r="AA1292" s="4">
        <f>SUMPRODUCT(($C$2:$C$3444=C1292)*($X$2:$X$3444&lt;X1292))+SUMPRODUCT(($C$2:C1292=C1292)*($X$2:X1292=X1292))</f>
        <v/>
      </c>
      <c r="AB1292" s="4">
        <f>MIN(4,INT((AA1292-1)*4/COUNTIF($C$2:$C$3444,C1292))+1)</f>
        <v/>
      </c>
    </row>
    <row r="1293">
      <c r="A1293" s="5" t="inlineStr">
        <is>
          <t>W01505</t>
        </is>
      </c>
      <c r="B1293" s="5" t="inlineStr">
        <is>
          <t>PL · Kraków</t>
        </is>
      </c>
      <c r="C1293" s="5" t="inlineStr">
        <is>
          <t>PL</t>
        </is>
      </c>
      <c r="D1293" s="5" t="inlineStr">
        <is>
          <t>Krakow</t>
        </is>
      </c>
      <c r="E1293" s="5" t="inlineStr">
        <is>
          <t>Sales</t>
        </is>
      </c>
      <c r="F1293" s="5" t="inlineStr">
        <is>
          <t>L1</t>
        </is>
      </c>
      <c r="G1293" s="5" t="inlineStr">
        <is>
          <t>Sales L1</t>
        </is>
      </c>
      <c r="H1293" s="5" t="inlineStr">
        <is>
          <t>F</t>
        </is>
      </c>
      <c r="I1293" s="5" t="inlineStr">
        <is>
          <t>Permanent</t>
        </is>
      </c>
      <c r="J1293" s="5" t="inlineStr">
        <is>
          <t>Hybrid</t>
        </is>
      </c>
      <c r="K1293" s="5" t="n">
        <v>1</v>
      </c>
      <c r="L1293" s="5" t="n">
        <v>40</v>
      </c>
      <c r="M1293" s="5" t="n">
        <v>3</v>
      </c>
      <c r="N1293" s="41" t="n">
        <v>22650</v>
      </c>
      <c r="O1293" s="41" t="n">
        <v>0</v>
      </c>
      <c r="P1293" s="41" t="n">
        <v>2290</v>
      </c>
      <c r="Q1293" s="41" t="n">
        <v>0</v>
      </c>
      <c r="R1293" s="41" t="n">
        <v>0</v>
      </c>
      <c r="S1293" s="28">
        <f>L1293*Settings!$C$7</f>
        <v/>
      </c>
      <c r="T1293" s="34">
        <f>O1293+P1293+Q1293+R1293</f>
        <v/>
      </c>
      <c r="U1293" s="34">
        <f>N1293+T1293</f>
        <v/>
      </c>
      <c r="V1293" s="33">
        <f>N1293/S1293</f>
        <v/>
      </c>
      <c r="W1293" s="33">
        <f>T1293/S1293</f>
        <v/>
      </c>
      <c r="X1293" s="33">
        <f>U1293/S1293</f>
        <v/>
      </c>
      <c r="Y1293" s="4">
        <f>IF(T1293&gt;0,1,0)</f>
        <v/>
      </c>
      <c r="Z1293" s="4">
        <f>INDEX('Job Evaluation'!$I$5:$I$40,MATCH(G1293,'Job Evaluation'!$A$5:$A$40,0))</f>
        <v/>
      </c>
      <c r="AA1293" s="4">
        <f>SUMPRODUCT(($C$2:$C$3444=C1293)*($X$2:$X$3444&lt;X1293))+SUMPRODUCT(($C$2:C1293=C1293)*($X$2:X1293=X1293))</f>
        <v/>
      </c>
      <c r="AB1293" s="4">
        <f>MIN(4,INT((AA1293-1)*4/COUNTIF($C$2:$C$3444,C1293))+1)</f>
        <v/>
      </c>
    </row>
    <row r="1294">
      <c r="A1294" s="5" t="inlineStr">
        <is>
          <t>W01506</t>
        </is>
      </c>
      <c r="B1294" s="5" t="inlineStr">
        <is>
          <t>ES · Barcelona</t>
        </is>
      </c>
      <c r="C1294" s="5" t="inlineStr">
        <is>
          <t>ES</t>
        </is>
      </c>
      <c r="D1294" s="5" t="inlineStr">
        <is>
          <t>Barcelona</t>
        </is>
      </c>
      <c r="E1294" s="5" t="inlineStr">
        <is>
          <t>Customer Service</t>
        </is>
      </c>
      <c r="F1294" s="5" t="inlineStr">
        <is>
          <t>L1</t>
        </is>
      </c>
      <c r="G1294" s="5" t="inlineStr">
        <is>
          <t>Customer Service L1</t>
        </is>
      </c>
      <c r="H1294" s="5" t="inlineStr">
        <is>
          <t>M</t>
        </is>
      </c>
      <c r="I1294" s="5" t="inlineStr">
        <is>
          <t>Permanent</t>
        </is>
      </c>
      <c r="J1294" s="5" t="inlineStr">
        <is>
          <t>Remote</t>
        </is>
      </c>
      <c r="K1294" s="5" t="n">
        <v>1</v>
      </c>
      <c r="L1294" s="5" t="n">
        <v>40</v>
      </c>
      <c r="M1294" s="5" t="n">
        <v>3</v>
      </c>
      <c r="N1294" s="41" t="n">
        <v>27400</v>
      </c>
      <c r="O1294" s="41" t="n">
        <v>0</v>
      </c>
      <c r="P1294" s="41" t="n">
        <v>0</v>
      </c>
      <c r="Q1294" s="41" t="n">
        <v>0</v>
      </c>
      <c r="R1294" s="41" t="n">
        <v>0</v>
      </c>
      <c r="S1294" s="28">
        <f>L1294*Settings!$C$7</f>
        <v/>
      </c>
      <c r="T1294" s="34">
        <f>O1294+P1294+Q1294+R1294</f>
        <v/>
      </c>
      <c r="U1294" s="34">
        <f>N1294+T1294</f>
        <v/>
      </c>
      <c r="V1294" s="33">
        <f>N1294/S1294</f>
        <v/>
      </c>
      <c r="W1294" s="33">
        <f>T1294/S1294</f>
        <v/>
      </c>
      <c r="X1294" s="33">
        <f>U1294/S1294</f>
        <v/>
      </c>
      <c r="Y1294" s="4">
        <f>IF(T1294&gt;0,1,0)</f>
        <v/>
      </c>
      <c r="Z1294" s="4">
        <f>INDEX('Job Evaluation'!$I$5:$I$40,MATCH(G1294,'Job Evaluation'!$A$5:$A$40,0))</f>
        <v/>
      </c>
      <c r="AA1294" s="4">
        <f>SUMPRODUCT(($C$2:$C$3444=C1294)*($X$2:$X$3444&lt;X1294))+SUMPRODUCT(($C$2:C1294=C1294)*($X$2:X1294=X1294))</f>
        <v/>
      </c>
      <c r="AB1294" s="4">
        <f>MIN(4,INT((AA1294-1)*4/COUNTIF($C$2:$C$3444,C1294))+1)</f>
        <v/>
      </c>
    </row>
    <row r="1295">
      <c r="A1295" s="5" t="inlineStr">
        <is>
          <t>W01507</t>
        </is>
      </c>
      <c r="B1295" s="5" t="inlineStr">
        <is>
          <t>PL · Kraków</t>
        </is>
      </c>
      <c r="C1295" s="5" t="inlineStr">
        <is>
          <t>PL</t>
        </is>
      </c>
      <c r="D1295" s="5" t="inlineStr">
        <is>
          <t>Krakow</t>
        </is>
      </c>
      <c r="E1295" s="5" t="inlineStr">
        <is>
          <t>Operations</t>
        </is>
      </c>
      <c r="F1295" s="5" t="inlineStr">
        <is>
          <t>L5</t>
        </is>
      </c>
      <c r="G1295" s="5" t="inlineStr">
        <is>
          <t>Operations L5</t>
        </is>
      </c>
      <c r="H1295" s="5" t="inlineStr">
        <is>
          <t>M</t>
        </is>
      </c>
      <c r="I1295" s="5" t="inlineStr">
        <is>
          <t>Fixed-term</t>
        </is>
      </c>
      <c r="J1295" s="5" t="inlineStr">
        <is>
          <t>Onsite</t>
        </is>
      </c>
      <c r="K1295" s="5" t="n">
        <v>1</v>
      </c>
      <c r="L1295" s="5" t="n">
        <v>40</v>
      </c>
      <c r="M1295" s="5" t="n">
        <v>4</v>
      </c>
      <c r="N1295" s="41" t="n">
        <v>46900</v>
      </c>
      <c r="O1295" s="41" t="n">
        <v>6980</v>
      </c>
      <c r="P1295" s="41" t="n">
        <v>0</v>
      </c>
      <c r="Q1295" s="41" t="n">
        <v>0</v>
      </c>
      <c r="R1295" s="41" t="n">
        <v>4200</v>
      </c>
      <c r="S1295" s="28">
        <f>L1295*Settings!$C$7</f>
        <v/>
      </c>
      <c r="T1295" s="34">
        <f>O1295+P1295+Q1295+R1295</f>
        <v/>
      </c>
      <c r="U1295" s="34">
        <f>N1295+T1295</f>
        <v/>
      </c>
      <c r="V1295" s="33">
        <f>N1295/S1295</f>
        <v/>
      </c>
      <c r="W1295" s="33">
        <f>T1295/S1295</f>
        <v/>
      </c>
      <c r="X1295" s="33">
        <f>U1295/S1295</f>
        <v/>
      </c>
      <c r="Y1295" s="4">
        <f>IF(T1295&gt;0,1,0)</f>
        <v/>
      </c>
      <c r="Z1295" s="4">
        <f>INDEX('Job Evaluation'!$I$5:$I$40,MATCH(G1295,'Job Evaluation'!$A$5:$A$40,0))</f>
        <v/>
      </c>
      <c r="AA1295" s="4">
        <f>SUMPRODUCT(($C$2:$C$3444=C1295)*($X$2:$X$3444&lt;X1295))+SUMPRODUCT(($C$2:C1295=C1295)*($X$2:X1295=X1295))</f>
        <v/>
      </c>
      <c r="AB1295" s="4">
        <f>MIN(4,INT((AA1295-1)*4/COUNTIF($C$2:$C$3444,C1295))+1)</f>
        <v/>
      </c>
    </row>
    <row r="1296">
      <c r="A1296" s="5" t="inlineStr">
        <is>
          <t>W01508</t>
        </is>
      </c>
      <c r="B1296" s="5" t="inlineStr">
        <is>
          <t>PL · Kraków</t>
        </is>
      </c>
      <c r="C1296" s="5" t="inlineStr">
        <is>
          <t>PL</t>
        </is>
      </c>
      <c r="D1296" s="5" t="inlineStr">
        <is>
          <t>Krakow</t>
        </is>
      </c>
      <c r="E1296" s="5" t="inlineStr">
        <is>
          <t>HR</t>
        </is>
      </c>
      <c r="F1296" s="5" t="inlineStr">
        <is>
          <t>L4</t>
        </is>
      </c>
      <c r="G1296" s="5" t="inlineStr">
        <is>
          <t>HR L4</t>
        </is>
      </c>
      <c r="H1296" s="5" t="inlineStr">
        <is>
          <t>F</t>
        </is>
      </c>
      <c r="I1296" s="5" t="inlineStr">
        <is>
          <t>Permanent</t>
        </is>
      </c>
      <c r="J1296" s="5" t="inlineStr">
        <is>
          <t>Remote</t>
        </is>
      </c>
      <c r="K1296" s="5" t="n">
        <v>1</v>
      </c>
      <c r="L1296" s="5" t="n">
        <v>40</v>
      </c>
      <c r="M1296" s="5" t="n">
        <v>4</v>
      </c>
      <c r="N1296" s="41" t="n">
        <v>43950</v>
      </c>
      <c r="O1296" s="41" t="n">
        <v>4490</v>
      </c>
      <c r="P1296" s="41" t="n">
        <v>0</v>
      </c>
      <c r="Q1296" s="41" t="n">
        <v>0</v>
      </c>
      <c r="R1296" s="41" t="n">
        <v>0</v>
      </c>
      <c r="S1296" s="28">
        <f>L1296*Settings!$C$7</f>
        <v/>
      </c>
      <c r="T1296" s="34">
        <f>O1296+P1296+Q1296+R1296</f>
        <v/>
      </c>
      <c r="U1296" s="34">
        <f>N1296+T1296</f>
        <v/>
      </c>
      <c r="V1296" s="33">
        <f>N1296/S1296</f>
        <v/>
      </c>
      <c r="W1296" s="33">
        <f>T1296/S1296</f>
        <v/>
      </c>
      <c r="X1296" s="33">
        <f>U1296/S1296</f>
        <v/>
      </c>
      <c r="Y1296" s="4">
        <f>IF(T1296&gt;0,1,0)</f>
        <v/>
      </c>
      <c r="Z1296" s="4">
        <f>INDEX('Job Evaluation'!$I$5:$I$40,MATCH(G1296,'Job Evaluation'!$A$5:$A$40,0))</f>
        <v/>
      </c>
      <c r="AA1296" s="4">
        <f>SUMPRODUCT(($C$2:$C$3444=C1296)*($X$2:$X$3444&lt;X1296))+SUMPRODUCT(($C$2:C1296=C1296)*($X$2:X1296=X1296))</f>
        <v/>
      </c>
      <c r="AB1296" s="4">
        <f>MIN(4,INT((AA1296-1)*4/COUNTIF($C$2:$C$3444,C1296))+1)</f>
        <v/>
      </c>
    </row>
    <row r="1297">
      <c r="A1297" s="5" t="inlineStr">
        <is>
          <t>W01510</t>
        </is>
      </c>
      <c r="B1297" s="5" t="inlineStr">
        <is>
          <t>PL · Kraków</t>
        </is>
      </c>
      <c r="C1297" s="5" t="inlineStr">
        <is>
          <t>PL</t>
        </is>
      </c>
      <c r="D1297" s="5" t="inlineStr">
        <is>
          <t>Krakow</t>
        </is>
      </c>
      <c r="E1297" s="5" t="inlineStr">
        <is>
          <t>Customer Service</t>
        </is>
      </c>
      <c r="F1297" s="5" t="inlineStr">
        <is>
          <t>L2</t>
        </is>
      </c>
      <c r="G1297" s="5" t="inlineStr">
        <is>
          <t>Customer Service L2</t>
        </is>
      </c>
      <c r="H1297" s="5" t="inlineStr">
        <is>
          <t>F</t>
        </is>
      </c>
      <c r="I1297" s="5" t="inlineStr">
        <is>
          <t>Permanent</t>
        </is>
      </c>
      <c r="J1297" s="5" t="inlineStr">
        <is>
          <t>Hybrid</t>
        </is>
      </c>
      <c r="K1297" s="5" t="n">
        <v>1</v>
      </c>
      <c r="L1297" s="5" t="n">
        <v>40</v>
      </c>
      <c r="M1297" s="5" t="n">
        <v>3</v>
      </c>
      <c r="N1297" s="41" t="n">
        <v>22050</v>
      </c>
      <c r="O1297" s="41" t="n">
        <v>0</v>
      </c>
      <c r="P1297" s="41" t="n">
        <v>0</v>
      </c>
      <c r="Q1297" s="41" t="n">
        <v>0</v>
      </c>
      <c r="R1297" s="41" t="n">
        <v>0</v>
      </c>
      <c r="S1297" s="28">
        <f>L1297*Settings!$C$7</f>
        <v/>
      </c>
      <c r="T1297" s="34">
        <f>O1297+P1297+Q1297+R1297</f>
        <v/>
      </c>
      <c r="U1297" s="34">
        <f>N1297+T1297</f>
        <v/>
      </c>
      <c r="V1297" s="33">
        <f>N1297/S1297</f>
        <v/>
      </c>
      <c r="W1297" s="33">
        <f>T1297/S1297</f>
        <v/>
      </c>
      <c r="X1297" s="33">
        <f>U1297/S1297</f>
        <v/>
      </c>
      <c r="Y1297" s="4">
        <f>IF(T1297&gt;0,1,0)</f>
        <v/>
      </c>
      <c r="Z1297" s="4">
        <f>INDEX('Job Evaluation'!$I$5:$I$40,MATCH(G1297,'Job Evaluation'!$A$5:$A$40,0))</f>
        <v/>
      </c>
      <c r="AA1297" s="4">
        <f>SUMPRODUCT(($C$2:$C$3444=C1297)*($X$2:$X$3444&lt;X1297))+SUMPRODUCT(($C$2:C1297=C1297)*($X$2:X1297=X1297))</f>
        <v/>
      </c>
      <c r="AB1297" s="4">
        <f>MIN(4,INT((AA1297-1)*4/COUNTIF($C$2:$C$3444,C1297))+1)</f>
        <v/>
      </c>
    </row>
    <row r="1298">
      <c r="A1298" s="5" t="inlineStr">
        <is>
          <t>W01511</t>
        </is>
      </c>
      <c r="B1298" s="5" t="inlineStr">
        <is>
          <t>PL · Kraków</t>
        </is>
      </c>
      <c r="C1298" s="5" t="inlineStr">
        <is>
          <t>PL</t>
        </is>
      </c>
      <c r="D1298" s="5" t="inlineStr">
        <is>
          <t>Krakow</t>
        </is>
      </c>
      <c r="E1298" s="5" t="inlineStr">
        <is>
          <t>Operations</t>
        </is>
      </c>
      <c r="F1298" s="5" t="inlineStr">
        <is>
          <t>L4</t>
        </is>
      </c>
      <c r="G1298" s="5" t="inlineStr">
        <is>
          <t>Operations L4</t>
        </is>
      </c>
      <c r="H1298" s="5" t="inlineStr">
        <is>
          <t>M</t>
        </is>
      </c>
      <c r="I1298" s="5" t="inlineStr">
        <is>
          <t>Fixed-term</t>
        </is>
      </c>
      <c r="J1298" s="5" t="inlineStr">
        <is>
          <t>Onsite</t>
        </is>
      </c>
      <c r="K1298" s="5" t="n">
        <v>1</v>
      </c>
      <c r="L1298" s="5" t="n">
        <v>40</v>
      </c>
      <c r="M1298" s="5" t="n">
        <v>3</v>
      </c>
      <c r="N1298" s="41" t="n">
        <v>38750</v>
      </c>
      <c r="O1298" s="41" t="n">
        <v>2770</v>
      </c>
      <c r="P1298" s="41" t="n">
        <v>0</v>
      </c>
      <c r="Q1298" s="41" t="n">
        <v>0</v>
      </c>
      <c r="R1298" s="41" t="n">
        <v>0</v>
      </c>
      <c r="S1298" s="28">
        <f>L1298*Settings!$C$7</f>
        <v/>
      </c>
      <c r="T1298" s="34">
        <f>O1298+P1298+Q1298+R1298</f>
        <v/>
      </c>
      <c r="U1298" s="34">
        <f>N1298+T1298</f>
        <v/>
      </c>
      <c r="V1298" s="33">
        <f>N1298/S1298</f>
        <v/>
      </c>
      <c r="W1298" s="33">
        <f>T1298/S1298</f>
        <v/>
      </c>
      <c r="X1298" s="33">
        <f>U1298/S1298</f>
        <v/>
      </c>
      <c r="Y1298" s="4">
        <f>IF(T1298&gt;0,1,0)</f>
        <v/>
      </c>
      <c r="Z1298" s="4">
        <f>INDEX('Job Evaluation'!$I$5:$I$40,MATCH(G1298,'Job Evaluation'!$A$5:$A$40,0))</f>
        <v/>
      </c>
      <c r="AA1298" s="4">
        <f>SUMPRODUCT(($C$2:$C$3444=C1298)*($X$2:$X$3444&lt;X1298))+SUMPRODUCT(($C$2:C1298=C1298)*($X$2:X1298=X1298))</f>
        <v/>
      </c>
      <c r="AB1298" s="4">
        <f>MIN(4,INT((AA1298-1)*4/COUNTIF($C$2:$C$3444,C1298))+1)</f>
        <v/>
      </c>
    </row>
    <row r="1299">
      <c r="A1299" s="5" t="inlineStr">
        <is>
          <t>W01512</t>
        </is>
      </c>
      <c r="B1299" s="5" t="inlineStr">
        <is>
          <t>DE · Munich</t>
        </is>
      </c>
      <c r="C1299" s="5" t="inlineStr">
        <is>
          <t>DE</t>
        </is>
      </c>
      <c r="D1299" s="5" t="inlineStr">
        <is>
          <t>Munich</t>
        </is>
      </c>
      <c r="E1299" s="5" t="inlineStr">
        <is>
          <t>Tech</t>
        </is>
      </c>
      <c r="F1299" s="5" t="inlineStr">
        <is>
          <t>L3</t>
        </is>
      </c>
      <c r="G1299" s="5" t="inlineStr">
        <is>
          <t>Tech L3</t>
        </is>
      </c>
      <c r="H1299" s="5" t="inlineStr">
        <is>
          <t>F</t>
        </is>
      </c>
      <c r="I1299" s="5" t="inlineStr">
        <is>
          <t>Fixed-term</t>
        </is>
      </c>
      <c r="J1299" s="5" t="inlineStr">
        <is>
          <t>Hybrid</t>
        </is>
      </c>
      <c r="K1299" s="5" t="n">
        <v>1</v>
      </c>
      <c r="L1299" s="5" t="n">
        <v>40</v>
      </c>
      <c r="M1299" s="5" t="n">
        <v>3</v>
      </c>
      <c r="N1299" s="41" t="n">
        <v>88150</v>
      </c>
      <c r="O1299" s="41" t="n">
        <v>4260</v>
      </c>
      <c r="P1299" s="41" t="n">
        <v>0</v>
      </c>
      <c r="Q1299" s="41" t="n">
        <v>0</v>
      </c>
      <c r="R1299" s="41" t="n">
        <v>0</v>
      </c>
      <c r="S1299" s="28">
        <f>L1299*Settings!$C$7</f>
        <v/>
      </c>
      <c r="T1299" s="34">
        <f>O1299+P1299+Q1299+R1299</f>
        <v/>
      </c>
      <c r="U1299" s="34">
        <f>N1299+T1299</f>
        <v/>
      </c>
      <c r="V1299" s="33">
        <f>N1299/S1299</f>
        <v/>
      </c>
      <c r="W1299" s="33">
        <f>T1299/S1299</f>
        <v/>
      </c>
      <c r="X1299" s="33">
        <f>U1299/S1299</f>
        <v/>
      </c>
      <c r="Y1299" s="4">
        <f>IF(T1299&gt;0,1,0)</f>
        <v/>
      </c>
      <c r="Z1299" s="4">
        <f>INDEX('Job Evaluation'!$I$5:$I$40,MATCH(G1299,'Job Evaluation'!$A$5:$A$40,0))</f>
        <v/>
      </c>
      <c r="AA1299" s="4">
        <f>SUMPRODUCT(($C$2:$C$3444=C1299)*($X$2:$X$3444&lt;X1299))+SUMPRODUCT(($C$2:C1299=C1299)*($X$2:X1299=X1299))</f>
        <v/>
      </c>
      <c r="AB1299" s="4">
        <f>MIN(4,INT((AA1299-1)*4/COUNTIF($C$2:$C$3444,C1299))+1)</f>
        <v/>
      </c>
    </row>
    <row r="1300">
      <c r="A1300" s="5" t="inlineStr">
        <is>
          <t>W01513</t>
        </is>
      </c>
      <c r="B1300" s="5" t="inlineStr">
        <is>
          <t>IT · Milan</t>
        </is>
      </c>
      <c r="C1300" s="5" t="inlineStr">
        <is>
          <t>IT</t>
        </is>
      </c>
      <c r="D1300" s="5" t="inlineStr">
        <is>
          <t>Milan</t>
        </is>
      </c>
      <c r="E1300" s="5" t="inlineStr">
        <is>
          <t>Customer Service</t>
        </is>
      </c>
      <c r="F1300" s="5" t="inlineStr">
        <is>
          <t>L4</t>
        </is>
      </c>
      <c r="G1300" s="5" t="inlineStr">
        <is>
          <t>Customer Service L4</t>
        </is>
      </c>
      <c r="H1300" s="5" t="inlineStr">
        <is>
          <t>M</t>
        </is>
      </c>
      <c r="I1300" s="5" t="inlineStr">
        <is>
          <t>Permanent</t>
        </is>
      </c>
      <c r="J1300" s="5" t="inlineStr">
        <is>
          <t>Onsite</t>
        </is>
      </c>
      <c r="K1300" s="5" t="n">
        <v>0.8</v>
      </c>
      <c r="L1300" s="5" t="n">
        <v>32</v>
      </c>
      <c r="M1300" s="5" t="n">
        <v>3</v>
      </c>
      <c r="N1300" s="41" t="n">
        <v>40520</v>
      </c>
      <c r="O1300" s="41" t="n">
        <v>3350</v>
      </c>
      <c r="P1300" s="41" t="n">
        <v>0</v>
      </c>
      <c r="Q1300" s="41" t="n">
        <v>0</v>
      </c>
      <c r="R1300" s="41" t="n">
        <v>0</v>
      </c>
      <c r="S1300" s="28">
        <f>L1300*Settings!$C$7</f>
        <v/>
      </c>
      <c r="T1300" s="34">
        <f>O1300+P1300+Q1300+R1300</f>
        <v/>
      </c>
      <c r="U1300" s="34">
        <f>N1300+T1300</f>
        <v/>
      </c>
      <c r="V1300" s="33">
        <f>N1300/S1300</f>
        <v/>
      </c>
      <c r="W1300" s="33">
        <f>T1300/S1300</f>
        <v/>
      </c>
      <c r="X1300" s="33">
        <f>U1300/S1300</f>
        <v/>
      </c>
      <c r="Y1300" s="4">
        <f>IF(T1300&gt;0,1,0)</f>
        <v/>
      </c>
      <c r="Z1300" s="4">
        <f>INDEX('Job Evaluation'!$I$5:$I$40,MATCH(G1300,'Job Evaluation'!$A$5:$A$40,0))</f>
        <v/>
      </c>
      <c r="AA1300" s="4">
        <f>SUMPRODUCT(($C$2:$C$3444=C1300)*($X$2:$X$3444&lt;X1300))+SUMPRODUCT(($C$2:C1300=C1300)*($X$2:X1300=X1300))</f>
        <v/>
      </c>
      <c r="AB1300" s="4">
        <f>MIN(4,INT((AA1300-1)*4/COUNTIF($C$2:$C$3444,C1300))+1)</f>
        <v/>
      </c>
    </row>
    <row r="1301">
      <c r="A1301" s="5" t="inlineStr">
        <is>
          <t>W01514</t>
        </is>
      </c>
      <c r="B1301" s="5" t="inlineStr">
        <is>
          <t>ES · Barcelona</t>
        </is>
      </c>
      <c r="C1301" s="5" t="inlineStr">
        <is>
          <t>ES</t>
        </is>
      </c>
      <c r="D1301" s="5" t="inlineStr">
        <is>
          <t>Barcelona</t>
        </is>
      </c>
      <c r="E1301" s="5" t="inlineStr">
        <is>
          <t>HR</t>
        </is>
      </c>
      <c r="F1301" s="5" t="inlineStr">
        <is>
          <t>L1</t>
        </is>
      </c>
      <c r="G1301" s="5" t="inlineStr">
        <is>
          <t>HR L1</t>
        </is>
      </c>
      <c r="H1301" s="5" t="inlineStr">
        <is>
          <t>M</t>
        </is>
      </c>
      <c r="I1301" s="5" t="inlineStr">
        <is>
          <t>Permanent</t>
        </is>
      </c>
      <c r="J1301" s="5" t="inlineStr">
        <is>
          <t>Hybrid</t>
        </is>
      </c>
      <c r="K1301" s="5" t="n">
        <v>1</v>
      </c>
      <c r="L1301" s="5" t="n">
        <v>40</v>
      </c>
      <c r="M1301" s="5" t="n">
        <v>3</v>
      </c>
      <c r="N1301" s="41" t="n">
        <v>28450</v>
      </c>
      <c r="O1301" s="41" t="n">
        <v>0</v>
      </c>
      <c r="P1301" s="41" t="n">
        <v>0</v>
      </c>
      <c r="Q1301" s="41" t="n">
        <v>0</v>
      </c>
      <c r="R1301" s="41" t="n">
        <v>0</v>
      </c>
      <c r="S1301" s="28">
        <f>L1301*Settings!$C$7</f>
        <v/>
      </c>
      <c r="T1301" s="34">
        <f>O1301+P1301+Q1301+R1301</f>
        <v/>
      </c>
      <c r="U1301" s="34">
        <f>N1301+T1301</f>
        <v/>
      </c>
      <c r="V1301" s="33">
        <f>N1301/S1301</f>
        <v/>
      </c>
      <c r="W1301" s="33">
        <f>T1301/S1301</f>
        <v/>
      </c>
      <c r="X1301" s="33">
        <f>U1301/S1301</f>
        <v/>
      </c>
      <c r="Y1301" s="4">
        <f>IF(T1301&gt;0,1,0)</f>
        <v/>
      </c>
      <c r="Z1301" s="4">
        <f>INDEX('Job Evaluation'!$I$5:$I$40,MATCH(G1301,'Job Evaluation'!$A$5:$A$40,0))</f>
        <v/>
      </c>
      <c r="AA1301" s="4">
        <f>SUMPRODUCT(($C$2:$C$3444=C1301)*($X$2:$X$3444&lt;X1301))+SUMPRODUCT(($C$2:C1301=C1301)*($X$2:X1301=X1301))</f>
        <v/>
      </c>
      <c r="AB1301" s="4">
        <f>MIN(4,INT((AA1301-1)*4/COUNTIF($C$2:$C$3444,C1301))+1)</f>
        <v/>
      </c>
    </row>
    <row r="1302">
      <c r="A1302" s="5" t="inlineStr">
        <is>
          <t>W01516</t>
        </is>
      </c>
      <c r="B1302" s="5" t="inlineStr">
        <is>
          <t>PL · Kraków</t>
        </is>
      </c>
      <c r="C1302" s="5" t="inlineStr">
        <is>
          <t>PL</t>
        </is>
      </c>
      <c r="D1302" s="5" t="inlineStr">
        <is>
          <t>Krakow</t>
        </is>
      </c>
      <c r="E1302" s="5" t="inlineStr">
        <is>
          <t>Tech</t>
        </is>
      </c>
      <c r="F1302" s="5" t="inlineStr">
        <is>
          <t>L5</t>
        </is>
      </c>
      <c r="G1302" s="5" t="inlineStr">
        <is>
          <t>Tech L5</t>
        </is>
      </c>
      <c r="H1302" s="5" t="inlineStr">
        <is>
          <t>M</t>
        </is>
      </c>
      <c r="I1302" s="5" t="inlineStr">
        <is>
          <t>Permanent</t>
        </is>
      </c>
      <c r="J1302" s="5" t="inlineStr">
        <is>
          <t>Hybrid</t>
        </is>
      </c>
      <c r="K1302" s="5" t="n">
        <v>1</v>
      </c>
      <c r="L1302" s="5" t="n">
        <v>40</v>
      </c>
      <c r="M1302" s="5" t="n">
        <v>3</v>
      </c>
      <c r="N1302" s="41" t="n">
        <v>78950</v>
      </c>
      <c r="O1302" s="41" t="n">
        <v>9340</v>
      </c>
      <c r="P1302" s="41" t="n">
        <v>0</v>
      </c>
      <c r="Q1302" s="41" t="n">
        <v>0</v>
      </c>
      <c r="R1302" s="41" t="n">
        <v>4200</v>
      </c>
      <c r="S1302" s="28">
        <f>L1302*Settings!$C$7</f>
        <v/>
      </c>
      <c r="T1302" s="34">
        <f>O1302+P1302+Q1302+R1302</f>
        <v/>
      </c>
      <c r="U1302" s="34">
        <f>N1302+T1302</f>
        <v/>
      </c>
      <c r="V1302" s="33">
        <f>N1302/S1302</f>
        <v/>
      </c>
      <c r="W1302" s="33">
        <f>T1302/S1302</f>
        <v/>
      </c>
      <c r="X1302" s="33">
        <f>U1302/S1302</f>
        <v/>
      </c>
      <c r="Y1302" s="4">
        <f>IF(T1302&gt;0,1,0)</f>
        <v/>
      </c>
      <c r="Z1302" s="4">
        <f>INDEX('Job Evaluation'!$I$5:$I$40,MATCH(G1302,'Job Evaluation'!$A$5:$A$40,0))</f>
        <v/>
      </c>
      <c r="AA1302" s="4">
        <f>SUMPRODUCT(($C$2:$C$3444=C1302)*($X$2:$X$3444&lt;X1302))+SUMPRODUCT(($C$2:C1302=C1302)*($X$2:X1302=X1302))</f>
        <v/>
      </c>
      <c r="AB1302" s="4">
        <f>MIN(4,INT((AA1302-1)*4/COUNTIF($C$2:$C$3444,C1302))+1)</f>
        <v/>
      </c>
    </row>
    <row r="1303">
      <c r="A1303" s="5" t="inlineStr">
        <is>
          <t>W01517</t>
        </is>
      </c>
      <c r="B1303" s="5" t="inlineStr">
        <is>
          <t>IT · Milan</t>
        </is>
      </c>
      <c r="C1303" s="5" t="inlineStr">
        <is>
          <t>IT</t>
        </is>
      </c>
      <c r="D1303" s="5" t="inlineStr">
        <is>
          <t>Milan</t>
        </is>
      </c>
      <c r="E1303" s="5" t="inlineStr">
        <is>
          <t>Finance</t>
        </is>
      </c>
      <c r="F1303" s="5" t="inlineStr">
        <is>
          <t>L3</t>
        </is>
      </c>
      <c r="G1303" s="5" t="inlineStr">
        <is>
          <t>Finance L3</t>
        </is>
      </c>
      <c r="H1303" s="5" t="inlineStr">
        <is>
          <t>F</t>
        </is>
      </c>
      <c r="I1303" s="5" t="inlineStr">
        <is>
          <t>Permanent</t>
        </is>
      </c>
      <c r="J1303" s="5" t="inlineStr">
        <is>
          <t>Hybrid</t>
        </is>
      </c>
      <c r="K1303" s="5" t="n">
        <v>1</v>
      </c>
      <c r="L1303" s="5" t="n">
        <v>40</v>
      </c>
      <c r="M1303" s="5" t="n">
        <v>2</v>
      </c>
      <c r="N1303" s="41" t="n">
        <v>35800</v>
      </c>
      <c r="O1303" s="41" t="n">
        <v>830</v>
      </c>
      <c r="P1303" s="41" t="n">
        <v>0</v>
      </c>
      <c r="Q1303" s="41" t="n">
        <v>0</v>
      </c>
      <c r="R1303" s="41" t="n">
        <v>0</v>
      </c>
      <c r="S1303" s="28">
        <f>L1303*Settings!$C$7</f>
        <v/>
      </c>
      <c r="T1303" s="34">
        <f>O1303+P1303+Q1303+R1303</f>
        <v/>
      </c>
      <c r="U1303" s="34">
        <f>N1303+T1303</f>
        <v/>
      </c>
      <c r="V1303" s="33">
        <f>N1303/S1303</f>
        <v/>
      </c>
      <c r="W1303" s="33">
        <f>T1303/S1303</f>
        <v/>
      </c>
      <c r="X1303" s="33">
        <f>U1303/S1303</f>
        <v/>
      </c>
      <c r="Y1303" s="4">
        <f>IF(T1303&gt;0,1,0)</f>
        <v/>
      </c>
      <c r="Z1303" s="4">
        <f>INDEX('Job Evaluation'!$I$5:$I$40,MATCH(G1303,'Job Evaluation'!$A$5:$A$40,0))</f>
        <v/>
      </c>
      <c r="AA1303" s="4">
        <f>SUMPRODUCT(($C$2:$C$3444=C1303)*($X$2:$X$3444&lt;X1303))+SUMPRODUCT(($C$2:C1303=C1303)*($X$2:X1303=X1303))</f>
        <v/>
      </c>
      <c r="AB1303" s="4">
        <f>MIN(4,INT((AA1303-1)*4/COUNTIF($C$2:$C$3444,C1303))+1)</f>
        <v/>
      </c>
    </row>
    <row r="1304">
      <c r="A1304" s="5" t="inlineStr">
        <is>
          <t>W01518</t>
        </is>
      </c>
      <c r="B1304" s="5" t="inlineStr">
        <is>
          <t>PL · Kraków</t>
        </is>
      </c>
      <c r="C1304" s="5" t="inlineStr">
        <is>
          <t>PL</t>
        </is>
      </c>
      <c r="D1304" s="5" t="inlineStr">
        <is>
          <t>Krakow</t>
        </is>
      </c>
      <c r="E1304" s="5" t="inlineStr">
        <is>
          <t>Tech</t>
        </is>
      </c>
      <c r="F1304" s="5" t="inlineStr">
        <is>
          <t>L4</t>
        </is>
      </c>
      <c r="G1304" s="5" t="inlineStr">
        <is>
          <t>Tech L4</t>
        </is>
      </c>
      <c r="H1304" s="5" t="inlineStr">
        <is>
          <t>F</t>
        </is>
      </c>
      <c r="I1304" s="5" t="inlineStr">
        <is>
          <t>Permanent</t>
        </is>
      </c>
      <c r="J1304" s="5" t="inlineStr">
        <is>
          <t>Remote</t>
        </is>
      </c>
      <c r="K1304" s="5" t="n">
        <v>1</v>
      </c>
      <c r="L1304" s="5" t="n">
        <v>40</v>
      </c>
      <c r="M1304" s="5" t="n">
        <v>3</v>
      </c>
      <c r="N1304" s="41" t="n">
        <v>48400</v>
      </c>
      <c r="O1304" s="41" t="n">
        <v>4340</v>
      </c>
      <c r="P1304" s="41" t="n">
        <v>0</v>
      </c>
      <c r="Q1304" s="41" t="n">
        <v>0</v>
      </c>
      <c r="R1304" s="41" t="n">
        <v>0</v>
      </c>
      <c r="S1304" s="28">
        <f>L1304*Settings!$C$7</f>
        <v/>
      </c>
      <c r="T1304" s="34">
        <f>O1304+P1304+Q1304+R1304</f>
        <v/>
      </c>
      <c r="U1304" s="34">
        <f>N1304+T1304</f>
        <v/>
      </c>
      <c r="V1304" s="33">
        <f>N1304/S1304</f>
        <v/>
      </c>
      <c r="W1304" s="33">
        <f>T1304/S1304</f>
        <v/>
      </c>
      <c r="X1304" s="33">
        <f>U1304/S1304</f>
        <v/>
      </c>
      <c r="Y1304" s="4">
        <f>IF(T1304&gt;0,1,0)</f>
        <v/>
      </c>
      <c r="Z1304" s="4">
        <f>INDEX('Job Evaluation'!$I$5:$I$40,MATCH(G1304,'Job Evaluation'!$A$5:$A$40,0))</f>
        <v/>
      </c>
      <c r="AA1304" s="4">
        <f>SUMPRODUCT(($C$2:$C$3444=C1304)*($X$2:$X$3444&lt;X1304))+SUMPRODUCT(($C$2:C1304=C1304)*($X$2:X1304=X1304))</f>
        <v/>
      </c>
      <c r="AB1304" s="4">
        <f>MIN(4,INT((AA1304-1)*4/COUNTIF($C$2:$C$3444,C1304))+1)</f>
        <v/>
      </c>
    </row>
    <row r="1305">
      <c r="A1305" s="5" t="inlineStr">
        <is>
          <t>W01519</t>
        </is>
      </c>
      <c r="B1305" s="5" t="inlineStr">
        <is>
          <t>PL · Kraków</t>
        </is>
      </c>
      <c r="C1305" s="5" t="inlineStr">
        <is>
          <t>PL</t>
        </is>
      </c>
      <c r="D1305" s="5" t="inlineStr">
        <is>
          <t>Krakow</t>
        </is>
      </c>
      <c r="E1305" s="5" t="inlineStr">
        <is>
          <t>Operations</t>
        </is>
      </c>
      <c r="F1305" s="5" t="inlineStr">
        <is>
          <t>L4</t>
        </is>
      </c>
      <c r="G1305" s="5" t="inlineStr">
        <is>
          <t>Operations L4</t>
        </is>
      </c>
      <c r="H1305" s="5" t="inlineStr">
        <is>
          <t>M</t>
        </is>
      </c>
      <c r="I1305" s="5" t="inlineStr">
        <is>
          <t>Permanent</t>
        </is>
      </c>
      <c r="J1305" s="5" t="inlineStr">
        <is>
          <t>Hybrid</t>
        </is>
      </c>
      <c r="K1305" s="5" t="n">
        <v>1</v>
      </c>
      <c r="L1305" s="5" t="n">
        <v>40</v>
      </c>
      <c r="M1305" s="5" t="n">
        <v>4</v>
      </c>
      <c r="N1305" s="41" t="n">
        <v>48600</v>
      </c>
      <c r="O1305" s="41" t="n">
        <v>4870</v>
      </c>
      <c r="P1305" s="41" t="n">
        <v>0</v>
      </c>
      <c r="Q1305" s="41" t="n">
        <v>0</v>
      </c>
      <c r="R1305" s="41" t="n">
        <v>0</v>
      </c>
      <c r="S1305" s="28">
        <f>L1305*Settings!$C$7</f>
        <v/>
      </c>
      <c r="T1305" s="34">
        <f>O1305+P1305+Q1305+R1305</f>
        <v/>
      </c>
      <c r="U1305" s="34">
        <f>N1305+T1305</f>
        <v/>
      </c>
      <c r="V1305" s="33">
        <f>N1305/S1305</f>
        <v/>
      </c>
      <c r="W1305" s="33">
        <f>T1305/S1305</f>
        <v/>
      </c>
      <c r="X1305" s="33">
        <f>U1305/S1305</f>
        <v/>
      </c>
      <c r="Y1305" s="4">
        <f>IF(T1305&gt;0,1,0)</f>
        <v/>
      </c>
      <c r="Z1305" s="4">
        <f>INDEX('Job Evaluation'!$I$5:$I$40,MATCH(G1305,'Job Evaluation'!$A$5:$A$40,0))</f>
        <v/>
      </c>
      <c r="AA1305" s="4">
        <f>SUMPRODUCT(($C$2:$C$3444=C1305)*($X$2:$X$3444&lt;X1305))+SUMPRODUCT(($C$2:C1305=C1305)*($X$2:X1305=X1305))</f>
        <v/>
      </c>
      <c r="AB1305" s="4">
        <f>MIN(4,INT((AA1305-1)*4/COUNTIF($C$2:$C$3444,C1305))+1)</f>
        <v/>
      </c>
    </row>
    <row r="1306">
      <c r="A1306" s="5" t="inlineStr">
        <is>
          <t>W01521</t>
        </is>
      </c>
      <c r="B1306" s="5" t="inlineStr">
        <is>
          <t>IT · Milan</t>
        </is>
      </c>
      <c r="C1306" s="5" t="inlineStr">
        <is>
          <t>IT</t>
        </is>
      </c>
      <c r="D1306" s="5" t="inlineStr">
        <is>
          <t>Milan</t>
        </is>
      </c>
      <c r="E1306" s="5" t="inlineStr">
        <is>
          <t>Customer Service</t>
        </is>
      </c>
      <c r="F1306" s="5" t="inlineStr">
        <is>
          <t>L2</t>
        </is>
      </c>
      <c r="G1306" s="5" t="inlineStr">
        <is>
          <t>Customer Service L2</t>
        </is>
      </c>
      <c r="H1306" s="5" t="inlineStr">
        <is>
          <t>M</t>
        </is>
      </c>
      <c r="I1306" s="5" t="inlineStr">
        <is>
          <t>Permanent</t>
        </is>
      </c>
      <c r="J1306" s="5" t="inlineStr">
        <is>
          <t>Hybrid</t>
        </is>
      </c>
      <c r="K1306" s="5" t="n">
        <v>1</v>
      </c>
      <c r="L1306" s="5" t="n">
        <v>40</v>
      </c>
      <c r="M1306" s="5" t="n">
        <v>2</v>
      </c>
      <c r="N1306" s="41" t="n">
        <v>27800</v>
      </c>
      <c r="O1306" s="41" t="n">
        <v>0</v>
      </c>
      <c r="P1306" s="41" t="n">
        <v>0</v>
      </c>
      <c r="Q1306" s="41" t="n">
        <v>0</v>
      </c>
      <c r="R1306" s="41" t="n">
        <v>0</v>
      </c>
      <c r="S1306" s="28">
        <f>L1306*Settings!$C$7</f>
        <v/>
      </c>
      <c r="T1306" s="34">
        <f>O1306+P1306+Q1306+R1306</f>
        <v/>
      </c>
      <c r="U1306" s="34">
        <f>N1306+T1306</f>
        <v/>
      </c>
      <c r="V1306" s="33">
        <f>N1306/S1306</f>
        <v/>
      </c>
      <c r="W1306" s="33">
        <f>T1306/S1306</f>
        <v/>
      </c>
      <c r="X1306" s="33">
        <f>U1306/S1306</f>
        <v/>
      </c>
      <c r="Y1306" s="4">
        <f>IF(T1306&gt;0,1,0)</f>
        <v/>
      </c>
      <c r="Z1306" s="4">
        <f>INDEX('Job Evaluation'!$I$5:$I$40,MATCH(G1306,'Job Evaluation'!$A$5:$A$40,0))</f>
        <v/>
      </c>
      <c r="AA1306" s="4">
        <f>SUMPRODUCT(($C$2:$C$3444=C1306)*($X$2:$X$3444&lt;X1306))+SUMPRODUCT(($C$2:C1306=C1306)*($X$2:X1306=X1306))</f>
        <v/>
      </c>
      <c r="AB1306" s="4">
        <f>MIN(4,INT((AA1306-1)*4/COUNTIF($C$2:$C$3444,C1306))+1)</f>
        <v/>
      </c>
    </row>
    <row r="1307">
      <c r="A1307" s="5" t="inlineStr">
        <is>
          <t>W01522</t>
        </is>
      </c>
      <c r="B1307" s="5" t="inlineStr">
        <is>
          <t>IT · Milan</t>
        </is>
      </c>
      <c r="C1307" s="5" t="inlineStr">
        <is>
          <t>IT</t>
        </is>
      </c>
      <c r="D1307" s="5" t="inlineStr">
        <is>
          <t>Milan</t>
        </is>
      </c>
      <c r="E1307" s="5" t="inlineStr">
        <is>
          <t>HR</t>
        </is>
      </c>
      <c r="F1307" s="5" t="inlineStr">
        <is>
          <t>L1</t>
        </is>
      </c>
      <c r="G1307" s="5" t="inlineStr">
        <is>
          <t>HR L1</t>
        </is>
      </c>
      <c r="H1307" s="5" t="inlineStr">
        <is>
          <t>F</t>
        </is>
      </c>
      <c r="I1307" s="5" t="inlineStr">
        <is>
          <t>Fixed-term</t>
        </is>
      </c>
      <c r="J1307" s="5" t="inlineStr">
        <is>
          <t>Hybrid</t>
        </is>
      </c>
      <c r="K1307" s="5" t="n">
        <v>1</v>
      </c>
      <c r="L1307" s="5" t="n">
        <v>40</v>
      </c>
      <c r="M1307" s="5" t="n">
        <v>3</v>
      </c>
      <c r="N1307" s="41" t="n">
        <v>20250</v>
      </c>
      <c r="O1307" s="41" t="n">
        <v>0</v>
      </c>
      <c r="P1307" s="41" t="n">
        <v>0</v>
      </c>
      <c r="Q1307" s="41" t="n">
        <v>0</v>
      </c>
      <c r="R1307" s="41" t="n">
        <v>0</v>
      </c>
      <c r="S1307" s="28">
        <f>L1307*Settings!$C$7</f>
        <v/>
      </c>
      <c r="T1307" s="34">
        <f>O1307+P1307+Q1307+R1307</f>
        <v/>
      </c>
      <c r="U1307" s="34">
        <f>N1307+T1307</f>
        <v/>
      </c>
      <c r="V1307" s="33">
        <f>N1307/S1307</f>
        <v/>
      </c>
      <c r="W1307" s="33">
        <f>T1307/S1307</f>
        <v/>
      </c>
      <c r="X1307" s="33">
        <f>U1307/S1307</f>
        <v/>
      </c>
      <c r="Y1307" s="4">
        <f>IF(T1307&gt;0,1,0)</f>
        <v/>
      </c>
      <c r="Z1307" s="4">
        <f>INDEX('Job Evaluation'!$I$5:$I$40,MATCH(G1307,'Job Evaluation'!$A$5:$A$40,0))</f>
        <v/>
      </c>
      <c r="AA1307" s="4">
        <f>SUMPRODUCT(($C$2:$C$3444=C1307)*($X$2:$X$3444&lt;X1307))+SUMPRODUCT(($C$2:C1307=C1307)*($X$2:X1307=X1307))</f>
        <v/>
      </c>
      <c r="AB1307" s="4">
        <f>MIN(4,INT((AA1307-1)*4/COUNTIF($C$2:$C$3444,C1307))+1)</f>
        <v/>
      </c>
    </row>
    <row r="1308">
      <c r="A1308" s="5" t="inlineStr">
        <is>
          <t>W01523</t>
        </is>
      </c>
      <c r="B1308" s="5" t="inlineStr">
        <is>
          <t>ES · Barcelona</t>
        </is>
      </c>
      <c r="C1308" s="5" t="inlineStr">
        <is>
          <t>ES</t>
        </is>
      </c>
      <c r="D1308" s="5" t="inlineStr">
        <is>
          <t>Barcelona</t>
        </is>
      </c>
      <c r="E1308" s="5" t="inlineStr">
        <is>
          <t>Customer Service</t>
        </is>
      </c>
      <c r="F1308" s="5" t="inlineStr">
        <is>
          <t>L2</t>
        </is>
      </c>
      <c r="G1308" s="5" t="inlineStr">
        <is>
          <t>Customer Service L2</t>
        </is>
      </c>
      <c r="H1308" s="5" t="inlineStr">
        <is>
          <t>M</t>
        </is>
      </c>
      <c r="I1308" s="5" t="inlineStr">
        <is>
          <t>Permanent</t>
        </is>
      </c>
      <c r="J1308" s="5" t="inlineStr">
        <is>
          <t>Onsite</t>
        </is>
      </c>
      <c r="K1308" s="5" t="n">
        <v>1</v>
      </c>
      <c r="L1308" s="5" t="n">
        <v>40</v>
      </c>
      <c r="M1308" s="5" t="n">
        <v>3</v>
      </c>
      <c r="N1308" s="41" t="n">
        <v>29850</v>
      </c>
      <c r="O1308" s="41" t="n">
        <v>0</v>
      </c>
      <c r="P1308" s="41" t="n">
        <v>0</v>
      </c>
      <c r="Q1308" s="41" t="n">
        <v>1200</v>
      </c>
      <c r="R1308" s="41" t="n">
        <v>0</v>
      </c>
      <c r="S1308" s="28">
        <f>L1308*Settings!$C$7</f>
        <v/>
      </c>
      <c r="T1308" s="34">
        <f>O1308+P1308+Q1308+R1308</f>
        <v/>
      </c>
      <c r="U1308" s="34">
        <f>N1308+T1308</f>
        <v/>
      </c>
      <c r="V1308" s="33">
        <f>N1308/S1308</f>
        <v/>
      </c>
      <c r="W1308" s="33">
        <f>T1308/S1308</f>
        <v/>
      </c>
      <c r="X1308" s="33">
        <f>U1308/S1308</f>
        <v/>
      </c>
      <c r="Y1308" s="4">
        <f>IF(T1308&gt;0,1,0)</f>
        <v/>
      </c>
      <c r="Z1308" s="4">
        <f>INDEX('Job Evaluation'!$I$5:$I$40,MATCH(G1308,'Job Evaluation'!$A$5:$A$40,0))</f>
        <v/>
      </c>
      <c r="AA1308" s="4">
        <f>SUMPRODUCT(($C$2:$C$3444=C1308)*($X$2:$X$3444&lt;X1308))+SUMPRODUCT(($C$2:C1308=C1308)*($X$2:X1308=X1308))</f>
        <v/>
      </c>
      <c r="AB1308" s="4">
        <f>MIN(4,INT((AA1308-1)*4/COUNTIF($C$2:$C$3444,C1308))+1)</f>
        <v/>
      </c>
    </row>
    <row r="1309">
      <c r="A1309" s="5" t="inlineStr">
        <is>
          <t>W01524</t>
        </is>
      </c>
      <c r="B1309" s="5" t="inlineStr">
        <is>
          <t>IT · Milan</t>
        </is>
      </c>
      <c r="C1309" s="5" t="inlineStr">
        <is>
          <t>IT</t>
        </is>
      </c>
      <c r="D1309" s="5" t="inlineStr">
        <is>
          <t>Milan</t>
        </is>
      </c>
      <c r="E1309" s="5" t="inlineStr">
        <is>
          <t>Operations</t>
        </is>
      </c>
      <c r="F1309" s="5" t="inlineStr">
        <is>
          <t>L1</t>
        </is>
      </c>
      <c r="G1309" s="5" t="inlineStr">
        <is>
          <t>Operations L1</t>
        </is>
      </c>
      <c r="H1309" s="5" t="inlineStr">
        <is>
          <t>M</t>
        </is>
      </c>
      <c r="I1309" s="5" t="inlineStr">
        <is>
          <t>Permanent</t>
        </is>
      </c>
      <c r="J1309" s="5" t="inlineStr">
        <is>
          <t>Hybrid</t>
        </is>
      </c>
      <c r="K1309" s="5" t="n">
        <v>0.8</v>
      </c>
      <c r="L1309" s="5" t="n">
        <v>32</v>
      </c>
      <c r="M1309" s="5" t="n">
        <v>3</v>
      </c>
      <c r="N1309" s="41" t="n">
        <v>20960</v>
      </c>
      <c r="O1309" s="41" t="n">
        <v>0</v>
      </c>
      <c r="P1309" s="41" t="n">
        <v>0</v>
      </c>
      <c r="Q1309" s="41" t="n">
        <v>0</v>
      </c>
      <c r="R1309" s="41" t="n">
        <v>0</v>
      </c>
      <c r="S1309" s="28">
        <f>L1309*Settings!$C$7</f>
        <v/>
      </c>
      <c r="T1309" s="34">
        <f>O1309+P1309+Q1309+R1309</f>
        <v/>
      </c>
      <c r="U1309" s="34">
        <f>N1309+T1309</f>
        <v/>
      </c>
      <c r="V1309" s="33">
        <f>N1309/S1309</f>
        <v/>
      </c>
      <c r="W1309" s="33">
        <f>T1309/S1309</f>
        <v/>
      </c>
      <c r="X1309" s="33">
        <f>U1309/S1309</f>
        <v/>
      </c>
      <c r="Y1309" s="4">
        <f>IF(T1309&gt;0,1,0)</f>
        <v/>
      </c>
      <c r="Z1309" s="4">
        <f>INDEX('Job Evaluation'!$I$5:$I$40,MATCH(G1309,'Job Evaluation'!$A$5:$A$40,0))</f>
        <v/>
      </c>
      <c r="AA1309" s="4">
        <f>SUMPRODUCT(($C$2:$C$3444=C1309)*($X$2:$X$3444&lt;X1309))+SUMPRODUCT(($C$2:C1309=C1309)*($X$2:X1309=X1309))</f>
        <v/>
      </c>
      <c r="AB1309" s="4">
        <f>MIN(4,INT((AA1309-1)*4/COUNTIF($C$2:$C$3444,C1309))+1)</f>
        <v/>
      </c>
    </row>
    <row r="1310">
      <c r="A1310" s="5" t="inlineStr">
        <is>
          <t>W01525</t>
        </is>
      </c>
      <c r="B1310" s="5" t="inlineStr">
        <is>
          <t>PL · Kraków</t>
        </is>
      </c>
      <c r="C1310" s="5" t="inlineStr">
        <is>
          <t>PL</t>
        </is>
      </c>
      <c r="D1310" s="5" t="inlineStr">
        <is>
          <t>Krakow</t>
        </is>
      </c>
      <c r="E1310" s="5" t="inlineStr">
        <is>
          <t>Finance</t>
        </is>
      </c>
      <c r="F1310" s="5" t="inlineStr">
        <is>
          <t>L5</t>
        </is>
      </c>
      <c r="G1310" s="5" t="inlineStr">
        <is>
          <t>Finance L5</t>
        </is>
      </c>
      <c r="H1310" s="5" t="inlineStr">
        <is>
          <t>F</t>
        </is>
      </c>
      <c r="I1310" s="5" t="inlineStr">
        <is>
          <t>Permanent</t>
        </is>
      </c>
      <c r="J1310" s="5" t="inlineStr">
        <is>
          <t>Hybrid</t>
        </is>
      </c>
      <c r="K1310" s="5" t="n">
        <v>1</v>
      </c>
      <c r="L1310" s="5" t="n">
        <v>40</v>
      </c>
      <c r="M1310" s="5" t="n">
        <v>3</v>
      </c>
      <c r="N1310" s="41" t="n">
        <v>57150</v>
      </c>
      <c r="O1310" s="41" t="n">
        <v>6770</v>
      </c>
      <c r="P1310" s="41" t="n">
        <v>0</v>
      </c>
      <c r="Q1310" s="41" t="n">
        <v>0</v>
      </c>
      <c r="R1310" s="41" t="n">
        <v>4200</v>
      </c>
      <c r="S1310" s="28">
        <f>L1310*Settings!$C$7</f>
        <v/>
      </c>
      <c r="T1310" s="34">
        <f>O1310+P1310+Q1310+R1310</f>
        <v/>
      </c>
      <c r="U1310" s="34">
        <f>N1310+T1310</f>
        <v/>
      </c>
      <c r="V1310" s="33">
        <f>N1310/S1310</f>
        <v/>
      </c>
      <c r="W1310" s="33">
        <f>T1310/S1310</f>
        <v/>
      </c>
      <c r="X1310" s="33">
        <f>U1310/S1310</f>
        <v/>
      </c>
      <c r="Y1310" s="4">
        <f>IF(T1310&gt;0,1,0)</f>
        <v/>
      </c>
      <c r="Z1310" s="4">
        <f>INDEX('Job Evaluation'!$I$5:$I$40,MATCH(G1310,'Job Evaluation'!$A$5:$A$40,0))</f>
        <v/>
      </c>
      <c r="AA1310" s="4">
        <f>SUMPRODUCT(($C$2:$C$3444=C1310)*($X$2:$X$3444&lt;X1310))+SUMPRODUCT(($C$2:C1310=C1310)*($X$2:X1310=X1310))</f>
        <v/>
      </c>
      <c r="AB1310" s="4">
        <f>MIN(4,INT((AA1310-1)*4/COUNTIF($C$2:$C$3444,C1310))+1)</f>
        <v/>
      </c>
    </row>
    <row r="1311">
      <c r="A1311" s="5" t="inlineStr">
        <is>
          <t>W01526</t>
        </is>
      </c>
      <c r="B1311" s="5" t="inlineStr">
        <is>
          <t>ES · Barcelona</t>
        </is>
      </c>
      <c r="C1311" s="5" t="inlineStr">
        <is>
          <t>ES</t>
        </is>
      </c>
      <c r="D1311" s="5" t="inlineStr">
        <is>
          <t>Barcelona</t>
        </is>
      </c>
      <c r="E1311" s="5" t="inlineStr">
        <is>
          <t>Tech</t>
        </is>
      </c>
      <c r="F1311" s="5" t="inlineStr">
        <is>
          <t>L5</t>
        </is>
      </c>
      <c r="G1311" s="5" t="inlineStr">
        <is>
          <t>Tech L5</t>
        </is>
      </c>
      <c r="H1311" s="5" t="inlineStr">
        <is>
          <t>M</t>
        </is>
      </c>
      <c r="I1311" s="5" t="inlineStr">
        <is>
          <t>Permanent</t>
        </is>
      </c>
      <c r="J1311" s="5" t="inlineStr">
        <is>
          <t>Hybrid</t>
        </is>
      </c>
      <c r="K1311" s="5" t="n">
        <v>1</v>
      </c>
      <c r="L1311" s="5" t="n">
        <v>40</v>
      </c>
      <c r="M1311" s="5" t="n">
        <v>2</v>
      </c>
      <c r="N1311" s="41" t="n">
        <v>98450</v>
      </c>
      <c r="O1311" s="41" t="n">
        <v>5550</v>
      </c>
      <c r="P1311" s="41" t="n">
        <v>0</v>
      </c>
      <c r="Q1311" s="41" t="n">
        <v>0</v>
      </c>
      <c r="R1311" s="41" t="n">
        <v>5400</v>
      </c>
      <c r="S1311" s="28">
        <f>L1311*Settings!$C$7</f>
        <v/>
      </c>
      <c r="T1311" s="34">
        <f>O1311+P1311+Q1311+R1311</f>
        <v/>
      </c>
      <c r="U1311" s="34">
        <f>N1311+T1311</f>
        <v/>
      </c>
      <c r="V1311" s="33">
        <f>N1311/S1311</f>
        <v/>
      </c>
      <c r="W1311" s="33">
        <f>T1311/S1311</f>
        <v/>
      </c>
      <c r="X1311" s="33">
        <f>U1311/S1311</f>
        <v/>
      </c>
      <c r="Y1311" s="4">
        <f>IF(T1311&gt;0,1,0)</f>
        <v/>
      </c>
      <c r="Z1311" s="4">
        <f>INDEX('Job Evaluation'!$I$5:$I$40,MATCH(G1311,'Job Evaluation'!$A$5:$A$40,0))</f>
        <v/>
      </c>
      <c r="AA1311" s="4">
        <f>SUMPRODUCT(($C$2:$C$3444=C1311)*($X$2:$X$3444&lt;X1311))+SUMPRODUCT(($C$2:C1311=C1311)*($X$2:X1311=X1311))</f>
        <v/>
      </c>
      <c r="AB1311" s="4">
        <f>MIN(4,INT((AA1311-1)*4/COUNTIF($C$2:$C$3444,C1311))+1)</f>
        <v/>
      </c>
    </row>
    <row r="1312">
      <c r="A1312" s="5" t="inlineStr">
        <is>
          <t>W01527</t>
        </is>
      </c>
      <c r="B1312" s="5" t="inlineStr">
        <is>
          <t>IT · Milan</t>
        </is>
      </c>
      <c r="C1312" s="5" t="inlineStr">
        <is>
          <t>IT</t>
        </is>
      </c>
      <c r="D1312" s="5" t="inlineStr">
        <is>
          <t>Milan</t>
        </is>
      </c>
      <c r="E1312" s="5" t="inlineStr">
        <is>
          <t>Sales</t>
        </is>
      </c>
      <c r="F1312" s="5" t="inlineStr">
        <is>
          <t>L4</t>
        </is>
      </c>
      <c r="G1312" s="5" t="inlineStr">
        <is>
          <t>Sales L4</t>
        </is>
      </c>
      <c r="H1312" s="5" t="inlineStr">
        <is>
          <t>F</t>
        </is>
      </c>
      <c r="I1312" s="5" t="inlineStr">
        <is>
          <t>Permanent</t>
        </is>
      </c>
      <c r="J1312" s="5" t="inlineStr">
        <is>
          <t>Hybrid</t>
        </is>
      </c>
      <c r="K1312" s="5" t="n">
        <v>1</v>
      </c>
      <c r="L1312" s="5" t="n">
        <v>40</v>
      </c>
      <c r="M1312" s="5" t="n">
        <v>4</v>
      </c>
      <c r="N1312" s="41" t="n">
        <v>59400</v>
      </c>
      <c r="O1312" s="41" t="n">
        <v>6210</v>
      </c>
      <c r="P1312" s="41" t="n">
        <v>5840</v>
      </c>
      <c r="Q1312" s="41" t="n">
        <v>0</v>
      </c>
      <c r="R1312" s="41" t="n">
        <v>0</v>
      </c>
      <c r="S1312" s="28">
        <f>L1312*Settings!$C$7</f>
        <v/>
      </c>
      <c r="T1312" s="34">
        <f>O1312+P1312+Q1312+R1312</f>
        <v/>
      </c>
      <c r="U1312" s="34">
        <f>N1312+T1312</f>
        <v/>
      </c>
      <c r="V1312" s="33">
        <f>N1312/S1312</f>
        <v/>
      </c>
      <c r="W1312" s="33">
        <f>T1312/S1312</f>
        <v/>
      </c>
      <c r="X1312" s="33">
        <f>U1312/S1312</f>
        <v/>
      </c>
      <c r="Y1312" s="4">
        <f>IF(T1312&gt;0,1,0)</f>
        <v/>
      </c>
      <c r="Z1312" s="4">
        <f>INDEX('Job Evaluation'!$I$5:$I$40,MATCH(G1312,'Job Evaluation'!$A$5:$A$40,0))</f>
        <v/>
      </c>
      <c r="AA1312" s="4">
        <f>SUMPRODUCT(($C$2:$C$3444=C1312)*($X$2:$X$3444&lt;X1312))+SUMPRODUCT(($C$2:C1312=C1312)*($X$2:X1312=X1312))</f>
        <v/>
      </c>
      <c r="AB1312" s="4">
        <f>MIN(4,INT((AA1312-1)*4/COUNTIF($C$2:$C$3444,C1312))+1)</f>
        <v/>
      </c>
    </row>
    <row r="1313">
      <c r="A1313" s="5" t="inlineStr">
        <is>
          <t>W01528</t>
        </is>
      </c>
      <c r="B1313" s="5" t="inlineStr">
        <is>
          <t>ES · Barcelona</t>
        </is>
      </c>
      <c r="C1313" s="5" t="inlineStr">
        <is>
          <t>ES</t>
        </is>
      </c>
      <c r="D1313" s="5" t="inlineStr">
        <is>
          <t>Barcelona</t>
        </is>
      </c>
      <c r="E1313" s="5" t="inlineStr">
        <is>
          <t>Finance</t>
        </is>
      </c>
      <c r="F1313" s="5" t="inlineStr">
        <is>
          <t>L2</t>
        </is>
      </c>
      <c r="G1313" s="5" t="inlineStr">
        <is>
          <t>Finance L2</t>
        </is>
      </c>
      <c r="H1313" s="5" t="inlineStr">
        <is>
          <t>F</t>
        </is>
      </c>
      <c r="I1313" s="5" t="inlineStr">
        <is>
          <t>Permanent</t>
        </is>
      </c>
      <c r="J1313" s="5" t="inlineStr">
        <is>
          <t>Remote</t>
        </is>
      </c>
      <c r="K1313" s="5" t="n">
        <v>1</v>
      </c>
      <c r="L1313" s="5" t="n">
        <v>40</v>
      </c>
      <c r="M1313" s="5" t="n">
        <v>3</v>
      </c>
      <c r="N1313" s="41" t="n">
        <v>31750</v>
      </c>
      <c r="O1313" s="41" t="n">
        <v>0</v>
      </c>
      <c r="P1313" s="41" t="n">
        <v>0</v>
      </c>
      <c r="Q1313" s="41" t="n">
        <v>0</v>
      </c>
      <c r="R1313" s="41" t="n">
        <v>0</v>
      </c>
      <c r="S1313" s="28">
        <f>L1313*Settings!$C$7</f>
        <v/>
      </c>
      <c r="T1313" s="34">
        <f>O1313+P1313+Q1313+R1313</f>
        <v/>
      </c>
      <c r="U1313" s="34">
        <f>N1313+T1313</f>
        <v/>
      </c>
      <c r="V1313" s="33">
        <f>N1313/S1313</f>
        <v/>
      </c>
      <c r="W1313" s="33">
        <f>T1313/S1313</f>
        <v/>
      </c>
      <c r="X1313" s="33">
        <f>U1313/S1313</f>
        <v/>
      </c>
      <c r="Y1313" s="4">
        <f>IF(T1313&gt;0,1,0)</f>
        <v/>
      </c>
      <c r="Z1313" s="4">
        <f>INDEX('Job Evaluation'!$I$5:$I$40,MATCH(G1313,'Job Evaluation'!$A$5:$A$40,0))</f>
        <v/>
      </c>
      <c r="AA1313" s="4">
        <f>SUMPRODUCT(($C$2:$C$3444=C1313)*($X$2:$X$3444&lt;X1313))+SUMPRODUCT(($C$2:C1313=C1313)*($X$2:X1313=X1313))</f>
        <v/>
      </c>
      <c r="AB1313" s="4">
        <f>MIN(4,INT((AA1313-1)*4/COUNTIF($C$2:$C$3444,C1313))+1)</f>
        <v/>
      </c>
    </row>
    <row r="1314">
      <c r="A1314" s="5" t="inlineStr">
        <is>
          <t>W01529</t>
        </is>
      </c>
      <c r="B1314" s="5" t="inlineStr">
        <is>
          <t>DE · Munich</t>
        </is>
      </c>
      <c r="C1314" s="5" t="inlineStr">
        <is>
          <t>DE</t>
        </is>
      </c>
      <c r="D1314" s="5" t="inlineStr">
        <is>
          <t>Munich</t>
        </is>
      </c>
      <c r="E1314" s="5" t="inlineStr">
        <is>
          <t>Customer Service</t>
        </is>
      </c>
      <c r="F1314" s="5" t="inlineStr">
        <is>
          <t>L3</t>
        </is>
      </c>
      <c r="G1314" s="5" t="inlineStr">
        <is>
          <t>Customer Service L3</t>
        </is>
      </c>
      <c r="H1314" s="5" t="inlineStr">
        <is>
          <t>M</t>
        </is>
      </c>
      <c r="I1314" s="5" t="inlineStr">
        <is>
          <t>Permanent</t>
        </is>
      </c>
      <c r="J1314" s="5" t="inlineStr">
        <is>
          <t>Hybrid</t>
        </is>
      </c>
      <c r="K1314" s="5" t="n">
        <v>1</v>
      </c>
      <c r="L1314" s="5" t="n">
        <v>40</v>
      </c>
      <c r="M1314" s="5" t="n">
        <v>3</v>
      </c>
      <c r="N1314" s="41" t="n">
        <v>53300</v>
      </c>
      <c r="O1314" s="41" t="n">
        <v>2520</v>
      </c>
      <c r="P1314" s="41" t="n">
        <v>0</v>
      </c>
      <c r="Q1314" s="41" t="n">
        <v>0</v>
      </c>
      <c r="R1314" s="41" t="n">
        <v>0</v>
      </c>
      <c r="S1314" s="28">
        <f>L1314*Settings!$C$7</f>
        <v/>
      </c>
      <c r="T1314" s="34">
        <f>O1314+P1314+Q1314+R1314</f>
        <v/>
      </c>
      <c r="U1314" s="34">
        <f>N1314+T1314</f>
        <v/>
      </c>
      <c r="V1314" s="33">
        <f>N1314/S1314</f>
        <v/>
      </c>
      <c r="W1314" s="33">
        <f>T1314/S1314</f>
        <v/>
      </c>
      <c r="X1314" s="33">
        <f>U1314/S1314</f>
        <v/>
      </c>
      <c r="Y1314" s="4">
        <f>IF(T1314&gt;0,1,0)</f>
        <v/>
      </c>
      <c r="Z1314" s="4">
        <f>INDEX('Job Evaluation'!$I$5:$I$40,MATCH(G1314,'Job Evaluation'!$A$5:$A$40,0))</f>
        <v/>
      </c>
      <c r="AA1314" s="4">
        <f>SUMPRODUCT(($C$2:$C$3444=C1314)*($X$2:$X$3444&lt;X1314))+SUMPRODUCT(($C$2:C1314=C1314)*($X$2:X1314=X1314))</f>
        <v/>
      </c>
      <c r="AB1314" s="4">
        <f>MIN(4,INT((AA1314-1)*4/COUNTIF($C$2:$C$3444,C1314))+1)</f>
        <v/>
      </c>
    </row>
    <row r="1315">
      <c r="A1315" s="5" t="inlineStr">
        <is>
          <t>W01530</t>
        </is>
      </c>
      <c r="B1315" s="5" t="inlineStr">
        <is>
          <t>IT · Milan</t>
        </is>
      </c>
      <c r="C1315" s="5" t="inlineStr">
        <is>
          <t>IT</t>
        </is>
      </c>
      <c r="D1315" s="5" t="inlineStr">
        <is>
          <t>Milan</t>
        </is>
      </c>
      <c r="E1315" s="5" t="inlineStr">
        <is>
          <t>Sales</t>
        </is>
      </c>
      <c r="F1315" s="5" t="inlineStr">
        <is>
          <t>L3</t>
        </is>
      </c>
      <c r="G1315" s="5" t="inlineStr">
        <is>
          <t>Sales L3</t>
        </is>
      </c>
      <c r="H1315" s="5" t="inlineStr">
        <is>
          <t>M</t>
        </is>
      </c>
      <c r="I1315" s="5" t="inlineStr">
        <is>
          <t>Permanent</t>
        </is>
      </c>
      <c r="J1315" s="5" t="inlineStr">
        <is>
          <t>Onsite</t>
        </is>
      </c>
      <c r="K1315" s="5" t="n">
        <v>1</v>
      </c>
      <c r="L1315" s="5" t="n">
        <v>40</v>
      </c>
      <c r="M1315" s="5" t="n">
        <v>2</v>
      </c>
      <c r="N1315" s="41" t="n">
        <v>40100</v>
      </c>
      <c r="O1315" s="41" t="n">
        <v>1020</v>
      </c>
      <c r="P1315" s="41" t="n">
        <v>5980</v>
      </c>
      <c r="Q1315" s="41" t="n">
        <v>0</v>
      </c>
      <c r="R1315" s="41" t="n">
        <v>0</v>
      </c>
      <c r="S1315" s="28">
        <f>L1315*Settings!$C$7</f>
        <v/>
      </c>
      <c r="T1315" s="34">
        <f>O1315+P1315+Q1315+R1315</f>
        <v/>
      </c>
      <c r="U1315" s="34">
        <f>N1315+T1315</f>
        <v/>
      </c>
      <c r="V1315" s="33">
        <f>N1315/S1315</f>
        <v/>
      </c>
      <c r="W1315" s="33">
        <f>T1315/S1315</f>
        <v/>
      </c>
      <c r="X1315" s="33">
        <f>U1315/S1315</f>
        <v/>
      </c>
      <c r="Y1315" s="4">
        <f>IF(T1315&gt;0,1,0)</f>
        <v/>
      </c>
      <c r="Z1315" s="4">
        <f>INDEX('Job Evaluation'!$I$5:$I$40,MATCH(G1315,'Job Evaluation'!$A$5:$A$40,0))</f>
        <v/>
      </c>
      <c r="AA1315" s="4">
        <f>SUMPRODUCT(($C$2:$C$3444=C1315)*($X$2:$X$3444&lt;X1315))+SUMPRODUCT(($C$2:C1315=C1315)*($X$2:X1315=X1315))</f>
        <v/>
      </c>
      <c r="AB1315" s="4">
        <f>MIN(4,INT((AA1315-1)*4/COUNTIF($C$2:$C$3444,C1315))+1)</f>
        <v/>
      </c>
    </row>
    <row r="1316">
      <c r="A1316" s="5" t="inlineStr">
        <is>
          <t>W01531</t>
        </is>
      </c>
      <c r="B1316" s="5" t="inlineStr">
        <is>
          <t>PL · Kraków</t>
        </is>
      </c>
      <c r="C1316" s="5" t="inlineStr">
        <is>
          <t>PL</t>
        </is>
      </c>
      <c r="D1316" s="5" t="inlineStr">
        <is>
          <t>Krakow</t>
        </is>
      </c>
      <c r="E1316" s="5" t="inlineStr">
        <is>
          <t>Operations</t>
        </is>
      </c>
      <c r="F1316" s="5" t="inlineStr">
        <is>
          <t>L2</t>
        </is>
      </c>
      <c r="G1316" s="5" t="inlineStr">
        <is>
          <t>Operations L2</t>
        </is>
      </c>
      <c r="H1316" s="5" t="inlineStr">
        <is>
          <t>F</t>
        </is>
      </c>
      <c r="I1316" s="5" t="inlineStr">
        <is>
          <t>Permanent</t>
        </is>
      </c>
      <c r="J1316" s="5" t="inlineStr">
        <is>
          <t>Hybrid</t>
        </is>
      </c>
      <c r="K1316" s="5" t="n">
        <v>1</v>
      </c>
      <c r="L1316" s="5" t="n">
        <v>40</v>
      </c>
      <c r="M1316" s="5" t="n">
        <v>2</v>
      </c>
      <c r="N1316" s="41" t="n">
        <v>25200</v>
      </c>
      <c r="O1316" s="41" t="n">
        <v>0</v>
      </c>
      <c r="P1316" s="41" t="n">
        <v>0</v>
      </c>
      <c r="Q1316" s="41" t="n">
        <v>0</v>
      </c>
      <c r="R1316" s="41" t="n">
        <v>0</v>
      </c>
      <c r="S1316" s="28">
        <f>L1316*Settings!$C$7</f>
        <v/>
      </c>
      <c r="T1316" s="34">
        <f>O1316+P1316+Q1316+R1316</f>
        <v/>
      </c>
      <c r="U1316" s="34">
        <f>N1316+T1316</f>
        <v/>
      </c>
      <c r="V1316" s="33">
        <f>N1316/S1316</f>
        <v/>
      </c>
      <c r="W1316" s="33">
        <f>T1316/S1316</f>
        <v/>
      </c>
      <c r="X1316" s="33">
        <f>U1316/S1316</f>
        <v/>
      </c>
      <c r="Y1316" s="4">
        <f>IF(T1316&gt;0,1,0)</f>
        <v/>
      </c>
      <c r="Z1316" s="4">
        <f>INDEX('Job Evaluation'!$I$5:$I$40,MATCH(G1316,'Job Evaluation'!$A$5:$A$40,0))</f>
        <v/>
      </c>
      <c r="AA1316" s="4">
        <f>SUMPRODUCT(($C$2:$C$3444=C1316)*($X$2:$X$3444&lt;X1316))+SUMPRODUCT(($C$2:C1316=C1316)*($X$2:X1316=X1316))</f>
        <v/>
      </c>
      <c r="AB1316" s="4">
        <f>MIN(4,INT((AA1316-1)*4/COUNTIF($C$2:$C$3444,C1316))+1)</f>
        <v/>
      </c>
    </row>
    <row r="1317">
      <c r="A1317" s="5" t="inlineStr">
        <is>
          <t>W01532</t>
        </is>
      </c>
      <c r="B1317" s="5" t="inlineStr">
        <is>
          <t>DE · Munich</t>
        </is>
      </c>
      <c r="C1317" s="5" t="inlineStr">
        <is>
          <t>DE</t>
        </is>
      </c>
      <c r="D1317" s="5" t="inlineStr">
        <is>
          <t>Munich</t>
        </is>
      </c>
      <c r="E1317" s="5" t="inlineStr">
        <is>
          <t>Sales</t>
        </is>
      </c>
      <c r="F1317" s="5" t="inlineStr">
        <is>
          <t>L1</t>
        </is>
      </c>
      <c r="G1317" s="5" t="inlineStr">
        <is>
          <t>Sales L1</t>
        </is>
      </c>
      <c r="H1317" s="5" t="inlineStr">
        <is>
          <t>M</t>
        </is>
      </c>
      <c r="I1317" s="5" t="inlineStr">
        <is>
          <t>Permanent</t>
        </is>
      </c>
      <c r="J1317" s="5" t="inlineStr">
        <is>
          <t>Remote</t>
        </is>
      </c>
      <c r="K1317" s="5" t="n">
        <v>1</v>
      </c>
      <c r="L1317" s="5" t="n">
        <v>40</v>
      </c>
      <c r="M1317" s="5" t="n">
        <v>4</v>
      </c>
      <c r="N1317" s="41" t="n">
        <v>43250</v>
      </c>
      <c r="O1317" s="41" t="n">
        <v>0</v>
      </c>
      <c r="P1317" s="41" t="n">
        <v>5240</v>
      </c>
      <c r="Q1317" s="41" t="n">
        <v>0</v>
      </c>
      <c r="R1317" s="41" t="n">
        <v>0</v>
      </c>
      <c r="S1317" s="28">
        <f>L1317*Settings!$C$7</f>
        <v/>
      </c>
      <c r="T1317" s="34">
        <f>O1317+P1317+Q1317+R1317</f>
        <v/>
      </c>
      <c r="U1317" s="34">
        <f>N1317+T1317</f>
        <v/>
      </c>
      <c r="V1317" s="33">
        <f>N1317/S1317</f>
        <v/>
      </c>
      <c r="W1317" s="33">
        <f>T1317/S1317</f>
        <v/>
      </c>
      <c r="X1317" s="33">
        <f>U1317/S1317</f>
        <v/>
      </c>
      <c r="Y1317" s="4">
        <f>IF(T1317&gt;0,1,0)</f>
        <v/>
      </c>
      <c r="Z1317" s="4">
        <f>INDEX('Job Evaluation'!$I$5:$I$40,MATCH(G1317,'Job Evaluation'!$A$5:$A$40,0))</f>
        <v/>
      </c>
      <c r="AA1317" s="4">
        <f>SUMPRODUCT(($C$2:$C$3444=C1317)*($X$2:$X$3444&lt;X1317))+SUMPRODUCT(($C$2:C1317=C1317)*($X$2:X1317=X1317))</f>
        <v/>
      </c>
      <c r="AB1317" s="4">
        <f>MIN(4,INT((AA1317-1)*4/COUNTIF($C$2:$C$3444,C1317))+1)</f>
        <v/>
      </c>
    </row>
    <row r="1318">
      <c r="A1318" s="5" t="inlineStr">
        <is>
          <t>W01534</t>
        </is>
      </c>
      <c r="B1318" s="5" t="inlineStr">
        <is>
          <t>IT · Milan</t>
        </is>
      </c>
      <c r="C1318" s="5" t="inlineStr">
        <is>
          <t>IT</t>
        </is>
      </c>
      <c r="D1318" s="5" t="inlineStr">
        <is>
          <t>Milan</t>
        </is>
      </c>
      <c r="E1318" s="5" t="inlineStr">
        <is>
          <t>Tech</t>
        </is>
      </c>
      <c r="F1318" s="5" t="inlineStr">
        <is>
          <t>L2</t>
        </is>
      </c>
      <c r="G1318" s="5" t="inlineStr">
        <is>
          <t>Tech L2</t>
        </is>
      </c>
      <c r="H1318" s="5" t="inlineStr">
        <is>
          <t>M</t>
        </is>
      </c>
      <c r="I1318" s="5" t="inlineStr">
        <is>
          <t>Permanent</t>
        </is>
      </c>
      <c r="J1318" s="5" t="inlineStr">
        <is>
          <t>Remote</t>
        </is>
      </c>
      <c r="K1318" s="5" t="n">
        <v>1</v>
      </c>
      <c r="L1318" s="5" t="n">
        <v>40</v>
      </c>
      <c r="M1318" s="5" t="n">
        <v>5</v>
      </c>
      <c r="N1318" s="41" t="n">
        <v>36550</v>
      </c>
      <c r="O1318" s="41" t="n">
        <v>0</v>
      </c>
      <c r="P1318" s="41" t="n">
        <v>0</v>
      </c>
      <c r="Q1318" s="41" t="n">
        <v>0</v>
      </c>
      <c r="R1318" s="41" t="n">
        <v>0</v>
      </c>
      <c r="S1318" s="28">
        <f>L1318*Settings!$C$7</f>
        <v/>
      </c>
      <c r="T1318" s="34">
        <f>O1318+P1318+Q1318+R1318</f>
        <v/>
      </c>
      <c r="U1318" s="34">
        <f>N1318+T1318</f>
        <v/>
      </c>
      <c r="V1318" s="33">
        <f>N1318/S1318</f>
        <v/>
      </c>
      <c r="W1318" s="33">
        <f>T1318/S1318</f>
        <v/>
      </c>
      <c r="X1318" s="33">
        <f>U1318/S1318</f>
        <v/>
      </c>
      <c r="Y1318" s="4">
        <f>IF(T1318&gt;0,1,0)</f>
        <v/>
      </c>
      <c r="Z1318" s="4">
        <f>INDEX('Job Evaluation'!$I$5:$I$40,MATCH(G1318,'Job Evaluation'!$A$5:$A$40,0))</f>
        <v/>
      </c>
      <c r="AA1318" s="4">
        <f>SUMPRODUCT(($C$2:$C$3444=C1318)*($X$2:$X$3444&lt;X1318))+SUMPRODUCT(($C$2:C1318=C1318)*($X$2:X1318=X1318))</f>
        <v/>
      </c>
      <c r="AB1318" s="4">
        <f>MIN(4,INT((AA1318-1)*4/COUNTIF($C$2:$C$3444,C1318))+1)</f>
        <v/>
      </c>
    </row>
    <row r="1319">
      <c r="A1319" s="5" t="inlineStr">
        <is>
          <t>W01535</t>
        </is>
      </c>
      <c r="B1319" s="5" t="inlineStr">
        <is>
          <t>IT · Milan</t>
        </is>
      </c>
      <c r="C1319" s="5" t="inlineStr">
        <is>
          <t>IT</t>
        </is>
      </c>
      <c r="D1319" s="5" t="inlineStr">
        <is>
          <t>Milan</t>
        </is>
      </c>
      <c r="E1319" s="5" t="inlineStr">
        <is>
          <t>Tech</t>
        </is>
      </c>
      <c r="F1319" s="5" t="inlineStr">
        <is>
          <t>L2</t>
        </is>
      </c>
      <c r="G1319" s="5" t="inlineStr">
        <is>
          <t>Tech L2</t>
        </is>
      </c>
      <c r="H1319" s="5" t="inlineStr">
        <is>
          <t>M</t>
        </is>
      </c>
      <c r="I1319" s="5" t="inlineStr">
        <is>
          <t>Permanent</t>
        </is>
      </c>
      <c r="J1319" s="5" t="inlineStr">
        <is>
          <t>Remote</t>
        </is>
      </c>
      <c r="K1319" s="5" t="n">
        <v>1</v>
      </c>
      <c r="L1319" s="5" t="n">
        <v>40</v>
      </c>
      <c r="M1319" s="5" t="n">
        <v>1</v>
      </c>
      <c r="N1319" s="41" t="n">
        <v>37450</v>
      </c>
      <c r="O1319" s="41" t="n">
        <v>0</v>
      </c>
      <c r="P1319" s="41" t="n">
        <v>0</v>
      </c>
      <c r="Q1319" s="41" t="n">
        <v>0</v>
      </c>
      <c r="R1319" s="41" t="n">
        <v>0</v>
      </c>
      <c r="S1319" s="28">
        <f>L1319*Settings!$C$7</f>
        <v/>
      </c>
      <c r="T1319" s="34">
        <f>O1319+P1319+Q1319+R1319</f>
        <v/>
      </c>
      <c r="U1319" s="34">
        <f>N1319+T1319</f>
        <v/>
      </c>
      <c r="V1319" s="33">
        <f>N1319/S1319</f>
        <v/>
      </c>
      <c r="W1319" s="33">
        <f>T1319/S1319</f>
        <v/>
      </c>
      <c r="X1319" s="33">
        <f>U1319/S1319</f>
        <v/>
      </c>
      <c r="Y1319" s="4">
        <f>IF(T1319&gt;0,1,0)</f>
        <v/>
      </c>
      <c r="Z1319" s="4">
        <f>INDEX('Job Evaluation'!$I$5:$I$40,MATCH(G1319,'Job Evaluation'!$A$5:$A$40,0))</f>
        <v/>
      </c>
      <c r="AA1319" s="4">
        <f>SUMPRODUCT(($C$2:$C$3444=C1319)*($X$2:$X$3444&lt;X1319))+SUMPRODUCT(($C$2:C1319=C1319)*($X$2:X1319=X1319))</f>
        <v/>
      </c>
      <c r="AB1319" s="4">
        <f>MIN(4,INT((AA1319-1)*4/COUNTIF($C$2:$C$3444,C1319))+1)</f>
        <v/>
      </c>
    </row>
    <row r="1320">
      <c r="A1320" s="5" t="inlineStr">
        <is>
          <t>W01536</t>
        </is>
      </c>
      <c r="B1320" s="5" t="inlineStr">
        <is>
          <t>IT · Milan</t>
        </is>
      </c>
      <c r="C1320" s="5" t="inlineStr">
        <is>
          <t>IT</t>
        </is>
      </c>
      <c r="D1320" s="5" t="inlineStr">
        <is>
          <t>Milan</t>
        </is>
      </c>
      <c r="E1320" s="5" t="inlineStr">
        <is>
          <t>Tech</t>
        </is>
      </c>
      <c r="F1320" s="5" t="inlineStr">
        <is>
          <t>L2</t>
        </is>
      </c>
      <c r="G1320" s="5" t="inlineStr">
        <is>
          <t>Tech L2</t>
        </is>
      </c>
      <c r="H1320" s="5" t="inlineStr">
        <is>
          <t>M</t>
        </is>
      </c>
      <c r="I1320" s="5" t="inlineStr">
        <is>
          <t>Fixed-term</t>
        </is>
      </c>
      <c r="J1320" s="5" t="inlineStr">
        <is>
          <t>Onsite</t>
        </is>
      </c>
      <c r="K1320" s="5" t="n">
        <v>1</v>
      </c>
      <c r="L1320" s="5" t="n">
        <v>40</v>
      </c>
      <c r="M1320" s="5" t="n">
        <v>3</v>
      </c>
      <c r="N1320" s="41" t="n">
        <v>37750</v>
      </c>
      <c r="O1320" s="41" t="n">
        <v>0</v>
      </c>
      <c r="P1320" s="41" t="n">
        <v>0</v>
      </c>
      <c r="Q1320" s="41" t="n">
        <v>0</v>
      </c>
      <c r="R1320" s="41" t="n">
        <v>0</v>
      </c>
      <c r="S1320" s="28">
        <f>L1320*Settings!$C$7</f>
        <v/>
      </c>
      <c r="T1320" s="34">
        <f>O1320+P1320+Q1320+R1320</f>
        <v/>
      </c>
      <c r="U1320" s="34">
        <f>N1320+T1320</f>
        <v/>
      </c>
      <c r="V1320" s="33">
        <f>N1320/S1320</f>
        <v/>
      </c>
      <c r="W1320" s="33">
        <f>T1320/S1320</f>
        <v/>
      </c>
      <c r="X1320" s="33">
        <f>U1320/S1320</f>
        <v/>
      </c>
      <c r="Y1320" s="4">
        <f>IF(T1320&gt;0,1,0)</f>
        <v/>
      </c>
      <c r="Z1320" s="4">
        <f>INDEX('Job Evaluation'!$I$5:$I$40,MATCH(G1320,'Job Evaluation'!$A$5:$A$40,0))</f>
        <v/>
      </c>
      <c r="AA1320" s="4">
        <f>SUMPRODUCT(($C$2:$C$3444=C1320)*($X$2:$X$3444&lt;X1320))+SUMPRODUCT(($C$2:C1320=C1320)*($X$2:X1320=X1320))</f>
        <v/>
      </c>
      <c r="AB1320" s="4">
        <f>MIN(4,INT((AA1320-1)*4/COUNTIF($C$2:$C$3444,C1320))+1)</f>
        <v/>
      </c>
    </row>
    <row r="1321">
      <c r="A1321" s="5" t="inlineStr">
        <is>
          <t>W01538</t>
        </is>
      </c>
      <c r="B1321" s="5" t="inlineStr">
        <is>
          <t>IT · Milan</t>
        </is>
      </c>
      <c r="C1321" s="5" t="inlineStr">
        <is>
          <t>IT</t>
        </is>
      </c>
      <c r="D1321" s="5" t="inlineStr">
        <is>
          <t>Milan</t>
        </is>
      </c>
      <c r="E1321" s="5" t="inlineStr">
        <is>
          <t>Sales</t>
        </is>
      </c>
      <c r="F1321" s="5" t="inlineStr">
        <is>
          <t>L2</t>
        </is>
      </c>
      <c r="G1321" s="5" t="inlineStr">
        <is>
          <t>Sales L2</t>
        </is>
      </c>
      <c r="H1321" s="5" t="inlineStr">
        <is>
          <t>F</t>
        </is>
      </c>
      <c r="I1321" s="5" t="inlineStr">
        <is>
          <t>Permanent</t>
        </is>
      </c>
      <c r="J1321" s="5" t="inlineStr">
        <is>
          <t>Hybrid</t>
        </is>
      </c>
      <c r="K1321" s="5" t="n">
        <v>1</v>
      </c>
      <c r="L1321" s="5" t="n">
        <v>40</v>
      </c>
      <c r="M1321" s="5" t="n">
        <v>2</v>
      </c>
      <c r="N1321" s="41" t="n">
        <v>35700</v>
      </c>
      <c r="O1321" s="41" t="n">
        <v>0</v>
      </c>
      <c r="P1321" s="41" t="n">
        <v>4320</v>
      </c>
      <c r="Q1321" s="41" t="n">
        <v>0</v>
      </c>
      <c r="R1321" s="41" t="n">
        <v>0</v>
      </c>
      <c r="S1321" s="28">
        <f>L1321*Settings!$C$7</f>
        <v/>
      </c>
      <c r="T1321" s="34">
        <f>O1321+P1321+Q1321+R1321</f>
        <v/>
      </c>
      <c r="U1321" s="34">
        <f>N1321+T1321</f>
        <v/>
      </c>
      <c r="V1321" s="33">
        <f>N1321/S1321</f>
        <v/>
      </c>
      <c r="W1321" s="33">
        <f>T1321/S1321</f>
        <v/>
      </c>
      <c r="X1321" s="33">
        <f>U1321/S1321</f>
        <v/>
      </c>
      <c r="Y1321" s="4">
        <f>IF(T1321&gt;0,1,0)</f>
        <v/>
      </c>
      <c r="Z1321" s="4">
        <f>INDEX('Job Evaluation'!$I$5:$I$40,MATCH(G1321,'Job Evaluation'!$A$5:$A$40,0))</f>
        <v/>
      </c>
      <c r="AA1321" s="4">
        <f>SUMPRODUCT(($C$2:$C$3444=C1321)*($X$2:$X$3444&lt;X1321))+SUMPRODUCT(($C$2:C1321=C1321)*($X$2:X1321=X1321))</f>
        <v/>
      </c>
      <c r="AB1321" s="4">
        <f>MIN(4,INT((AA1321-1)*4/COUNTIF($C$2:$C$3444,C1321))+1)</f>
        <v/>
      </c>
    </row>
    <row r="1322">
      <c r="A1322" s="5" t="inlineStr">
        <is>
          <t>W01539</t>
        </is>
      </c>
      <c r="B1322" s="5" t="inlineStr">
        <is>
          <t>ES · Barcelona</t>
        </is>
      </c>
      <c r="C1322" s="5" t="inlineStr">
        <is>
          <t>ES</t>
        </is>
      </c>
      <c r="D1322" s="5" t="inlineStr">
        <is>
          <t>Barcelona</t>
        </is>
      </c>
      <c r="E1322" s="5" t="inlineStr">
        <is>
          <t>Sales</t>
        </is>
      </c>
      <c r="F1322" s="5" t="inlineStr">
        <is>
          <t>L1</t>
        </is>
      </c>
      <c r="G1322" s="5" t="inlineStr">
        <is>
          <t>Sales L1</t>
        </is>
      </c>
      <c r="H1322" s="5" t="inlineStr">
        <is>
          <t>M</t>
        </is>
      </c>
      <c r="I1322" s="5" t="inlineStr">
        <is>
          <t>Permanent</t>
        </is>
      </c>
      <c r="J1322" s="5" t="inlineStr">
        <is>
          <t>Hybrid</t>
        </is>
      </c>
      <c r="K1322" s="5" t="n">
        <v>1</v>
      </c>
      <c r="L1322" s="5" t="n">
        <v>40</v>
      </c>
      <c r="M1322" s="5" t="n">
        <v>3</v>
      </c>
      <c r="N1322" s="41" t="n">
        <v>24900</v>
      </c>
      <c r="O1322" s="41" t="n">
        <v>0</v>
      </c>
      <c r="P1322" s="41" t="n">
        <v>3970</v>
      </c>
      <c r="Q1322" s="41" t="n">
        <v>0</v>
      </c>
      <c r="R1322" s="41" t="n">
        <v>0</v>
      </c>
      <c r="S1322" s="28">
        <f>L1322*Settings!$C$7</f>
        <v/>
      </c>
      <c r="T1322" s="34">
        <f>O1322+P1322+Q1322+R1322</f>
        <v/>
      </c>
      <c r="U1322" s="34">
        <f>N1322+T1322</f>
        <v/>
      </c>
      <c r="V1322" s="33">
        <f>N1322/S1322</f>
        <v/>
      </c>
      <c r="W1322" s="33">
        <f>T1322/S1322</f>
        <v/>
      </c>
      <c r="X1322" s="33">
        <f>U1322/S1322</f>
        <v/>
      </c>
      <c r="Y1322" s="4">
        <f>IF(T1322&gt;0,1,0)</f>
        <v/>
      </c>
      <c r="Z1322" s="4">
        <f>INDEX('Job Evaluation'!$I$5:$I$40,MATCH(G1322,'Job Evaluation'!$A$5:$A$40,0))</f>
        <v/>
      </c>
      <c r="AA1322" s="4">
        <f>SUMPRODUCT(($C$2:$C$3444=C1322)*($X$2:$X$3444&lt;X1322))+SUMPRODUCT(($C$2:C1322=C1322)*($X$2:X1322=X1322))</f>
        <v/>
      </c>
      <c r="AB1322" s="4">
        <f>MIN(4,INT((AA1322-1)*4/COUNTIF($C$2:$C$3444,C1322))+1)</f>
        <v/>
      </c>
    </row>
    <row r="1323">
      <c r="A1323" s="5" t="inlineStr">
        <is>
          <t>W01540</t>
        </is>
      </c>
      <c r="B1323" s="5" t="inlineStr">
        <is>
          <t>ES · Barcelona</t>
        </is>
      </c>
      <c r="C1323" s="5" t="inlineStr">
        <is>
          <t>ES</t>
        </is>
      </c>
      <c r="D1323" s="5" t="inlineStr">
        <is>
          <t>Barcelona</t>
        </is>
      </c>
      <c r="E1323" s="5" t="inlineStr">
        <is>
          <t>Operations</t>
        </is>
      </c>
      <c r="F1323" s="5" t="inlineStr">
        <is>
          <t>L1</t>
        </is>
      </c>
      <c r="G1323" s="5" t="inlineStr">
        <is>
          <t>Operations L1</t>
        </is>
      </c>
      <c r="H1323" s="5" t="inlineStr">
        <is>
          <t>M</t>
        </is>
      </c>
      <c r="I1323" s="5" t="inlineStr">
        <is>
          <t>Permanent</t>
        </is>
      </c>
      <c r="J1323" s="5" t="inlineStr">
        <is>
          <t>Onsite</t>
        </is>
      </c>
      <c r="K1323" s="5" t="n">
        <v>1</v>
      </c>
      <c r="L1323" s="5" t="n">
        <v>40</v>
      </c>
      <c r="M1323" s="5" t="n">
        <v>3</v>
      </c>
      <c r="N1323" s="41" t="n">
        <v>22350</v>
      </c>
      <c r="O1323" s="41" t="n">
        <v>0</v>
      </c>
      <c r="P1323" s="41" t="n">
        <v>0</v>
      </c>
      <c r="Q1323" s="41" t="n">
        <v>1200</v>
      </c>
      <c r="R1323" s="41" t="n">
        <v>0</v>
      </c>
      <c r="S1323" s="28">
        <f>L1323*Settings!$C$7</f>
        <v/>
      </c>
      <c r="T1323" s="34">
        <f>O1323+P1323+Q1323+R1323</f>
        <v/>
      </c>
      <c r="U1323" s="34">
        <f>N1323+T1323</f>
        <v/>
      </c>
      <c r="V1323" s="33">
        <f>N1323/S1323</f>
        <v/>
      </c>
      <c r="W1323" s="33">
        <f>T1323/S1323</f>
        <v/>
      </c>
      <c r="X1323" s="33">
        <f>U1323/S1323</f>
        <v/>
      </c>
      <c r="Y1323" s="4">
        <f>IF(T1323&gt;0,1,0)</f>
        <v/>
      </c>
      <c r="Z1323" s="4">
        <f>INDEX('Job Evaluation'!$I$5:$I$40,MATCH(G1323,'Job Evaluation'!$A$5:$A$40,0))</f>
        <v/>
      </c>
      <c r="AA1323" s="4">
        <f>SUMPRODUCT(($C$2:$C$3444=C1323)*($X$2:$X$3444&lt;X1323))+SUMPRODUCT(($C$2:C1323=C1323)*($X$2:X1323=X1323))</f>
        <v/>
      </c>
      <c r="AB1323" s="4">
        <f>MIN(4,INT((AA1323-1)*4/COUNTIF($C$2:$C$3444,C1323))+1)</f>
        <v/>
      </c>
    </row>
    <row r="1324">
      <c r="A1324" s="5" t="inlineStr">
        <is>
          <t>W01541</t>
        </is>
      </c>
      <c r="B1324" s="5" t="inlineStr">
        <is>
          <t>IT · Milan</t>
        </is>
      </c>
      <c r="C1324" s="5" t="inlineStr">
        <is>
          <t>IT</t>
        </is>
      </c>
      <c r="D1324" s="5" t="inlineStr">
        <is>
          <t>Milan</t>
        </is>
      </c>
      <c r="E1324" s="5" t="inlineStr">
        <is>
          <t>Operations</t>
        </is>
      </c>
      <c r="F1324" s="5" t="inlineStr">
        <is>
          <t>L4</t>
        </is>
      </c>
      <c r="G1324" s="5" t="inlineStr">
        <is>
          <t>Operations L4</t>
        </is>
      </c>
      <c r="H1324" s="5" t="inlineStr">
        <is>
          <t>M</t>
        </is>
      </c>
      <c r="I1324" s="5" t="inlineStr">
        <is>
          <t>Permanent</t>
        </is>
      </c>
      <c r="J1324" s="5" t="inlineStr">
        <is>
          <t>Hybrid</t>
        </is>
      </c>
      <c r="K1324" s="5" t="n">
        <v>1</v>
      </c>
      <c r="L1324" s="5" t="n">
        <v>40</v>
      </c>
      <c r="M1324" s="5" t="n">
        <v>3</v>
      </c>
      <c r="N1324" s="41" t="n">
        <v>50700</v>
      </c>
      <c r="O1324" s="41" t="n">
        <v>4020</v>
      </c>
      <c r="P1324" s="41" t="n">
        <v>0</v>
      </c>
      <c r="Q1324" s="41" t="n">
        <v>0</v>
      </c>
      <c r="R1324" s="41" t="n">
        <v>0</v>
      </c>
      <c r="S1324" s="28">
        <f>L1324*Settings!$C$7</f>
        <v/>
      </c>
      <c r="T1324" s="34">
        <f>O1324+P1324+Q1324+R1324</f>
        <v/>
      </c>
      <c r="U1324" s="34">
        <f>N1324+T1324</f>
        <v/>
      </c>
      <c r="V1324" s="33">
        <f>N1324/S1324</f>
        <v/>
      </c>
      <c r="W1324" s="33">
        <f>T1324/S1324</f>
        <v/>
      </c>
      <c r="X1324" s="33">
        <f>U1324/S1324</f>
        <v/>
      </c>
      <c r="Y1324" s="4">
        <f>IF(T1324&gt;0,1,0)</f>
        <v/>
      </c>
      <c r="Z1324" s="4">
        <f>INDEX('Job Evaluation'!$I$5:$I$40,MATCH(G1324,'Job Evaluation'!$A$5:$A$40,0))</f>
        <v/>
      </c>
      <c r="AA1324" s="4">
        <f>SUMPRODUCT(($C$2:$C$3444=C1324)*($X$2:$X$3444&lt;X1324))+SUMPRODUCT(($C$2:C1324=C1324)*($X$2:X1324=X1324))</f>
        <v/>
      </c>
      <c r="AB1324" s="4">
        <f>MIN(4,INT((AA1324-1)*4/COUNTIF($C$2:$C$3444,C1324))+1)</f>
        <v/>
      </c>
    </row>
    <row r="1325">
      <c r="A1325" s="5" t="inlineStr">
        <is>
          <t>W01542</t>
        </is>
      </c>
      <c r="B1325" s="5" t="inlineStr">
        <is>
          <t>DE · Munich</t>
        </is>
      </c>
      <c r="C1325" s="5" t="inlineStr">
        <is>
          <t>DE</t>
        </is>
      </c>
      <c r="D1325" s="5" t="inlineStr">
        <is>
          <t>Munich</t>
        </is>
      </c>
      <c r="E1325" s="5" t="inlineStr">
        <is>
          <t>Customer Service</t>
        </is>
      </c>
      <c r="F1325" s="5" t="inlineStr">
        <is>
          <t>L2</t>
        </is>
      </c>
      <c r="G1325" s="5" t="inlineStr">
        <is>
          <t>Customer Service L2</t>
        </is>
      </c>
      <c r="H1325" s="5" t="inlineStr">
        <is>
          <t>M</t>
        </is>
      </c>
      <c r="I1325" s="5" t="inlineStr">
        <is>
          <t>Permanent</t>
        </is>
      </c>
      <c r="J1325" s="5" t="inlineStr">
        <is>
          <t>Hybrid</t>
        </is>
      </c>
      <c r="K1325" s="5" t="n">
        <v>1</v>
      </c>
      <c r="L1325" s="5" t="n">
        <v>40</v>
      </c>
      <c r="M1325" s="5" t="n">
        <v>4</v>
      </c>
      <c r="N1325" s="41" t="n">
        <v>46100</v>
      </c>
      <c r="O1325" s="41" t="n">
        <v>0</v>
      </c>
      <c r="P1325" s="41" t="n">
        <v>0</v>
      </c>
      <c r="Q1325" s="41" t="n">
        <v>0</v>
      </c>
      <c r="R1325" s="41" t="n">
        <v>0</v>
      </c>
      <c r="S1325" s="28">
        <f>L1325*Settings!$C$7</f>
        <v/>
      </c>
      <c r="T1325" s="34">
        <f>O1325+P1325+Q1325+R1325</f>
        <v/>
      </c>
      <c r="U1325" s="34">
        <f>N1325+T1325</f>
        <v/>
      </c>
      <c r="V1325" s="33">
        <f>N1325/S1325</f>
        <v/>
      </c>
      <c r="W1325" s="33">
        <f>T1325/S1325</f>
        <v/>
      </c>
      <c r="X1325" s="33">
        <f>U1325/S1325</f>
        <v/>
      </c>
      <c r="Y1325" s="4">
        <f>IF(T1325&gt;0,1,0)</f>
        <v/>
      </c>
      <c r="Z1325" s="4">
        <f>INDEX('Job Evaluation'!$I$5:$I$40,MATCH(G1325,'Job Evaluation'!$A$5:$A$40,0))</f>
        <v/>
      </c>
      <c r="AA1325" s="4">
        <f>SUMPRODUCT(($C$2:$C$3444=C1325)*($X$2:$X$3444&lt;X1325))+SUMPRODUCT(($C$2:C1325=C1325)*($X$2:X1325=X1325))</f>
        <v/>
      </c>
      <c r="AB1325" s="4">
        <f>MIN(4,INT((AA1325-1)*4/COUNTIF($C$2:$C$3444,C1325))+1)</f>
        <v/>
      </c>
    </row>
    <row r="1326">
      <c r="A1326" s="5" t="inlineStr">
        <is>
          <t>W01543</t>
        </is>
      </c>
      <c r="B1326" s="5" t="inlineStr">
        <is>
          <t>ES · Barcelona</t>
        </is>
      </c>
      <c r="C1326" s="5" t="inlineStr">
        <is>
          <t>ES</t>
        </is>
      </c>
      <c r="D1326" s="5" t="inlineStr">
        <is>
          <t>Barcelona</t>
        </is>
      </c>
      <c r="E1326" s="5" t="inlineStr">
        <is>
          <t>Customer Service</t>
        </is>
      </c>
      <c r="F1326" s="5" t="inlineStr">
        <is>
          <t>L2</t>
        </is>
      </c>
      <c r="G1326" s="5" t="inlineStr">
        <is>
          <t>Customer Service L2</t>
        </is>
      </c>
      <c r="H1326" s="5" t="inlineStr">
        <is>
          <t>M</t>
        </is>
      </c>
      <c r="I1326" s="5" t="inlineStr">
        <is>
          <t>Fixed-term</t>
        </is>
      </c>
      <c r="J1326" s="5" t="inlineStr">
        <is>
          <t>Hybrid</t>
        </is>
      </c>
      <c r="K1326" s="5" t="n">
        <v>1</v>
      </c>
      <c r="L1326" s="5" t="n">
        <v>40</v>
      </c>
      <c r="M1326" s="5" t="n">
        <v>2</v>
      </c>
      <c r="N1326" s="41" t="n">
        <v>26600</v>
      </c>
      <c r="O1326" s="41" t="n">
        <v>0</v>
      </c>
      <c r="P1326" s="41" t="n">
        <v>0</v>
      </c>
      <c r="Q1326" s="41" t="n">
        <v>0</v>
      </c>
      <c r="R1326" s="41" t="n">
        <v>0</v>
      </c>
      <c r="S1326" s="28">
        <f>L1326*Settings!$C$7</f>
        <v/>
      </c>
      <c r="T1326" s="34">
        <f>O1326+P1326+Q1326+R1326</f>
        <v/>
      </c>
      <c r="U1326" s="34">
        <f>N1326+T1326</f>
        <v/>
      </c>
      <c r="V1326" s="33">
        <f>N1326/S1326</f>
        <v/>
      </c>
      <c r="W1326" s="33">
        <f>T1326/S1326</f>
        <v/>
      </c>
      <c r="X1326" s="33">
        <f>U1326/S1326</f>
        <v/>
      </c>
      <c r="Y1326" s="4">
        <f>IF(T1326&gt;0,1,0)</f>
        <v/>
      </c>
      <c r="Z1326" s="4">
        <f>INDEX('Job Evaluation'!$I$5:$I$40,MATCH(G1326,'Job Evaluation'!$A$5:$A$40,0))</f>
        <v/>
      </c>
      <c r="AA1326" s="4">
        <f>SUMPRODUCT(($C$2:$C$3444=C1326)*($X$2:$X$3444&lt;X1326))+SUMPRODUCT(($C$2:C1326=C1326)*($X$2:X1326=X1326))</f>
        <v/>
      </c>
      <c r="AB1326" s="4">
        <f>MIN(4,INT((AA1326-1)*4/COUNTIF($C$2:$C$3444,C1326))+1)</f>
        <v/>
      </c>
    </row>
    <row r="1327">
      <c r="A1327" s="5" t="inlineStr">
        <is>
          <t>W01544</t>
        </is>
      </c>
      <c r="B1327" s="5" t="inlineStr">
        <is>
          <t>IT · Milan</t>
        </is>
      </c>
      <c r="C1327" s="5" t="inlineStr">
        <is>
          <t>IT</t>
        </is>
      </c>
      <c r="D1327" s="5" t="inlineStr">
        <is>
          <t>Milan</t>
        </is>
      </c>
      <c r="E1327" s="5" t="inlineStr">
        <is>
          <t>Operations</t>
        </is>
      </c>
      <c r="F1327" s="5" t="inlineStr">
        <is>
          <t>L2</t>
        </is>
      </c>
      <c r="G1327" s="5" t="inlineStr">
        <is>
          <t>Operations L2</t>
        </is>
      </c>
      <c r="H1327" s="5" t="inlineStr">
        <is>
          <t>M</t>
        </is>
      </c>
      <c r="I1327" s="5" t="inlineStr">
        <is>
          <t>Fixed-term</t>
        </is>
      </c>
      <c r="J1327" s="5" t="inlineStr">
        <is>
          <t>Onsite</t>
        </is>
      </c>
      <c r="K1327" s="5" t="n">
        <v>1</v>
      </c>
      <c r="L1327" s="5" t="n">
        <v>40</v>
      </c>
      <c r="M1327" s="5" t="n">
        <v>3</v>
      </c>
      <c r="N1327" s="41" t="n">
        <v>27500</v>
      </c>
      <c r="O1327" s="41" t="n">
        <v>0</v>
      </c>
      <c r="P1327" s="41" t="n">
        <v>0</v>
      </c>
      <c r="Q1327" s="41" t="n">
        <v>1320</v>
      </c>
      <c r="R1327" s="41" t="n">
        <v>0</v>
      </c>
      <c r="S1327" s="28">
        <f>L1327*Settings!$C$7</f>
        <v/>
      </c>
      <c r="T1327" s="34">
        <f>O1327+P1327+Q1327+R1327</f>
        <v/>
      </c>
      <c r="U1327" s="34">
        <f>N1327+T1327</f>
        <v/>
      </c>
      <c r="V1327" s="33">
        <f>N1327/S1327</f>
        <v/>
      </c>
      <c r="W1327" s="33">
        <f>T1327/S1327</f>
        <v/>
      </c>
      <c r="X1327" s="33">
        <f>U1327/S1327</f>
        <v/>
      </c>
      <c r="Y1327" s="4">
        <f>IF(T1327&gt;0,1,0)</f>
        <v/>
      </c>
      <c r="Z1327" s="4">
        <f>INDEX('Job Evaluation'!$I$5:$I$40,MATCH(G1327,'Job Evaluation'!$A$5:$A$40,0))</f>
        <v/>
      </c>
      <c r="AA1327" s="4">
        <f>SUMPRODUCT(($C$2:$C$3444=C1327)*($X$2:$X$3444&lt;X1327))+SUMPRODUCT(($C$2:C1327=C1327)*($X$2:X1327=X1327))</f>
        <v/>
      </c>
      <c r="AB1327" s="4">
        <f>MIN(4,INT((AA1327-1)*4/COUNTIF($C$2:$C$3444,C1327))+1)</f>
        <v/>
      </c>
    </row>
    <row r="1328">
      <c r="A1328" s="5" t="inlineStr">
        <is>
          <t>W01545</t>
        </is>
      </c>
      <c r="B1328" s="5" t="inlineStr">
        <is>
          <t>DE · Munich</t>
        </is>
      </c>
      <c r="C1328" s="5" t="inlineStr">
        <is>
          <t>DE</t>
        </is>
      </c>
      <c r="D1328" s="5" t="inlineStr">
        <is>
          <t>Munich</t>
        </is>
      </c>
      <c r="E1328" s="5" t="inlineStr">
        <is>
          <t>Customer Service</t>
        </is>
      </c>
      <c r="F1328" s="5" t="inlineStr">
        <is>
          <t>L2</t>
        </is>
      </c>
      <c r="G1328" s="5" t="inlineStr">
        <is>
          <t>Customer Service L2</t>
        </is>
      </c>
      <c r="H1328" s="5" t="inlineStr">
        <is>
          <t>M</t>
        </is>
      </c>
      <c r="I1328" s="5" t="inlineStr">
        <is>
          <t>Permanent</t>
        </is>
      </c>
      <c r="J1328" s="5" t="inlineStr">
        <is>
          <t>Hybrid</t>
        </is>
      </c>
      <c r="K1328" s="5" t="n">
        <v>0.8</v>
      </c>
      <c r="L1328" s="5" t="n">
        <v>32</v>
      </c>
      <c r="M1328" s="5" t="n">
        <v>3</v>
      </c>
      <c r="N1328" s="41" t="n">
        <v>32920</v>
      </c>
      <c r="O1328" s="41" t="n">
        <v>0</v>
      </c>
      <c r="P1328" s="41" t="n">
        <v>0</v>
      </c>
      <c r="Q1328" s="41" t="n">
        <v>0</v>
      </c>
      <c r="R1328" s="41" t="n">
        <v>0</v>
      </c>
      <c r="S1328" s="28">
        <f>L1328*Settings!$C$7</f>
        <v/>
      </c>
      <c r="T1328" s="34">
        <f>O1328+P1328+Q1328+R1328</f>
        <v/>
      </c>
      <c r="U1328" s="34">
        <f>N1328+T1328</f>
        <v/>
      </c>
      <c r="V1328" s="33">
        <f>N1328/S1328</f>
        <v/>
      </c>
      <c r="W1328" s="33">
        <f>T1328/S1328</f>
        <v/>
      </c>
      <c r="X1328" s="33">
        <f>U1328/S1328</f>
        <v/>
      </c>
      <c r="Y1328" s="4">
        <f>IF(T1328&gt;0,1,0)</f>
        <v/>
      </c>
      <c r="Z1328" s="4">
        <f>INDEX('Job Evaluation'!$I$5:$I$40,MATCH(G1328,'Job Evaluation'!$A$5:$A$40,0))</f>
        <v/>
      </c>
      <c r="AA1328" s="4">
        <f>SUMPRODUCT(($C$2:$C$3444=C1328)*($X$2:$X$3444&lt;X1328))+SUMPRODUCT(($C$2:C1328=C1328)*($X$2:X1328=X1328))</f>
        <v/>
      </c>
      <c r="AB1328" s="4">
        <f>MIN(4,INT((AA1328-1)*4/COUNTIF($C$2:$C$3444,C1328))+1)</f>
        <v/>
      </c>
    </row>
    <row r="1329">
      <c r="A1329" s="5" t="inlineStr">
        <is>
          <t>W01547</t>
        </is>
      </c>
      <c r="B1329" s="5" t="inlineStr">
        <is>
          <t>PL · Kraków</t>
        </is>
      </c>
      <c r="C1329" s="5" t="inlineStr">
        <is>
          <t>PL</t>
        </is>
      </c>
      <c r="D1329" s="5" t="inlineStr">
        <is>
          <t>Krakow</t>
        </is>
      </c>
      <c r="E1329" s="5" t="inlineStr">
        <is>
          <t>Operations</t>
        </is>
      </c>
      <c r="F1329" s="5" t="inlineStr">
        <is>
          <t>L1</t>
        </is>
      </c>
      <c r="G1329" s="5" t="inlineStr">
        <is>
          <t>Operations L1</t>
        </is>
      </c>
      <c r="H1329" s="5" t="inlineStr">
        <is>
          <t>M</t>
        </is>
      </c>
      <c r="I1329" s="5" t="inlineStr">
        <is>
          <t>Permanent</t>
        </is>
      </c>
      <c r="J1329" s="5" t="inlineStr">
        <is>
          <t>Hybrid</t>
        </is>
      </c>
      <c r="K1329" s="5" t="n">
        <v>1</v>
      </c>
      <c r="L1329" s="5" t="n">
        <v>40</v>
      </c>
      <c r="M1329" s="5" t="n">
        <v>3</v>
      </c>
      <c r="N1329" s="41" t="n">
        <v>20550</v>
      </c>
      <c r="O1329" s="41" t="n">
        <v>0</v>
      </c>
      <c r="P1329" s="41" t="n">
        <v>0</v>
      </c>
      <c r="Q1329" s="41" t="n">
        <v>0</v>
      </c>
      <c r="R1329" s="41" t="n">
        <v>0</v>
      </c>
      <c r="S1329" s="28">
        <f>L1329*Settings!$C$7</f>
        <v/>
      </c>
      <c r="T1329" s="34">
        <f>O1329+P1329+Q1329+R1329</f>
        <v/>
      </c>
      <c r="U1329" s="34">
        <f>N1329+T1329</f>
        <v/>
      </c>
      <c r="V1329" s="33">
        <f>N1329/S1329</f>
        <v/>
      </c>
      <c r="W1329" s="33">
        <f>T1329/S1329</f>
        <v/>
      </c>
      <c r="X1329" s="33">
        <f>U1329/S1329</f>
        <v/>
      </c>
      <c r="Y1329" s="4">
        <f>IF(T1329&gt;0,1,0)</f>
        <v/>
      </c>
      <c r="Z1329" s="4">
        <f>INDEX('Job Evaluation'!$I$5:$I$40,MATCH(G1329,'Job Evaluation'!$A$5:$A$40,0))</f>
        <v/>
      </c>
      <c r="AA1329" s="4">
        <f>SUMPRODUCT(($C$2:$C$3444=C1329)*($X$2:$X$3444&lt;X1329))+SUMPRODUCT(($C$2:C1329=C1329)*($X$2:X1329=X1329))</f>
        <v/>
      </c>
      <c r="AB1329" s="4">
        <f>MIN(4,INT((AA1329-1)*4/COUNTIF($C$2:$C$3444,C1329))+1)</f>
        <v/>
      </c>
    </row>
    <row r="1330">
      <c r="A1330" s="5" t="inlineStr">
        <is>
          <t>W01548</t>
        </is>
      </c>
      <c r="B1330" s="5" t="inlineStr">
        <is>
          <t>DE · Munich</t>
        </is>
      </c>
      <c r="C1330" s="5" t="inlineStr">
        <is>
          <t>DE</t>
        </is>
      </c>
      <c r="D1330" s="5" t="inlineStr">
        <is>
          <t>Munich</t>
        </is>
      </c>
      <c r="E1330" s="5" t="inlineStr">
        <is>
          <t>Finance</t>
        </is>
      </c>
      <c r="F1330" s="5" t="inlineStr">
        <is>
          <t>L4</t>
        </is>
      </c>
      <c r="G1330" s="5" t="inlineStr">
        <is>
          <t>Finance L4</t>
        </is>
      </c>
      <c r="H1330" s="5" t="inlineStr">
        <is>
          <t>M</t>
        </is>
      </c>
      <c r="I1330" s="5" t="inlineStr">
        <is>
          <t>Permanent</t>
        </is>
      </c>
      <c r="J1330" s="5" t="inlineStr">
        <is>
          <t>Remote</t>
        </is>
      </c>
      <c r="K1330" s="5" t="n">
        <v>1</v>
      </c>
      <c r="L1330" s="5" t="n">
        <v>40</v>
      </c>
      <c r="M1330" s="5" t="n">
        <v>4</v>
      </c>
      <c r="N1330" s="41" t="n">
        <v>84100</v>
      </c>
      <c r="O1330" s="41" t="n">
        <v>6960</v>
      </c>
      <c r="P1330" s="41" t="n">
        <v>0</v>
      </c>
      <c r="Q1330" s="41" t="n">
        <v>0</v>
      </c>
      <c r="R1330" s="41" t="n">
        <v>0</v>
      </c>
      <c r="S1330" s="28">
        <f>L1330*Settings!$C$7</f>
        <v/>
      </c>
      <c r="T1330" s="34">
        <f>O1330+P1330+Q1330+R1330</f>
        <v/>
      </c>
      <c r="U1330" s="34">
        <f>N1330+T1330</f>
        <v/>
      </c>
      <c r="V1330" s="33">
        <f>N1330/S1330</f>
        <v/>
      </c>
      <c r="W1330" s="33">
        <f>T1330/S1330</f>
        <v/>
      </c>
      <c r="X1330" s="33">
        <f>U1330/S1330</f>
        <v/>
      </c>
      <c r="Y1330" s="4">
        <f>IF(T1330&gt;0,1,0)</f>
        <v/>
      </c>
      <c r="Z1330" s="4">
        <f>INDEX('Job Evaluation'!$I$5:$I$40,MATCH(G1330,'Job Evaluation'!$A$5:$A$40,0))</f>
        <v/>
      </c>
      <c r="AA1330" s="4">
        <f>SUMPRODUCT(($C$2:$C$3444=C1330)*($X$2:$X$3444&lt;X1330))+SUMPRODUCT(($C$2:C1330=C1330)*($X$2:X1330=X1330))</f>
        <v/>
      </c>
      <c r="AB1330" s="4">
        <f>MIN(4,INT((AA1330-1)*4/COUNTIF($C$2:$C$3444,C1330))+1)</f>
        <v/>
      </c>
    </row>
    <row r="1331">
      <c r="A1331" s="5" t="inlineStr">
        <is>
          <t>W01549</t>
        </is>
      </c>
      <c r="B1331" s="5" t="inlineStr">
        <is>
          <t>DE · Munich</t>
        </is>
      </c>
      <c r="C1331" s="5" t="inlineStr">
        <is>
          <t>DE</t>
        </is>
      </c>
      <c r="D1331" s="5" t="inlineStr">
        <is>
          <t>Munich</t>
        </is>
      </c>
      <c r="E1331" s="5" t="inlineStr">
        <is>
          <t>Customer Service</t>
        </is>
      </c>
      <c r="F1331" s="5" t="inlineStr">
        <is>
          <t>L1</t>
        </is>
      </c>
      <c r="G1331" s="5" t="inlineStr">
        <is>
          <t>Customer Service L1</t>
        </is>
      </c>
      <c r="H1331" s="5" t="inlineStr">
        <is>
          <t>F</t>
        </is>
      </c>
      <c r="I1331" s="5" t="inlineStr">
        <is>
          <t>Permanent</t>
        </is>
      </c>
      <c r="J1331" s="5" t="inlineStr">
        <is>
          <t>Onsite</t>
        </is>
      </c>
      <c r="K1331" s="5" t="n">
        <v>1</v>
      </c>
      <c r="L1331" s="5" t="n">
        <v>40</v>
      </c>
      <c r="M1331" s="5" t="n">
        <v>4</v>
      </c>
      <c r="N1331" s="41" t="n">
        <v>33300</v>
      </c>
      <c r="O1331" s="41" t="n">
        <v>0</v>
      </c>
      <c r="P1331" s="41" t="n">
        <v>0</v>
      </c>
      <c r="Q1331" s="41" t="n">
        <v>1800</v>
      </c>
      <c r="R1331" s="41" t="n">
        <v>0</v>
      </c>
      <c r="S1331" s="28">
        <f>L1331*Settings!$C$7</f>
        <v/>
      </c>
      <c r="T1331" s="34">
        <f>O1331+P1331+Q1331+R1331</f>
        <v/>
      </c>
      <c r="U1331" s="34">
        <f>N1331+T1331</f>
        <v/>
      </c>
      <c r="V1331" s="33">
        <f>N1331/S1331</f>
        <v/>
      </c>
      <c r="W1331" s="33">
        <f>T1331/S1331</f>
        <v/>
      </c>
      <c r="X1331" s="33">
        <f>U1331/S1331</f>
        <v/>
      </c>
      <c r="Y1331" s="4">
        <f>IF(T1331&gt;0,1,0)</f>
        <v/>
      </c>
      <c r="Z1331" s="4">
        <f>INDEX('Job Evaluation'!$I$5:$I$40,MATCH(G1331,'Job Evaluation'!$A$5:$A$40,0))</f>
        <v/>
      </c>
      <c r="AA1331" s="4">
        <f>SUMPRODUCT(($C$2:$C$3444=C1331)*($X$2:$X$3444&lt;X1331))+SUMPRODUCT(($C$2:C1331=C1331)*($X$2:X1331=X1331))</f>
        <v/>
      </c>
      <c r="AB1331" s="4">
        <f>MIN(4,INT((AA1331-1)*4/COUNTIF($C$2:$C$3444,C1331))+1)</f>
        <v/>
      </c>
    </row>
    <row r="1332">
      <c r="A1332" s="5" t="inlineStr">
        <is>
          <t>W01550</t>
        </is>
      </c>
      <c r="B1332" s="5" t="inlineStr">
        <is>
          <t>PL · Kraków</t>
        </is>
      </c>
      <c r="C1332" s="5" t="inlineStr">
        <is>
          <t>PL</t>
        </is>
      </c>
      <c r="D1332" s="5" t="inlineStr">
        <is>
          <t>Krakow</t>
        </is>
      </c>
      <c r="E1332" s="5" t="inlineStr">
        <is>
          <t>Customer Service</t>
        </is>
      </c>
      <c r="F1332" s="5" t="inlineStr">
        <is>
          <t>L1</t>
        </is>
      </c>
      <c r="G1332" s="5" t="inlineStr">
        <is>
          <t>Customer Service L1</t>
        </is>
      </c>
      <c r="H1332" s="5" t="inlineStr">
        <is>
          <t>F</t>
        </is>
      </c>
      <c r="I1332" s="5" t="inlineStr">
        <is>
          <t>Permanent</t>
        </is>
      </c>
      <c r="J1332" s="5" t="inlineStr">
        <is>
          <t>Hybrid</t>
        </is>
      </c>
      <c r="K1332" s="5" t="n">
        <v>1</v>
      </c>
      <c r="L1332" s="5" t="n">
        <v>40</v>
      </c>
      <c r="M1332" s="5" t="n">
        <v>5</v>
      </c>
      <c r="N1332" s="41" t="n">
        <v>19200</v>
      </c>
      <c r="O1332" s="41" t="n">
        <v>0</v>
      </c>
      <c r="P1332" s="41" t="n">
        <v>0</v>
      </c>
      <c r="Q1332" s="41" t="n">
        <v>0</v>
      </c>
      <c r="R1332" s="41" t="n">
        <v>0</v>
      </c>
      <c r="S1332" s="28">
        <f>L1332*Settings!$C$7</f>
        <v/>
      </c>
      <c r="T1332" s="34">
        <f>O1332+P1332+Q1332+R1332</f>
        <v/>
      </c>
      <c r="U1332" s="34">
        <f>N1332+T1332</f>
        <v/>
      </c>
      <c r="V1332" s="33">
        <f>N1332/S1332</f>
        <v/>
      </c>
      <c r="W1332" s="33">
        <f>T1332/S1332</f>
        <v/>
      </c>
      <c r="X1332" s="33">
        <f>U1332/S1332</f>
        <v/>
      </c>
      <c r="Y1332" s="4">
        <f>IF(T1332&gt;0,1,0)</f>
        <v/>
      </c>
      <c r="Z1332" s="4">
        <f>INDEX('Job Evaluation'!$I$5:$I$40,MATCH(G1332,'Job Evaluation'!$A$5:$A$40,0))</f>
        <v/>
      </c>
      <c r="AA1332" s="4">
        <f>SUMPRODUCT(($C$2:$C$3444=C1332)*($X$2:$X$3444&lt;X1332))+SUMPRODUCT(($C$2:C1332=C1332)*($X$2:X1332=X1332))</f>
        <v/>
      </c>
      <c r="AB1332" s="4">
        <f>MIN(4,INT((AA1332-1)*4/COUNTIF($C$2:$C$3444,C1332))+1)</f>
        <v/>
      </c>
    </row>
    <row r="1333">
      <c r="A1333" s="5" t="inlineStr">
        <is>
          <t>W01551</t>
        </is>
      </c>
      <c r="B1333" s="5" t="inlineStr">
        <is>
          <t>IT · Milan</t>
        </is>
      </c>
      <c r="C1333" s="5" t="inlineStr">
        <is>
          <t>IT</t>
        </is>
      </c>
      <c r="D1333" s="5" t="inlineStr">
        <is>
          <t>Milan</t>
        </is>
      </c>
      <c r="E1333" s="5" t="inlineStr">
        <is>
          <t>Tech</t>
        </is>
      </c>
      <c r="F1333" s="5" t="inlineStr">
        <is>
          <t>L3</t>
        </is>
      </c>
      <c r="G1333" s="5" t="inlineStr">
        <is>
          <t>Tech L3</t>
        </is>
      </c>
      <c r="H1333" s="5" t="inlineStr">
        <is>
          <t>F</t>
        </is>
      </c>
      <c r="I1333" s="5" t="inlineStr">
        <is>
          <t>Permanent</t>
        </is>
      </c>
      <c r="J1333" s="5" t="inlineStr">
        <is>
          <t>Hybrid</t>
        </is>
      </c>
      <c r="K1333" s="5" t="n">
        <v>1</v>
      </c>
      <c r="L1333" s="5" t="n">
        <v>40</v>
      </c>
      <c r="M1333" s="5" t="n">
        <v>4</v>
      </c>
      <c r="N1333" s="41" t="n">
        <v>56650</v>
      </c>
      <c r="O1333" s="41" t="n">
        <v>3640</v>
      </c>
      <c r="P1333" s="41" t="n">
        <v>0</v>
      </c>
      <c r="Q1333" s="41" t="n">
        <v>0</v>
      </c>
      <c r="R1333" s="41" t="n">
        <v>0</v>
      </c>
      <c r="S1333" s="28">
        <f>L1333*Settings!$C$7</f>
        <v/>
      </c>
      <c r="T1333" s="34">
        <f>O1333+P1333+Q1333+R1333</f>
        <v/>
      </c>
      <c r="U1333" s="34">
        <f>N1333+T1333</f>
        <v/>
      </c>
      <c r="V1333" s="33">
        <f>N1333/S1333</f>
        <v/>
      </c>
      <c r="W1333" s="33">
        <f>T1333/S1333</f>
        <v/>
      </c>
      <c r="X1333" s="33">
        <f>U1333/S1333</f>
        <v/>
      </c>
      <c r="Y1333" s="4">
        <f>IF(T1333&gt;0,1,0)</f>
        <v/>
      </c>
      <c r="Z1333" s="4">
        <f>INDEX('Job Evaluation'!$I$5:$I$40,MATCH(G1333,'Job Evaluation'!$A$5:$A$40,0))</f>
        <v/>
      </c>
      <c r="AA1333" s="4">
        <f>SUMPRODUCT(($C$2:$C$3444=C1333)*($X$2:$X$3444&lt;X1333))+SUMPRODUCT(($C$2:C1333=C1333)*($X$2:X1333=X1333))</f>
        <v/>
      </c>
      <c r="AB1333" s="4">
        <f>MIN(4,INT((AA1333-1)*4/COUNTIF($C$2:$C$3444,C1333))+1)</f>
        <v/>
      </c>
    </row>
    <row r="1334">
      <c r="A1334" s="5" t="inlineStr">
        <is>
          <t>W01552</t>
        </is>
      </c>
      <c r="B1334" s="5" t="inlineStr">
        <is>
          <t>PL · Kraków</t>
        </is>
      </c>
      <c r="C1334" s="5" t="inlineStr">
        <is>
          <t>PL</t>
        </is>
      </c>
      <c r="D1334" s="5" t="inlineStr">
        <is>
          <t>Krakow</t>
        </is>
      </c>
      <c r="E1334" s="5" t="inlineStr">
        <is>
          <t>Finance</t>
        </is>
      </c>
      <c r="F1334" s="5" t="inlineStr">
        <is>
          <t>L4</t>
        </is>
      </c>
      <c r="G1334" s="5" t="inlineStr">
        <is>
          <t>Finance L4</t>
        </is>
      </c>
      <c r="H1334" s="5" t="inlineStr">
        <is>
          <t>M</t>
        </is>
      </c>
      <c r="I1334" s="5" t="inlineStr">
        <is>
          <t>Permanent</t>
        </is>
      </c>
      <c r="J1334" s="5" t="inlineStr">
        <is>
          <t>Hybrid</t>
        </is>
      </c>
      <c r="K1334" s="5" t="n">
        <v>1</v>
      </c>
      <c r="L1334" s="5" t="n">
        <v>40</v>
      </c>
      <c r="M1334" s="5" t="n">
        <v>3</v>
      </c>
      <c r="N1334" s="41" t="n">
        <v>56150</v>
      </c>
      <c r="O1334" s="41" t="n">
        <v>4320</v>
      </c>
      <c r="P1334" s="41" t="n">
        <v>0</v>
      </c>
      <c r="Q1334" s="41" t="n">
        <v>0</v>
      </c>
      <c r="R1334" s="41" t="n">
        <v>0</v>
      </c>
      <c r="S1334" s="28">
        <f>L1334*Settings!$C$7</f>
        <v/>
      </c>
      <c r="T1334" s="34">
        <f>O1334+P1334+Q1334+R1334</f>
        <v/>
      </c>
      <c r="U1334" s="34">
        <f>N1334+T1334</f>
        <v/>
      </c>
      <c r="V1334" s="33">
        <f>N1334/S1334</f>
        <v/>
      </c>
      <c r="W1334" s="33">
        <f>T1334/S1334</f>
        <v/>
      </c>
      <c r="X1334" s="33">
        <f>U1334/S1334</f>
        <v/>
      </c>
      <c r="Y1334" s="4">
        <f>IF(T1334&gt;0,1,0)</f>
        <v/>
      </c>
      <c r="Z1334" s="4">
        <f>INDEX('Job Evaluation'!$I$5:$I$40,MATCH(G1334,'Job Evaluation'!$A$5:$A$40,0))</f>
        <v/>
      </c>
      <c r="AA1334" s="4">
        <f>SUMPRODUCT(($C$2:$C$3444=C1334)*($X$2:$X$3444&lt;X1334))+SUMPRODUCT(($C$2:C1334=C1334)*($X$2:X1334=X1334))</f>
        <v/>
      </c>
      <c r="AB1334" s="4">
        <f>MIN(4,INT((AA1334-1)*4/COUNTIF($C$2:$C$3444,C1334))+1)</f>
        <v/>
      </c>
    </row>
    <row r="1335">
      <c r="A1335" s="5" t="inlineStr">
        <is>
          <t>W01553</t>
        </is>
      </c>
      <c r="B1335" s="5" t="inlineStr">
        <is>
          <t>DE · Munich</t>
        </is>
      </c>
      <c r="C1335" s="5" t="inlineStr">
        <is>
          <t>DE</t>
        </is>
      </c>
      <c r="D1335" s="5" t="inlineStr">
        <is>
          <t>Munich</t>
        </is>
      </c>
      <c r="E1335" s="5" t="inlineStr">
        <is>
          <t>Operations</t>
        </is>
      </c>
      <c r="F1335" s="5" t="inlineStr">
        <is>
          <t>L5</t>
        </is>
      </c>
      <c r="G1335" s="5" t="inlineStr">
        <is>
          <t>Operations L5</t>
        </is>
      </c>
      <c r="H1335" s="5" t="inlineStr">
        <is>
          <t>M</t>
        </is>
      </c>
      <c r="I1335" s="5" t="inlineStr">
        <is>
          <t>Permanent</t>
        </is>
      </c>
      <c r="J1335" s="5" t="inlineStr">
        <is>
          <t>Hybrid</t>
        </is>
      </c>
      <c r="K1335" s="5" t="n">
        <v>1</v>
      </c>
      <c r="L1335" s="5" t="n">
        <v>40</v>
      </c>
      <c r="M1335" s="5" t="n">
        <v>4</v>
      </c>
      <c r="N1335" s="41" t="n">
        <v>102050</v>
      </c>
      <c r="O1335" s="41" t="n">
        <v>15350</v>
      </c>
      <c r="P1335" s="41" t="n">
        <v>0</v>
      </c>
      <c r="Q1335" s="41" t="n">
        <v>0</v>
      </c>
      <c r="R1335" s="41" t="n">
        <v>7200</v>
      </c>
      <c r="S1335" s="28">
        <f>L1335*Settings!$C$7</f>
        <v/>
      </c>
      <c r="T1335" s="34">
        <f>O1335+P1335+Q1335+R1335</f>
        <v/>
      </c>
      <c r="U1335" s="34">
        <f>N1335+T1335</f>
        <v/>
      </c>
      <c r="V1335" s="33">
        <f>N1335/S1335</f>
        <v/>
      </c>
      <c r="W1335" s="33">
        <f>T1335/S1335</f>
        <v/>
      </c>
      <c r="X1335" s="33">
        <f>U1335/S1335</f>
        <v/>
      </c>
      <c r="Y1335" s="4">
        <f>IF(T1335&gt;0,1,0)</f>
        <v/>
      </c>
      <c r="Z1335" s="4">
        <f>INDEX('Job Evaluation'!$I$5:$I$40,MATCH(G1335,'Job Evaluation'!$A$5:$A$40,0))</f>
        <v/>
      </c>
      <c r="AA1335" s="4">
        <f>SUMPRODUCT(($C$2:$C$3444=C1335)*($X$2:$X$3444&lt;X1335))+SUMPRODUCT(($C$2:C1335=C1335)*($X$2:X1335=X1335))</f>
        <v/>
      </c>
      <c r="AB1335" s="4">
        <f>MIN(4,INT((AA1335-1)*4/COUNTIF($C$2:$C$3444,C1335))+1)</f>
        <v/>
      </c>
    </row>
    <row r="1336">
      <c r="A1336" s="5" t="inlineStr">
        <is>
          <t>W01554</t>
        </is>
      </c>
      <c r="B1336" s="5" t="inlineStr">
        <is>
          <t>ES · Barcelona</t>
        </is>
      </c>
      <c r="C1336" s="5" t="inlineStr">
        <is>
          <t>ES</t>
        </is>
      </c>
      <c r="D1336" s="5" t="inlineStr">
        <is>
          <t>Barcelona</t>
        </is>
      </c>
      <c r="E1336" s="5" t="inlineStr">
        <is>
          <t>Tech</t>
        </is>
      </c>
      <c r="F1336" s="5" t="inlineStr">
        <is>
          <t>L4</t>
        </is>
      </c>
      <c r="G1336" s="5" t="inlineStr">
        <is>
          <t>Tech L4</t>
        </is>
      </c>
      <c r="H1336" s="5" t="inlineStr">
        <is>
          <t>M</t>
        </is>
      </c>
      <c r="I1336" s="5" t="inlineStr">
        <is>
          <t>Fixed-term</t>
        </is>
      </c>
      <c r="J1336" s="5" t="inlineStr">
        <is>
          <t>Hybrid</t>
        </is>
      </c>
      <c r="K1336" s="5" t="n">
        <v>1</v>
      </c>
      <c r="L1336" s="5" t="n">
        <v>40</v>
      </c>
      <c r="M1336" s="5" t="n">
        <v>3</v>
      </c>
      <c r="N1336" s="41" t="n">
        <v>65700</v>
      </c>
      <c r="O1336" s="41" t="n">
        <v>5370</v>
      </c>
      <c r="P1336" s="41" t="n">
        <v>0</v>
      </c>
      <c r="Q1336" s="41" t="n">
        <v>0</v>
      </c>
      <c r="R1336" s="41" t="n">
        <v>0</v>
      </c>
      <c r="S1336" s="28">
        <f>L1336*Settings!$C$7</f>
        <v/>
      </c>
      <c r="T1336" s="34">
        <f>O1336+P1336+Q1336+R1336</f>
        <v/>
      </c>
      <c r="U1336" s="34">
        <f>N1336+T1336</f>
        <v/>
      </c>
      <c r="V1336" s="33">
        <f>N1336/S1336</f>
        <v/>
      </c>
      <c r="W1336" s="33">
        <f>T1336/S1336</f>
        <v/>
      </c>
      <c r="X1336" s="33">
        <f>U1336/S1336</f>
        <v/>
      </c>
      <c r="Y1336" s="4">
        <f>IF(T1336&gt;0,1,0)</f>
        <v/>
      </c>
      <c r="Z1336" s="4">
        <f>INDEX('Job Evaluation'!$I$5:$I$40,MATCH(G1336,'Job Evaluation'!$A$5:$A$40,0))</f>
        <v/>
      </c>
      <c r="AA1336" s="4">
        <f>SUMPRODUCT(($C$2:$C$3444=C1336)*($X$2:$X$3444&lt;X1336))+SUMPRODUCT(($C$2:C1336=C1336)*($X$2:X1336=X1336))</f>
        <v/>
      </c>
      <c r="AB1336" s="4">
        <f>MIN(4,INT((AA1336-1)*4/COUNTIF($C$2:$C$3444,C1336))+1)</f>
        <v/>
      </c>
    </row>
    <row r="1337">
      <c r="A1337" s="5" t="inlineStr">
        <is>
          <t>W01555</t>
        </is>
      </c>
      <c r="B1337" s="5" t="inlineStr">
        <is>
          <t>DE · Munich</t>
        </is>
      </c>
      <c r="C1337" s="5" t="inlineStr">
        <is>
          <t>DE</t>
        </is>
      </c>
      <c r="D1337" s="5" t="inlineStr">
        <is>
          <t>Munich</t>
        </is>
      </c>
      <c r="E1337" s="5" t="inlineStr">
        <is>
          <t>Tech</t>
        </is>
      </c>
      <c r="F1337" s="5" t="inlineStr">
        <is>
          <t>L2</t>
        </is>
      </c>
      <c r="G1337" s="5" t="inlineStr">
        <is>
          <t>Tech L2</t>
        </is>
      </c>
      <c r="H1337" s="5" t="inlineStr">
        <is>
          <t>F</t>
        </is>
      </c>
      <c r="I1337" s="5" t="inlineStr">
        <is>
          <t>Permanent</t>
        </is>
      </c>
      <c r="J1337" s="5" t="inlineStr">
        <is>
          <t>Hybrid</t>
        </is>
      </c>
      <c r="K1337" s="5" t="n">
        <v>0.8</v>
      </c>
      <c r="L1337" s="5" t="n">
        <v>32</v>
      </c>
      <c r="M1337" s="5" t="n">
        <v>4</v>
      </c>
      <c r="N1337" s="41" t="n">
        <v>43200</v>
      </c>
      <c r="O1337" s="41" t="n">
        <v>0</v>
      </c>
      <c r="P1337" s="41" t="n">
        <v>0</v>
      </c>
      <c r="Q1337" s="41" t="n">
        <v>0</v>
      </c>
      <c r="R1337" s="41" t="n">
        <v>0</v>
      </c>
      <c r="S1337" s="28">
        <f>L1337*Settings!$C$7</f>
        <v/>
      </c>
      <c r="T1337" s="34">
        <f>O1337+P1337+Q1337+R1337</f>
        <v/>
      </c>
      <c r="U1337" s="34">
        <f>N1337+T1337</f>
        <v/>
      </c>
      <c r="V1337" s="33">
        <f>N1337/S1337</f>
        <v/>
      </c>
      <c r="W1337" s="33">
        <f>T1337/S1337</f>
        <v/>
      </c>
      <c r="X1337" s="33">
        <f>U1337/S1337</f>
        <v/>
      </c>
      <c r="Y1337" s="4">
        <f>IF(T1337&gt;0,1,0)</f>
        <v/>
      </c>
      <c r="Z1337" s="4">
        <f>INDEX('Job Evaluation'!$I$5:$I$40,MATCH(G1337,'Job Evaluation'!$A$5:$A$40,0))</f>
        <v/>
      </c>
      <c r="AA1337" s="4">
        <f>SUMPRODUCT(($C$2:$C$3444=C1337)*($X$2:$X$3444&lt;X1337))+SUMPRODUCT(($C$2:C1337=C1337)*($X$2:X1337=X1337))</f>
        <v/>
      </c>
      <c r="AB1337" s="4">
        <f>MIN(4,INT((AA1337-1)*4/COUNTIF($C$2:$C$3444,C1337))+1)</f>
        <v/>
      </c>
    </row>
    <row r="1338">
      <c r="A1338" s="5" t="inlineStr">
        <is>
          <t>W01556</t>
        </is>
      </c>
      <c r="B1338" s="5" t="inlineStr">
        <is>
          <t>IT · Milan</t>
        </is>
      </c>
      <c r="C1338" s="5" t="inlineStr">
        <is>
          <t>IT</t>
        </is>
      </c>
      <c r="D1338" s="5" t="inlineStr">
        <is>
          <t>Milan</t>
        </is>
      </c>
      <c r="E1338" s="5" t="inlineStr">
        <is>
          <t>Customer Service</t>
        </is>
      </c>
      <c r="F1338" s="5" t="inlineStr">
        <is>
          <t>L4</t>
        </is>
      </c>
      <c r="G1338" s="5" t="inlineStr">
        <is>
          <t>Customer Service L4</t>
        </is>
      </c>
      <c r="H1338" s="5" t="inlineStr">
        <is>
          <t>M</t>
        </is>
      </c>
      <c r="I1338" s="5" t="inlineStr">
        <is>
          <t>Permanent</t>
        </is>
      </c>
      <c r="J1338" s="5" t="inlineStr">
        <is>
          <t>Hybrid</t>
        </is>
      </c>
      <c r="K1338" s="5" t="n">
        <v>1</v>
      </c>
      <c r="L1338" s="5" t="n">
        <v>40</v>
      </c>
      <c r="M1338" s="5" t="n">
        <v>3</v>
      </c>
      <c r="N1338" s="41" t="n">
        <v>42100</v>
      </c>
      <c r="O1338" s="41" t="n">
        <v>3200</v>
      </c>
      <c r="P1338" s="41" t="n">
        <v>0</v>
      </c>
      <c r="Q1338" s="41" t="n">
        <v>0</v>
      </c>
      <c r="R1338" s="41" t="n">
        <v>0</v>
      </c>
      <c r="S1338" s="28">
        <f>L1338*Settings!$C$7</f>
        <v/>
      </c>
      <c r="T1338" s="34">
        <f>O1338+P1338+Q1338+R1338</f>
        <v/>
      </c>
      <c r="U1338" s="34">
        <f>N1338+T1338</f>
        <v/>
      </c>
      <c r="V1338" s="33">
        <f>N1338/S1338</f>
        <v/>
      </c>
      <c r="W1338" s="33">
        <f>T1338/S1338</f>
        <v/>
      </c>
      <c r="X1338" s="33">
        <f>U1338/S1338</f>
        <v/>
      </c>
      <c r="Y1338" s="4">
        <f>IF(T1338&gt;0,1,0)</f>
        <v/>
      </c>
      <c r="Z1338" s="4">
        <f>INDEX('Job Evaluation'!$I$5:$I$40,MATCH(G1338,'Job Evaluation'!$A$5:$A$40,0))</f>
        <v/>
      </c>
      <c r="AA1338" s="4">
        <f>SUMPRODUCT(($C$2:$C$3444=C1338)*($X$2:$X$3444&lt;X1338))+SUMPRODUCT(($C$2:C1338=C1338)*($X$2:X1338=X1338))</f>
        <v/>
      </c>
      <c r="AB1338" s="4">
        <f>MIN(4,INT((AA1338-1)*4/COUNTIF($C$2:$C$3444,C1338))+1)</f>
        <v/>
      </c>
    </row>
    <row r="1339">
      <c r="A1339" s="5" t="inlineStr">
        <is>
          <t>W01557</t>
        </is>
      </c>
      <c r="B1339" s="5" t="inlineStr">
        <is>
          <t>DE · Munich</t>
        </is>
      </c>
      <c r="C1339" s="5" t="inlineStr">
        <is>
          <t>DE</t>
        </is>
      </c>
      <c r="D1339" s="5" t="inlineStr">
        <is>
          <t>Munich</t>
        </is>
      </c>
      <c r="E1339" s="5" t="inlineStr">
        <is>
          <t>Customer Service</t>
        </is>
      </c>
      <c r="F1339" s="5" t="inlineStr">
        <is>
          <t>L4</t>
        </is>
      </c>
      <c r="G1339" s="5" t="inlineStr">
        <is>
          <t>Customer Service L4</t>
        </is>
      </c>
      <c r="H1339" s="5" t="inlineStr">
        <is>
          <t>F</t>
        </is>
      </c>
      <c r="I1339" s="5" t="inlineStr">
        <is>
          <t>Fixed-term</t>
        </is>
      </c>
      <c r="J1339" s="5" t="inlineStr">
        <is>
          <t>Onsite</t>
        </is>
      </c>
      <c r="K1339" s="5" t="n">
        <v>1</v>
      </c>
      <c r="L1339" s="5" t="n">
        <v>40</v>
      </c>
      <c r="M1339" s="5" t="n">
        <v>3</v>
      </c>
      <c r="N1339" s="41" t="n">
        <v>66100</v>
      </c>
      <c r="O1339" s="41" t="n">
        <v>5140</v>
      </c>
      <c r="P1339" s="41" t="n">
        <v>0</v>
      </c>
      <c r="Q1339" s="41" t="n">
        <v>0</v>
      </c>
      <c r="R1339" s="41" t="n">
        <v>0</v>
      </c>
      <c r="S1339" s="28">
        <f>L1339*Settings!$C$7</f>
        <v/>
      </c>
      <c r="T1339" s="34">
        <f>O1339+P1339+Q1339+R1339</f>
        <v/>
      </c>
      <c r="U1339" s="34">
        <f>N1339+T1339</f>
        <v/>
      </c>
      <c r="V1339" s="33">
        <f>N1339/S1339</f>
        <v/>
      </c>
      <c r="W1339" s="33">
        <f>T1339/S1339</f>
        <v/>
      </c>
      <c r="X1339" s="33">
        <f>U1339/S1339</f>
        <v/>
      </c>
      <c r="Y1339" s="4">
        <f>IF(T1339&gt;0,1,0)</f>
        <v/>
      </c>
      <c r="Z1339" s="4">
        <f>INDEX('Job Evaluation'!$I$5:$I$40,MATCH(G1339,'Job Evaluation'!$A$5:$A$40,0))</f>
        <v/>
      </c>
      <c r="AA1339" s="4">
        <f>SUMPRODUCT(($C$2:$C$3444=C1339)*($X$2:$X$3444&lt;X1339))+SUMPRODUCT(($C$2:C1339=C1339)*($X$2:X1339=X1339))</f>
        <v/>
      </c>
      <c r="AB1339" s="4">
        <f>MIN(4,INT((AA1339-1)*4/COUNTIF($C$2:$C$3444,C1339))+1)</f>
        <v/>
      </c>
    </row>
    <row r="1340">
      <c r="A1340" s="5" t="inlineStr">
        <is>
          <t>W01558</t>
        </is>
      </c>
      <c r="B1340" s="5" t="inlineStr">
        <is>
          <t>DE · Munich</t>
        </is>
      </c>
      <c r="C1340" s="5" t="inlineStr">
        <is>
          <t>DE</t>
        </is>
      </c>
      <c r="D1340" s="5" t="inlineStr">
        <is>
          <t>Munich</t>
        </is>
      </c>
      <c r="E1340" s="5" t="inlineStr">
        <is>
          <t>Customer Service</t>
        </is>
      </c>
      <c r="F1340" s="5" t="inlineStr">
        <is>
          <t>L1</t>
        </is>
      </c>
      <c r="G1340" s="5" t="inlineStr">
        <is>
          <t>Customer Service L1</t>
        </is>
      </c>
      <c r="H1340" s="5" t="inlineStr">
        <is>
          <t>M</t>
        </is>
      </c>
      <c r="I1340" s="5" t="inlineStr">
        <is>
          <t>Permanent</t>
        </is>
      </c>
      <c r="J1340" s="5" t="inlineStr">
        <is>
          <t>Hybrid</t>
        </is>
      </c>
      <c r="K1340" s="5" t="n">
        <v>0.8</v>
      </c>
      <c r="L1340" s="5" t="n">
        <v>32</v>
      </c>
      <c r="M1340" s="5" t="n">
        <v>3</v>
      </c>
      <c r="N1340" s="41" t="n">
        <v>29440</v>
      </c>
      <c r="O1340" s="41" t="n">
        <v>0</v>
      </c>
      <c r="P1340" s="41" t="n">
        <v>0</v>
      </c>
      <c r="Q1340" s="41" t="n">
        <v>0</v>
      </c>
      <c r="R1340" s="41" t="n">
        <v>0</v>
      </c>
      <c r="S1340" s="28">
        <f>L1340*Settings!$C$7</f>
        <v/>
      </c>
      <c r="T1340" s="34">
        <f>O1340+P1340+Q1340+R1340</f>
        <v/>
      </c>
      <c r="U1340" s="34">
        <f>N1340+T1340</f>
        <v/>
      </c>
      <c r="V1340" s="33">
        <f>N1340/S1340</f>
        <v/>
      </c>
      <c r="W1340" s="33">
        <f>T1340/S1340</f>
        <v/>
      </c>
      <c r="X1340" s="33">
        <f>U1340/S1340</f>
        <v/>
      </c>
      <c r="Y1340" s="4">
        <f>IF(T1340&gt;0,1,0)</f>
        <v/>
      </c>
      <c r="Z1340" s="4">
        <f>INDEX('Job Evaluation'!$I$5:$I$40,MATCH(G1340,'Job Evaluation'!$A$5:$A$40,0))</f>
        <v/>
      </c>
      <c r="AA1340" s="4">
        <f>SUMPRODUCT(($C$2:$C$3444=C1340)*($X$2:$X$3444&lt;X1340))+SUMPRODUCT(($C$2:C1340=C1340)*($X$2:X1340=X1340))</f>
        <v/>
      </c>
      <c r="AB1340" s="4">
        <f>MIN(4,INT((AA1340-1)*4/COUNTIF($C$2:$C$3444,C1340))+1)</f>
        <v/>
      </c>
    </row>
    <row r="1341">
      <c r="A1341" s="5" t="inlineStr">
        <is>
          <t>W01559</t>
        </is>
      </c>
      <c r="B1341" s="5" t="inlineStr">
        <is>
          <t>PL · Kraków</t>
        </is>
      </c>
      <c r="C1341" s="5" t="inlineStr">
        <is>
          <t>PL</t>
        </is>
      </c>
      <c r="D1341" s="5" t="inlineStr">
        <is>
          <t>Krakow</t>
        </is>
      </c>
      <c r="E1341" s="5" t="inlineStr">
        <is>
          <t>Customer Service</t>
        </is>
      </c>
      <c r="F1341" s="5" t="inlineStr">
        <is>
          <t>L2</t>
        </is>
      </c>
      <c r="G1341" s="5" t="inlineStr">
        <is>
          <t>Customer Service L2</t>
        </is>
      </c>
      <c r="H1341" s="5" t="inlineStr">
        <is>
          <t>F</t>
        </is>
      </c>
      <c r="I1341" s="5" t="inlineStr">
        <is>
          <t>Permanent</t>
        </is>
      </c>
      <c r="J1341" s="5" t="inlineStr">
        <is>
          <t>Remote</t>
        </is>
      </c>
      <c r="K1341" s="5" t="n">
        <v>1</v>
      </c>
      <c r="L1341" s="5" t="n">
        <v>40</v>
      </c>
      <c r="M1341" s="5" t="n">
        <v>3</v>
      </c>
      <c r="N1341" s="41" t="n">
        <v>23400</v>
      </c>
      <c r="O1341" s="41" t="n">
        <v>0</v>
      </c>
      <c r="P1341" s="41" t="n">
        <v>0</v>
      </c>
      <c r="Q1341" s="41" t="n">
        <v>0</v>
      </c>
      <c r="R1341" s="41" t="n">
        <v>0</v>
      </c>
      <c r="S1341" s="28">
        <f>L1341*Settings!$C$7</f>
        <v/>
      </c>
      <c r="T1341" s="34">
        <f>O1341+P1341+Q1341+R1341</f>
        <v/>
      </c>
      <c r="U1341" s="34">
        <f>N1341+T1341</f>
        <v/>
      </c>
      <c r="V1341" s="33">
        <f>N1341/S1341</f>
        <v/>
      </c>
      <c r="W1341" s="33">
        <f>T1341/S1341</f>
        <v/>
      </c>
      <c r="X1341" s="33">
        <f>U1341/S1341</f>
        <v/>
      </c>
      <c r="Y1341" s="4">
        <f>IF(T1341&gt;0,1,0)</f>
        <v/>
      </c>
      <c r="Z1341" s="4">
        <f>INDEX('Job Evaluation'!$I$5:$I$40,MATCH(G1341,'Job Evaluation'!$A$5:$A$40,0))</f>
        <v/>
      </c>
      <c r="AA1341" s="4">
        <f>SUMPRODUCT(($C$2:$C$3444=C1341)*($X$2:$X$3444&lt;X1341))+SUMPRODUCT(($C$2:C1341=C1341)*($X$2:X1341=X1341))</f>
        <v/>
      </c>
      <c r="AB1341" s="4">
        <f>MIN(4,INT((AA1341-1)*4/COUNTIF($C$2:$C$3444,C1341))+1)</f>
        <v/>
      </c>
    </row>
    <row r="1342">
      <c r="A1342" s="5" t="inlineStr">
        <is>
          <t>W01560</t>
        </is>
      </c>
      <c r="B1342" s="5" t="inlineStr">
        <is>
          <t>IT · Milan</t>
        </is>
      </c>
      <c r="C1342" s="5" t="inlineStr">
        <is>
          <t>IT</t>
        </is>
      </c>
      <c r="D1342" s="5" t="inlineStr">
        <is>
          <t>Milan</t>
        </is>
      </c>
      <c r="E1342" s="5" t="inlineStr">
        <is>
          <t>Operations</t>
        </is>
      </c>
      <c r="F1342" s="5" t="inlineStr">
        <is>
          <t>L2</t>
        </is>
      </c>
      <c r="G1342" s="5" t="inlineStr">
        <is>
          <t>Operations L2</t>
        </is>
      </c>
      <c r="H1342" s="5" t="inlineStr">
        <is>
          <t>M</t>
        </is>
      </c>
      <c r="I1342" s="5" t="inlineStr">
        <is>
          <t>Permanent</t>
        </is>
      </c>
      <c r="J1342" s="5" t="inlineStr">
        <is>
          <t>Hybrid</t>
        </is>
      </c>
      <c r="K1342" s="5" t="n">
        <v>1</v>
      </c>
      <c r="L1342" s="5" t="n">
        <v>40</v>
      </c>
      <c r="M1342" s="5" t="n">
        <v>3</v>
      </c>
      <c r="N1342" s="41" t="n">
        <v>31200</v>
      </c>
      <c r="O1342" s="41" t="n">
        <v>0</v>
      </c>
      <c r="P1342" s="41" t="n">
        <v>0</v>
      </c>
      <c r="Q1342" s="41" t="n">
        <v>0</v>
      </c>
      <c r="R1342" s="41" t="n">
        <v>0</v>
      </c>
      <c r="S1342" s="28">
        <f>L1342*Settings!$C$7</f>
        <v/>
      </c>
      <c r="T1342" s="34">
        <f>O1342+P1342+Q1342+R1342</f>
        <v/>
      </c>
      <c r="U1342" s="34">
        <f>N1342+T1342</f>
        <v/>
      </c>
      <c r="V1342" s="33">
        <f>N1342/S1342</f>
        <v/>
      </c>
      <c r="W1342" s="33">
        <f>T1342/S1342</f>
        <v/>
      </c>
      <c r="X1342" s="33">
        <f>U1342/S1342</f>
        <v/>
      </c>
      <c r="Y1342" s="4">
        <f>IF(T1342&gt;0,1,0)</f>
        <v/>
      </c>
      <c r="Z1342" s="4">
        <f>INDEX('Job Evaluation'!$I$5:$I$40,MATCH(G1342,'Job Evaluation'!$A$5:$A$40,0))</f>
        <v/>
      </c>
      <c r="AA1342" s="4">
        <f>SUMPRODUCT(($C$2:$C$3444=C1342)*($X$2:$X$3444&lt;X1342))+SUMPRODUCT(($C$2:C1342=C1342)*($X$2:X1342=X1342))</f>
        <v/>
      </c>
      <c r="AB1342" s="4">
        <f>MIN(4,INT((AA1342-1)*4/COUNTIF($C$2:$C$3444,C1342))+1)</f>
        <v/>
      </c>
    </row>
    <row r="1343">
      <c r="A1343" s="5" t="inlineStr">
        <is>
          <t>W01561</t>
        </is>
      </c>
      <c r="B1343" s="5" t="inlineStr">
        <is>
          <t>PL · Kraków</t>
        </is>
      </c>
      <c r="C1343" s="5" t="inlineStr">
        <is>
          <t>PL</t>
        </is>
      </c>
      <c r="D1343" s="5" t="inlineStr">
        <is>
          <t>Krakow</t>
        </is>
      </c>
      <c r="E1343" s="5" t="inlineStr">
        <is>
          <t>HR</t>
        </is>
      </c>
      <c r="F1343" s="5" t="inlineStr">
        <is>
          <t>L1</t>
        </is>
      </c>
      <c r="G1343" s="5" t="inlineStr">
        <is>
          <t>HR L1</t>
        </is>
      </c>
      <c r="H1343" s="5" t="inlineStr">
        <is>
          <t>F</t>
        </is>
      </c>
      <c r="I1343" s="5" t="inlineStr">
        <is>
          <t>Permanent</t>
        </is>
      </c>
      <c r="J1343" s="5" t="inlineStr">
        <is>
          <t>Remote</t>
        </is>
      </c>
      <c r="K1343" s="5" t="n">
        <v>1</v>
      </c>
      <c r="L1343" s="5" t="n">
        <v>40</v>
      </c>
      <c r="M1343" s="5" t="n">
        <v>3</v>
      </c>
      <c r="N1343" s="41" t="n">
        <v>21250</v>
      </c>
      <c r="O1343" s="41" t="n">
        <v>0</v>
      </c>
      <c r="P1343" s="41" t="n">
        <v>0</v>
      </c>
      <c r="Q1343" s="41" t="n">
        <v>0</v>
      </c>
      <c r="R1343" s="41" t="n">
        <v>0</v>
      </c>
      <c r="S1343" s="28">
        <f>L1343*Settings!$C$7</f>
        <v/>
      </c>
      <c r="T1343" s="34">
        <f>O1343+P1343+Q1343+R1343</f>
        <v/>
      </c>
      <c r="U1343" s="34">
        <f>N1343+T1343</f>
        <v/>
      </c>
      <c r="V1343" s="33">
        <f>N1343/S1343</f>
        <v/>
      </c>
      <c r="W1343" s="33">
        <f>T1343/S1343</f>
        <v/>
      </c>
      <c r="X1343" s="33">
        <f>U1343/S1343</f>
        <v/>
      </c>
      <c r="Y1343" s="4">
        <f>IF(T1343&gt;0,1,0)</f>
        <v/>
      </c>
      <c r="Z1343" s="4">
        <f>INDEX('Job Evaluation'!$I$5:$I$40,MATCH(G1343,'Job Evaluation'!$A$5:$A$40,0))</f>
        <v/>
      </c>
      <c r="AA1343" s="4">
        <f>SUMPRODUCT(($C$2:$C$3444=C1343)*($X$2:$X$3444&lt;X1343))+SUMPRODUCT(($C$2:C1343=C1343)*($X$2:X1343=X1343))</f>
        <v/>
      </c>
      <c r="AB1343" s="4">
        <f>MIN(4,INT((AA1343-1)*4/COUNTIF($C$2:$C$3444,C1343))+1)</f>
        <v/>
      </c>
    </row>
    <row r="1344">
      <c r="A1344" s="5" t="inlineStr">
        <is>
          <t>W01562</t>
        </is>
      </c>
      <c r="B1344" s="5" t="inlineStr">
        <is>
          <t>PL · Kraków</t>
        </is>
      </c>
      <c r="C1344" s="5" t="inlineStr">
        <is>
          <t>PL</t>
        </is>
      </c>
      <c r="D1344" s="5" t="inlineStr">
        <is>
          <t>Krakow</t>
        </is>
      </c>
      <c r="E1344" s="5" t="inlineStr">
        <is>
          <t>Sales</t>
        </is>
      </c>
      <c r="F1344" s="5" t="inlineStr">
        <is>
          <t>L1</t>
        </is>
      </c>
      <c r="G1344" s="5" t="inlineStr">
        <is>
          <t>Sales L1</t>
        </is>
      </c>
      <c r="H1344" s="5" t="inlineStr">
        <is>
          <t>F</t>
        </is>
      </c>
      <c r="I1344" s="5" t="inlineStr">
        <is>
          <t>Permanent</t>
        </is>
      </c>
      <c r="J1344" s="5" t="inlineStr">
        <is>
          <t>Hybrid</t>
        </is>
      </c>
      <c r="K1344" s="5" t="n">
        <v>1</v>
      </c>
      <c r="L1344" s="5" t="n">
        <v>40</v>
      </c>
      <c r="M1344" s="5" t="n">
        <v>4</v>
      </c>
      <c r="N1344" s="41" t="n">
        <v>18100</v>
      </c>
      <c r="O1344" s="41" t="n">
        <v>0</v>
      </c>
      <c r="P1344" s="41" t="n">
        <v>1350</v>
      </c>
      <c r="Q1344" s="41" t="n">
        <v>0</v>
      </c>
      <c r="R1344" s="41" t="n">
        <v>0</v>
      </c>
      <c r="S1344" s="28">
        <f>L1344*Settings!$C$7</f>
        <v/>
      </c>
      <c r="T1344" s="34">
        <f>O1344+P1344+Q1344+R1344</f>
        <v/>
      </c>
      <c r="U1344" s="34">
        <f>N1344+T1344</f>
        <v/>
      </c>
      <c r="V1344" s="33">
        <f>N1344/S1344</f>
        <v/>
      </c>
      <c r="W1344" s="33">
        <f>T1344/S1344</f>
        <v/>
      </c>
      <c r="X1344" s="33">
        <f>U1344/S1344</f>
        <v/>
      </c>
      <c r="Y1344" s="4">
        <f>IF(T1344&gt;0,1,0)</f>
        <v/>
      </c>
      <c r="Z1344" s="4">
        <f>INDEX('Job Evaluation'!$I$5:$I$40,MATCH(G1344,'Job Evaluation'!$A$5:$A$40,0))</f>
        <v/>
      </c>
      <c r="AA1344" s="4">
        <f>SUMPRODUCT(($C$2:$C$3444=C1344)*($X$2:$X$3444&lt;X1344))+SUMPRODUCT(($C$2:C1344=C1344)*($X$2:X1344=X1344))</f>
        <v/>
      </c>
      <c r="AB1344" s="4">
        <f>MIN(4,INT((AA1344-1)*4/COUNTIF($C$2:$C$3444,C1344))+1)</f>
        <v/>
      </c>
    </row>
    <row r="1345">
      <c r="A1345" s="5" t="inlineStr">
        <is>
          <t>W01563</t>
        </is>
      </c>
      <c r="B1345" s="5" t="inlineStr">
        <is>
          <t>PL · Kraków</t>
        </is>
      </c>
      <c r="C1345" s="5" t="inlineStr">
        <is>
          <t>PL</t>
        </is>
      </c>
      <c r="D1345" s="5" t="inlineStr">
        <is>
          <t>Krakow</t>
        </is>
      </c>
      <c r="E1345" s="5" t="inlineStr">
        <is>
          <t>Sales</t>
        </is>
      </c>
      <c r="F1345" s="5" t="inlineStr">
        <is>
          <t>L2</t>
        </is>
      </c>
      <c r="G1345" s="5" t="inlineStr">
        <is>
          <t>Sales L2</t>
        </is>
      </c>
      <c r="H1345" s="5" t="inlineStr">
        <is>
          <t>F</t>
        </is>
      </c>
      <c r="I1345" s="5" t="inlineStr">
        <is>
          <t>Fixed-term</t>
        </is>
      </c>
      <c r="J1345" s="5" t="inlineStr">
        <is>
          <t>Onsite</t>
        </is>
      </c>
      <c r="K1345" s="5" t="n">
        <v>1</v>
      </c>
      <c r="L1345" s="5" t="n">
        <v>40</v>
      </c>
      <c r="M1345" s="5" t="n">
        <v>4</v>
      </c>
      <c r="N1345" s="41" t="n">
        <v>24450</v>
      </c>
      <c r="O1345" s="41" t="n">
        <v>0</v>
      </c>
      <c r="P1345" s="41" t="n">
        <v>3670</v>
      </c>
      <c r="Q1345" s="41" t="n">
        <v>0</v>
      </c>
      <c r="R1345" s="41" t="n">
        <v>0</v>
      </c>
      <c r="S1345" s="28">
        <f>L1345*Settings!$C$7</f>
        <v/>
      </c>
      <c r="T1345" s="34">
        <f>O1345+P1345+Q1345+R1345</f>
        <v/>
      </c>
      <c r="U1345" s="34">
        <f>N1345+T1345</f>
        <v/>
      </c>
      <c r="V1345" s="33">
        <f>N1345/S1345</f>
        <v/>
      </c>
      <c r="W1345" s="33">
        <f>T1345/S1345</f>
        <v/>
      </c>
      <c r="X1345" s="33">
        <f>U1345/S1345</f>
        <v/>
      </c>
      <c r="Y1345" s="4">
        <f>IF(T1345&gt;0,1,0)</f>
        <v/>
      </c>
      <c r="Z1345" s="4">
        <f>INDEX('Job Evaluation'!$I$5:$I$40,MATCH(G1345,'Job Evaluation'!$A$5:$A$40,0))</f>
        <v/>
      </c>
      <c r="AA1345" s="4">
        <f>SUMPRODUCT(($C$2:$C$3444=C1345)*($X$2:$X$3444&lt;X1345))+SUMPRODUCT(($C$2:C1345=C1345)*($X$2:X1345=X1345))</f>
        <v/>
      </c>
      <c r="AB1345" s="4">
        <f>MIN(4,INT((AA1345-1)*4/COUNTIF($C$2:$C$3444,C1345))+1)</f>
        <v/>
      </c>
    </row>
    <row r="1346">
      <c r="A1346" s="5" t="inlineStr">
        <is>
          <t>W01564</t>
        </is>
      </c>
      <c r="B1346" s="5" t="inlineStr">
        <is>
          <t>IT · Milan</t>
        </is>
      </c>
      <c r="C1346" s="5" t="inlineStr">
        <is>
          <t>IT</t>
        </is>
      </c>
      <c r="D1346" s="5" t="inlineStr">
        <is>
          <t>Milan</t>
        </is>
      </c>
      <c r="E1346" s="5" t="inlineStr">
        <is>
          <t>Operations</t>
        </is>
      </c>
      <c r="F1346" s="5" t="inlineStr">
        <is>
          <t>L1</t>
        </is>
      </c>
      <c r="G1346" s="5" t="inlineStr">
        <is>
          <t>Operations L1</t>
        </is>
      </c>
      <c r="H1346" s="5" t="inlineStr">
        <is>
          <t>F</t>
        </is>
      </c>
      <c r="I1346" s="5" t="inlineStr">
        <is>
          <t>Permanent</t>
        </is>
      </c>
      <c r="J1346" s="5" t="inlineStr">
        <is>
          <t>Hybrid</t>
        </is>
      </c>
      <c r="K1346" s="5" t="n">
        <v>1</v>
      </c>
      <c r="L1346" s="5" t="n">
        <v>40</v>
      </c>
      <c r="M1346" s="5" t="n">
        <v>2</v>
      </c>
      <c r="N1346" s="41" t="n">
        <v>26350</v>
      </c>
      <c r="O1346" s="41" t="n">
        <v>0</v>
      </c>
      <c r="P1346" s="41" t="n">
        <v>0</v>
      </c>
      <c r="Q1346" s="41" t="n">
        <v>0</v>
      </c>
      <c r="R1346" s="41" t="n">
        <v>0</v>
      </c>
      <c r="S1346" s="28">
        <f>L1346*Settings!$C$7</f>
        <v/>
      </c>
      <c r="T1346" s="34">
        <f>O1346+P1346+Q1346+R1346</f>
        <v/>
      </c>
      <c r="U1346" s="34">
        <f>N1346+T1346</f>
        <v/>
      </c>
      <c r="V1346" s="33">
        <f>N1346/S1346</f>
        <v/>
      </c>
      <c r="W1346" s="33">
        <f>T1346/S1346</f>
        <v/>
      </c>
      <c r="X1346" s="33">
        <f>U1346/S1346</f>
        <v/>
      </c>
      <c r="Y1346" s="4">
        <f>IF(T1346&gt;0,1,0)</f>
        <v/>
      </c>
      <c r="Z1346" s="4">
        <f>INDEX('Job Evaluation'!$I$5:$I$40,MATCH(G1346,'Job Evaluation'!$A$5:$A$40,0))</f>
        <v/>
      </c>
      <c r="AA1346" s="4">
        <f>SUMPRODUCT(($C$2:$C$3444=C1346)*($X$2:$X$3444&lt;X1346))+SUMPRODUCT(($C$2:C1346=C1346)*($X$2:X1346=X1346))</f>
        <v/>
      </c>
      <c r="AB1346" s="4">
        <f>MIN(4,INT((AA1346-1)*4/COUNTIF($C$2:$C$3444,C1346))+1)</f>
        <v/>
      </c>
    </row>
    <row r="1347">
      <c r="A1347" s="5" t="inlineStr">
        <is>
          <t>W01566</t>
        </is>
      </c>
      <c r="B1347" s="5" t="inlineStr">
        <is>
          <t>DE · Munich</t>
        </is>
      </c>
      <c r="C1347" s="5" t="inlineStr">
        <is>
          <t>DE</t>
        </is>
      </c>
      <c r="D1347" s="5" t="inlineStr">
        <is>
          <t>Munich</t>
        </is>
      </c>
      <c r="E1347" s="5" t="inlineStr">
        <is>
          <t>Customer Service</t>
        </is>
      </c>
      <c r="F1347" s="5" t="inlineStr">
        <is>
          <t>L2</t>
        </is>
      </c>
      <c r="G1347" s="5" t="inlineStr">
        <is>
          <t>Customer Service L2</t>
        </is>
      </c>
      <c r="H1347" s="5" t="inlineStr">
        <is>
          <t>F</t>
        </is>
      </c>
      <c r="I1347" s="5" t="inlineStr">
        <is>
          <t>Fixed-term</t>
        </is>
      </c>
      <c r="J1347" s="5" t="inlineStr">
        <is>
          <t>Hybrid</t>
        </is>
      </c>
      <c r="K1347" s="5" t="n">
        <v>1</v>
      </c>
      <c r="L1347" s="5" t="n">
        <v>40</v>
      </c>
      <c r="M1347" s="5" t="n">
        <v>4</v>
      </c>
      <c r="N1347" s="41" t="n">
        <v>43200</v>
      </c>
      <c r="O1347" s="41" t="n">
        <v>0</v>
      </c>
      <c r="P1347" s="41" t="n">
        <v>0</v>
      </c>
      <c r="Q1347" s="41" t="n">
        <v>0</v>
      </c>
      <c r="R1347" s="41" t="n">
        <v>0</v>
      </c>
      <c r="S1347" s="28">
        <f>L1347*Settings!$C$7</f>
        <v/>
      </c>
      <c r="T1347" s="34">
        <f>O1347+P1347+Q1347+R1347</f>
        <v/>
      </c>
      <c r="U1347" s="34">
        <f>N1347+T1347</f>
        <v/>
      </c>
      <c r="V1347" s="33">
        <f>N1347/S1347</f>
        <v/>
      </c>
      <c r="W1347" s="33">
        <f>T1347/S1347</f>
        <v/>
      </c>
      <c r="X1347" s="33">
        <f>U1347/S1347</f>
        <v/>
      </c>
      <c r="Y1347" s="4">
        <f>IF(T1347&gt;0,1,0)</f>
        <v/>
      </c>
      <c r="Z1347" s="4">
        <f>INDEX('Job Evaluation'!$I$5:$I$40,MATCH(G1347,'Job Evaluation'!$A$5:$A$40,0))</f>
        <v/>
      </c>
      <c r="AA1347" s="4">
        <f>SUMPRODUCT(($C$2:$C$3444=C1347)*($X$2:$X$3444&lt;X1347))+SUMPRODUCT(($C$2:C1347=C1347)*($X$2:X1347=X1347))</f>
        <v/>
      </c>
      <c r="AB1347" s="4">
        <f>MIN(4,INT((AA1347-1)*4/COUNTIF($C$2:$C$3444,C1347))+1)</f>
        <v/>
      </c>
    </row>
    <row r="1348">
      <c r="A1348" s="5" t="inlineStr">
        <is>
          <t>W01567</t>
        </is>
      </c>
      <c r="B1348" s="5" t="inlineStr">
        <is>
          <t>IT · Milan</t>
        </is>
      </c>
      <c r="C1348" s="5" t="inlineStr">
        <is>
          <t>IT</t>
        </is>
      </c>
      <c r="D1348" s="5" t="inlineStr">
        <is>
          <t>Milan</t>
        </is>
      </c>
      <c r="E1348" s="5" t="inlineStr">
        <is>
          <t>Customer Service</t>
        </is>
      </c>
      <c r="F1348" s="5" t="inlineStr">
        <is>
          <t>L2</t>
        </is>
      </c>
      <c r="G1348" s="5" t="inlineStr">
        <is>
          <t>Customer Service L2</t>
        </is>
      </c>
      <c r="H1348" s="5" t="inlineStr">
        <is>
          <t>F</t>
        </is>
      </c>
      <c r="I1348" s="5" t="inlineStr">
        <is>
          <t>Permanent</t>
        </is>
      </c>
      <c r="J1348" s="5" t="inlineStr">
        <is>
          <t>Hybrid</t>
        </is>
      </c>
      <c r="K1348" s="5" t="n">
        <v>1</v>
      </c>
      <c r="L1348" s="5" t="n">
        <v>40</v>
      </c>
      <c r="M1348" s="5" t="n">
        <v>2</v>
      </c>
      <c r="N1348" s="41" t="n">
        <v>30200</v>
      </c>
      <c r="O1348" s="41" t="n">
        <v>0</v>
      </c>
      <c r="P1348" s="41" t="n">
        <v>0</v>
      </c>
      <c r="Q1348" s="41" t="n">
        <v>0</v>
      </c>
      <c r="R1348" s="41" t="n">
        <v>0</v>
      </c>
      <c r="S1348" s="28">
        <f>L1348*Settings!$C$7</f>
        <v/>
      </c>
      <c r="T1348" s="34">
        <f>O1348+P1348+Q1348+R1348</f>
        <v/>
      </c>
      <c r="U1348" s="34">
        <f>N1348+T1348</f>
        <v/>
      </c>
      <c r="V1348" s="33">
        <f>N1348/S1348</f>
        <v/>
      </c>
      <c r="W1348" s="33">
        <f>T1348/S1348</f>
        <v/>
      </c>
      <c r="X1348" s="33">
        <f>U1348/S1348</f>
        <v/>
      </c>
      <c r="Y1348" s="4">
        <f>IF(T1348&gt;0,1,0)</f>
        <v/>
      </c>
      <c r="Z1348" s="4">
        <f>INDEX('Job Evaluation'!$I$5:$I$40,MATCH(G1348,'Job Evaluation'!$A$5:$A$40,0))</f>
        <v/>
      </c>
      <c r="AA1348" s="4">
        <f>SUMPRODUCT(($C$2:$C$3444=C1348)*($X$2:$X$3444&lt;X1348))+SUMPRODUCT(($C$2:C1348=C1348)*($X$2:X1348=X1348))</f>
        <v/>
      </c>
      <c r="AB1348" s="4">
        <f>MIN(4,INT((AA1348-1)*4/COUNTIF($C$2:$C$3444,C1348))+1)</f>
        <v/>
      </c>
    </row>
    <row r="1349">
      <c r="A1349" s="5" t="inlineStr">
        <is>
          <t>W01568</t>
        </is>
      </c>
      <c r="B1349" s="5" t="inlineStr">
        <is>
          <t>PL · Kraków</t>
        </is>
      </c>
      <c r="C1349" s="5" t="inlineStr">
        <is>
          <t>PL</t>
        </is>
      </c>
      <c r="D1349" s="5" t="inlineStr">
        <is>
          <t>Krakow</t>
        </is>
      </c>
      <c r="E1349" s="5" t="inlineStr">
        <is>
          <t>Operations</t>
        </is>
      </c>
      <c r="F1349" s="5" t="inlineStr">
        <is>
          <t>L2</t>
        </is>
      </c>
      <c r="G1349" s="5" t="inlineStr">
        <is>
          <t>Operations L2</t>
        </is>
      </c>
      <c r="H1349" s="5" t="inlineStr">
        <is>
          <t>M</t>
        </is>
      </c>
      <c r="I1349" s="5" t="inlineStr">
        <is>
          <t>Permanent</t>
        </is>
      </c>
      <c r="J1349" s="5" t="inlineStr">
        <is>
          <t>Hybrid</t>
        </is>
      </c>
      <c r="K1349" s="5" t="n">
        <v>1</v>
      </c>
      <c r="L1349" s="5" t="n">
        <v>40</v>
      </c>
      <c r="M1349" s="5" t="n">
        <v>4</v>
      </c>
      <c r="N1349" s="41" t="n">
        <v>23550</v>
      </c>
      <c r="O1349" s="41" t="n">
        <v>0</v>
      </c>
      <c r="P1349" s="41" t="n">
        <v>0</v>
      </c>
      <c r="Q1349" s="41" t="n">
        <v>0</v>
      </c>
      <c r="R1349" s="41" t="n">
        <v>0</v>
      </c>
      <c r="S1349" s="28">
        <f>L1349*Settings!$C$7</f>
        <v/>
      </c>
      <c r="T1349" s="34">
        <f>O1349+P1349+Q1349+R1349</f>
        <v/>
      </c>
      <c r="U1349" s="34">
        <f>N1349+T1349</f>
        <v/>
      </c>
      <c r="V1349" s="33">
        <f>N1349/S1349</f>
        <v/>
      </c>
      <c r="W1349" s="33">
        <f>T1349/S1349</f>
        <v/>
      </c>
      <c r="X1349" s="33">
        <f>U1349/S1349</f>
        <v/>
      </c>
      <c r="Y1349" s="4">
        <f>IF(T1349&gt;0,1,0)</f>
        <v/>
      </c>
      <c r="Z1349" s="4">
        <f>INDEX('Job Evaluation'!$I$5:$I$40,MATCH(G1349,'Job Evaluation'!$A$5:$A$40,0))</f>
        <v/>
      </c>
      <c r="AA1349" s="4">
        <f>SUMPRODUCT(($C$2:$C$3444=C1349)*($X$2:$X$3444&lt;X1349))+SUMPRODUCT(($C$2:C1349=C1349)*($X$2:X1349=X1349))</f>
        <v/>
      </c>
      <c r="AB1349" s="4">
        <f>MIN(4,INT((AA1349-1)*4/COUNTIF($C$2:$C$3444,C1349))+1)</f>
        <v/>
      </c>
    </row>
    <row r="1350">
      <c r="A1350" s="5" t="inlineStr">
        <is>
          <t>W01570</t>
        </is>
      </c>
      <c r="B1350" s="5" t="inlineStr">
        <is>
          <t>IT · Milan</t>
        </is>
      </c>
      <c r="C1350" s="5" t="inlineStr">
        <is>
          <t>IT</t>
        </is>
      </c>
      <c r="D1350" s="5" t="inlineStr">
        <is>
          <t>Milan</t>
        </is>
      </c>
      <c r="E1350" s="5" t="inlineStr">
        <is>
          <t>Customer Service</t>
        </is>
      </c>
      <c r="F1350" s="5" t="inlineStr">
        <is>
          <t>L3</t>
        </is>
      </c>
      <c r="G1350" s="5" t="inlineStr">
        <is>
          <t>Customer Service L3</t>
        </is>
      </c>
      <c r="H1350" s="5" t="inlineStr">
        <is>
          <t>M</t>
        </is>
      </c>
      <c r="I1350" s="5" t="inlineStr">
        <is>
          <t>Permanent</t>
        </is>
      </c>
      <c r="J1350" s="5" t="inlineStr">
        <is>
          <t>Hybrid</t>
        </is>
      </c>
      <c r="K1350" s="5" t="n">
        <v>1</v>
      </c>
      <c r="L1350" s="5" t="n">
        <v>40</v>
      </c>
      <c r="M1350" s="5" t="n">
        <v>3</v>
      </c>
      <c r="N1350" s="41" t="n">
        <v>33800</v>
      </c>
      <c r="O1350" s="41" t="n">
        <v>1630</v>
      </c>
      <c r="P1350" s="41" t="n">
        <v>0</v>
      </c>
      <c r="Q1350" s="41" t="n">
        <v>0</v>
      </c>
      <c r="R1350" s="41" t="n">
        <v>0</v>
      </c>
      <c r="S1350" s="28">
        <f>L1350*Settings!$C$7</f>
        <v/>
      </c>
      <c r="T1350" s="34">
        <f>O1350+P1350+Q1350+R1350</f>
        <v/>
      </c>
      <c r="U1350" s="34">
        <f>N1350+T1350</f>
        <v/>
      </c>
      <c r="V1350" s="33">
        <f>N1350/S1350</f>
        <v/>
      </c>
      <c r="W1350" s="33">
        <f>T1350/S1350</f>
        <v/>
      </c>
      <c r="X1350" s="33">
        <f>U1350/S1350</f>
        <v/>
      </c>
      <c r="Y1350" s="4">
        <f>IF(T1350&gt;0,1,0)</f>
        <v/>
      </c>
      <c r="Z1350" s="4">
        <f>INDEX('Job Evaluation'!$I$5:$I$40,MATCH(G1350,'Job Evaluation'!$A$5:$A$40,0))</f>
        <v/>
      </c>
      <c r="AA1350" s="4">
        <f>SUMPRODUCT(($C$2:$C$3444=C1350)*($X$2:$X$3444&lt;X1350))+SUMPRODUCT(($C$2:C1350=C1350)*($X$2:X1350=X1350))</f>
        <v/>
      </c>
      <c r="AB1350" s="4">
        <f>MIN(4,INT((AA1350-1)*4/COUNTIF($C$2:$C$3444,C1350))+1)</f>
        <v/>
      </c>
    </row>
    <row r="1351">
      <c r="A1351" s="5" t="inlineStr">
        <is>
          <t>W01571</t>
        </is>
      </c>
      <c r="B1351" s="5" t="inlineStr">
        <is>
          <t>DE · Munich</t>
        </is>
      </c>
      <c r="C1351" s="5" t="inlineStr">
        <is>
          <t>DE</t>
        </is>
      </c>
      <c r="D1351" s="5" t="inlineStr">
        <is>
          <t>Munich</t>
        </is>
      </c>
      <c r="E1351" s="5" t="inlineStr">
        <is>
          <t>Customer Service</t>
        </is>
      </c>
      <c r="F1351" s="5" t="inlineStr">
        <is>
          <t>L1</t>
        </is>
      </c>
      <c r="G1351" s="5" t="inlineStr">
        <is>
          <t>Customer Service L1</t>
        </is>
      </c>
      <c r="H1351" s="5" t="inlineStr">
        <is>
          <t>F</t>
        </is>
      </c>
      <c r="I1351" s="5" t="inlineStr">
        <is>
          <t>Permanent</t>
        </is>
      </c>
      <c r="J1351" s="5" t="inlineStr">
        <is>
          <t>Remote</t>
        </is>
      </c>
      <c r="K1351" s="5" t="n">
        <v>1</v>
      </c>
      <c r="L1351" s="5" t="n">
        <v>40</v>
      </c>
      <c r="M1351" s="5" t="n">
        <v>3</v>
      </c>
      <c r="N1351" s="41" t="n">
        <v>37450</v>
      </c>
      <c r="O1351" s="41" t="n">
        <v>0</v>
      </c>
      <c r="P1351" s="41" t="n">
        <v>0</v>
      </c>
      <c r="Q1351" s="41" t="n">
        <v>0</v>
      </c>
      <c r="R1351" s="41" t="n">
        <v>0</v>
      </c>
      <c r="S1351" s="28">
        <f>L1351*Settings!$C$7</f>
        <v/>
      </c>
      <c r="T1351" s="34">
        <f>O1351+P1351+Q1351+R1351</f>
        <v/>
      </c>
      <c r="U1351" s="34">
        <f>N1351+T1351</f>
        <v/>
      </c>
      <c r="V1351" s="33">
        <f>N1351/S1351</f>
        <v/>
      </c>
      <c r="W1351" s="33">
        <f>T1351/S1351</f>
        <v/>
      </c>
      <c r="X1351" s="33">
        <f>U1351/S1351</f>
        <v/>
      </c>
      <c r="Y1351" s="4">
        <f>IF(T1351&gt;0,1,0)</f>
        <v/>
      </c>
      <c r="Z1351" s="4">
        <f>INDEX('Job Evaluation'!$I$5:$I$40,MATCH(G1351,'Job Evaluation'!$A$5:$A$40,0))</f>
        <v/>
      </c>
      <c r="AA1351" s="4">
        <f>SUMPRODUCT(($C$2:$C$3444=C1351)*($X$2:$X$3444&lt;X1351))+SUMPRODUCT(($C$2:C1351=C1351)*($X$2:X1351=X1351))</f>
        <v/>
      </c>
      <c r="AB1351" s="4">
        <f>MIN(4,INT((AA1351-1)*4/COUNTIF($C$2:$C$3444,C1351))+1)</f>
        <v/>
      </c>
    </row>
    <row r="1352">
      <c r="A1352" s="5" t="inlineStr">
        <is>
          <t>W01572</t>
        </is>
      </c>
      <c r="B1352" s="5" t="inlineStr">
        <is>
          <t>IT · Milan</t>
        </is>
      </c>
      <c r="C1352" s="5" t="inlineStr">
        <is>
          <t>IT</t>
        </is>
      </c>
      <c r="D1352" s="5" t="inlineStr">
        <is>
          <t>Milan</t>
        </is>
      </c>
      <c r="E1352" s="5" t="inlineStr">
        <is>
          <t>Customer Service</t>
        </is>
      </c>
      <c r="F1352" s="5" t="inlineStr">
        <is>
          <t>L1</t>
        </is>
      </c>
      <c r="G1352" s="5" t="inlineStr">
        <is>
          <t>Customer Service L1</t>
        </is>
      </c>
      <c r="H1352" s="5" t="inlineStr">
        <is>
          <t>M</t>
        </is>
      </c>
      <c r="I1352" s="5" t="inlineStr">
        <is>
          <t>Permanent</t>
        </is>
      </c>
      <c r="J1352" s="5" t="inlineStr">
        <is>
          <t>Remote</t>
        </is>
      </c>
      <c r="K1352" s="5" t="n">
        <v>1</v>
      </c>
      <c r="L1352" s="5" t="n">
        <v>40</v>
      </c>
      <c r="M1352" s="5" t="n">
        <v>3</v>
      </c>
      <c r="N1352" s="41" t="n">
        <v>23750</v>
      </c>
      <c r="O1352" s="41" t="n">
        <v>0</v>
      </c>
      <c r="P1352" s="41" t="n">
        <v>0</v>
      </c>
      <c r="Q1352" s="41" t="n">
        <v>0</v>
      </c>
      <c r="R1352" s="41" t="n">
        <v>0</v>
      </c>
      <c r="S1352" s="28">
        <f>L1352*Settings!$C$7</f>
        <v/>
      </c>
      <c r="T1352" s="34">
        <f>O1352+P1352+Q1352+R1352</f>
        <v/>
      </c>
      <c r="U1352" s="34">
        <f>N1352+T1352</f>
        <v/>
      </c>
      <c r="V1352" s="33">
        <f>N1352/S1352</f>
        <v/>
      </c>
      <c r="W1352" s="33">
        <f>T1352/S1352</f>
        <v/>
      </c>
      <c r="X1352" s="33">
        <f>U1352/S1352</f>
        <v/>
      </c>
      <c r="Y1352" s="4">
        <f>IF(T1352&gt;0,1,0)</f>
        <v/>
      </c>
      <c r="Z1352" s="4">
        <f>INDEX('Job Evaluation'!$I$5:$I$40,MATCH(G1352,'Job Evaluation'!$A$5:$A$40,0))</f>
        <v/>
      </c>
      <c r="AA1352" s="4">
        <f>SUMPRODUCT(($C$2:$C$3444=C1352)*($X$2:$X$3444&lt;X1352))+SUMPRODUCT(($C$2:C1352=C1352)*($X$2:X1352=X1352))</f>
        <v/>
      </c>
      <c r="AB1352" s="4">
        <f>MIN(4,INT((AA1352-1)*4/COUNTIF($C$2:$C$3444,C1352))+1)</f>
        <v/>
      </c>
    </row>
    <row r="1353">
      <c r="A1353" s="5" t="inlineStr">
        <is>
          <t>W01573</t>
        </is>
      </c>
      <c r="B1353" s="5" t="inlineStr">
        <is>
          <t>DE · Munich</t>
        </is>
      </c>
      <c r="C1353" s="5" t="inlineStr">
        <is>
          <t>DE</t>
        </is>
      </c>
      <c r="D1353" s="5" t="inlineStr">
        <is>
          <t>Munich</t>
        </is>
      </c>
      <c r="E1353" s="5" t="inlineStr">
        <is>
          <t>Operations</t>
        </is>
      </c>
      <c r="F1353" s="5" t="inlineStr">
        <is>
          <t>L2</t>
        </is>
      </c>
      <c r="G1353" s="5" t="inlineStr">
        <is>
          <t>Operations L2</t>
        </is>
      </c>
      <c r="H1353" s="5" t="inlineStr">
        <is>
          <t>F</t>
        </is>
      </c>
      <c r="I1353" s="5" t="inlineStr">
        <is>
          <t>Permanent</t>
        </is>
      </c>
      <c r="J1353" s="5" t="inlineStr">
        <is>
          <t>Hybrid</t>
        </is>
      </c>
      <c r="K1353" s="5" t="n">
        <v>1</v>
      </c>
      <c r="L1353" s="5" t="n">
        <v>40</v>
      </c>
      <c r="M1353" s="5" t="n">
        <v>3</v>
      </c>
      <c r="N1353" s="41" t="n">
        <v>36750</v>
      </c>
      <c r="O1353" s="41" t="n">
        <v>0</v>
      </c>
      <c r="P1353" s="41" t="n">
        <v>0</v>
      </c>
      <c r="Q1353" s="41" t="n">
        <v>0</v>
      </c>
      <c r="R1353" s="41" t="n">
        <v>0</v>
      </c>
      <c r="S1353" s="28">
        <f>L1353*Settings!$C$7</f>
        <v/>
      </c>
      <c r="T1353" s="34">
        <f>O1353+P1353+Q1353+R1353</f>
        <v/>
      </c>
      <c r="U1353" s="34">
        <f>N1353+T1353</f>
        <v/>
      </c>
      <c r="V1353" s="33">
        <f>N1353/S1353</f>
        <v/>
      </c>
      <c r="W1353" s="33">
        <f>T1353/S1353</f>
        <v/>
      </c>
      <c r="X1353" s="33">
        <f>U1353/S1353</f>
        <v/>
      </c>
      <c r="Y1353" s="4">
        <f>IF(T1353&gt;0,1,0)</f>
        <v/>
      </c>
      <c r="Z1353" s="4">
        <f>INDEX('Job Evaluation'!$I$5:$I$40,MATCH(G1353,'Job Evaluation'!$A$5:$A$40,0))</f>
        <v/>
      </c>
      <c r="AA1353" s="4">
        <f>SUMPRODUCT(($C$2:$C$3444=C1353)*($X$2:$X$3444&lt;X1353))+SUMPRODUCT(($C$2:C1353=C1353)*($X$2:X1353=X1353))</f>
        <v/>
      </c>
      <c r="AB1353" s="4">
        <f>MIN(4,INT((AA1353-1)*4/COUNTIF($C$2:$C$3444,C1353))+1)</f>
        <v/>
      </c>
    </row>
    <row r="1354">
      <c r="A1354" s="5" t="inlineStr">
        <is>
          <t>W01575</t>
        </is>
      </c>
      <c r="B1354" s="5" t="inlineStr">
        <is>
          <t>PL · Kraków</t>
        </is>
      </c>
      <c r="C1354" s="5" t="inlineStr">
        <is>
          <t>PL</t>
        </is>
      </c>
      <c r="D1354" s="5" t="inlineStr">
        <is>
          <t>Krakow</t>
        </is>
      </c>
      <c r="E1354" s="5" t="inlineStr">
        <is>
          <t>Tech</t>
        </is>
      </c>
      <c r="F1354" s="5" t="inlineStr">
        <is>
          <t>L5</t>
        </is>
      </c>
      <c r="G1354" s="5" t="inlineStr">
        <is>
          <t>Tech L5</t>
        </is>
      </c>
      <c r="H1354" s="5" t="inlineStr">
        <is>
          <t>M</t>
        </is>
      </c>
      <c r="I1354" s="5" t="inlineStr">
        <is>
          <t>Fixed-term</t>
        </is>
      </c>
      <c r="J1354" s="5" t="inlineStr">
        <is>
          <t>Hybrid</t>
        </is>
      </c>
      <c r="K1354" s="5" t="n">
        <v>1</v>
      </c>
      <c r="L1354" s="5" t="n">
        <v>40</v>
      </c>
      <c r="M1354" s="5" t="n">
        <v>3</v>
      </c>
      <c r="N1354" s="41" t="n">
        <v>89000</v>
      </c>
      <c r="O1354" s="41" t="n">
        <v>11280</v>
      </c>
      <c r="P1354" s="41" t="n">
        <v>0</v>
      </c>
      <c r="Q1354" s="41" t="n">
        <v>0</v>
      </c>
      <c r="R1354" s="41" t="n">
        <v>4200</v>
      </c>
      <c r="S1354" s="28">
        <f>L1354*Settings!$C$7</f>
        <v/>
      </c>
      <c r="T1354" s="34">
        <f>O1354+P1354+Q1354+R1354</f>
        <v/>
      </c>
      <c r="U1354" s="34">
        <f>N1354+T1354</f>
        <v/>
      </c>
      <c r="V1354" s="33">
        <f>N1354/S1354</f>
        <v/>
      </c>
      <c r="W1354" s="33">
        <f>T1354/S1354</f>
        <v/>
      </c>
      <c r="X1354" s="33">
        <f>U1354/S1354</f>
        <v/>
      </c>
      <c r="Y1354" s="4">
        <f>IF(T1354&gt;0,1,0)</f>
        <v/>
      </c>
      <c r="Z1354" s="4">
        <f>INDEX('Job Evaluation'!$I$5:$I$40,MATCH(G1354,'Job Evaluation'!$A$5:$A$40,0))</f>
        <v/>
      </c>
      <c r="AA1354" s="4">
        <f>SUMPRODUCT(($C$2:$C$3444=C1354)*($X$2:$X$3444&lt;X1354))+SUMPRODUCT(($C$2:C1354=C1354)*($X$2:X1354=X1354))</f>
        <v/>
      </c>
      <c r="AB1354" s="4">
        <f>MIN(4,INT((AA1354-1)*4/COUNTIF($C$2:$C$3444,C1354))+1)</f>
        <v/>
      </c>
    </row>
    <row r="1355">
      <c r="A1355" s="5" t="inlineStr">
        <is>
          <t>W01576</t>
        </is>
      </c>
      <c r="B1355" s="5" t="inlineStr">
        <is>
          <t>IT · Milan</t>
        </is>
      </c>
      <c r="C1355" s="5" t="inlineStr">
        <is>
          <t>IT</t>
        </is>
      </c>
      <c r="D1355" s="5" t="inlineStr">
        <is>
          <t>Milan</t>
        </is>
      </c>
      <c r="E1355" s="5" t="inlineStr">
        <is>
          <t>Customer Service</t>
        </is>
      </c>
      <c r="F1355" s="5" t="inlineStr">
        <is>
          <t>L3</t>
        </is>
      </c>
      <c r="G1355" s="5" t="inlineStr">
        <is>
          <t>Customer Service L3</t>
        </is>
      </c>
      <c r="H1355" s="5" t="inlineStr">
        <is>
          <t>F</t>
        </is>
      </c>
      <c r="I1355" s="5" t="inlineStr">
        <is>
          <t>Permanent</t>
        </is>
      </c>
      <c r="J1355" s="5" t="inlineStr">
        <is>
          <t>Remote</t>
        </is>
      </c>
      <c r="K1355" s="5" t="n">
        <v>1</v>
      </c>
      <c r="L1355" s="5" t="n">
        <v>40</v>
      </c>
      <c r="M1355" s="5" t="n">
        <v>5</v>
      </c>
      <c r="N1355" s="41" t="n">
        <v>40500</v>
      </c>
      <c r="O1355" s="41" t="n">
        <v>3010</v>
      </c>
      <c r="P1355" s="41" t="n">
        <v>0</v>
      </c>
      <c r="Q1355" s="41" t="n">
        <v>0</v>
      </c>
      <c r="R1355" s="41" t="n">
        <v>0</v>
      </c>
      <c r="S1355" s="28">
        <f>L1355*Settings!$C$7</f>
        <v/>
      </c>
      <c r="T1355" s="34">
        <f>O1355+P1355+Q1355+R1355</f>
        <v/>
      </c>
      <c r="U1355" s="34">
        <f>N1355+T1355</f>
        <v/>
      </c>
      <c r="V1355" s="33">
        <f>N1355/S1355</f>
        <v/>
      </c>
      <c r="W1355" s="33">
        <f>T1355/S1355</f>
        <v/>
      </c>
      <c r="X1355" s="33">
        <f>U1355/S1355</f>
        <v/>
      </c>
      <c r="Y1355" s="4">
        <f>IF(T1355&gt;0,1,0)</f>
        <v/>
      </c>
      <c r="Z1355" s="4">
        <f>INDEX('Job Evaluation'!$I$5:$I$40,MATCH(G1355,'Job Evaluation'!$A$5:$A$40,0))</f>
        <v/>
      </c>
      <c r="AA1355" s="4">
        <f>SUMPRODUCT(($C$2:$C$3444=C1355)*($X$2:$X$3444&lt;X1355))+SUMPRODUCT(($C$2:C1355=C1355)*($X$2:X1355=X1355))</f>
        <v/>
      </c>
      <c r="AB1355" s="4">
        <f>MIN(4,INT((AA1355-1)*4/COUNTIF($C$2:$C$3444,C1355))+1)</f>
        <v/>
      </c>
    </row>
    <row r="1356">
      <c r="A1356" s="5" t="inlineStr">
        <is>
          <t>W01577</t>
        </is>
      </c>
      <c r="B1356" s="5" t="inlineStr">
        <is>
          <t>DE · Munich</t>
        </is>
      </c>
      <c r="C1356" s="5" t="inlineStr">
        <is>
          <t>DE</t>
        </is>
      </c>
      <c r="D1356" s="5" t="inlineStr">
        <is>
          <t>Munich</t>
        </is>
      </c>
      <c r="E1356" s="5" t="inlineStr">
        <is>
          <t>Customer Service</t>
        </is>
      </c>
      <c r="F1356" s="5" t="inlineStr">
        <is>
          <t>L1</t>
        </is>
      </c>
      <c r="G1356" s="5" t="inlineStr">
        <is>
          <t>Customer Service L1</t>
        </is>
      </c>
      <c r="H1356" s="5" t="inlineStr">
        <is>
          <t>F</t>
        </is>
      </c>
      <c r="I1356" s="5" t="inlineStr">
        <is>
          <t>Permanent</t>
        </is>
      </c>
      <c r="J1356" s="5" t="inlineStr">
        <is>
          <t>Remote</t>
        </is>
      </c>
      <c r="K1356" s="5" t="n">
        <v>1</v>
      </c>
      <c r="L1356" s="5" t="n">
        <v>40</v>
      </c>
      <c r="M1356" s="5" t="n">
        <v>3</v>
      </c>
      <c r="N1356" s="41" t="n">
        <v>33600</v>
      </c>
      <c r="O1356" s="41" t="n">
        <v>0</v>
      </c>
      <c r="P1356" s="41" t="n">
        <v>0</v>
      </c>
      <c r="Q1356" s="41" t="n">
        <v>0</v>
      </c>
      <c r="R1356" s="41" t="n">
        <v>0</v>
      </c>
      <c r="S1356" s="28">
        <f>L1356*Settings!$C$7</f>
        <v/>
      </c>
      <c r="T1356" s="34">
        <f>O1356+P1356+Q1356+R1356</f>
        <v/>
      </c>
      <c r="U1356" s="34">
        <f>N1356+T1356</f>
        <v/>
      </c>
      <c r="V1356" s="33">
        <f>N1356/S1356</f>
        <v/>
      </c>
      <c r="W1356" s="33">
        <f>T1356/S1356</f>
        <v/>
      </c>
      <c r="X1356" s="33">
        <f>U1356/S1356</f>
        <v/>
      </c>
      <c r="Y1356" s="4">
        <f>IF(T1356&gt;0,1,0)</f>
        <v/>
      </c>
      <c r="Z1356" s="4">
        <f>INDEX('Job Evaluation'!$I$5:$I$40,MATCH(G1356,'Job Evaluation'!$A$5:$A$40,0))</f>
        <v/>
      </c>
      <c r="AA1356" s="4">
        <f>SUMPRODUCT(($C$2:$C$3444=C1356)*($X$2:$X$3444&lt;X1356))+SUMPRODUCT(($C$2:C1356=C1356)*($X$2:X1356=X1356))</f>
        <v/>
      </c>
      <c r="AB1356" s="4">
        <f>MIN(4,INT((AA1356-1)*4/COUNTIF($C$2:$C$3444,C1356))+1)</f>
        <v/>
      </c>
    </row>
    <row r="1357">
      <c r="A1357" s="5" t="inlineStr">
        <is>
          <t>W01578</t>
        </is>
      </c>
      <c r="B1357" s="5" t="inlineStr">
        <is>
          <t>IT · Milan</t>
        </is>
      </c>
      <c r="C1357" s="5" t="inlineStr">
        <is>
          <t>IT</t>
        </is>
      </c>
      <c r="D1357" s="5" t="inlineStr">
        <is>
          <t>Milan</t>
        </is>
      </c>
      <c r="E1357" s="5" t="inlineStr">
        <is>
          <t>Customer Service</t>
        </is>
      </c>
      <c r="F1357" s="5" t="inlineStr">
        <is>
          <t>L1</t>
        </is>
      </c>
      <c r="G1357" s="5" t="inlineStr">
        <is>
          <t>Customer Service L1</t>
        </is>
      </c>
      <c r="H1357" s="5" t="inlineStr">
        <is>
          <t>M</t>
        </is>
      </c>
      <c r="I1357" s="5" t="inlineStr">
        <is>
          <t>Permanent</t>
        </is>
      </c>
      <c r="J1357" s="5" t="inlineStr">
        <is>
          <t>Hybrid</t>
        </is>
      </c>
      <c r="K1357" s="5" t="n">
        <v>1</v>
      </c>
      <c r="L1357" s="5" t="n">
        <v>40</v>
      </c>
      <c r="M1357" s="5" t="n">
        <v>3</v>
      </c>
      <c r="N1357" s="41" t="n">
        <v>24000</v>
      </c>
      <c r="O1357" s="41" t="n">
        <v>0</v>
      </c>
      <c r="P1357" s="41" t="n">
        <v>0</v>
      </c>
      <c r="Q1357" s="41" t="n">
        <v>0</v>
      </c>
      <c r="R1357" s="41" t="n">
        <v>0</v>
      </c>
      <c r="S1357" s="28">
        <f>L1357*Settings!$C$7</f>
        <v/>
      </c>
      <c r="T1357" s="34">
        <f>O1357+P1357+Q1357+R1357</f>
        <v/>
      </c>
      <c r="U1357" s="34">
        <f>N1357+T1357</f>
        <v/>
      </c>
      <c r="V1357" s="33">
        <f>N1357/S1357</f>
        <v/>
      </c>
      <c r="W1357" s="33">
        <f>T1357/S1357</f>
        <v/>
      </c>
      <c r="X1357" s="33">
        <f>U1357/S1357</f>
        <v/>
      </c>
      <c r="Y1357" s="4">
        <f>IF(T1357&gt;0,1,0)</f>
        <v/>
      </c>
      <c r="Z1357" s="4">
        <f>INDEX('Job Evaluation'!$I$5:$I$40,MATCH(G1357,'Job Evaluation'!$A$5:$A$40,0))</f>
        <v/>
      </c>
      <c r="AA1357" s="4">
        <f>SUMPRODUCT(($C$2:$C$3444=C1357)*($X$2:$X$3444&lt;X1357))+SUMPRODUCT(($C$2:C1357=C1357)*($X$2:X1357=X1357))</f>
        <v/>
      </c>
      <c r="AB1357" s="4">
        <f>MIN(4,INT((AA1357-1)*4/COUNTIF($C$2:$C$3444,C1357))+1)</f>
        <v/>
      </c>
    </row>
    <row r="1358">
      <c r="A1358" s="5" t="inlineStr">
        <is>
          <t>W01579</t>
        </is>
      </c>
      <c r="B1358" s="5" t="inlineStr">
        <is>
          <t>IT · Milan</t>
        </is>
      </c>
      <c r="C1358" s="5" t="inlineStr">
        <is>
          <t>IT</t>
        </is>
      </c>
      <c r="D1358" s="5" t="inlineStr">
        <is>
          <t>Milan</t>
        </is>
      </c>
      <c r="E1358" s="5" t="inlineStr">
        <is>
          <t>Customer Service</t>
        </is>
      </c>
      <c r="F1358" s="5" t="inlineStr">
        <is>
          <t>L6</t>
        </is>
      </c>
      <c r="G1358" s="5" t="inlineStr">
        <is>
          <t>Customer Service L6</t>
        </is>
      </c>
      <c r="H1358" s="5" t="inlineStr">
        <is>
          <t>F</t>
        </is>
      </c>
      <c r="I1358" s="5" t="inlineStr">
        <is>
          <t>Permanent</t>
        </is>
      </c>
      <c r="J1358" s="5" t="inlineStr">
        <is>
          <t>Remote</t>
        </is>
      </c>
      <c r="K1358" s="5" t="n">
        <v>1</v>
      </c>
      <c r="L1358" s="5" t="n">
        <v>40</v>
      </c>
      <c r="M1358" s="5" t="n">
        <v>1</v>
      </c>
      <c r="N1358" s="41" t="n">
        <v>88450</v>
      </c>
      <c r="O1358" s="41" t="n">
        <v>0</v>
      </c>
      <c r="P1358" s="41" t="n">
        <v>0</v>
      </c>
      <c r="Q1358" s="41" t="n">
        <v>0</v>
      </c>
      <c r="R1358" s="41" t="n">
        <v>6000</v>
      </c>
      <c r="S1358" s="28">
        <f>L1358*Settings!$C$7</f>
        <v/>
      </c>
      <c r="T1358" s="34">
        <f>O1358+P1358+Q1358+R1358</f>
        <v/>
      </c>
      <c r="U1358" s="34">
        <f>N1358+T1358</f>
        <v/>
      </c>
      <c r="V1358" s="33">
        <f>N1358/S1358</f>
        <v/>
      </c>
      <c r="W1358" s="33">
        <f>T1358/S1358</f>
        <v/>
      </c>
      <c r="X1358" s="33">
        <f>U1358/S1358</f>
        <v/>
      </c>
      <c r="Y1358" s="4">
        <f>IF(T1358&gt;0,1,0)</f>
        <v/>
      </c>
      <c r="Z1358" s="4">
        <f>INDEX('Job Evaluation'!$I$5:$I$40,MATCH(G1358,'Job Evaluation'!$A$5:$A$40,0))</f>
        <v/>
      </c>
      <c r="AA1358" s="4">
        <f>SUMPRODUCT(($C$2:$C$3444=C1358)*($X$2:$X$3444&lt;X1358))+SUMPRODUCT(($C$2:C1358=C1358)*($X$2:X1358=X1358))</f>
        <v/>
      </c>
      <c r="AB1358" s="4">
        <f>MIN(4,INT((AA1358-1)*4/COUNTIF($C$2:$C$3444,C1358))+1)</f>
        <v/>
      </c>
    </row>
    <row r="1359">
      <c r="A1359" s="5" t="inlineStr">
        <is>
          <t>W01580</t>
        </is>
      </c>
      <c r="B1359" s="5" t="inlineStr">
        <is>
          <t>ES · Barcelona</t>
        </is>
      </c>
      <c r="C1359" s="5" t="inlineStr">
        <is>
          <t>ES</t>
        </is>
      </c>
      <c r="D1359" s="5" t="inlineStr">
        <is>
          <t>Barcelona</t>
        </is>
      </c>
      <c r="E1359" s="5" t="inlineStr">
        <is>
          <t>Sales</t>
        </is>
      </c>
      <c r="F1359" s="5" t="inlineStr">
        <is>
          <t>L2</t>
        </is>
      </c>
      <c r="G1359" s="5" t="inlineStr">
        <is>
          <t>Sales L2</t>
        </is>
      </c>
      <c r="H1359" s="5" t="inlineStr">
        <is>
          <t>M</t>
        </is>
      </c>
      <c r="I1359" s="5" t="inlineStr">
        <is>
          <t>Permanent</t>
        </is>
      </c>
      <c r="J1359" s="5" t="inlineStr">
        <is>
          <t>Remote</t>
        </is>
      </c>
      <c r="K1359" s="5" t="n">
        <v>1</v>
      </c>
      <c r="L1359" s="5" t="n">
        <v>40</v>
      </c>
      <c r="M1359" s="5" t="n">
        <v>2</v>
      </c>
      <c r="N1359" s="41" t="n">
        <v>32700</v>
      </c>
      <c r="O1359" s="41" t="n">
        <v>0</v>
      </c>
      <c r="P1359" s="41" t="n">
        <v>4670</v>
      </c>
      <c r="Q1359" s="41" t="n">
        <v>0</v>
      </c>
      <c r="R1359" s="41" t="n">
        <v>0</v>
      </c>
      <c r="S1359" s="28">
        <f>L1359*Settings!$C$7</f>
        <v/>
      </c>
      <c r="T1359" s="34">
        <f>O1359+P1359+Q1359+R1359</f>
        <v/>
      </c>
      <c r="U1359" s="34">
        <f>N1359+T1359</f>
        <v/>
      </c>
      <c r="V1359" s="33">
        <f>N1359/S1359</f>
        <v/>
      </c>
      <c r="W1359" s="33">
        <f>T1359/S1359</f>
        <v/>
      </c>
      <c r="X1359" s="33">
        <f>U1359/S1359</f>
        <v/>
      </c>
      <c r="Y1359" s="4">
        <f>IF(T1359&gt;0,1,0)</f>
        <v/>
      </c>
      <c r="Z1359" s="4">
        <f>INDEX('Job Evaluation'!$I$5:$I$40,MATCH(G1359,'Job Evaluation'!$A$5:$A$40,0))</f>
        <v/>
      </c>
      <c r="AA1359" s="4">
        <f>SUMPRODUCT(($C$2:$C$3444=C1359)*($X$2:$X$3444&lt;X1359))+SUMPRODUCT(($C$2:C1359=C1359)*($X$2:X1359=X1359))</f>
        <v/>
      </c>
      <c r="AB1359" s="4">
        <f>MIN(4,INT((AA1359-1)*4/COUNTIF($C$2:$C$3444,C1359))+1)</f>
        <v/>
      </c>
    </row>
    <row r="1360">
      <c r="A1360" s="5" t="inlineStr">
        <is>
          <t>W01581</t>
        </is>
      </c>
      <c r="B1360" s="5" t="inlineStr">
        <is>
          <t>IT · Milan</t>
        </is>
      </c>
      <c r="C1360" s="5" t="inlineStr">
        <is>
          <t>IT</t>
        </is>
      </c>
      <c r="D1360" s="5" t="inlineStr">
        <is>
          <t>Milan</t>
        </is>
      </c>
      <c r="E1360" s="5" t="inlineStr">
        <is>
          <t>Customer Service</t>
        </is>
      </c>
      <c r="F1360" s="5" t="inlineStr">
        <is>
          <t>L1</t>
        </is>
      </c>
      <c r="G1360" s="5" t="inlineStr">
        <is>
          <t>Customer Service L1</t>
        </is>
      </c>
      <c r="H1360" s="5" t="inlineStr">
        <is>
          <t>F</t>
        </is>
      </c>
      <c r="I1360" s="5" t="inlineStr">
        <is>
          <t>Fixed-term</t>
        </is>
      </c>
      <c r="J1360" s="5" t="inlineStr">
        <is>
          <t>Onsite</t>
        </is>
      </c>
      <c r="K1360" s="5" t="n">
        <v>1</v>
      </c>
      <c r="L1360" s="5" t="n">
        <v>40</v>
      </c>
      <c r="M1360" s="5" t="n">
        <v>3</v>
      </c>
      <c r="N1360" s="41" t="n">
        <v>18600</v>
      </c>
      <c r="O1360" s="41" t="n">
        <v>0</v>
      </c>
      <c r="P1360" s="41" t="n">
        <v>0</v>
      </c>
      <c r="Q1360" s="41" t="n">
        <v>1320</v>
      </c>
      <c r="R1360" s="41" t="n">
        <v>0</v>
      </c>
      <c r="S1360" s="28">
        <f>L1360*Settings!$C$7</f>
        <v/>
      </c>
      <c r="T1360" s="34">
        <f>O1360+P1360+Q1360+R1360</f>
        <v/>
      </c>
      <c r="U1360" s="34">
        <f>N1360+T1360</f>
        <v/>
      </c>
      <c r="V1360" s="33">
        <f>N1360/S1360</f>
        <v/>
      </c>
      <c r="W1360" s="33">
        <f>T1360/S1360</f>
        <v/>
      </c>
      <c r="X1360" s="33">
        <f>U1360/S1360</f>
        <v/>
      </c>
      <c r="Y1360" s="4">
        <f>IF(T1360&gt;0,1,0)</f>
        <v/>
      </c>
      <c r="Z1360" s="4">
        <f>INDEX('Job Evaluation'!$I$5:$I$40,MATCH(G1360,'Job Evaluation'!$A$5:$A$40,0))</f>
        <v/>
      </c>
      <c r="AA1360" s="4">
        <f>SUMPRODUCT(($C$2:$C$3444=C1360)*($X$2:$X$3444&lt;X1360))+SUMPRODUCT(($C$2:C1360=C1360)*($X$2:X1360=X1360))</f>
        <v/>
      </c>
      <c r="AB1360" s="4">
        <f>MIN(4,INT((AA1360-1)*4/COUNTIF($C$2:$C$3444,C1360))+1)</f>
        <v/>
      </c>
    </row>
    <row r="1361">
      <c r="A1361" s="5" t="inlineStr">
        <is>
          <t>W01583</t>
        </is>
      </c>
      <c r="B1361" s="5" t="inlineStr">
        <is>
          <t>PL · Kraków</t>
        </is>
      </c>
      <c r="C1361" s="5" t="inlineStr">
        <is>
          <t>PL</t>
        </is>
      </c>
      <c r="D1361" s="5" t="inlineStr">
        <is>
          <t>Krakow</t>
        </is>
      </c>
      <c r="E1361" s="5" t="inlineStr">
        <is>
          <t>Operations</t>
        </is>
      </c>
      <c r="F1361" s="5" t="inlineStr">
        <is>
          <t>L3</t>
        </is>
      </c>
      <c r="G1361" s="5" t="inlineStr">
        <is>
          <t>Operations L3</t>
        </is>
      </c>
      <c r="H1361" s="5" t="inlineStr">
        <is>
          <t>M</t>
        </is>
      </c>
      <c r="I1361" s="5" t="inlineStr">
        <is>
          <t>Fixed-term</t>
        </is>
      </c>
      <c r="J1361" s="5" t="inlineStr">
        <is>
          <t>Remote</t>
        </is>
      </c>
      <c r="K1361" s="5" t="n">
        <v>1</v>
      </c>
      <c r="L1361" s="5" t="n">
        <v>40</v>
      </c>
      <c r="M1361" s="5" t="n">
        <v>3</v>
      </c>
      <c r="N1361" s="41" t="n">
        <v>30200</v>
      </c>
      <c r="O1361" s="41" t="n">
        <v>1580</v>
      </c>
      <c r="P1361" s="41" t="n">
        <v>0</v>
      </c>
      <c r="Q1361" s="41" t="n">
        <v>0</v>
      </c>
      <c r="R1361" s="41" t="n">
        <v>0</v>
      </c>
      <c r="S1361" s="28">
        <f>L1361*Settings!$C$7</f>
        <v/>
      </c>
      <c r="T1361" s="34">
        <f>O1361+P1361+Q1361+R1361</f>
        <v/>
      </c>
      <c r="U1361" s="34">
        <f>N1361+T1361</f>
        <v/>
      </c>
      <c r="V1361" s="33">
        <f>N1361/S1361</f>
        <v/>
      </c>
      <c r="W1361" s="33">
        <f>T1361/S1361</f>
        <v/>
      </c>
      <c r="X1361" s="33">
        <f>U1361/S1361</f>
        <v/>
      </c>
      <c r="Y1361" s="4">
        <f>IF(T1361&gt;0,1,0)</f>
        <v/>
      </c>
      <c r="Z1361" s="4">
        <f>INDEX('Job Evaluation'!$I$5:$I$40,MATCH(G1361,'Job Evaluation'!$A$5:$A$40,0))</f>
        <v/>
      </c>
      <c r="AA1361" s="4">
        <f>SUMPRODUCT(($C$2:$C$3444=C1361)*($X$2:$X$3444&lt;X1361))+SUMPRODUCT(($C$2:C1361=C1361)*($X$2:X1361=X1361))</f>
        <v/>
      </c>
      <c r="AB1361" s="4">
        <f>MIN(4,INT((AA1361-1)*4/COUNTIF($C$2:$C$3444,C1361))+1)</f>
        <v/>
      </c>
    </row>
    <row r="1362">
      <c r="A1362" s="5" t="inlineStr">
        <is>
          <t>W01584</t>
        </is>
      </c>
      <c r="B1362" s="5" t="inlineStr">
        <is>
          <t>PL · Kraków</t>
        </is>
      </c>
      <c r="C1362" s="5" t="inlineStr">
        <is>
          <t>PL</t>
        </is>
      </c>
      <c r="D1362" s="5" t="inlineStr">
        <is>
          <t>Krakow</t>
        </is>
      </c>
      <c r="E1362" s="5" t="inlineStr">
        <is>
          <t>HR</t>
        </is>
      </c>
      <c r="F1362" s="5" t="inlineStr">
        <is>
          <t>L2</t>
        </is>
      </c>
      <c r="G1362" s="5" t="inlineStr">
        <is>
          <t>HR L2</t>
        </is>
      </c>
      <c r="H1362" s="5" t="inlineStr">
        <is>
          <t>F</t>
        </is>
      </c>
      <c r="I1362" s="5" t="inlineStr">
        <is>
          <t>Permanent</t>
        </is>
      </c>
      <c r="J1362" s="5" t="inlineStr">
        <is>
          <t>Onsite</t>
        </is>
      </c>
      <c r="K1362" s="5" t="n">
        <v>1</v>
      </c>
      <c r="L1362" s="5" t="n">
        <v>40</v>
      </c>
      <c r="M1362" s="5" t="n">
        <v>3</v>
      </c>
      <c r="N1362" s="41" t="n">
        <v>29200</v>
      </c>
      <c r="O1362" s="41" t="n">
        <v>0</v>
      </c>
      <c r="P1362" s="41" t="n">
        <v>0</v>
      </c>
      <c r="Q1362" s="41" t="n">
        <v>0</v>
      </c>
      <c r="R1362" s="41" t="n">
        <v>0</v>
      </c>
      <c r="S1362" s="28">
        <f>L1362*Settings!$C$7</f>
        <v/>
      </c>
      <c r="T1362" s="34">
        <f>O1362+P1362+Q1362+R1362</f>
        <v/>
      </c>
      <c r="U1362" s="34">
        <f>N1362+T1362</f>
        <v/>
      </c>
      <c r="V1362" s="33">
        <f>N1362/S1362</f>
        <v/>
      </c>
      <c r="W1362" s="33">
        <f>T1362/S1362</f>
        <v/>
      </c>
      <c r="X1362" s="33">
        <f>U1362/S1362</f>
        <v/>
      </c>
      <c r="Y1362" s="4">
        <f>IF(T1362&gt;0,1,0)</f>
        <v/>
      </c>
      <c r="Z1362" s="4">
        <f>INDEX('Job Evaluation'!$I$5:$I$40,MATCH(G1362,'Job Evaluation'!$A$5:$A$40,0))</f>
        <v/>
      </c>
      <c r="AA1362" s="4">
        <f>SUMPRODUCT(($C$2:$C$3444=C1362)*($X$2:$X$3444&lt;X1362))+SUMPRODUCT(($C$2:C1362=C1362)*($X$2:X1362=X1362))</f>
        <v/>
      </c>
      <c r="AB1362" s="4">
        <f>MIN(4,INT((AA1362-1)*4/COUNTIF($C$2:$C$3444,C1362))+1)</f>
        <v/>
      </c>
    </row>
    <row r="1363">
      <c r="A1363" s="5" t="inlineStr">
        <is>
          <t>W01585</t>
        </is>
      </c>
      <c r="B1363" s="5" t="inlineStr">
        <is>
          <t>IT · Milan</t>
        </is>
      </c>
      <c r="C1363" s="5" t="inlineStr">
        <is>
          <t>IT</t>
        </is>
      </c>
      <c r="D1363" s="5" t="inlineStr">
        <is>
          <t>Milan</t>
        </is>
      </c>
      <c r="E1363" s="5" t="inlineStr">
        <is>
          <t>Finance</t>
        </is>
      </c>
      <c r="F1363" s="5" t="inlineStr">
        <is>
          <t>L3</t>
        </is>
      </c>
      <c r="G1363" s="5" t="inlineStr">
        <is>
          <t>Finance L3</t>
        </is>
      </c>
      <c r="H1363" s="5" t="inlineStr">
        <is>
          <t>F</t>
        </is>
      </c>
      <c r="I1363" s="5" t="inlineStr">
        <is>
          <t>Permanent</t>
        </is>
      </c>
      <c r="J1363" s="5" t="inlineStr">
        <is>
          <t>Remote</t>
        </is>
      </c>
      <c r="K1363" s="5" t="n">
        <v>1</v>
      </c>
      <c r="L1363" s="5" t="n">
        <v>40</v>
      </c>
      <c r="M1363" s="5" t="n">
        <v>1</v>
      </c>
      <c r="N1363" s="41" t="n">
        <v>46000</v>
      </c>
      <c r="O1363" s="41" t="n">
        <v>0</v>
      </c>
      <c r="P1363" s="41" t="n">
        <v>0</v>
      </c>
      <c r="Q1363" s="41" t="n">
        <v>0</v>
      </c>
      <c r="R1363" s="41" t="n">
        <v>0</v>
      </c>
      <c r="S1363" s="28">
        <f>L1363*Settings!$C$7</f>
        <v/>
      </c>
      <c r="T1363" s="34">
        <f>O1363+P1363+Q1363+R1363</f>
        <v/>
      </c>
      <c r="U1363" s="34">
        <f>N1363+T1363</f>
        <v/>
      </c>
      <c r="V1363" s="33">
        <f>N1363/S1363</f>
        <v/>
      </c>
      <c r="W1363" s="33">
        <f>T1363/S1363</f>
        <v/>
      </c>
      <c r="X1363" s="33">
        <f>U1363/S1363</f>
        <v/>
      </c>
      <c r="Y1363" s="4">
        <f>IF(T1363&gt;0,1,0)</f>
        <v/>
      </c>
      <c r="Z1363" s="4">
        <f>INDEX('Job Evaluation'!$I$5:$I$40,MATCH(G1363,'Job Evaluation'!$A$5:$A$40,0))</f>
        <v/>
      </c>
      <c r="AA1363" s="4">
        <f>SUMPRODUCT(($C$2:$C$3444=C1363)*($X$2:$X$3444&lt;X1363))+SUMPRODUCT(($C$2:C1363=C1363)*($X$2:X1363=X1363))</f>
        <v/>
      </c>
      <c r="AB1363" s="4">
        <f>MIN(4,INT((AA1363-1)*4/COUNTIF($C$2:$C$3444,C1363))+1)</f>
        <v/>
      </c>
    </row>
    <row r="1364">
      <c r="A1364" s="5" t="inlineStr">
        <is>
          <t>W01586</t>
        </is>
      </c>
      <c r="B1364" s="5" t="inlineStr">
        <is>
          <t>DE · Munich</t>
        </is>
      </c>
      <c r="C1364" s="5" t="inlineStr">
        <is>
          <t>DE</t>
        </is>
      </c>
      <c r="D1364" s="5" t="inlineStr">
        <is>
          <t>Munich</t>
        </is>
      </c>
      <c r="E1364" s="5" t="inlineStr">
        <is>
          <t>Operations</t>
        </is>
      </c>
      <c r="F1364" s="5" t="inlineStr">
        <is>
          <t>L4</t>
        </is>
      </c>
      <c r="G1364" s="5" t="inlineStr">
        <is>
          <t>Operations L4</t>
        </is>
      </c>
      <c r="H1364" s="5" t="inlineStr">
        <is>
          <t>F</t>
        </is>
      </c>
      <c r="I1364" s="5" t="inlineStr">
        <is>
          <t>Permanent</t>
        </is>
      </c>
      <c r="J1364" s="5" t="inlineStr">
        <is>
          <t>Remote</t>
        </is>
      </c>
      <c r="K1364" s="5" t="n">
        <v>0.8</v>
      </c>
      <c r="L1364" s="5" t="n">
        <v>32</v>
      </c>
      <c r="M1364" s="5" t="n">
        <v>1</v>
      </c>
      <c r="N1364" s="41" t="n">
        <v>64880</v>
      </c>
      <c r="O1364" s="41" t="n">
        <v>0</v>
      </c>
      <c r="P1364" s="41" t="n">
        <v>0</v>
      </c>
      <c r="Q1364" s="41" t="n">
        <v>0</v>
      </c>
      <c r="R1364" s="41" t="n">
        <v>0</v>
      </c>
      <c r="S1364" s="28">
        <f>L1364*Settings!$C$7</f>
        <v/>
      </c>
      <c r="T1364" s="34">
        <f>O1364+P1364+Q1364+R1364</f>
        <v/>
      </c>
      <c r="U1364" s="34">
        <f>N1364+T1364</f>
        <v/>
      </c>
      <c r="V1364" s="33">
        <f>N1364/S1364</f>
        <v/>
      </c>
      <c r="W1364" s="33">
        <f>T1364/S1364</f>
        <v/>
      </c>
      <c r="X1364" s="33">
        <f>U1364/S1364</f>
        <v/>
      </c>
      <c r="Y1364" s="4">
        <f>IF(T1364&gt;0,1,0)</f>
        <v/>
      </c>
      <c r="Z1364" s="4">
        <f>INDEX('Job Evaluation'!$I$5:$I$40,MATCH(G1364,'Job Evaluation'!$A$5:$A$40,0))</f>
        <v/>
      </c>
      <c r="AA1364" s="4">
        <f>SUMPRODUCT(($C$2:$C$3444=C1364)*($X$2:$X$3444&lt;X1364))+SUMPRODUCT(($C$2:C1364=C1364)*($X$2:X1364=X1364))</f>
        <v/>
      </c>
      <c r="AB1364" s="4">
        <f>MIN(4,INT((AA1364-1)*4/COUNTIF($C$2:$C$3444,C1364))+1)</f>
        <v/>
      </c>
    </row>
    <row r="1365">
      <c r="A1365" s="5" t="inlineStr">
        <is>
          <t>W01587</t>
        </is>
      </c>
      <c r="B1365" s="5" t="inlineStr">
        <is>
          <t>IT · Milan</t>
        </is>
      </c>
      <c r="C1365" s="5" t="inlineStr">
        <is>
          <t>IT</t>
        </is>
      </c>
      <c r="D1365" s="5" t="inlineStr">
        <is>
          <t>Milan</t>
        </is>
      </c>
      <c r="E1365" s="5" t="inlineStr">
        <is>
          <t>Customer Service</t>
        </is>
      </c>
      <c r="F1365" s="5" t="inlineStr">
        <is>
          <t>L5</t>
        </is>
      </c>
      <c r="G1365" s="5" t="inlineStr">
        <is>
          <t>Customer Service L5</t>
        </is>
      </c>
      <c r="H1365" s="5" t="inlineStr">
        <is>
          <t>M</t>
        </is>
      </c>
      <c r="I1365" s="5" t="inlineStr">
        <is>
          <t>Permanent</t>
        </is>
      </c>
      <c r="J1365" s="5" t="inlineStr">
        <is>
          <t>Hybrid</t>
        </is>
      </c>
      <c r="K1365" s="5" t="n">
        <v>1</v>
      </c>
      <c r="L1365" s="5" t="n">
        <v>40</v>
      </c>
      <c r="M1365" s="5" t="n">
        <v>5</v>
      </c>
      <c r="N1365" s="41" t="n">
        <v>72700</v>
      </c>
      <c r="O1365" s="41" t="n">
        <v>13010</v>
      </c>
      <c r="P1365" s="41" t="n">
        <v>0</v>
      </c>
      <c r="Q1365" s="41" t="n">
        <v>0</v>
      </c>
      <c r="R1365" s="41" t="n">
        <v>6000</v>
      </c>
      <c r="S1365" s="28">
        <f>L1365*Settings!$C$7</f>
        <v/>
      </c>
      <c r="T1365" s="34">
        <f>O1365+P1365+Q1365+R1365</f>
        <v/>
      </c>
      <c r="U1365" s="34">
        <f>N1365+T1365</f>
        <v/>
      </c>
      <c r="V1365" s="33">
        <f>N1365/S1365</f>
        <v/>
      </c>
      <c r="W1365" s="33">
        <f>T1365/S1365</f>
        <v/>
      </c>
      <c r="X1365" s="33">
        <f>U1365/S1365</f>
        <v/>
      </c>
      <c r="Y1365" s="4">
        <f>IF(T1365&gt;0,1,0)</f>
        <v/>
      </c>
      <c r="Z1365" s="4">
        <f>INDEX('Job Evaluation'!$I$5:$I$40,MATCH(G1365,'Job Evaluation'!$A$5:$A$40,0))</f>
        <v/>
      </c>
      <c r="AA1365" s="4">
        <f>SUMPRODUCT(($C$2:$C$3444=C1365)*($X$2:$X$3444&lt;X1365))+SUMPRODUCT(($C$2:C1365=C1365)*($X$2:X1365=X1365))</f>
        <v/>
      </c>
      <c r="AB1365" s="4">
        <f>MIN(4,INT((AA1365-1)*4/COUNTIF($C$2:$C$3444,C1365))+1)</f>
        <v/>
      </c>
    </row>
    <row r="1366">
      <c r="A1366" s="5" t="inlineStr">
        <is>
          <t>W01588</t>
        </is>
      </c>
      <c r="B1366" s="5" t="inlineStr">
        <is>
          <t>ES · Barcelona</t>
        </is>
      </c>
      <c r="C1366" s="5" t="inlineStr">
        <is>
          <t>ES</t>
        </is>
      </c>
      <c r="D1366" s="5" t="inlineStr">
        <is>
          <t>Barcelona</t>
        </is>
      </c>
      <c r="E1366" s="5" t="inlineStr">
        <is>
          <t>Finance</t>
        </is>
      </c>
      <c r="F1366" s="5" t="inlineStr">
        <is>
          <t>L1</t>
        </is>
      </c>
      <c r="G1366" s="5" t="inlineStr">
        <is>
          <t>Finance L1</t>
        </is>
      </c>
      <c r="H1366" s="5" t="inlineStr">
        <is>
          <t>M</t>
        </is>
      </c>
      <c r="I1366" s="5" t="inlineStr">
        <is>
          <t>Permanent</t>
        </is>
      </c>
      <c r="J1366" s="5" t="inlineStr">
        <is>
          <t>Onsite</t>
        </is>
      </c>
      <c r="K1366" s="5" t="n">
        <v>1</v>
      </c>
      <c r="L1366" s="5" t="n">
        <v>40</v>
      </c>
      <c r="M1366" s="5" t="n">
        <v>3</v>
      </c>
      <c r="N1366" s="41" t="n">
        <v>25550</v>
      </c>
      <c r="O1366" s="41" t="n">
        <v>0</v>
      </c>
      <c r="P1366" s="41" t="n">
        <v>0</v>
      </c>
      <c r="Q1366" s="41" t="n">
        <v>0</v>
      </c>
      <c r="R1366" s="41" t="n">
        <v>0</v>
      </c>
      <c r="S1366" s="28">
        <f>L1366*Settings!$C$7</f>
        <v/>
      </c>
      <c r="T1366" s="34">
        <f>O1366+P1366+Q1366+R1366</f>
        <v/>
      </c>
      <c r="U1366" s="34">
        <f>N1366+T1366</f>
        <v/>
      </c>
      <c r="V1366" s="33">
        <f>N1366/S1366</f>
        <v/>
      </c>
      <c r="W1366" s="33">
        <f>T1366/S1366</f>
        <v/>
      </c>
      <c r="X1366" s="33">
        <f>U1366/S1366</f>
        <v/>
      </c>
      <c r="Y1366" s="4">
        <f>IF(T1366&gt;0,1,0)</f>
        <v/>
      </c>
      <c r="Z1366" s="4">
        <f>INDEX('Job Evaluation'!$I$5:$I$40,MATCH(G1366,'Job Evaluation'!$A$5:$A$40,0))</f>
        <v/>
      </c>
      <c r="AA1366" s="4">
        <f>SUMPRODUCT(($C$2:$C$3444=C1366)*($X$2:$X$3444&lt;X1366))+SUMPRODUCT(($C$2:C1366=C1366)*($X$2:X1366=X1366))</f>
        <v/>
      </c>
      <c r="AB1366" s="4">
        <f>MIN(4,INT((AA1366-1)*4/COUNTIF($C$2:$C$3444,C1366))+1)</f>
        <v/>
      </c>
    </row>
    <row r="1367">
      <c r="A1367" s="5" t="inlineStr">
        <is>
          <t>W01589</t>
        </is>
      </c>
      <c r="B1367" s="5" t="inlineStr">
        <is>
          <t>ES · Barcelona</t>
        </is>
      </c>
      <c r="C1367" s="5" t="inlineStr">
        <is>
          <t>ES</t>
        </is>
      </c>
      <c r="D1367" s="5" t="inlineStr">
        <is>
          <t>Barcelona</t>
        </is>
      </c>
      <c r="E1367" s="5" t="inlineStr">
        <is>
          <t>Operations</t>
        </is>
      </c>
      <c r="F1367" s="5" t="inlineStr">
        <is>
          <t>L1</t>
        </is>
      </c>
      <c r="G1367" s="5" t="inlineStr">
        <is>
          <t>Operations L1</t>
        </is>
      </c>
      <c r="H1367" s="5" t="inlineStr">
        <is>
          <t>M</t>
        </is>
      </c>
      <c r="I1367" s="5" t="inlineStr">
        <is>
          <t>Fixed-term</t>
        </is>
      </c>
      <c r="J1367" s="5" t="inlineStr">
        <is>
          <t>Hybrid</t>
        </is>
      </c>
      <c r="K1367" s="5" t="n">
        <v>1</v>
      </c>
      <c r="L1367" s="5" t="n">
        <v>40</v>
      </c>
      <c r="M1367" s="5" t="n">
        <v>4</v>
      </c>
      <c r="N1367" s="41" t="n">
        <v>21900</v>
      </c>
      <c r="O1367" s="41" t="n">
        <v>0</v>
      </c>
      <c r="P1367" s="41" t="n">
        <v>0</v>
      </c>
      <c r="Q1367" s="41" t="n">
        <v>0</v>
      </c>
      <c r="R1367" s="41" t="n">
        <v>0</v>
      </c>
      <c r="S1367" s="28">
        <f>L1367*Settings!$C$7</f>
        <v/>
      </c>
      <c r="T1367" s="34">
        <f>O1367+P1367+Q1367+R1367</f>
        <v/>
      </c>
      <c r="U1367" s="34">
        <f>N1367+T1367</f>
        <v/>
      </c>
      <c r="V1367" s="33">
        <f>N1367/S1367</f>
        <v/>
      </c>
      <c r="W1367" s="33">
        <f>T1367/S1367</f>
        <v/>
      </c>
      <c r="X1367" s="33">
        <f>U1367/S1367</f>
        <v/>
      </c>
      <c r="Y1367" s="4">
        <f>IF(T1367&gt;0,1,0)</f>
        <v/>
      </c>
      <c r="Z1367" s="4">
        <f>INDEX('Job Evaluation'!$I$5:$I$40,MATCH(G1367,'Job Evaluation'!$A$5:$A$40,0))</f>
        <v/>
      </c>
      <c r="AA1367" s="4">
        <f>SUMPRODUCT(($C$2:$C$3444=C1367)*($X$2:$X$3444&lt;X1367))+SUMPRODUCT(($C$2:C1367=C1367)*($X$2:X1367=X1367))</f>
        <v/>
      </c>
      <c r="AB1367" s="4">
        <f>MIN(4,INT((AA1367-1)*4/COUNTIF($C$2:$C$3444,C1367))+1)</f>
        <v/>
      </c>
    </row>
    <row r="1368">
      <c r="A1368" s="5" t="inlineStr">
        <is>
          <t>W01590</t>
        </is>
      </c>
      <c r="B1368" s="5" t="inlineStr">
        <is>
          <t>IT · Milan</t>
        </is>
      </c>
      <c r="C1368" s="5" t="inlineStr">
        <is>
          <t>IT</t>
        </is>
      </c>
      <c r="D1368" s="5" t="inlineStr">
        <is>
          <t>Milan</t>
        </is>
      </c>
      <c r="E1368" s="5" t="inlineStr">
        <is>
          <t>Customer Service</t>
        </is>
      </c>
      <c r="F1368" s="5" t="inlineStr">
        <is>
          <t>L6</t>
        </is>
      </c>
      <c r="G1368" s="5" t="inlineStr">
        <is>
          <t>Customer Service L6</t>
        </is>
      </c>
      <c r="H1368" s="5" t="inlineStr">
        <is>
          <t>M</t>
        </is>
      </c>
      <c r="I1368" s="5" t="inlineStr">
        <is>
          <t>Permanent</t>
        </is>
      </c>
      <c r="J1368" s="5" t="inlineStr">
        <is>
          <t>Hybrid</t>
        </is>
      </c>
      <c r="K1368" s="5" t="n">
        <v>1</v>
      </c>
      <c r="L1368" s="5" t="n">
        <v>40</v>
      </c>
      <c r="M1368" s="5" t="n">
        <v>3</v>
      </c>
      <c r="N1368" s="41" t="n">
        <v>99600</v>
      </c>
      <c r="O1368" s="41" t="n">
        <v>19890</v>
      </c>
      <c r="P1368" s="41" t="n">
        <v>0</v>
      </c>
      <c r="Q1368" s="41" t="n">
        <v>0</v>
      </c>
      <c r="R1368" s="41" t="n">
        <v>6000</v>
      </c>
      <c r="S1368" s="28">
        <f>L1368*Settings!$C$7</f>
        <v/>
      </c>
      <c r="T1368" s="34">
        <f>O1368+P1368+Q1368+R1368</f>
        <v/>
      </c>
      <c r="U1368" s="34">
        <f>N1368+T1368</f>
        <v/>
      </c>
      <c r="V1368" s="33">
        <f>N1368/S1368</f>
        <v/>
      </c>
      <c r="W1368" s="33">
        <f>T1368/S1368</f>
        <v/>
      </c>
      <c r="X1368" s="33">
        <f>U1368/S1368</f>
        <v/>
      </c>
      <c r="Y1368" s="4">
        <f>IF(T1368&gt;0,1,0)</f>
        <v/>
      </c>
      <c r="Z1368" s="4">
        <f>INDEX('Job Evaluation'!$I$5:$I$40,MATCH(G1368,'Job Evaluation'!$A$5:$A$40,0))</f>
        <v/>
      </c>
      <c r="AA1368" s="4">
        <f>SUMPRODUCT(($C$2:$C$3444=C1368)*($X$2:$X$3444&lt;X1368))+SUMPRODUCT(($C$2:C1368=C1368)*($X$2:X1368=X1368))</f>
        <v/>
      </c>
      <c r="AB1368" s="4">
        <f>MIN(4,INT((AA1368-1)*4/COUNTIF($C$2:$C$3444,C1368))+1)</f>
        <v/>
      </c>
    </row>
    <row r="1369">
      <c r="A1369" s="5" t="inlineStr">
        <is>
          <t>W01592</t>
        </is>
      </c>
      <c r="B1369" s="5" t="inlineStr">
        <is>
          <t>DE · Munich</t>
        </is>
      </c>
      <c r="C1369" s="5" t="inlineStr">
        <is>
          <t>DE</t>
        </is>
      </c>
      <c r="D1369" s="5" t="inlineStr">
        <is>
          <t>Munich</t>
        </is>
      </c>
      <c r="E1369" s="5" t="inlineStr">
        <is>
          <t>Sales</t>
        </is>
      </c>
      <c r="F1369" s="5" t="inlineStr">
        <is>
          <t>L3</t>
        </is>
      </c>
      <c r="G1369" s="5" t="inlineStr">
        <is>
          <t>Sales L3</t>
        </is>
      </c>
      <c r="H1369" s="5" t="inlineStr">
        <is>
          <t>M</t>
        </is>
      </c>
      <c r="I1369" s="5" t="inlineStr">
        <is>
          <t>Permanent</t>
        </is>
      </c>
      <c r="J1369" s="5" t="inlineStr">
        <is>
          <t>Remote</t>
        </is>
      </c>
      <c r="K1369" s="5" t="n">
        <v>1</v>
      </c>
      <c r="L1369" s="5" t="n">
        <v>40</v>
      </c>
      <c r="M1369" s="5" t="n">
        <v>4</v>
      </c>
      <c r="N1369" s="41" t="n">
        <v>59300</v>
      </c>
      <c r="O1369" s="41" t="n">
        <v>3750</v>
      </c>
      <c r="P1369" s="41" t="n">
        <v>6840</v>
      </c>
      <c r="Q1369" s="41" t="n">
        <v>0</v>
      </c>
      <c r="R1369" s="41" t="n">
        <v>0</v>
      </c>
      <c r="S1369" s="28">
        <f>L1369*Settings!$C$7</f>
        <v/>
      </c>
      <c r="T1369" s="34">
        <f>O1369+P1369+Q1369+R1369</f>
        <v/>
      </c>
      <c r="U1369" s="34">
        <f>N1369+T1369</f>
        <v/>
      </c>
      <c r="V1369" s="33">
        <f>N1369/S1369</f>
        <v/>
      </c>
      <c r="W1369" s="33">
        <f>T1369/S1369</f>
        <v/>
      </c>
      <c r="X1369" s="33">
        <f>U1369/S1369</f>
        <v/>
      </c>
      <c r="Y1369" s="4">
        <f>IF(T1369&gt;0,1,0)</f>
        <v/>
      </c>
      <c r="Z1369" s="4">
        <f>INDEX('Job Evaluation'!$I$5:$I$40,MATCH(G1369,'Job Evaluation'!$A$5:$A$40,0))</f>
        <v/>
      </c>
      <c r="AA1369" s="4">
        <f>SUMPRODUCT(($C$2:$C$3444=C1369)*($X$2:$X$3444&lt;X1369))+SUMPRODUCT(($C$2:C1369=C1369)*($X$2:X1369=X1369))</f>
        <v/>
      </c>
      <c r="AB1369" s="4">
        <f>MIN(4,INT((AA1369-1)*4/COUNTIF($C$2:$C$3444,C1369))+1)</f>
        <v/>
      </c>
    </row>
    <row r="1370">
      <c r="A1370" s="5" t="inlineStr">
        <is>
          <t>W01593</t>
        </is>
      </c>
      <c r="B1370" s="5" t="inlineStr">
        <is>
          <t>PL · Kraków</t>
        </is>
      </c>
      <c r="C1370" s="5" t="inlineStr">
        <is>
          <t>PL</t>
        </is>
      </c>
      <c r="D1370" s="5" t="inlineStr">
        <is>
          <t>Krakow</t>
        </is>
      </c>
      <c r="E1370" s="5" t="inlineStr">
        <is>
          <t>Operations</t>
        </is>
      </c>
      <c r="F1370" s="5" t="inlineStr">
        <is>
          <t>L4</t>
        </is>
      </c>
      <c r="G1370" s="5" t="inlineStr">
        <is>
          <t>Operations L4</t>
        </is>
      </c>
      <c r="H1370" s="5" t="inlineStr">
        <is>
          <t>M</t>
        </is>
      </c>
      <c r="I1370" s="5" t="inlineStr">
        <is>
          <t>Permanent</t>
        </is>
      </c>
      <c r="J1370" s="5" t="inlineStr">
        <is>
          <t>Remote</t>
        </is>
      </c>
      <c r="K1370" s="5" t="n">
        <v>1</v>
      </c>
      <c r="L1370" s="5" t="n">
        <v>40</v>
      </c>
      <c r="M1370" s="5" t="n">
        <v>3</v>
      </c>
      <c r="N1370" s="41" t="n">
        <v>46900</v>
      </c>
      <c r="O1370" s="41" t="n">
        <v>3660</v>
      </c>
      <c r="P1370" s="41" t="n">
        <v>0</v>
      </c>
      <c r="Q1370" s="41" t="n">
        <v>0</v>
      </c>
      <c r="R1370" s="41" t="n">
        <v>0</v>
      </c>
      <c r="S1370" s="28">
        <f>L1370*Settings!$C$7</f>
        <v/>
      </c>
      <c r="T1370" s="34">
        <f>O1370+P1370+Q1370+R1370</f>
        <v/>
      </c>
      <c r="U1370" s="34">
        <f>N1370+T1370</f>
        <v/>
      </c>
      <c r="V1370" s="33">
        <f>N1370/S1370</f>
        <v/>
      </c>
      <c r="W1370" s="33">
        <f>T1370/S1370</f>
        <v/>
      </c>
      <c r="X1370" s="33">
        <f>U1370/S1370</f>
        <v/>
      </c>
      <c r="Y1370" s="4">
        <f>IF(T1370&gt;0,1,0)</f>
        <v/>
      </c>
      <c r="Z1370" s="4">
        <f>INDEX('Job Evaluation'!$I$5:$I$40,MATCH(G1370,'Job Evaluation'!$A$5:$A$40,0))</f>
        <v/>
      </c>
      <c r="AA1370" s="4">
        <f>SUMPRODUCT(($C$2:$C$3444=C1370)*($X$2:$X$3444&lt;X1370))+SUMPRODUCT(($C$2:C1370=C1370)*($X$2:X1370=X1370))</f>
        <v/>
      </c>
      <c r="AB1370" s="4">
        <f>MIN(4,INT((AA1370-1)*4/COUNTIF($C$2:$C$3444,C1370))+1)</f>
        <v/>
      </c>
    </row>
    <row r="1371">
      <c r="A1371" s="5" t="inlineStr">
        <is>
          <t>W01595</t>
        </is>
      </c>
      <c r="B1371" s="5" t="inlineStr">
        <is>
          <t>DE · Munich</t>
        </is>
      </c>
      <c r="C1371" s="5" t="inlineStr">
        <is>
          <t>DE</t>
        </is>
      </c>
      <c r="D1371" s="5" t="inlineStr">
        <is>
          <t>Munich</t>
        </is>
      </c>
      <c r="E1371" s="5" t="inlineStr">
        <is>
          <t>Operations</t>
        </is>
      </c>
      <c r="F1371" s="5" t="inlineStr">
        <is>
          <t>L4</t>
        </is>
      </c>
      <c r="G1371" s="5" t="inlineStr">
        <is>
          <t>Operations L4</t>
        </is>
      </c>
      <c r="H1371" s="5" t="inlineStr">
        <is>
          <t>M</t>
        </is>
      </c>
      <c r="I1371" s="5" t="inlineStr">
        <is>
          <t>Permanent</t>
        </is>
      </c>
      <c r="J1371" s="5" t="inlineStr">
        <is>
          <t>Onsite</t>
        </is>
      </c>
      <c r="K1371" s="5" t="n">
        <v>1</v>
      </c>
      <c r="L1371" s="5" t="n">
        <v>40</v>
      </c>
      <c r="M1371" s="5" t="n">
        <v>3</v>
      </c>
      <c r="N1371" s="41" t="n">
        <v>80350</v>
      </c>
      <c r="O1371" s="41" t="n">
        <v>6640</v>
      </c>
      <c r="P1371" s="41" t="n">
        <v>0</v>
      </c>
      <c r="Q1371" s="41" t="n">
        <v>0</v>
      </c>
      <c r="R1371" s="41" t="n">
        <v>0</v>
      </c>
      <c r="S1371" s="28">
        <f>L1371*Settings!$C$7</f>
        <v/>
      </c>
      <c r="T1371" s="34">
        <f>O1371+P1371+Q1371+R1371</f>
        <v/>
      </c>
      <c r="U1371" s="34">
        <f>N1371+T1371</f>
        <v/>
      </c>
      <c r="V1371" s="33">
        <f>N1371/S1371</f>
        <v/>
      </c>
      <c r="W1371" s="33">
        <f>T1371/S1371</f>
        <v/>
      </c>
      <c r="X1371" s="33">
        <f>U1371/S1371</f>
        <v/>
      </c>
      <c r="Y1371" s="4">
        <f>IF(T1371&gt;0,1,0)</f>
        <v/>
      </c>
      <c r="Z1371" s="4">
        <f>INDEX('Job Evaluation'!$I$5:$I$40,MATCH(G1371,'Job Evaluation'!$A$5:$A$40,0))</f>
        <v/>
      </c>
      <c r="AA1371" s="4">
        <f>SUMPRODUCT(($C$2:$C$3444=C1371)*($X$2:$X$3444&lt;X1371))+SUMPRODUCT(($C$2:C1371=C1371)*($X$2:X1371=X1371))</f>
        <v/>
      </c>
      <c r="AB1371" s="4">
        <f>MIN(4,INT((AA1371-1)*4/COUNTIF($C$2:$C$3444,C1371))+1)</f>
        <v/>
      </c>
    </row>
    <row r="1372">
      <c r="A1372" s="5" t="inlineStr">
        <is>
          <t>W01596</t>
        </is>
      </c>
      <c r="B1372" s="5" t="inlineStr">
        <is>
          <t>ES · Barcelona</t>
        </is>
      </c>
      <c r="C1372" s="5" t="inlineStr">
        <is>
          <t>ES</t>
        </is>
      </c>
      <c r="D1372" s="5" t="inlineStr">
        <is>
          <t>Barcelona</t>
        </is>
      </c>
      <c r="E1372" s="5" t="inlineStr">
        <is>
          <t>HR</t>
        </is>
      </c>
      <c r="F1372" s="5" t="inlineStr">
        <is>
          <t>L2</t>
        </is>
      </c>
      <c r="G1372" s="5" t="inlineStr">
        <is>
          <t>HR L2</t>
        </is>
      </c>
      <c r="H1372" s="5" t="inlineStr">
        <is>
          <t>F</t>
        </is>
      </c>
      <c r="I1372" s="5" t="inlineStr">
        <is>
          <t>Fixed-term</t>
        </is>
      </c>
      <c r="J1372" s="5" t="inlineStr">
        <is>
          <t>Onsite</t>
        </is>
      </c>
      <c r="K1372" s="5" t="n">
        <v>1</v>
      </c>
      <c r="L1372" s="5" t="n">
        <v>40</v>
      </c>
      <c r="M1372" s="5" t="n">
        <v>5</v>
      </c>
      <c r="N1372" s="41" t="n">
        <v>26850</v>
      </c>
      <c r="O1372" s="41" t="n">
        <v>0</v>
      </c>
      <c r="P1372" s="41" t="n">
        <v>0</v>
      </c>
      <c r="Q1372" s="41" t="n">
        <v>0</v>
      </c>
      <c r="R1372" s="41" t="n">
        <v>0</v>
      </c>
      <c r="S1372" s="28">
        <f>L1372*Settings!$C$7</f>
        <v/>
      </c>
      <c r="T1372" s="34">
        <f>O1372+P1372+Q1372+R1372</f>
        <v/>
      </c>
      <c r="U1372" s="34">
        <f>N1372+T1372</f>
        <v/>
      </c>
      <c r="V1372" s="33">
        <f>N1372/S1372</f>
        <v/>
      </c>
      <c r="W1372" s="33">
        <f>T1372/S1372</f>
        <v/>
      </c>
      <c r="X1372" s="33">
        <f>U1372/S1372</f>
        <v/>
      </c>
      <c r="Y1372" s="4">
        <f>IF(T1372&gt;0,1,0)</f>
        <v/>
      </c>
      <c r="Z1372" s="4">
        <f>INDEX('Job Evaluation'!$I$5:$I$40,MATCH(G1372,'Job Evaluation'!$A$5:$A$40,0))</f>
        <v/>
      </c>
      <c r="AA1372" s="4">
        <f>SUMPRODUCT(($C$2:$C$3444=C1372)*($X$2:$X$3444&lt;X1372))+SUMPRODUCT(($C$2:C1372=C1372)*($X$2:X1372=X1372))</f>
        <v/>
      </c>
      <c r="AB1372" s="4">
        <f>MIN(4,INT((AA1372-1)*4/COUNTIF($C$2:$C$3444,C1372))+1)</f>
        <v/>
      </c>
    </row>
    <row r="1373">
      <c r="A1373" s="5" t="inlineStr">
        <is>
          <t>W01597</t>
        </is>
      </c>
      <c r="B1373" s="5" t="inlineStr">
        <is>
          <t>ES · Barcelona</t>
        </is>
      </c>
      <c r="C1373" s="5" t="inlineStr">
        <is>
          <t>ES</t>
        </is>
      </c>
      <c r="D1373" s="5" t="inlineStr">
        <is>
          <t>Barcelona</t>
        </is>
      </c>
      <c r="E1373" s="5" t="inlineStr">
        <is>
          <t>Tech</t>
        </is>
      </c>
      <c r="F1373" s="5" t="inlineStr">
        <is>
          <t>L3</t>
        </is>
      </c>
      <c r="G1373" s="5" t="inlineStr">
        <is>
          <t>Tech L3</t>
        </is>
      </c>
      <c r="H1373" s="5" t="inlineStr">
        <is>
          <t>F</t>
        </is>
      </c>
      <c r="I1373" s="5" t="inlineStr">
        <is>
          <t>Permanent</t>
        </is>
      </c>
      <c r="J1373" s="5" t="inlineStr">
        <is>
          <t>Onsite</t>
        </is>
      </c>
      <c r="K1373" s="5" t="n">
        <v>1</v>
      </c>
      <c r="L1373" s="5" t="n">
        <v>40</v>
      </c>
      <c r="M1373" s="5" t="n">
        <v>2</v>
      </c>
      <c r="N1373" s="41" t="n">
        <v>48050</v>
      </c>
      <c r="O1373" s="41" t="n">
        <v>1240</v>
      </c>
      <c r="P1373" s="41" t="n">
        <v>0</v>
      </c>
      <c r="Q1373" s="41" t="n">
        <v>0</v>
      </c>
      <c r="R1373" s="41" t="n">
        <v>0</v>
      </c>
      <c r="S1373" s="28">
        <f>L1373*Settings!$C$7</f>
        <v/>
      </c>
      <c r="T1373" s="34">
        <f>O1373+P1373+Q1373+R1373</f>
        <v/>
      </c>
      <c r="U1373" s="34">
        <f>N1373+T1373</f>
        <v/>
      </c>
      <c r="V1373" s="33">
        <f>N1373/S1373</f>
        <v/>
      </c>
      <c r="W1373" s="33">
        <f>T1373/S1373</f>
        <v/>
      </c>
      <c r="X1373" s="33">
        <f>U1373/S1373</f>
        <v/>
      </c>
      <c r="Y1373" s="4">
        <f>IF(T1373&gt;0,1,0)</f>
        <v/>
      </c>
      <c r="Z1373" s="4">
        <f>INDEX('Job Evaluation'!$I$5:$I$40,MATCH(G1373,'Job Evaluation'!$A$5:$A$40,0))</f>
        <v/>
      </c>
      <c r="AA1373" s="4">
        <f>SUMPRODUCT(($C$2:$C$3444=C1373)*($X$2:$X$3444&lt;X1373))+SUMPRODUCT(($C$2:C1373=C1373)*($X$2:X1373=X1373))</f>
        <v/>
      </c>
      <c r="AB1373" s="4">
        <f>MIN(4,INT((AA1373-1)*4/COUNTIF($C$2:$C$3444,C1373))+1)</f>
        <v/>
      </c>
    </row>
    <row r="1374">
      <c r="A1374" s="5" t="inlineStr">
        <is>
          <t>W01598</t>
        </is>
      </c>
      <c r="B1374" s="5" t="inlineStr">
        <is>
          <t>ES · Barcelona</t>
        </is>
      </c>
      <c r="C1374" s="5" t="inlineStr">
        <is>
          <t>ES</t>
        </is>
      </c>
      <c r="D1374" s="5" t="inlineStr">
        <is>
          <t>Barcelona</t>
        </is>
      </c>
      <c r="E1374" s="5" t="inlineStr">
        <is>
          <t>Operations</t>
        </is>
      </c>
      <c r="F1374" s="5" t="inlineStr">
        <is>
          <t>L1</t>
        </is>
      </c>
      <c r="G1374" s="5" t="inlineStr">
        <is>
          <t>Operations L1</t>
        </is>
      </c>
      <c r="H1374" s="5" t="inlineStr">
        <is>
          <t>F</t>
        </is>
      </c>
      <c r="I1374" s="5" t="inlineStr">
        <is>
          <t>Permanent</t>
        </is>
      </c>
      <c r="J1374" s="5" t="inlineStr">
        <is>
          <t>Onsite</t>
        </is>
      </c>
      <c r="K1374" s="5" t="n">
        <v>1</v>
      </c>
      <c r="L1374" s="5" t="n">
        <v>40</v>
      </c>
      <c r="M1374" s="5" t="n">
        <v>3</v>
      </c>
      <c r="N1374" s="41" t="n">
        <v>22050</v>
      </c>
      <c r="O1374" s="41" t="n">
        <v>0</v>
      </c>
      <c r="P1374" s="41" t="n">
        <v>0</v>
      </c>
      <c r="Q1374" s="41" t="n">
        <v>1200</v>
      </c>
      <c r="R1374" s="41" t="n">
        <v>0</v>
      </c>
      <c r="S1374" s="28">
        <f>L1374*Settings!$C$7</f>
        <v/>
      </c>
      <c r="T1374" s="34">
        <f>O1374+P1374+Q1374+R1374</f>
        <v/>
      </c>
      <c r="U1374" s="34">
        <f>N1374+T1374</f>
        <v/>
      </c>
      <c r="V1374" s="33">
        <f>N1374/S1374</f>
        <v/>
      </c>
      <c r="W1374" s="33">
        <f>T1374/S1374</f>
        <v/>
      </c>
      <c r="X1374" s="33">
        <f>U1374/S1374</f>
        <v/>
      </c>
      <c r="Y1374" s="4">
        <f>IF(T1374&gt;0,1,0)</f>
        <v/>
      </c>
      <c r="Z1374" s="4">
        <f>INDEX('Job Evaluation'!$I$5:$I$40,MATCH(G1374,'Job Evaluation'!$A$5:$A$40,0))</f>
        <v/>
      </c>
      <c r="AA1374" s="4">
        <f>SUMPRODUCT(($C$2:$C$3444=C1374)*($X$2:$X$3444&lt;X1374))+SUMPRODUCT(($C$2:C1374=C1374)*($X$2:X1374=X1374))</f>
        <v/>
      </c>
      <c r="AB1374" s="4">
        <f>MIN(4,INT((AA1374-1)*4/COUNTIF($C$2:$C$3444,C1374))+1)</f>
        <v/>
      </c>
    </row>
    <row r="1375">
      <c r="A1375" s="5" t="inlineStr">
        <is>
          <t>W01599</t>
        </is>
      </c>
      <c r="B1375" s="5" t="inlineStr">
        <is>
          <t>ES · Barcelona</t>
        </is>
      </c>
      <c r="C1375" s="5" t="inlineStr">
        <is>
          <t>ES</t>
        </is>
      </c>
      <c r="D1375" s="5" t="inlineStr">
        <is>
          <t>Barcelona</t>
        </is>
      </c>
      <c r="E1375" s="5" t="inlineStr">
        <is>
          <t>Customer Service</t>
        </is>
      </c>
      <c r="F1375" s="5" t="inlineStr">
        <is>
          <t>L5</t>
        </is>
      </c>
      <c r="G1375" s="5" t="inlineStr">
        <is>
          <t>Customer Service L5</t>
        </is>
      </c>
      <c r="H1375" s="5" t="inlineStr">
        <is>
          <t>M</t>
        </is>
      </c>
      <c r="I1375" s="5" t="inlineStr">
        <is>
          <t>Permanent</t>
        </is>
      </c>
      <c r="J1375" s="5" t="inlineStr">
        <is>
          <t>Remote</t>
        </is>
      </c>
      <c r="K1375" s="5" t="n">
        <v>1</v>
      </c>
      <c r="L1375" s="5" t="n">
        <v>40</v>
      </c>
      <c r="M1375" s="5" t="n">
        <v>1</v>
      </c>
      <c r="N1375" s="41" t="n">
        <v>64750</v>
      </c>
      <c r="O1375" s="41" t="n">
        <v>0</v>
      </c>
      <c r="P1375" s="41" t="n">
        <v>0</v>
      </c>
      <c r="Q1375" s="41" t="n">
        <v>0</v>
      </c>
      <c r="R1375" s="41" t="n">
        <v>5400</v>
      </c>
      <c r="S1375" s="28">
        <f>L1375*Settings!$C$7</f>
        <v/>
      </c>
      <c r="T1375" s="34">
        <f>O1375+P1375+Q1375+R1375</f>
        <v/>
      </c>
      <c r="U1375" s="34">
        <f>N1375+T1375</f>
        <v/>
      </c>
      <c r="V1375" s="33">
        <f>N1375/S1375</f>
        <v/>
      </c>
      <c r="W1375" s="33">
        <f>T1375/S1375</f>
        <v/>
      </c>
      <c r="X1375" s="33">
        <f>U1375/S1375</f>
        <v/>
      </c>
      <c r="Y1375" s="4">
        <f>IF(T1375&gt;0,1,0)</f>
        <v/>
      </c>
      <c r="Z1375" s="4">
        <f>INDEX('Job Evaluation'!$I$5:$I$40,MATCH(G1375,'Job Evaluation'!$A$5:$A$40,0))</f>
        <v/>
      </c>
      <c r="AA1375" s="4">
        <f>SUMPRODUCT(($C$2:$C$3444=C1375)*($X$2:$X$3444&lt;X1375))+SUMPRODUCT(($C$2:C1375=C1375)*($X$2:X1375=X1375))</f>
        <v/>
      </c>
      <c r="AB1375" s="4">
        <f>MIN(4,INT((AA1375-1)*4/COUNTIF($C$2:$C$3444,C1375))+1)</f>
        <v/>
      </c>
    </row>
    <row r="1376">
      <c r="A1376" s="5" t="inlineStr">
        <is>
          <t>W01600</t>
        </is>
      </c>
      <c r="B1376" s="5" t="inlineStr">
        <is>
          <t>IT · Milan</t>
        </is>
      </c>
      <c r="C1376" s="5" t="inlineStr">
        <is>
          <t>IT</t>
        </is>
      </c>
      <c r="D1376" s="5" t="inlineStr">
        <is>
          <t>Milan</t>
        </is>
      </c>
      <c r="E1376" s="5" t="inlineStr">
        <is>
          <t>Tech</t>
        </is>
      </c>
      <c r="F1376" s="5" t="inlineStr">
        <is>
          <t>L1</t>
        </is>
      </c>
      <c r="G1376" s="5" t="inlineStr">
        <is>
          <t>Tech L1</t>
        </is>
      </c>
      <c r="H1376" s="5" t="inlineStr">
        <is>
          <t>F</t>
        </is>
      </c>
      <c r="I1376" s="5" t="inlineStr">
        <is>
          <t>Permanent</t>
        </is>
      </c>
      <c r="J1376" s="5" t="inlineStr">
        <is>
          <t>Onsite</t>
        </is>
      </c>
      <c r="K1376" s="5" t="n">
        <v>0.8</v>
      </c>
      <c r="L1376" s="5" t="n">
        <v>32</v>
      </c>
      <c r="M1376" s="5" t="n">
        <v>2</v>
      </c>
      <c r="N1376" s="41" t="n">
        <v>27720</v>
      </c>
      <c r="O1376" s="41" t="n">
        <v>0</v>
      </c>
      <c r="P1376" s="41" t="n">
        <v>0</v>
      </c>
      <c r="Q1376" s="41" t="n">
        <v>0</v>
      </c>
      <c r="R1376" s="41" t="n">
        <v>0</v>
      </c>
      <c r="S1376" s="28">
        <f>L1376*Settings!$C$7</f>
        <v/>
      </c>
      <c r="T1376" s="34">
        <f>O1376+P1376+Q1376+R1376</f>
        <v/>
      </c>
      <c r="U1376" s="34">
        <f>N1376+T1376</f>
        <v/>
      </c>
      <c r="V1376" s="33">
        <f>N1376/S1376</f>
        <v/>
      </c>
      <c r="W1376" s="33">
        <f>T1376/S1376</f>
        <v/>
      </c>
      <c r="X1376" s="33">
        <f>U1376/S1376</f>
        <v/>
      </c>
      <c r="Y1376" s="4">
        <f>IF(T1376&gt;0,1,0)</f>
        <v/>
      </c>
      <c r="Z1376" s="4">
        <f>INDEX('Job Evaluation'!$I$5:$I$40,MATCH(G1376,'Job Evaluation'!$A$5:$A$40,0))</f>
        <v/>
      </c>
      <c r="AA1376" s="4">
        <f>SUMPRODUCT(($C$2:$C$3444=C1376)*($X$2:$X$3444&lt;X1376))+SUMPRODUCT(($C$2:C1376=C1376)*($X$2:X1376=X1376))</f>
        <v/>
      </c>
      <c r="AB1376" s="4">
        <f>MIN(4,INT((AA1376-1)*4/COUNTIF($C$2:$C$3444,C1376))+1)</f>
        <v/>
      </c>
    </row>
    <row r="1377">
      <c r="A1377" s="5" t="inlineStr">
        <is>
          <t>W01602</t>
        </is>
      </c>
      <c r="B1377" s="5" t="inlineStr">
        <is>
          <t>DE · Munich</t>
        </is>
      </c>
      <c r="C1377" s="5" t="inlineStr">
        <is>
          <t>DE</t>
        </is>
      </c>
      <c r="D1377" s="5" t="inlineStr">
        <is>
          <t>Munich</t>
        </is>
      </c>
      <c r="E1377" s="5" t="inlineStr">
        <is>
          <t>Sales</t>
        </is>
      </c>
      <c r="F1377" s="5" t="inlineStr">
        <is>
          <t>L3</t>
        </is>
      </c>
      <c r="G1377" s="5" t="inlineStr">
        <is>
          <t>Sales L3</t>
        </is>
      </c>
      <c r="H1377" s="5" t="inlineStr">
        <is>
          <t>F</t>
        </is>
      </c>
      <c r="I1377" s="5" t="inlineStr">
        <is>
          <t>Permanent</t>
        </is>
      </c>
      <c r="J1377" s="5" t="inlineStr">
        <is>
          <t>Hybrid</t>
        </is>
      </c>
      <c r="K1377" s="5" t="n">
        <v>1</v>
      </c>
      <c r="L1377" s="5" t="n">
        <v>40</v>
      </c>
      <c r="M1377" s="5" t="n">
        <v>4</v>
      </c>
      <c r="N1377" s="41" t="n">
        <v>73250</v>
      </c>
      <c r="O1377" s="41" t="n">
        <v>4740</v>
      </c>
      <c r="P1377" s="41" t="n">
        <v>7290</v>
      </c>
      <c r="Q1377" s="41" t="n">
        <v>0</v>
      </c>
      <c r="R1377" s="41" t="n">
        <v>0</v>
      </c>
      <c r="S1377" s="28">
        <f>L1377*Settings!$C$7</f>
        <v/>
      </c>
      <c r="T1377" s="34">
        <f>O1377+P1377+Q1377+R1377</f>
        <v/>
      </c>
      <c r="U1377" s="34">
        <f>N1377+T1377</f>
        <v/>
      </c>
      <c r="V1377" s="33">
        <f>N1377/S1377</f>
        <v/>
      </c>
      <c r="W1377" s="33">
        <f>T1377/S1377</f>
        <v/>
      </c>
      <c r="X1377" s="33">
        <f>U1377/S1377</f>
        <v/>
      </c>
      <c r="Y1377" s="4">
        <f>IF(T1377&gt;0,1,0)</f>
        <v/>
      </c>
      <c r="Z1377" s="4">
        <f>INDEX('Job Evaluation'!$I$5:$I$40,MATCH(G1377,'Job Evaluation'!$A$5:$A$40,0))</f>
        <v/>
      </c>
      <c r="AA1377" s="4">
        <f>SUMPRODUCT(($C$2:$C$3444=C1377)*($X$2:$X$3444&lt;X1377))+SUMPRODUCT(($C$2:C1377=C1377)*($X$2:X1377=X1377))</f>
        <v/>
      </c>
      <c r="AB1377" s="4">
        <f>MIN(4,INT((AA1377-1)*4/COUNTIF($C$2:$C$3444,C1377))+1)</f>
        <v/>
      </c>
    </row>
    <row r="1378">
      <c r="A1378" s="5" t="inlineStr">
        <is>
          <t>W01603</t>
        </is>
      </c>
      <c r="B1378" s="5" t="inlineStr">
        <is>
          <t>DE · Munich</t>
        </is>
      </c>
      <c r="C1378" s="5" t="inlineStr">
        <is>
          <t>DE</t>
        </is>
      </c>
      <c r="D1378" s="5" t="inlineStr">
        <is>
          <t>Munich</t>
        </is>
      </c>
      <c r="E1378" s="5" t="inlineStr">
        <is>
          <t>Tech</t>
        </is>
      </c>
      <c r="F1378" s="5" t="inlineStr">
        <is>
          <t>L4</t>
        </is>
      </c>
      <c r="G1378" s="5" t="inlineStr">
        <is>
          <t>Tech L4</t>
        </is>
      </c>
      <c r="H1378" s="5" t="inlineStr">
        <is>
          <t>M</t>
        </is>
      </c>
      <c r="I1378" s="5" t="inlineStr">
        <is>
          <t>Permanent</t>
        </is>
      </c>
      <c r="J1378" s="5" t="inlineStr">
        <is>
          <t>Onsite</t>
        </is>
      </c>
      <c r="K1378" s="5" t="n">
        <v>1</v>
      </c>
      <c r="L1378" s="5" t="n">
        <v>40</v>
      </c>
      <c r="M1378" s="5" t="n">
        <v>2</v>
      </c>
      <c r="N1378" s="41" t="n">
        <v>100300</v>
      </c>
      <c r="O1378" s="41" t="n">
        <v>4110</v>
      </c>
      <c r="P1378" s="41" t="n">
        <v>0</v>
      </c>
      <c r="Q1378" s="41" t="n">
        <v>0</v>
      </c>
      <c r="R1378" s="41" t="n">
        <v>0</v>
      </c>
      <c r="S1378" s="28">
        <f>L1378*Settings!$C$7</f>
        <v/>
      </c>
      <c r="T1378" s="34">
        <f>O1378+P1378+Q1378+R1378</f>
        <v/>
      </c>
      <c r="U1378" s="34">
        <f>N1378+T1378</f>
        <v/>
      </c>
      <c r="V1378" s="33">
        <f>N1378/S1378</f>
        <v/>
      </c>
      <c r="W1378" s="33">
        <f>T1378/S1378</f>
        <v/>
      </c>
      <c r="X1378" s="33">
        <f>U1378/S1378</f>
        <v/>
      </c>
      <c r="Y1378" s="4">
        <f>IF(T1378&gt;0,1,0)</f>
        <v/>
      </c>
      <c r="Z1378" s="4">
        <f>INDEX('Job Evaluation'!$I$5:$I$40,MATCH(G1378,'Job Evaluation'!$A$5:$A$40,0))</f>
        <v/>
      </c>
      <c r="AA1378" s="4">
        <f>SUMPRODUCT(($C$2:$C$3444=C1378)*($X$2:$X$3444&lt;X1378))+SUMPRODUCT(($C$2:C1378=C1378)*($X$2:X1378=X1378))</f>
        <v/>
      </c>
      <c r="AB1378" s="4">
        <f>MIN(4,INT((AA1378-1)*4/COUNTIF($C$2:$C$3444,C1378))+1)</f>
        <v/>
      </c>
    </row>
    <row r="1379">
      <c r="A1379" s="5" t="inlineStr">
        <is>
          <t>W01604</t>
        </is>
      </c>
      <c r="B1379" s="5" t="inlineStr">
        <is>
          <t>DE · Munich</t>
        </is>
      </c>
      <c r="C1379" s="5" t="inlineStr">
        <is>
          <t>DE</t>
        </is>
      </c>
      <c r="D1379" s="5" t="inlineStr">
        <is>
          <t>Munich</t>
        </is>
      </c>
      <c r="E1379" s="5" t="inlineStr">
        <is>
          <t>Sales</t>
        </is>
      </c>
      <c r="F1379" s="5" t="inlineStr">
        <is>
          <t>L3</t>
        </is>
      </c>
      <c r="G1379" s="5" t="inlineStr">
        <is>
          <t>Sales L3</t>
        </is>
      </c>
      <c r="H1379" s="5" t="inlineStr">
        <is>
          <t>M</t>
        </is>
      </c>
      <c r="I1379" s="5" t="inlineStr">
        <is>
          <t>Permanent</t>
        </is>
      </c>
      <c r="J1379" s="5" t="inlineStr">
        <is>
          <t>Hybrid</t>
        </is>
      </c>
      <c r="K1379" s="5" t="n">
        <v>0.8</v>
      </c>
      <c r="L1379" s="5" t="n">
        <v>32</v>
      </c>
      <c r="M1379" s="5" t="n">
        <v>3</v>
      </c>
      <c r="N1379" s="41" t="n">
        <v>50000</v>
      </c>
      <c r="O1379" s="41" t="n">
        <v>2440</v>
      </c>
      <c r="P1379" s="41" t="n">
        <v>6150</v>
      </c>
      <c r="Q1379" s="41" t="n">
        <v>0</v>
      </c>
      <c r="R1379" s="41" t="n">
        <v>0</v>
      </c>
      <c r="S1379" s="28">
        <f>L1379*Settings!$C$7</f>
        <v/>
      </c>
      <c r="T1379" s="34">
        <f>O1379+P1379+Q1379+R1379</f>
        <v/>
      </c>
      <c r="U1379" s="34">
        <f>N1379+T1379</f>
        <v/>
      </c>
      <c r="V1379" s="33">
        <f>N1379/S1379</f>
        <v/>
      </c>
      <c r="W1379" s="33">
        <f>T1379/S1379</f>
        <v/>
      </c>
      <c r="X1379" s="33">
        <f>U1379/S1379</f>
        <v/>
      </c>
      <c r="Y1379" s="4">
        <f>IF(T1379&gt;0,1,0)</f>
        <v/>
      </c>
      <c r="Z1379" s="4">
        <f>INDEX('Job Evaluation'!$I$5:$I$40,MATCH(G1379,'Job Evaluation'!$A$5:$A$40,0))</f>
        <v/>
      </c>
      <c r="AA1379" s="4">
        <f>SUMPRODUCT(($C$2:$C$3444=C1379)*($X$2:$X$3444&lt;X1379))+SUMPRODUCT(($C$2:C1379=C1379)*($X$2:X1379=X1379))</f>
        <v/>
      </c>
      <c r="AB1379" s="4">
        <f>MIN(4,INT((AA1379-1)*4/COUNTIF($C$2:$C$3444,C1379))+1)</f>
        <v/>
      </c>
    </row>
    <row r="1380">
      <c r="A1380" s="5" t="inlineStr">
        <is>
          <t>W01605</t>
        </is>
      </c>
      <c r="B1380" s="5" t="inlineStr">
        <is>
          <t>PL · Kraków</t>
        </is>
      </c>
      <c r="C1380" s="5" t="inlineStr">
        <is>
          <t>PL</t>
        </is>
      </c>
      <c r="D1380" s="5" t="inlineStr">
        <is>
          <t>Krakow</t>
        </is>
      </c>
      <c r="E1380" s="5" t="inlineStr">
        <is>
          <t>Customer Service</t>
        </is>
      </c>
      <c r="F1380" s="5" t="inlineStr">
        <is>
          <t>L3</t>
        </is>
      </c>
      <c r="G1380" s="5" t="inlineStr">
        <is>
          <t>Customer Service L3</t>
        </is>
      </c>
      <c r="H1380" s="5" t="inlineStr">
        <is>
          <t>M</t>
        </is>
      </c>
      <c r="I1380" s="5" t="inlineStr">
        <is>
          <t>Permanent</t>
        </is>
      </c>
      <c r="J1380" s="5" t="inlineStr">
        <is>
          <t>Hybrid</t>
        </is>
      </c>
      <c r="K1380" s="5" t="n">
        <v>1</v>
      </c>
      <c r="L1380" s="5" t="n">
        <v>40</v>
      </c>
      <c r="M1380" s="5" t="n">
        <v>3</v>
      </c>
      <c r="N1380" s="41" t="n">
        <v>31350</v>
      </c>
      <c r="O1380" s="41" t="n">
        <v>1560</v>
      </c>
      <c r="P1380" s="41" t="n">
        <v>0</v>
      </c>
      <c r="Q1380" s="41" t="n">
        <v>0</v>
      </c>
      <c r="R1380" s="41" t="n">
        <v>0</v>
      </c>
      <c r="S1380" s="28">
        <f>L1380*Settings!$C$7</f>
        <v/>
      </c>
      <c r="T1380" s="34">
        <f>O1380+P1380+Q1380+R1380</f>
        <v/>
      </c>
      <c r="U1380" s="34">
        <f>N1380+T1380</f>
        <v/>
      </c>
      <c r="V1380" s="33">
        <f>N1380/S1380</f>
        <v/>
      </c>
      <c r="W1380" s="33">
        <f>T1380/S1380</f>
        <v/>
      </c>
      <c r="X1380" s="33">
        <f>U1380/S1380</f>
        <v/>
      </c>
      <c r="Y1380" s="4">
        <f>IF(T1380&gt;0,1,0)</f>
        <v/>
      </c>
      <c r="Z1380" s="4">
        <f>INDEX('Job Evaluation'!$I$5:$I$40,MATCH(G1380,'Job Evaluation'!$A$5:$A$40,0))</f>
        <v/>
      </c>
      <c r="AA1380" s="4">
        <f>SUMPRODUCT(($C$2:$C$3444=C1380)*($X$2:$X$3444&lt;X1380))+SUMPRODUCT(($C$2:C1380=C1380)*($X$2:X1380=X1380))</f>
        <v/>
      </c>
      <c r="AB1380" s="4">
        <f>MIN(4,INT((AA1380-1)*4/COUNTIF($C$2:$C$3444,C1380))+1)</f>
        <v/>
      </c>
    </row>
    <row r="1381">
      <c r="A1381" s="5" t="inlineStr">
        <is>
          <t>W01606</t>
        </is>
      </c>
      <c r="B1381" s="5" t="inlineStr">
        <is>
          <t>DE · Munich</t>
        </is>
      </c>
      <c r="C1381" s="5" t="inlineStr">
        <is>
          <t>DE</t>
        </is>
      </c>
      <c r="D1381" s="5" t="inlineStr">
        <is>
          <t>Munich</t>
        </is>
      </c>
      <c r="E1381" s="5" t="inlineStr">
        <is>
          <t>HR</t>
        </is>
      </c>
      <c r="F1381" s="5" t="inlineStr">
        <is>
          <t>L2</t>
        </is>
      </c>
      <c r="G1381" s="5" t="inlineStr">
        <is>
          <t>HR L2</t>
        </is>
      </c>
      <c r="H1381" s="5" t="inlineStr">
        <is>
          <t>F</t>
        </is>
      </c>
      <c r="I1381" s="5" t="inlineStr">
        <is>
          <t>Permanent</t>
        </is>
      </c>
      <c r="J1381" s="5" t="inlineStr">
        <is>
          <t>Hybrid</t>
        </is>
      </c>
      <c r="K1381" s="5" t="n">
        <v>0.8</v>
      </c>
      <c r="L1381" s="5" t="n">
        <v>32</v>
      </c>
      <c r="M1381" s="5" t="n">
        <v>2</v>
      </c>
      <c r="N1381" s="41" t="n">
        <v>42600</v>
      </c>
      <c r="O1381" s="41" t="n">
        <v>0</v>
      </c>
      <c r="P1381" s="41" t="n">
        <v>0</v>
      </c>
      <c r="Q1381" s="41" t="n">
        <v>0</v>
      </c>
      <c r="R1381" s="41" t="n">
        <v>0</v>
      </c>
      <c r="S1381" s="28">
        <f>L1381*Settings!$C$7</f>
        <v/>
      </c>
      <c r="T1381" s="34">
        <f>O1381+P1381+Q1381+R1381</f>
        <v/>
      </c>
      <c r="U1381" s="34">
        <f>N1381+T1381</f>
        <v/>
      </c>
      <c r="V1381" s="33">
        <f>N1381/S1381</f>
        <v/>
      </c>
      <c r="W1381" s="33">
        <f>T1381/S1381</f>
        <v/>
      </c>
      <c r="X1381" s="33">
        <f>U1381/S1381</f>
        <v/>
      </c>
      <c r="Y1381" s="4">
        <f>IF(T1381&gt;0,1,0)</f>
        <v/>
      </c>
      <c r="Z1381" s="4">
        <f>INDEX('Job Evaluation'!$I$5:$I$40,MATCH(G1381,'Job Evaluation'!$A$5:$A$40,0))</f>
        <v/>
      </c>
      <c r="AA1381" s="4">
        <f>SUMPRODUCT(($C$2:$C$3444=C1381)*($X$2:$X$3444&lt;X1381))+SUMPRODUCT(($C$2:C1381=C1381)*($X$2:X1381=X1381))</f>
        <v/>
      </c>
      <c r="AB1381" s="4">
        <f>MIN(4,INT((AA1381-1)*4/COUNTIF($C$2:$C$3444,C1381))+1)</f>
        <v/>
      </c>
    </row>
    <row r="1382">
      <c r="A1382" s="5" t="inlineStr">
        <is>
          <t>W01607</t>
        </is>
      </c>
      <c r="B1382" s="5" t="inlineStr">
        <is>
          <t>PL · Kraków</t>
        </is>
      </c>
      <c r="C1382" s="5" t="inlineStr">
        <is>
          <t>PL</t>
        </is>
      </c>
      <c r="D1382" s="5" t="inlineStr">
        <is>
          <t>Krakow</t>
        </is>
      </c>
      <c r="E1382" s="5" t="inlineStr">
        <is>
          <t>Tech</t>
        </is>
      </c>
      <c r="F1382" s="5" t="inlineStr">
        <is>
          <t>L6</t>
        </is>
      </c>
      <c r="G1382" s="5" t="inlineStr">
        <is>
          <t>Tech L6</t>
        </is>
      </c>
      <c r="H1382" s="5" t="inlineStr">
        <is>
          <t>M</t>
        </is>
      </c>
      <c r="I1382" s="5" t="inlineStr">
        <is>
          <t>Permanent</t>
        </is>
      </c>
      <c r="J1382" s="5" t="inlineStr">
        <is>
          <t>Remote</t>
        </is>
      </c>
      <c r="K1382" s="5" t="n">
        <v>1</v>
      </c>
      <c r="L1382" s="5" t="n">
        <v>40</v>
      </c>
      <c r="M1382" s="5" t="n">
        <v>3</v>
      </c>
      <c r="N1382" s="41" t="n">
        <v>103250</v>
      </c>
      <c r="O1382" s="41" t="n">
        <v>20050</v>
      </c>
      <c r="P1382" s="41" t="n">
        <v>0</v>
      </c>
      <c r="Q1382" s="41" t="n">
        <v>0</v>
      </c>
      <c r="R1382" s="41" t="n">
        <v>4200</v>
      </c>
      <c r="S1382" s="28">
        <f>L1382*Settings!$C$7</f>
        <v/>
      </c>
      <c r="T1382" s="34">
        <f>O1382+P1382+Q1382+R1382</f>
        <v/>
      </c>
      <c r="U1382" s="34">
        <f>N1382+T1382</f>
        <v/>
      </c>
      <c r="V1382" s="33">
        <f>N1382/S1382</f>
        <v/>
      </c>
      <c r="W1382" s="33">
        <f>T1382/S1382</f>
        <v/>
      </c>
      <c r="X1382" s="33">
        <f>U1382/S1382</f>
        <v/>
      </c>
      <c r="Y1382" s="4">
        <f>IF(T1382&gt;0,1,0)</f>
        <v/>
      </c>
      <c r="Z1382" s="4">
        <f>INDEX('Job Evaluation'!$I$5:$I$40,MATCH(G1382,'Job Evaluation'!$A$5:$A$40,0))</f>
        <v/>
      </c>
      <c r="AA1382" s="4">
        <f>SUMPRODUCT(($C$2:$C$3444=C1382)*($X$2:$X$3444&lt;X1382))+SUMPRODUCT(($C$2:C1382=C1382)*($X$2:X1382=X1382))</f>
        <v/>
      </c>
      <c r="AB1382" s="4">
        <f>MIN(4,INT((AA1382-1)*4/COUNTIF($C$2:$C$3444,C1382))+1)</f>
        <v/>
      </c>
    </row>
    <row r="1383">
      <c r="A1383" s="5" t="inlineStr">
        <is>
          <t>W01608</t>
        </is>
      </c>
      <c r="B1383" s="5" t="inlineStr">
        <is>
          <t>DE · Munich</t>
        </is>
      </c>
      <c r="C1383" s="5" t="inlineStr">
        <is>
          <t>DE</t>
        </is>
      </c>
      <c r="D1383" s="5" t="inlineStr">
        <is>
          <t>Munich</t>
        </is>
      </c>
      <c r="E1383" s="5" t="inlineStr">
        <is>
          <t>Customer Service</t>
        </is>
      </c>
      <c r="F1383" s="5" t="inlineStr">
        <is>
          <t>L5</t>
        </is>
      </c>
      <c r="G1383" s="5" t="inlineStr">
        <is>
          <t>Customer Service L5</t>
        </is>
      </c>
      <c r="H1383" s="5" t="inlineStr">
        <is>
          <t>M</t>
        </is>
      </c>
      <c r="I1383" s="5" t="inlineStr">
        <is>
          <t>Permanent</t>
        </is>
      </c>
      <c r="J1383" s="5" t="inlineStr">
        <is>
          <t>Onsite</t>
        </is>
      </c>
      <c r="K1383" s="5" t="n">
        <v>1</v>
      </c>
      <c r="L1383" s="5" t="n">
        <v>40</v>
      </c>
      <c r="M1383" s="5" t="n">
        <v>3</v>
      </c>
      <c r="N1383" s="41" t="n">
        <v>110500</v>
      </c>
      <c r="O1383" s="41" t="n">
        <v>12540</v>
      </c>
      <c r="P1383" s="41" t="n">
        <v>0</v>
      </c>
      <c r="Q1383" s="41" t="n">
        <v>0</v>
      </c>
      <c r="R1383" s="41" t="n">
        <v>7200</v>
      </c>
      <c r="S1383" s="28">
        <f>L1383*Settings!$C$7</f>
        <v/>
      </c>
      <c r="T1383" s="34">
        <f>O1383+P1383+Q1383+R1383</f>
        <v/>
      </c>
      <c r="U1383" s="34">
        <f>N1383+T1383</f>
        <v/>
      </c>
      <c r="V1383" s="33">
        <f>N1383/S1383</f>
        <v/>
      </c>
      <c r="W1383" s="33">
        <f>T1383/S1383</f>
        <v/>
      </c>
      <c r="X1383" s="33">
        <f>U1383/S1383</f>
        <v/>
      </c>
      <c r="Y1383" s="4">
        <f>IF(T1383&gt;0,1,0)</f>
        <v/>
      </c>
      <c r="Z1383" s="4">
        <f>INDEX('Job Evaluation'!$I$5:$I$40,MATCH(G1383,'Job Evaluation'!$A$5:$A$40,0))</f>
        <v/>
      </c>
      <c r="AA1383" s="4">
        <f>SUMPRODUCT(($C$2:$C$3444=C1383)*($X$2:$X$3444&lt;X1383))+SUMPRODUCT(($C$2:C1383=C1383)*($X$2:X1383=X1383))</f>
        <v/>
      </c>
      <c r="AB1383" s="4">
        <f>MIN(4,INT((AA1383-1)*4/COUNTIF($C$2:$C$3444,C1383))+1)</f>
        <v/>
      </c>
    </row>
    <row r="1384">
      <c r="A1384" s="5" t="inlineStr">
        <is>
          <t>W01609</t>
        </is>
      </c>
      <c r="B1384" s="5" t="inlineStr">
        <is>
          <t>ES · Barcelona</t>
        </is>
      </c>
      <c r="C1384" s="5" t="inlineStr">
        <is>
          <t>ES</t>
        </is>
      </c>
      <c r="D1384" s="5" t="inlineStr">
        <is>
          <t>Barcelona</t>
        </is>
      </c>
      <c r="E1384" s="5" t="inlineStr">
        <is>
          <t>Customer Service</t>
        </is>
      </c>
      <c r="F1384" s="5" t="inlineStr">
        <is>
          <t>L4</t>
        </is>
      </c>
      <c r="G1384" s="5" t="inlineStr">
        <is>
          <t>Customer Service L4</t>
        </is>
      </c>
      <c r="H1384" s="5" t="inlineStr">
        <is>
          <t>F</t>
        </is>
      </c>
      <c r="I1384" s="5" t="inlineStr">
        <is>
          <t>Permanent</t>
        </is>
      </c>
      <c r="J1384" s="5" t="inlineStr">
        <is>
          <t>Hybrid</t>
        </is>
      </c>
      <c r="K1384" s="5" t="n">
        <v>1</v>
      </c>
      <c r="L1384" s="5" t="n">
        <v>40</v>
      </c>
      <c r="M1384" s="5" t="n">
        <v>3</v>
      </c>
      <c r="N1384" s="41" t="n">
        <v>43100</v>
      </c>
      <c r="O1384" s="41" t="n">
        <v>3120</v>
      </c>
      <c r="P1384" s="41" t="n">
        <v>0</v>
      </c>
      <c r="Q1384" s="41" t="n">
        <v>0</v>
      </c>
      <c r="R1384" s="41" t="n">
        <v>0</v>
      </c>
      <c r="S1384" s="28">
        <f>L1384*Settings!$C$7</f>
        <v/>
      </c>
      <c r="T1384" s="34">
        <f>O1384+P1384+Q1384+R1384</f>
        <v/>
      </c>
      <c r="U1384" s="34">
        <f>N1384+T1384</f>
        <v/>
      </c>
      <c r="V1384" s="33">
        <f>N1384/S1384</f>
        <v/>
      </c>
      <c r="W1384" s="33">
        <f>T1384/S1384</f>
        <v/>
      </c>
      <c r="X1384" s="33">
        <f>U1384/S1384</f>
        <v/>
      </c>
      <c r="Y1384" s="4">
        <f>IF(T1384&gt;0,1,0)</f>
        <v/>
      </c>
      <c r="Z1384" s="4">
        <f>INDEX('Job Evaluation'!$I$5:$I$40,MATCH(G1384,'Job Evaluation'!$A$5:$A$40,0))</f>
        <v/>
      </c>
      <c r="AA1384" s="4">
        <f>SUMPRODUCT(($C$2:$C$3444=C1384)*($X$2:$X$3444&lt;X1384))+SUMPRODUCT(($C$2:C1384=C1384)*($X$2:X1384=X1384))</f>
        <v/>
      </c>
      <c r="AB1384" s="4">
        <f>MIN(4,INT((AA1384-1)*4/COUNTIF($C$2:$C$3444,C1384))+1)</f>
        <v/>
      </c>
    </row>
    <row r="1385">
      <c r="A1385" s="5" t="inlineStr">
        <is>
          <t>W01610</t>
        </is>
      </c>
      <c r="B1385" s="5" t="inlineStr">
        <is>
          <t>IT · Milan</t>
        </is>
      </c>
      <c r="C1385" s="5" t="inlineStr">
        <is>
          <t>IT</t>
        </is>
      </c>
      <c r="D1385" s="5" t="inlineStr">
        <is>
          <t>Milan</t>
        </is>
      </c>
      <c r="E1385" s="5" t="inlineStr">
        <is>
          <t>HR</t>
        </is>
      </c>
      <c r="F1385" s="5" t="inlineStr">
        <is>
          <t>L2</t>
        </is>
      </c>
      <c r="G1385" s="5" t="inlineStr">
        <is>
          <t>HR L2</t>
        </is>
      </c>
      <c r="H1385" s="5" t="inlineStr">
        <is>
          <t>M</t>
        </is>
      </c>
      <c r="I1385" s="5" t="inlineStr">
        <is>
          <t>Permanent</t>
        </is>
      </c>
      <c r="J1385" s="5" t="inlineStr">
        <is>
          <t>Hybrid</t>
        </is>
      </c>
      <c r="K1385" s="5" t="n">
        <v>1</v>
      </c>
      <c r="L1385" s="5" t="n">
        <v>40</v>
      </c>
      <c r="M1385" s="5" t="n">
        <v>3</v>
      </c>
      <c r="N1385" s="41" t="n">
        <v>33150</v>
      </c>
      <c r="O1385" s="41" t="n">
        <v>0</v>
      </c>
      <c r="P1385" s="41" t="n">
        <v>0</v>
      </c>
      <c r="Q1385" s="41" t="n">
        <v>0</v>
      </c>
      <c r="R1385" s="41" t="n">
        <v>0</v>
      </c>
      <c r="S1385" s="28">
        <f>L1385*Settings!$C$7</f>
        <v/>
      </c>
      <c r="T1385" s="34">
        <f>O1385+P1385+Q1385+R1385</f>
        <v/>
      </c>
      <c r="U1385" s="34">
        <f>N1385+T1385</f>
        <v/>
      </c>
      <c r="V1385" s="33">
        <f>N1385/S1385</f>
        <v/>
      </c>
      <c r="W1385" s="33">
        <f>T1385/S1385</f>
        <v/>
      </c>
      <c r="X1385" s="33">
        <f>U1385/S1385</f>
        <v/>
      </c>
      <c r="Y1385" s="4">
        <f>IF(T1385&gt;0,1,0)</f>
        <v/>
      </c>
      <c r="Z1385" s="4">
        <f>INDEX('Job Evaluation'!$I$5:$I$40,MATCH(G1385,'Job Evaluation'!$A$5:$A$40,0))</f>
        <v/>
      </c>
      <c r="AA1385" s="4">
        <f>SUMPRODUCT(($C$2:$C$3444=C1385)*($X$2:$X$3444&lt;X1385))+SUMPRODUCT(($C$2:C1385=C1385)*($X$2:X1385=X1385))</f>
        <v/>
      </c>
      <c r="AB1385" s="4">
        <f>MIN(4,INT((AA1385-1)*4/COUNTIF($C$2:$C$3444,C1385))+1)</f>
        <v/>
      </c>
    </row>
    <row r="1386">
      <c r="A1386" s="5" t="inlineStr">
        <is>
          <t>W01611</t>
        </is>
      </c>
      <c r="B1386" s="5" t="inlineStr">
        <is>
          <t>IT · Milan</t>
        </is>
      </c>
      <c r="C1386" s="5" t="inlineStr">
        <is>
          <t>IT</t>
        </is>
      </c>
      <c r="D1386" s="5" t="inlineStr">
        <is>
          <t>Milan</t>
        </is>
      </c>
      <c r="E1386" s="5" t="inlineStr">
        <is>
          <t>Operations</t>
        </is>
      </c>
      <c r="F1386" s="5" t="inlineStr">
        <is>
          <t>L3</t>
        </is>
      </c>
      <c r="G1386" s="5" t="inlineStr">
        <is>
          <t>Operations L3</t>
        </is>
      </c>
      <c r="H1386" s="5" t="inlineStr">
        <is>
          <t>M</t>
        </is>
      </c>
      <c r="I1386" s="5" t="inlineStr">
        <is>
          <t>Fixed-term</t>
        </is>
      </c>
      <c r="J1386" s="5" t="inlineStr">
        <is>
          <t>Onsite</t>
        </is>
      </c>
      <c r="K1386" s="5" t="n">
        <v>1</v>
      </c>
      <c r="L1386" s="5" t="n">
        <v>40</v>
      </c>
      <c r="M1386" s="5" t="n">
        <v>2</v>
      </c>
      <c r="N1386" s="41" t="n">
        <v>35100</v>
      </c>
      <c r="O1386" s="41" t="n">
        <v>790</v>
      </c>
      <c r="P1386" s="41" t="n">
        <v>0</v>
      </c>
      <c r="Q1386" s="41" t="n">
        <v>1320</v>
      </c>
      <c r="R1386" s="41" t="n">
        <v>0</v>
      </c>
      <c r="S1386" s="28">
        <f>L1386*Settings!$C$7</f>
        <v/>
      </c>
      <c r="T1386" s="34">
        <f>O1386+P1386+Q1386+R1386</f>
        <v/>
      </c>
      <c r="U1386" s="34">
        <f>N1386+T1386</f>
        <v/>
      </c>
      <c r="V1386" s="33">
        <f>N1386/S1386</f>
        <v/>
      </c>
      <c r="W1386" s="33">
        <f>T1386/S1386</f>
        <v/>
      </c>
      <c r="X1386" s="33">
        <f>U1386/S1386</f>
        <v/>
      </c>
      <c r="Y1386" s="4">
        <f>IF(T1386&gt;0,1,0)</f>
        <v/>
      </c>
      <c r="Z1386" s="4">
        <f>INDEX('Job Evaluation'!$I$5:$I$40,MATCH(G1386,'Job Evaluation'!$A$5:$A$40,0))</f>
        <v/>
      </c>
      <c r="AA1386" s="4">
        <f>SUMPRODUCT(($C$2:$C$3444=C1386)*($X$2:$X$3444&lt;X1386))+SUMPRODUCT(($C$2:C1386=C1386)*($X$2:X1386=X1386))</f>
        <v/>
      </c>
      <c r="AB1386" s="4">
        <f>MIN(4,INT((AA1386-1)*4/COUNTIF($C$2:$C$3444,C1386))+1)</f>
        <v/>
      </c>
    </row>
    <row r="1387">
      <c r="A1387" s="5" t="inlineStr">
        <is>
          <t>W01612</t>
        </is>
      </c>
      <c r="B1387" s="5" t="inlineStr">
        <is>
          <t>DE · Munich</t>
        </is>
      </c>
      <c r="C1387" s="5" t="inlineStr">
        <is>
          <t>DE</t>
        </is>
      </c>
      <c r="D1387" s="5" t="inlineStr">
        <is>
          <t>Munich</t>
        </is>
      </c>
      <c r="E1387" s="5" t="inlineStr">
        <is>
          <t>HR</t>
        </is>
      </c>
      <c r="F1387" s="5" t="inlineStr">
        <is>
          <t>L3</t>
        </is>
      </c>
      <c r="G1387" s="5" t="inlineStr">
        <is>
          <t>HR L3</t>
        </is>
      </c>
      <c r="H1387" s="5" t="inlineStr">
        <is>
          <t>M</t>
        </is>
      </c>
      <c r="I1387" s="5" t="inlineStr">
        <is>
          <t>Permanent</t>
        </is>
      </c>
      <c r="J1387" s="5" t="inlineStr">
        <is>
          <t>Onsite</t>
        </is>
      </c>
      <c r="K1387" s="5" t="n">
        <v>1</v>
      </c>
      <c r="L1387" s="5" t="n">
        <v>40</v>
      </c>
      <c r="M1387" s="5" t="n">
        <v>3</v>
      </c>
      <c r="N1387" s="41" t="n">
        <v>55350</v>
      </c>
      <c r="O1387" s="41" t="n">
        <v>2680</v>
      </c>
      <c r="P1387" s="41" t="n">
        <v>0</v>
      </c>
      <c r="Q1387" s="41" t="n">
        <v>0</v>
      </c>
      <c r="R1387" s="41" t="n">
        <v>0</v>
      </c>
      <c r="S1387" s="28">
        <f>L1387*Settings!$C$7</f>
        <v/>
      </c>
      <c r="T1387" s="34">
        <f>O1387+P1387+Q1387+R1387</f>
        <v/>
      </c>
      <c r="U1387" s="34">
        <f>N1387+T1387</f>
        <v/>
      </c>
      <c r="V1387" s="33">
        <f>N1387/S1387</f>
        <v/>
      </c>
      <c r="W1387" s="33">
        <f>T1387/S1387</f>
        <v/>
      </c>
      <c r="X1387" s="33">
        <f>U1387/S1387</f>
        <v/>
      </c>
      <c r="Y1387" s="4">
        <f>IF(T1387&gt;0,1,0)</f>
        <v/>
      </c>
      <c r="Z1387" s="4">
        <f>INDEX('Job Evaluation'!$I$5:$I$40,MATCH(G1387,'Job Evaluation'!$A$5:$A$40,0))</f>
        <v/>
      </c>
      <c r="AA1387" s="4">
        <f>SUMPRODUCT(($C$2:$C$3444=C1387)*($X$2:$X$3444&lt;X1387))+SUMPRODUCT(($C$2:C1387=C1387)*($X$2:X1387=X1387))</f>
        <v/>
      </c>
      <c r="AB1387" s="4">
        <f>MIN(4,INT((AA1387-1)*4/COUNTIF($C$2:$C$3444,C1387))+1)</f>
        <v/>
      </c>
    </row>
    <row r="1388">
      <c r="A1388" s="5" t="inlineStr">
        <is>
          <t>W01613</t>
        </is>
      </c>
      <c r="B1388" s="5" t="inlineStr">
        <is>
          <t>PL · Kraków</t>
        </is>
      </c>
      <c r="C1388" s="5" t="inlineStr">
        <is>
          <t>PL</t>
        </is>
      </c>
      <c r="D1388" s="5" t="inlineStr">
        <is>
          <t>Krakow</t>
        </is>
      </c>
      <c r="E1388" s="5" t="inlineStr">
        <is>
          <t>Sales</t>
        </is>
      </c>
      <c r="F1388" s="5" t="inlineStr">
        <is>
          <t>L1</t>
        </is>
      </c>
      <c r="G1388" s="5" t="inlineStr">
        <is>
          <t>Sales L1</t>
        </is>
      </c>
      <c r="H1388" s="5" t="inlineStr">
        <is>
          <t>F</t>
        </is>
      </c>
      <c r="I1388" s="5" t="inlineStr">
        <is>
          <t>Permanent</t>
        </is>
      </c>
      <c r="J1388" s="5" t="inlineStr">
        <is>
          <t>Hybrid</t>
        </is>
      </c>
      <c r="K1388" s="5" t="n">
        <v>1</v>
      </c>
      <c r="L1388" s="5" t="n">
        <v>40</v>
      </c>
      <c r="M1388" s="5" t="n">
        <v>2</v>
      </c>
      <c r="N1388" s="41" t="n">
        <v>22450</v>
      </c>
      <c r="O1388" s="41" t="n">
        <v>0</v>
      </c>
      <c r="P1388" s="41" t="n">
        <v>2430</v>
      </c>
      <c r="Q1388" s="41" t="n">
        <v>0</v>
      </c>
      <c r="R1388" s="41" t="n">
        <v>0</v>
      </c>
      <c r="S1388" s="28">
        <f>L1388*Settings!$C$7</f>
        <v/>
      </c>
      <c r="T1388" s="34">
        <f>O1388+P1388+Q1388+R1388</f>
        <v/>
      </c>
      <c r="U1388" s="34">
        <f>N1388+T1388</f>
        <v/>
      </c>
      <c r="V1388" s="33">
        <f>N1388/S1388</f>
        <v/>
      </c>
      <c r="W1388" s="33">
        <f>T1388/S1388</f>
        <v/>
      </c>
      <c r="X1388" s="33">
        <f>U1388/S1388</f>
        <v/>
      </c>
      <c r="Y1388" s="4">
        <f>IF(T1388&gt;0,1,0)</f>
        <v/>
      </c>
      <c r="Z1388" s="4">
        <f>INDEX('Job Evaluation'!$I$5:$I$40,MATCH(G1388,'Job Evaluation'!$A$5:$A$40,0))</f>
        <v/>
      </c>
      <c r="AA1388" s="4">
        <f>SUMPRODUCT(($C$2:$C$3444=C1388)*($X$2:$X$3444&lt;X1388))+SUMPRODUCT(($C$2:C1388=C1388)*($X$2:X1388=X1388))</f>
        <v/>
      </c>
      <c r="AB1388" s="4">
        <f>MIN(4,INT((AA1388-1)*4/COUNTIF($C$2:$C$3444,C1388))+1)</f>
        <v/>
      </c>
    </row>
    <row r="1389">
      <c r="A1389" s="5" t="inlineStr">
        <is>
          <t>W01614</t>
        </is>
      </c>
      <c r="B1389" s="5" t="inlineStr">
        <is>
          <t>PL · Kraków</t>
        </is>
      </c>
      <c r="C1389" s="5" t="inlineStr">
        <is>
          <t>PL</t>
        </is>
      </c>
      <c r="D1389" s="5" t="inlineStr">
        <is>
          <t>Krakow</t>
        </is>
      </c>
      <c r="E1389" s="5" t="inlineStr">
        <is>
          <t>Tech</t>
        </is>
      </c>
      <c r="F1389" s="5" t="inlineStr">
        <is>
          <t>L4</t>
        </is>
      </c>
      <c r="G1389" s="5" t="inlineStr">
        <is>
          <t>Tech L4</t>
        </is>
      </c>
      <c r="H1389" s="5" t="inlineStr">
        <is>
          <t>M</t>
        </is>
      </c>
      <c r="I1389" s="5" t="inlineStr">
        <is>
          <t>Permanent</t>
        </is>
      </c>
      <c r="J1389" s="5" t="inlineStr">
        <is>
          <t>Hybrid</t>
        </is>
      </c>
      <c r="K1389" s="5" t="n">
        <v>1</v>
      </c>
      <c r="L1389" s="5" t="n">
        <v>40</v>
      </c>
      <c r="M1389" s="5" t="n">
        <v>3</v>
      </c>
      <c r="N1389" s="41" t="n">
        <v>52650</v>
      </c>
      <c r="O1389" s="41" t="n">
        <v>4350</v>
      </c>
      <c r="P1389" s="41" t="n">
        <v>0</v>
      </c>
      <c r="Q1389" s="41" t="n">
        <v>0</v>
      </c>
      <c r="R1389" s="41" t="n">
        <v>0</v>
      </c>
      <c r="S1389" s="28">
        <f>L1389*Settings!$C$7</f>
        <v/>
      </c>
      <c r="T1389" s="34">
        <f>O1389+P1389+Q1389+R1389</f>
        <v/>
      </c>
      <c r="U1389" s="34">
        <f>N1389+T1389</f>
        <v/>
      </c>
      <c r="V1389" s="33">
        <f>N1389/S1389</f>
        <v/>
      </c>
      <c r="W1389" s="33">
        <f>T1389/S1389</f>
        <v/>
      </c>
      <c r="X1389" s="33">
        <f>U1389/S1389</f>
        <v/>
      </c>
      <c r="Y1389" s="4">
        <f>IF(T1389&gt;0,1,0)</f>
        <v/>
      </c>
      <c r="Z1389" s="4">
        <f>INDEX('Job Evaluation'!$I$5:$I$40,MATCH(G1389,'Job Evaluation'!$A$5:$A$40,0))</f>
        <v/>
      </c>
      <c r="AA1389" s="4">
        <f>SUMPRODUCT(($C$2:$C$3444=C1389)*($X$2:$X$3444&lt;X1389))+SUMPRODUCT(($C$2:C1389=C1389)*($X$2:X1389=X1389))</f>
        <v/>
      </c>
      <c r="AB1389" s="4">
        <f>MIN(4,INT((AA1389-1)*4/COUNTIF($C$2:$C$3444,C1389))+1)</f>
        <v/>
      </c>
    </row>
    <row r="1390">
      <c r="A1390" s="5" t="inlineStr">
        <is>
          <t>W01615</t>
        </is>
      </c>
      <c r="B1390" s="5" t="inlineStr">
        <is>
          <t>PL · Kraków</t>
        </is>
      </c>
      <c r="C1390" s="5" t="inlineStr">
        <is>
          <t>PL</t>
        </is>
      </c>
      <c r="D1390" s="5" t="inlineStr">
        <is>
          <t>Krakow</t>
        </is>
      </c>
      <c r="E1390" s="5" t="inlineStr">
        <is>
          <t>Sales</t>
        </is>
      </c>
      <c r="F1390" s="5" t="inlineStr">
        <is>
          <t>L5</t>
        </is>
      </c>
      <c r="G1390" s="5" t="inlineStr">
        <is>
          <t>Sales L5</t>
        </is>
      </c>
      <c r="H1390" s="5" t="inlineStr">
        <is>
          <t>M</t>
        </is>
      </c>
      <c r="I1390" s="5" t="inlineStr">
        <is>
          <t>Permanent</t>
        </is>
      </c>
      <c r="J1390" s="5" t="inlineStr">
        <is>
          <t>Onsite</t>
        </is>
      </c>
      <c r="K1390" s="5" t="n">
        <v>0.8</v>
      </c>
      <c r="L1390" s="5" t="n">
        <v>32</v>
      </c>
      <c r="M1390" s="5" t="n">
        <v>3</v>
      </c>
      <c r="N1390" s="41" t="n">
        <v>49320</v>
      </c>
      <c r="O1390" s="41" t="n">
        <v>5910</v>
      </c>
      <c r="P1390" s="41" t="n">
        <v>8200</v>
      </c>
      <c r="Q1390" s="41" t="n">
        <v>0</v>
      </c>
      <c r="R1390" s="41" t="n">
        <v>4200</v>
      </c>
      <c r="S1390" s="28">
        <f>L1390*Settings!$C$7</f>
        <v/>
      </c>
      <c r="T1390" s="34">
        <f>O1390+P1390+Q1390+R1390</f>
        <v/>
      </c>
      <c r="U1390" s="34">
        <f>N1390+T1390</f>
        <v/>
      </c>
      <c r="V1390" s="33">
        <f>N1390/S1390</f>
        <v/>
      </c>
      <c r="W1390" s="33">
        <f>T1390/S1390</f>
        <v/>
      </c>
      <c r="X1390" s="33">
        <f>U1390/S1390</f>
        <v/>
      </c>
      <c r="Y1390" s="4">
        <f>IF(T1390&gt;0,1,0)</f>
        <v/>
      </c>
      <c r="Z1390" s="4">
        <f>INDEX('Job Evaluation'!$I$5:$I$40,MATCH(G1390,'Job Evaluation'!$A$5:$A$40,0))</f>
        <v/>
      </c>
      <c r="AA1390" s="4">
        <f>SUMPRODUCT(($C$2:$C$3444=C1390)*($X$2:$X$3444&lt;X1390))+SUMPRODUCT(($C$2:C1390=C1390)*($X$2:X1390=X1390))</f>
        <v/>
      </c>
      <c r="AB1390" s="4">
        <f>MIN(4,INT((AA1390-1)*4/COUNTIF($C$2:$C$3444,C1390))+1)</f>
        <v/>
      </c>
    </row>
    <row r="1391">
      <c r="A1391" s="5" t="inlineStr">
        <is>
          <t>W01616</t>
        </is>
      </c>
      <c r="B1391" s="5" t="inlineStr">
        <is>
          <t>IT · Milan</t>
        </is>
      </c>
      <c r="C1391" s="5" t="inlineStr">
        <is>
          <t>IT</t>
        </is>
      </c>
      <c r="D1391" s="5" t="inlineStr">
        <is>
          <t>Milan</t>
        </is>
      </c>
      <c r="E1391" s="5" t="inlineStr">
        <is>
          <t>Customer Service</t>
        </is>
      </c>
      <c r="F1391" s="5" t="inlineStr">
        <is>
          <t>L3</t>
        </is>
      </c>
      <c r="G1391" s="5" t="inlineStr">
        <is>
          <t>Customer Service L3</t>
        </is>
      </c>
      <c r="H1391" s="5" t="inlineStr">
        <is>
          <t>M</t>
        </is>
      </c>
      <c r="I1391" s="5" t="inlineStr">
        <is>
          <t>Permanent</t>
        </is>
      </c>
      <c r="J1391" s="5" t="inlineStr">
        <is>
          <t>Remote</t>
        </is>
      </c>
      <c r="K1391" s="5" t="n">
        <v>1</v>
      </c>
      <c r="L1391" s="5" t="n">
        <v>40</v>
      </c>
      <c r="M1391" s="5" t="n">
        <v>3</v>
      </c>
      <c r="N1391" s="41" t="n">
        <v>40950</v>
      </c>
      <c r="O1391" s="41" t="n">
        <v>2140</v>
      </c>
      <c r="P1391" s="41" t="n">
        <v>0</v>
      </c>
      <c r="Q1391" s="41" t="n">
        <v>0</v>
      </c>
      <c r="R1391" s="41" t="n">
        <v>0</v>
      </c>
      <c r="S1391" s="28">
        <f>L1391*Settings!$C$7</f>
        <v/>
      </c>
      <c r="T1391" s="34">
        <f>O1391+P1391+Q1391+R1391</f>
        <v/>
      </c>
      <c r="U1391" s="34">
        <f>N1391+T1391</f>
        <v/>
      </c>
      <c r="V1391" s="33">
        <f>N1391/S1391</f>
        <v/>
      </c>
      <c r="W1391" s="33">
        <f>T1391/S1391</f>
        <v/>
      </c>
      <c r="X1391" s="33">
        <f>U1391/S1391</f>
        <v/>
      </c>
      <c r="Y1391" s="4">
        <f>IF(T1391&gt;0,1,0)</f>
        <v/>
      </c>
      <c r="Z1391" s="4">
        <f>INDEX('Job Evaluation'!$I$5:$I$40,MATCH(G1391,'Job Evaluation'!$A$5:$A$40,0))</f>
        <v/>
      </c>
      <c r="AA1391" s="4">
        <f>SUMPRODUCT(($C$2:$C$3444=C1391)*($X$2:$X$3444&lt;X1391))+SUMPRODUCT(($C$2:C1391=C1391)*($X$2:X1391=X1391))</f>
        <v/>
      </c>
      <c r="AB1391" s="4">
        <f>MIN(4,INT((AA1391-1)*4/COUNTIF($C$2:$C$3444,C1391))+1)</f>
        <v/>
      </c>
    </row>
    <row r="1392">
      <c r="A1392" s="5" t="inlineStr">
        <is>
          <t>W01617</t>
        </is>
      </c>
      <c r="B1392" s="5" t="inlineStr">
        <is>
          <t>PL · Kraków</t>
        </is>
      </c>
      <c r="C1392" s="5" t="inlineStr">
        <is>
          <t>PL</t>
        </is>
      </c>
      <c r="D1392" s="5" t="inlineStr">
        <is>
          <t>Krakow</t>
        </is>
      </c>
      <c r="E1392" s="5" t="inlineStr">
        <is>
          <t>Finance</t>
        </is>
      </c>
      <c r="F1392" s="5" t="inlineStr">
        <is>
          <t>L3</t>
        </is>
      </c>
      <c r="G1392" s="5" t="inlineStr">
        <is>
          <t>Finance L3</t>
        </is>
      </c>
      <c r="H1392" s="5" t="inlineStr">
        <is>
          <t>F</t>
        </is>
      </c>
      <c r="I1392" s="5" t="inlineStr">
        <is>
          <t>Permanent</t>
        </is>
      </c>
      <c r="J1392" s="5" t="inlineStr">
        <is>
          <t>Onsite</t>
        </is>
      </c>
      <c r="K1392" s="5" t="n">
        <v>1</v>
      </c>
      <c r="L1392" s="5" t="n">
        <v>40</v>
      </c>
      <c r="M1392" s="5" t="n">
        <v>4</v>
      </c>
      <c r="N1392" s="41" t="n">
        <v>40650</v>
      </c>
      <c r="O1392" s="41" t="n">
        <v>2320</v>
      </c>
      <c r="P1392" s="41" t="n">
        <v>0</v>
      </c>
      <c r="Q1392" s="41" t="n">
        <v>0</v>
      </c>
      <c r="R1392" s="41" t="n">
        <v>0</v>
      </c>
      <c r="S1392" s="28">
        <f>L1392*Settings!$C$7</f>
        <v/>
      </c>
      <c r="T1392" s="34">
        <f>O1392+P1392+Q1392+R1392</f>
        <v/>
      </c>
      <c r="U1392" s="34">
        <f>N1392+T1392</f>
        <v/>
      </c>
      <c r="V1392" s="33">
        <f>N1392/S1392</f>
        <v/>
      </c>
      <c r="W1392" s="33">
        <f>T1392/S1392</f>
        <v/>
      </c>
      <c r="X1392" s="33">
        <f>U1392/S1392</f>
        <v/>
      </c>
      <c r="Y1392" s="4">
        <f>IF(T1392&gt;0,1,0)</f>
        <v/>
      </c>
      <c r="Z1392" s="4">
        <f>INDEX('Job Evaluation'!$I$5:$I$40,MATCH(G1392,'Job Evaluation'!$A$5:$A$40,0))</f>
        <v/>
      </c>
      <c r="AA1392" s="4">
        <f>SUMPRODUCT(($C$2:$C$3444=C1392)*($X$2:$X$3444&lt;X1392))+SUMPRODUCT(($C$2:C1392=C1392)*($X$2:X1392=X1392))</f>
        <v/>
      </c>
      <c r="AB1392" s="4">
        <f>MIN(4,INT((AA1392-1)*4/COUNTIF($C$2:$C$3444,C1392))+1)</f>
        <v/>
      </c>
    </row>
    <row r="1393">
      <c r="A1393" s="5" t="inlineStr">
        <is>
          <t>W01618</t>
        </is>
      </c>
      <c r="B1393" s="5" t="inlineStr">
        <is>
          <t>PL · Kraków</t>
        </is>
      </c>
      <c r="C1393" s="5" t="inlineStr">
        <is>
          <t>PL</t>
        </is>
      </c>
      <c r="D1393" s="5" t="inlineStr">
        <is>
          <t>Krakow</t>
        </is>
      </c>
      <c r="E1393" s="5" t="inlineStr">
        <is>
          <t>HR</t>
        </is>
      </c>
      <c r="F1393" s="5" t="inlineStr">
        <is>
          <t>L2</t>
        </is>
      </c>
      <c r="G1393" s="5" t="inlineStr">
        <is>
          <t>HR L2</t>
        </is>
      </c>
      <c r="H1393" s="5" t="inlineStr">
        <is>
          <t>M</t>
        </is>
      </c>
      <c r="I1393" s="5" t="inlineStr">
        <is>
          <t>Permanent</t>
        </is>
      </c>
      <c r="J1393" s="5" t="inlineStr">
        <is>
          <t>Hybrid</t>
        </is>
      </c>
      <c r="K1393" s="5" t="n">
        <v>1</v>
      </c>
      <c r="L1393" s="5" t="n">
        <v>40</v>
      </c>
      <c r="M1393" s="5" t="n">
        <v>3</v>
      </c>
      <c r="N1393" s="41" t="n">
        <v>23750</v>
      </c>
      <c r="O1393" s="41" t="n">
        <v>0</v>
      </c>
      <c r="P1393" s="41" t="n">
        <v>0</v>
      </c>
      <c r="Q1393" s="41" t="n">
        <v>0</v>
      </c>
      <c r="R1393" s="41" t="n">
        <v>0</v>
      </c>
      <c r="S1393" s="28">
        <f>L1393*Settings!$C$7</f>
        <v/>
      </c>
      <c r="T1393" s="34">
        <f>O1393+P1393+Q1393+R1393</f>
        <v/>
      </c>
      <c r="U1393" s="34">
        <f>N1393+T1393</f>
        <v/>
      </c>
      <c r="V1393" s="33">
        <f>N1393/S1393</f>
        <v/>
      </c>
      <c r="W1393" s="33">
        <f>T1393/S1393</f>
        <v/>
      </c>
      <c r="X1393" s="33">
        <f>U1393/S1393</f>
        <v/>
      </c>
      <c r="Y1393" s="4">
        <f>IF(T1393&gt;0,1,0)</f>
        <v/>
      </c>
      <c r="Z1393" s="4">
        <f>INDEX('Job Evaluation'!$I$5:$I$40,MATCH(G1393,'Job Evaluation'!$A$5:$A$40,0))</f>
        <v/>
      </c>
      <c r="AA1393" s="4">
        <f>SUMPRODUCT(($C$2:$C$3444=C1393)*($X$2:$X$3444&lt;X1393))+SUMPRODUCT(($C$2:C1393=C1393)*($X$2:X1393=X1393))</f>
        <v/>
      </c>
      <c r="AB1393" s="4">
        <f>MIN(4,INT((AA1393-1)*4/COUNTIF($C$2:$C$3444,C1393))+1)</f>
        <v/>
      </c>
    </row>
    <row r="1394">
      <c r="A1394" s="5" t="inlineStr">
        <is>
          <t>W01619</t>
        </is>
      </c>
      <c r="B1394" s="5" t="inlineStr">
        <is>
          <t>DE · Munich</t>
        </is>
      </c>
      <c r="C1394" s="5" t="inlineStr">
        <is>
          <t>DE</t>
        </is>
      </c>
      <c r="D1394" s="5" t="inlineStr">
        <is>
          <t>Munich</t>
        </is>
      </c>
      <c r="E1394" s="5" t="inlineStr">
        <is>
          <t>Sales</t>
        </is>
      </c>
      <c r="F1394" s="5" t="inlineStr">
        <is>
          <t>L1</t>
        </is>
      </c>
      <c r="G1394" s="5" t="inlineStr">
        <is>
          <t>Sales L1</t>
        </is>
      </c>
      <c r="H1394" s="5" t="inlineStr">
        <is>
          <t>F</t>
        </is>
      </c>
      <c r="I1394" s="5" t="inlineStr">
        <is>
          <t>Permanent</t>
        </is>
      </c>
      <c r="J1394" s="5" t="inlineStr">
        <is>
          <t>Remote</t>
        </is>
      </c>
      <c r="K1394" s="5" t="n">
        <v>1</v>
      </c>
      <c r="L1394" s="5" t="n">
        <v>40</v>
      </c>
      <c r="M1394" s="5" t="n">
        <v>3</v>
      </c>
      <c r="N1394" s="41" t="n">
        <v>39100</v>
      </c>
      <c r="O1394" s="41" t="n">
        <v>0</v>
      </c>
      <c r="P1394" s="41" t="n">
        <v>4370</v>
      </c>
      <c r="Q1394" s="41" t="n">
        <v>0</v>
      </c>
      <c r="R1394" s="41" t="n">
        <v>0</v>
      </c>
      <c r="S1394" s="28">
        <f>L1394*Settings!$C$7</f>
        <v/>
      </c>
      <c r="T1394" s="34">
        <f>O1394+P1394+Q1394+R1394</f>
        <v/>
      </c>
      <c r="U1394" s="34">
        <f>N1394+T1394</f>
        <v/>
      </c>
      <c r="V1394" s="33">
        <f>N1394/S1394</f>
        <v/>
      </c>
      <c r="W1394" s="33">
        <f>T1394/S1394</f>
        <v/>
      </c>
      <c r="X1394" s="33">
        <f>U1394/S1394</f>
        <v/>
      </c>
      <c r="Y1394" s="4">
        <f>IF(T1394&gt;0,1,0)</f>
        <v/>
      </c>
      <c r="Z1394" s="4">
        <f>INDEX('Job Evaluation'!$I$5:$I$40,MATCH(G1394,'Job Evaluation'!$A$5:$A$40,0))</f>
        <v/>
      </c>
      <c r="AA1394" s="4">
        <f>SUMPRODUCT(($C$2:$C$3444=C1394)*($X$2:$X$3444&lt;X1394))+SUMPRODUCT(($C$2:C1394=C1394)*($X$2:X1394=X1394))</f>
        <v/>
      </c>
      <c r="AB1394" s="4">
        <f>MIN(4,INT((AA1394-1)*4/COUNTIF($C$2:$C$3444,C1394))+1)</f>
        <v/>
      </c>
    </row>
    <row r="1395">
      <c r="A1395" s="5" t="inlineStr">
        <is>
          <t>W01620</t>
        </is>
      </c>
      <c r="B1395" s="5" t="inlineStr">
        <is>
          <t>ES · Barcelona</t>
        </is>
      </c>
      <c r="C1395" s="5" t="inlineStr">
        <is>
          <t>ES</t>
        </is>
      </c>
      <c r="D1395" s="5" t="inlineStr">
        <is>
          <t>Barcelona</t>
        </is>
      </c>
      <c r="E1395" s="5" t="inlineStr">
        <is>
          <t>Tech</t>
        </is>
      </c>
      <c r="F1395" s="5" t="inlineStr">
        <is>
          <t>L1</t>
        </is>
      </c>
      <c r="G1395" s="5" t="inlineStr">
        <is>
          <t>Tech L1</t>
        </is>
      </c>
      <c r="H1395" s="5" t="inlineStr">
        <is>
          <t>M</t>
        </is>
      </c>
      <c r="I1395" s="5" t="inlineStr">
        <is>
          <t>Permanent</t>
        </is>
      </c>
      <c r="J1395" s="5" t="inlineStr">
        <is>
          <t>Onsite</t>
        </is>
      </c>
      <c r="K1395" s="5" t="n">
        <v>1</v>
      </c>
      <c r="L1395" s="5" t="n">
        <v>40</v>
      </c>
      <c r="M1395" s="5" t="n">
        <v>3</v>
      </c>
      <c r="N1395" s="41" t="n">
        <v>33150</v>
      </c>
      <c r="O1395" s="41" t="n">
        <v>0</v>
      </c>
      <c r="P1395" s="41" t="n">
        <v>0</v>
      </c>
      <c r="Q1395" s="41" t="n">
        <v>0</v>
      </c>
      <c r="R1395" s="41" t="n">
        <v>0</v>
      </c>
      <c r="S1395" s="28">
        <f>L1395*Settings!$C$7</f>
        <v/>
      </c>
      <c r="T1395" s="34">
        <f>O1395+P1395+Q1395+R1395</f>
        <v/>
      </c>
      <c r="U1395" s="34">
        <f>N1395+T1395</f>
        <v/>
      </c>
      <c r="V1395" s="33">
        <f>N1395/S1395</f>
        <v/>
      </c>
      <c r="W1395" s="33">
        <f>T1395/S1395</f>
        <v/>
      </c>
      <c r="X1395" s="33">
        <f>U1395/S1395</f>
        <v/>
      </c>
      <c r="Y1395" s="4">
        <f>IF(T1395&gt;0,1,0)</f>
        <v/>
      </c>
      <c r="Z1395" s="4">
        <f>INDEX('Job Evaluation'!$I$5:$I$40,MATCH(G1395,'Job Evaluation'!$A$5:$A$40,0))</f>
        <v/>
      </c>
      <c r="AA1395" s="4">
        <f>SUMPRODUCT(($C$2:$C$3444=C1395)*($X$2:$X$3444&lt;X1395))+SUMPRODUCT(($C$2:C1395=C1395)*($X$2:X1395=X1395))</f>
        <v/>
      </c>
      <c r="AB1395" s="4">
        <f>MIN(4,INT((AA1395-1)*4/COUNTIF($C$2:$C$3444,C1395))+1)</f>
        <v/>
      </c>
    </row>
    <row r="1396">
      <c r="A1396" s="5" t="inlineStr">
        <is>
          <t>W01622</t>
        </is>
      </c>
      <c r="B1396" s="5" t="inlineStr">
        <is>
          <t>IT · Milan</t>
        </is>
      </c>
      <c r="C1396" s="5" t="inlineStr">
        <is>
          <t>IT</t>
        </is>
      </c>
      <c r="D1396" s="5" t="inlineStr">
        <is>
          <t>Milan</t>
        </is>
      </c>
      <c r="E1396" s="5" t="inlineStr">
        <is>
          <t>Tech</t>
        </is>
      </c>
      <c r="F1396" s="5" t="inlineStr">
        <is>
          <t>L1</t>
        </is>
      </c>
      <c r="G1396" s="5" t="inlineStr">
        <is>
          <t>Tech L1</t>
        </is>
      </c>
      <c r="H1396" s="5" t="inlineStr">
        <is>
          <t>F</t>
        </is>
      </c>
      <c r="I1396" s="5" t="inlineStr">
        <is>
          <t>Permanent</t>
        </is>
      </c>
      <c r="J1396" s="5" t="inlineStr">
        <is>
          <t>Onsite</t>
        </is>
      </c>
      <c r="K1396" s="5" t="n">
        <v>1</v>
      </c>
      <c r="L1396" s="5" t="n">
        <v>40</v>
      </c>
      <c r="M1396" s="5" t="n">
        <v>3</v>
      </c>
      <c r="N1396" s="41" t="n">
        <v>31200</v>
      </c>
      <c r="O1396" s="41" t="n">
        <v>0</v>
      </c>
      <c r="P1396" s="41" t="n">
        <v>0</v>
      </c>
      <c r="Q1396" s="41" t="n">
        <v>0</v>
      </c>
      <c r="R1396" s="41" t="n">
        <v>0</v>
      </c>
      <c r="S1396" s="28">
        <f>L1396*Settings!$C$7</f>
        <v/>
      </c>
      <c r="T1396" s="34">
        <f>O1396+P1396+Q1396+R1396</f>
        <v/>
      </c>
      <c r="U1396" s="34">
        <f>N1396+T1396</f>
        <v/>
      </c>
      <c r="V1396" s="33">
        <f>N1396/S1396</f>
        <v/>
      </c>
      <c r="W1396" s="33">
        <f>T1396/S1396</f>
        <v/>
      </c>
      <c r="X1396" s="33">
        <f>U1396/S1396</f>
        <v/>
      </c>
      <c r="Y1396" s="4">
        <f>IF(T1396&gt;0,1,0)</f>
        <v/>
      </c>
      <c r="Z1396" s="4">
        <f>INDEX('Job Evaluation'!$I$5:$I$40,MATCH(G1396,'Job Evaluation'!$A$5:$A$40,0))</f>
        <v/>
      </c>
      <c r="AA1396" s="4">
        <f>SUMPRODUCT(($C$2:$C$3444=C1396)*($X$2:$X$3444&lt;X1396))+SUMPRODUCT(($C$2:C1396=C1396)*($X$2:X1396=X1396))</f>
        <v/>
      </c>
      <c r="AB1396" s="4">
        <f>MIN(4,INT((AA1396-1)*4/COUNTIF($C$2:$C$3444,C1396))+1)</f>
        <v/>
      </c>
    </row>
    <row r="1397">
      <c r="A1397" s="5" t="inlineStr">
        <is>
          <t>W01623</t>
        </is>
      </c>
      <c r="B1397" s="5" t="inlineStr">
        <is>
          <t>IT · Milan</t>
        </is>
      </c>
      <c r="C1397" s="5" t="inlineStr">
        <is>
          <t>IT</t>
        </is>
      </c>
      <c r="D1397" s="5" t="inlineStr">
        <is>
          <t>Milan</t>
        </is>
      </c>
      <c r="E1397" s="5" t="inlineStr">
        <is>
          <t>Customer Service</t>
        </is>
      </c>
      <c r="F1397" s="5" t="inlineStr">
        <is>
          <t>L1</t>
        </is>
      </c>
      <c r="G1397" s="5" t="inlineStr">
        <is>
          <t>Customer Service L1</t>
        </is>
      </c>
      <c r="H1397" s="5" t="inlineStr">
        <is>
          <t>F</t>
        </is>
      </c>
      <c r="I1397" s="5" t="inlineStr">
        <is>
          <t>Permanent</t>
        </is>
      </c>
      <c r="J1397" s="5" t="inlineStr">
        <is>
          <t>Hybrid</t>
        </is>
      </c>
      <c r="K1397" s="5" t="n">
        <v>1</v>
      </c>
      <c r="L1397" s="5" t="n">
        <v>40</v>
      </c>
      <c r="M1397" s="5" t="n">
        <v>3</v>
      </c>
      <c r="N1397" s="41" t="n">
        <v>19450</v>
      </c>
      <c r="O1397" s="41" t="n">
        <v>0</v>
      </c>
      <c r="P1397" s="41" t="n">
        <v>0</v>
      </c>
      <c r="Q1397" s="41" t="n">
        <v>0</v>
      </c>
      <c r="R1397" s="41" t="n">
        <v>0</v>
      </c>
      <c r="S1397" s="28">
        <f>L1397*Settings!$C$7</f>
        <v/>
      </c>
      <c r="T1397" s="34">
        <f>O1397+P1397+Q1397+R1397</f>
        <v/>
      </c>
      <c r="U1397" s="34">
        <f>N1397+T1397</f>
        <v/>
      </c>
      <c r="V1397" s="33">
        <f>N1397/S1397</f>
        <v/>
      </c>
      <c r="W1397" s="33">
        <f>T1397/S1397</f>
        <v/>
      </c>
      <c r="X1397" s="33">
        <f>U1397/S1397</f>
        <v/>
      </c>
      <c r="Y1397" s="4">
        <f>IF(T1397&gt;0,1,0)</f>
        <v/>
      </c>
      <c r="Z1397" s="4">
        <f>INDEX('Job Evaluation'!$I$5:$I$40,MATCH(G1397,'Job Evaluation'!$A$5:$A$40,0))</f>
        <v/>
      </c>
      <c r="AA1397" s="4">
        <f>SUMPRODUCT(($C$2:$C$3444=C1397)*($X$2:$X$3444&lt;X1397))+SUMPRODUCT(($C$2:C1397=C1397)*($X$2:X1397=X1397))</f>
        <v/>
      </c>
      <c r="AB1397" s="4">
        <f>MIN(4,INT((AA1397-1)*4/COUNTIF($C$2:$C$3444,C1397))+1)</f>
        <v/>
      </c>
    </row>
    <row r="1398">
      <c r="A1398" s="5" t="inlineStr">
        <is>
          <t>W01624</t>
        </is>
      </c>
      <c r="B1398" s="5" t="inlineStr">
        <is>
          <t>PL · Kraków</t>
        </is>
      </c>
      <c r="C1398" s="5" t="inlineStr">
        <is>
          <t>PL</t>
        </is>
      </c>
      <c r="D1398" s="5" t="inlineStr">
        <is>
          <t>Krakow</t>
        </is>
      </c>
      <c r="E1398" s="5" t="inlineStr">
        <is>
          <t>Operations</t>
        </is>
      </c>
      <c r="F1398" s="5" t="inlineStr">
        <is>
          <t>L3</t>
        </is>
      </c>
      <c r="G1398" s="5" t="inlineStr">
        <is>
          <t>Operations L3</t>
        </is>
      </c>
      <c r="H1398" s="5" t="inlineStr">
        <is>
          <t>M</t>
        </is>
      </c>
      <c r="I1398" s="5" t="inlineStr">
        <is>
          <t>Fixed-term</t>
        </is>
      </c>
      <c r="J1398" s="5" t="inlineStr">
        <is>
          <t>Remote</t>
        </is>
      </c>
      <c r="K1398" s="5" t="n">
        <v>1</v>
      </c>
      <c r="L1398" s="5" t="n">
        <v>40</v>
      </c>
      <c r="M1398" s="5" t="n">
        <v>3</v>
      </c>
      <c r="N1398" s="41" t="n">
        <v>33800</v>
      </c>
      <c r="O1398" s="41" t="n">
        <v>1690</v>
      </c>
      <c r="P1398" s="41" t="n">
        <v>0</v>
      </c>
      <c r="Q1398" s="41" t="n">
        <v>0</v>
      </c>
      <c r="R1398" s="41" t="n">
        <v>0</v>
      </c>
      <c r="S1398" s="28">
        <f>L1398*Settings!$C$7</f>
        <v/>
      </c>
      <c r="T1398" s="34">
        <f>O1398+P1398+Q1398+R1398</f>
        <v/>
      </c>
      <c r="U1398" s="34">
        <f>N1398+T1398</f>
        <v/>
      </c>
      <c r="V1398" s="33">
        <f>N1398/S1398</f>
        <v/>
      </c>
      <c r="W1398" s="33">
        <f>T1398/S1398</f>
        <v/>
      </c>
      <c r="X1398" s="33">
        <f>U1398/S1398</f>
        <v/>
      </c>
      <c r="Y1398" s="4">
        <f>IF(T1398&gt;0,1,0)</f>
        <v/>
      </c>
      <c r="Z1398" s="4">
        <f>INDEX('Job Evaluation'!$I$5:$I$40,MATCH(G1398,'Job Evaluation'!$A$5:$A$40,0))</f>
        <v/>
      </c>
      <c r="AA1398" s="4">
        <f>SUMPRODUCT(($C$2:$C$3444=C1398)*($X$2:$X$3444&lt;X1398))+SUMPRODUCT(($C$2:C1398=C1398)*($X$2:X1398=X1398))</f>
        <v/>
      </c>
      <c r="AB1398" s="4">
        <f>MIN(4,INT((AA1398-1)*4/COUNTIF($C$2:$C$3444,C1398))+1)</f>
        <v/>
      </c>
    </row>
    <row r="1399">
      <c r="A1399" s="5" t="inlineStr">
        <is>
          <t>W01625</t>
        </is>
      </c>
      <c r="B1399" s="5" t="inlineStr">
        <is>
          <t>PL · Kraków</t>
        </is>
      </c>
      <c r="C1399" s="5" t="inlineStr">
        <is>
          <t>PL</t>
        </is>
      </c>
      <c r="D1399" s="5" t="inlineStr">
        <is>
          <t>Krakow</t>
        </is>
      </c>
      <c r="E1399" s="5" t="inlineStr">
        <is>
          <t>Operations</t>
        </is>
      </c>
      <c r="F1399" s="5" t="inlineStr">
        <is>
          <t>L3</t>
        </is>
      </c>
      <c r="G1399" s="5" t="inlineStr">
        <is>
          <t>Operations L3</t>
        </is>
      </c>
      <c r="H1399" s="5" t="inlineStr">
        <is>
          <t>M</t>
        </is>
      </c>
      <c r="I1399" s="5" t="inlineStr">
        <is>
          <t>Permanent</t>
        </is>
      </c>
      <c r="J1399" s="5" t="inlineStr">
        <is>
          <t>Hybrid</t>
        </is>
      </c>
      <c r="K1399" s="5" t="n">
        <v>1</v>
      </c>
      <c r="L1399" s="5" t="n">
        <v>40</v>
      </c>
      <c r="M1399" s="5" t="n">
        <v>3</v>
      </c>
      <c r="N1399" s="41" t="n">
        <v>33850</v>
      </c>
      <c r="O1399" s="41" t="n">
        <v>1760</v>
      </c>
      <c r="P1399" s="41" t="n">
        <v>0</v>
      </c>
      <c r="Q1399" s="41" t="n">
        <v>0</v>
      </c>
      <c r="R1399" s="41" t="n">
        <v>0</v>
      </c>
      <c r="S1399" s="28">
        <f>L1399*Settings!$C$7</f>
        <v/>
      </c>
      <c r="T1399" s="34">
        <f>O1399+P1399+Q1399+R1399</f>
        <v/>
      </c>
      <c r="U1399" s="34">
        <f>N1399+T1399</f>
        <v/>
      </c>
      <c r="V1399" s="33">
        <f>N1399/S1399</f>
        <v/>
      </c>
      <c r="W1399" s="33">
        <f>T1399/S1399</f>
        <v/>
      </c>
      <c r="X1399" s="33">
        <f>U1399/S1399</f>
        <v/>
      </c>
      <c r="Y1399" s="4">
        <f>IF(T1399&gt;0,1,0)</f>
        <v/>
      </c>
      <c r="Z1399" s="4">
        <f>INDEX('Job Evaluation'!$I$5:$I$40,MATCH(G1399,'Job Evaluation'!$A$5:$A$40,0))</f>
        <v/>
      </c>
      <c r="AA1399" s="4">
        <f>SUMPRODUCT(($C$2:$C$3444=C1399)*($X$2:$X$3444&lt;X1399))+SUMPRODUCT(($C$2:C1399=C1399)*($X$2:X1399=X1399))</f>
        <v/>
      </c>
      <c r="AB1399" s="4">
        <f>MIN(4,INT((AA1399-1)*4/COUNTIF($C$2:$C$3444,C1399))+1)</f>
        <v/>
      </c>
    </row>
    <row r="1400">
      <c r="A1400" s="5" t="inlineStr">
        <is>
          <t>W01626</t>
        </is>
      </c>
      <c r="B1400" s="5" t="inlineStr">
        <is>
          <t>ES · Barcelona</t>
        </is>
      </c>
      <c r="C1400" s="5" t="inlineStr">
        <is>
          <t>ES</t>
        </is>
      </c>
      <c r="D1400" s="5" t="inlineStr">
        <is>
          <t>Barcelona</t>
        </is>
      </c>
      <c r="E1400" s="5" t="inlineStr">
        <is>
          <t>Customer Service</t>
        </is>
      </c>
      <c r="F1400" s="5" t="inlineStr">
        <is>
          <t>L3</t>
        </is>
      </c>
      <c r="G1400" s="5" t="inlineStr">
        <is>
          <t>Customer Service L3</t>
        </is>
      </c>
      <c r="H1400" s="5" t="inlineStr">
        <is>
          <t>F</t>
        </is>
      </c>
      <c r="I1400" s="5" t="inlineStr">
        <is>
          <t>Permanent</t>
        </is>
      </c>
      <c r="J1400" s="5" t="inlineStr">
        <is>
          <t>Hybrid</t>
        </is>
      </c>
      <c r="K1400" s="5" t="n">
        <v>1</v>
      </c>
      <c r="L1400" s="5" t="n">
        <v>40</v>
      </c>
      <c r="M1400" s="5" t="n">
        <v>3</v>
      </c>
      <c r="N1400" s="41" t="n">
        <v>42000</v>
      </c>
      <c r="O1400" s="41" t="n">
        <v>1860</v>
      </c>
      <c r="P1400" s="41" t="n">
        <v>0</v>
      </c>
      <c r="Q1400" s="41" t="n">
        <v>0</v>
      </c>
      <c r="R1400" s="41" t="n">
        <v>0</v>
      </c>
      <c r="S1400" s="28">
        <f>L1400*Settings!$C$7</f>
        <v/>
      </c>
      <c r="T1400" s="34">
        <f>O1400+P1400+Q1400+R1400</f>
        <v/>
      </c>
      <c r="U1400" s="34">
        <f>N1400+T1400</f>
        <v/>
      </c>
      <c r="V1400" s="33">
        <f>N1400/S1400</f>
        <v/>
      </c>
      <c r="W1400" s="33">
        <f>T1400/S1400</f>
        <v/>
      </c>
      <c r="X1400" s="33">
        <f>U1400/S1400</f>
        <v/>
      </c>
      <c r="Y1400" s="4">
        <f>IF(T1400&gt;0,1,0)</f>
        <v/>
      </c>
      <c r="Z1400" s="4">
        <f>INDEX('Job Evaluation'!$I$5:$I$40,MATCH(G1400,'Job Evaluation'!$A$5:$A$40,0))</f>
        <v/>
      </c>
      <c r="AA1400" s="4">
        <f>SUMPRODUCT(($C$2:$C$3444=C1400)*($X$2:$X$3444&lt;X1400))+SUMPRODUCT(($C$2:C1400=C1400)*($X$2:X1400=X1400))</f>
        <v/>
      </c>
      <c r="AB1400" s="4">
        <f>MIN(4,INT((AA1400-1)*4/COUNTIF($C$2:$C$3444,C1400))+1)</f>
        <v/>
      </c>
    </row>
    <row r="1401">
      <c r="A1401" s="5" t="inlineStr">
        <is>
          <t>W01627</t>
        </is>
      </c>
      <c r="B1401" s="5" t="inlineStr">
        <is>
          <t>IT · Milan</t>
        </is>
      </c>
      <c r="C1401" s="5" t="inlineStr">
        <is>
          <t>IT</t>
        </is>
      </c>
      <c r="D1401" s="5" t="inlineStr">
        <is>
          <t>Milan</t>
        </is>
      </c>
      <c r="E1401" s="5" t="inlineStr">
        <is>
          <t>HR</t>
        </is>
      </c>
      <c r="F1401" s="5" t="inlineStr">
        <is>
          <t>L4</t>
        </is>
      </c>
      <c r="G1401" s="5" t="inlineStr">
        <is>
          <t>HR L4</t>
        </is>
      </c>
      <c r="H1401" s="5" t="inlineStr">
        <is>
          <t>M</t>
        </is>
      </c>
      <c r="I1401" s="5" t="inlineStr">
        <is>
          <t>Permanent</t>
        </is>
      </c>
      <c r="J1401" s="5" t="inlineStr">
        <is>
          <t>Hybrid</t>
        </is>
      </c>
      <c r="K1401" s="5" t="n">
        <v>1</v>
      </c>
      <c r="L1401" s="5" t="n">
        <v>40</v>
      </c>
      <c r="M1401" s="5" t="n">
        <v>3</v>
      </c>
      <c r="N1401" s="41" t="n">
        <v>55750</v>
      </c>
      <c r="O1401" s="41" t="n">
        <v>4540</v>
      </c>
      <c r="P1401" s="41" t="n">
        <v>0</v>
      </c>
      <c r="Q1401" s="41" t="n">
        <v>0</v>
      </c>
      <c r="R1401" s="41" t="n">
        <v>0</v>
      </c>
      <c r="S1401" s="28">
        <f>L1401*Settings!$C$7</f>
        <v/>
      </c>
      <c r="T1401" s="34">
        <f>O1401+P1401+Q1401+R1401</f>
        <v/>
      </c>
      <c r="U1401" s="34">
        <f>N1401+T1401</f>
        <v/>
      </c>
      <c r="V1401" s="33">
        <f>N1401/S1401</f>
        <v/>
      </c>
      <c r="W1401" s="33">
        <f>T1401/S1401</f>
        <v/>
      </c>
      <c r="X1401" s="33">
        <f>U1401/S1401</f>
        <v/>
      </c>
      <c r="Y1401" s="4">
        <f>IF(T1401&gt;0,1,0)</f>
        <v/>
      </c>
      <c r="Z1401" s="4">
        <f>INDEX('Job Evaluation'!$I$5:$I$40,MATCH(G1401,'Job Evaluation'!$A$5:$A$40,0))</f>
        <v/>
      </c>
      <c r="AA1401" s="4">
        <f>SUMPRODUCT(($C$2:$C$3444=C1401)*($X$2:$X$3444&lt;X1401))+SUMPRODUCT(($C$2:C1401=C1401)*($X$2:X1401=X1401))</f>
        <v/>
      </c>
      <c r="AB1401" s="4">
        <f>MIN(4,INT((AA1401-1)*4/COUNTIF($C$2:$C$3444,C1401))+1)</f>
        <v/>
      </c>
    </row>
    <row r="1402">
      <c r="A1402" s="5" t="inlineStr">
        <is>
          <t>W01628</t>
        </is>
      </c>
      <c r="B1402" s="5" t="inlineStr">
        <is>
          <t>IT · Milan</t>
        </is>
      </c>
      <c r="C1402" s="5" t="inlineStr">
        <is>
          <t>IT</t>
        </is>
      </c>
      <c r="D1402" s="5" t="inlineStr">
        <is>
          <t>Milan</t>
        </is>
      </c>
      <c r="E1402" s="5" t="inlineStr">
        <is>
          <t>Operations</t>
        </is>
      </c>
      <c r="F1402" s="5" t="inlineStr">
        <is>
          <t>L1</t>
        </is>
      </c>
      <c r="G1402" s="5" t="inlineStr">
        <is>
          <t>Operations L1</t>
        </is>
      </c>
      <c r="H1402" s="5" t="inlineStr">
        <is>
          <t>F</t>
        </is>
      </c>
      <c r="I1402" s="5" t="inlineStr">
        <is>
          <t>Permanent</t>
        </is>
      </c>
      <c r="J1402" s="5" t="inlineStr">
        <is>
          <t>Hybrid</t>
        </is>
      </c>
      <c r="K1402" s="5" t="n">
        <v>1</v>
      </c>
      <c r="L1402" s="5" t="n">
        <v>40</v>
      </c>
      <c r="M1402" s="5" t="n">
        <v>2</v>
      </c>
      <c r="N1402" s="41" t="n">
        <v>23600</v>
      </c>
      <c r="O1402" s="41" t="n">
        <v>0</v>
      </c>
      <c r="P1402" s="41" t="n">
        <v>0</v>
      </c>
      <c r="Q1402" s="41" t="n">
        <v>0</v>
      </c>
      <c r="R1402" s="41" t="n">
        <v>0</v>
      </c>
      <c r="S1402" s="28">
        <f>L1402*Settings!$C$7</f>
        <v/>
      </c>
      <c r="T1402" s="34">
        <f>O1402+P1402+Q1402+R1402</f>
        <v/>
      </c>
      <c r="U1402" s="34">
        <f>N1402+T1402</f>
        <v/>
      </c>
      <c r="V1402" s="33">
        <f>N1402/S1402</f>
        <v/>
      </c>
      <c r="W1402" s="33">
        <f>T1402/S1402</f>
        <v/>
      </c>
      <c r="X1402" s="33">
        <f>U1402/S1402</f>
        <v/>
      </c>
      <c r="Y1402" s="4">
        <f>IF(T1402&gt;0,1,0)</f>
        <v/>
      </c>
      <c r="Z1402" s="4">
        <f>INDEX('Job Evaluation'!$I$5:$I$40,MATCH(G1402,'Job Evaluation'!$A$5:$A$40,0))</f>
        <v/>
      </c>
      <c r="AA1402" s="4">
        <f>SUMPRODUCT(($C$2:$C$3444=C1402)*($X$2:$X$3444&lt;X1402))+SUMPRODUCT(($C$2:C1402=C1402)*($X$2:X1402=X1402))</f>
        <v/>
      </c>
      <c r="AB1402" s="4">
        <f>MIN(4,INT((AA1402-1)*4/COUNTIF($C$2:$C$3444,C1402))+1)</f>
        <v/>
      </c>
    </row>
    <row r="1403">
      <c r="A1403" s="5" t="inlineStr">
        <is>
          <t>W01629</t>
        </is>
      </c>
      <c r="B1403" s="5" t="inlineStr">
        <is>
          <t>DE · Munich</t>
        </is>
      </c>
      <c r="C1403" s="5" t="inlineStr">
        <is>
          <t>DE</t>
        </is>
      </c>
      <c r="D1403" s="5" t="inlineStr">
        <is>
          <t>Munich</t>
        </is>
      </c>
      <c r="E1403" s="5" t="inlineStr">
        <is>
          <t>Tech</t>
        </is>
      </c>
      <c r="F1403" s="5" t="inlineStr">
        <is>
          <t>L3</t>
        </is>
      </c>
      <c r="G1403" s="5" t="inlineStr">
        <is>
          <t>Tech L3</t>
        </is>
      </c>
      <c r="H1403" s="5" t="inlineStr">
        <is>
          <t>M</t>
        </is>
      </c>
      <c r="I1403" s="5" t="inlineStr">
        <is>
          <t>Permanent</t>
        </is>
      </c>
      <c r="J1403" s="5" t="inlineStr">
        <is>
          <t>Hybrid</t>
        </is>
      </c>
      <c r="K1403" s="5" t="n">
        <v>1</v>
      </c>
      <c r="L1403" s="5" t="n">
        <v>40</v>
      </c>
      <c r="M1403" s="5" t="n">
        <v>4</v>
      </c>
      <c r="N1403" s="41" t="n">
        <v>76300</v>
      </c>
      <c r="O1403" s="41" t="n">
        <v>4790</v>
      </c>
      <c r="P1403" s="41" t="n">
        <v>0</v>
      </c>
      <c r="Q1403" s="41" t="n">
        <v>0</v>
      </c>
      <c r="R1403" s="41" t="n">
        <v>0</v>
      </c>
      <c r="S1403" s="28">
        <f>L1403*Settings!$C$7</f>
        <v/>
      </c>
      <c r="T1403" s="34">
        <f>O1403+P1403+Q1403+R1403</f>
        <v/>
      </c>
      <c r="U1403" s="34">
        <f>N1403+T1403</f>
        <v/>
      </c>
      <c r="V1403" s="33">
        <f>N1403/S1403</f>
        <v/>
      </c>
      <c r="W1403" s="33">
        <f>T1403/S1403</f>
        <v/>
      </c>
      <c r="X1403" s="33">
        <f>U1403/S1403</f>
        <v/>
      </c>
      <c r="Y1403" s="4">
        <f>IF(T1403&gt;0,1,0)</f>
        <v/>
      </c>
      <c r="Z1403" s="4">
        <f>INDEX('Job Evaluation'!$I$5:$I$40,MATCH(G1403,'Job Evaluation'!$A$5:$A$40,0))</f>
        <v/>
      </c>
      <c r="AA1403" s="4">
        <f>SUMPRODUCT(($C$2:$C$3444=C1403)*($X$2:$X$3444&lt;X1403))+SUMPRODUCT(($C$2:C1403=C1403)*($X$2:X1403=X1403))</f>
        <v/>
      </c>
      <c r="AB1403" s="4">
        <f>MIN(4,INT((AA1403-1)*4/COUNTIF($C$2:$C$3444,C1403))+1)</f>
        <v/>
      </c>
    </row>
    <row r="1404">
      <c r="A1404" s="5" t="inlineStr">
        <is>
          <t>W01631</t>
        </is>
      </c>
      <c r="B1404" s="5" t="inlineStr">
        <is>
          <t>DE · Munich</t>
        </is>
      </c>
      <c r="C1404" s="5" t="inlineStr">
        <is>
          <t>DE</t>
        </is>
      </c>
      <c r="D1404" s="5" t="inlineStr">
        <is>
          <t>Munich</t>
        </is>
      </c>
      <c r="E1404" s="5" t="inlineStr">
        <is>
          <t>Operations</t>
        </is>
      </c>
      <c r="F1404" s="5" t="inlineStr">
        <is>
          <t>L3</t>
        </is>
      </c>
      <c r="G1404" s="5" t="inlineStr">
        <is>
          <t>Operations L3</t>
        </is>
      </c>
      <c r="H1404" s="5" t="inlineStr">
        <is>
          <t>M</t>
        </is>
      </c>
      <c r="I1404" s="5" t="inlineStr">
        <is>
          <t>Permanent</t>
        </is>
      </c>
      <c r="J1404" s="5" t="inlineStr">
        <is>
          <t>Hybrid</t>
        </is>
      </c>
      <c r="K1404" s="5" t="n">
        <v>1</v>
      </c>
      <c r="L1404" s="5" t="n">
        <v>40</v>
      </c>
      <c r="M1404" s="5" t="n">
        <v>3</v>
      </c>
      <c r="N1404" s="41" t="n">
        <v>58800</v>
      </c>
      <c r="O1404" s="41" t="n">
        <v>2930</v>
      </c>
      <c r="P1404" s="41" t="n">
        <v>0</v>
      </c>
      <c r="Q1404" s="41" t="n">
        <v>0</v>
      </c>
      <c r="R1404" s="41" t="n">
        <v>0</v>
      </c>
      <c r="S1404" s="28">
        <f>L1404*Settings!$C$7</f>
        <v/>
      </c>
      <c r="T1404" s="34">
        <f>O1404+P1404+Q1404+R1404</f>
        <v/>
      </c>
      <c r="U1404" s="34">
        <f>N1404+T1404</f>
        <v/>
      </c>
      <c r="V1404" s="33">
        <f>N1404/S1404</f>
        <v/>
      </c>
      <c r="W1404" s="33">
        <f>T1404/S1404</f>
        <v/>
      </c>
      <c r="X1404" s="33">
        <f>U1404/S1404</f>
        <v/>
      </c>
      <c r="Y1404" s="4">
        <f>IF(T1404&gt;0,1,0)</f>
        <v/>
      </c>
      <c r="Z1404" s="4">
        <f>INDEX('Job Evaluation'!$I$5:$I$40,MATCH(G1404,'Job Evaluation'!$A$5:$A$40,0))</f>
        <v/>
      </c>
      <c r="AA1404" s="4">
        <f>SUMPRODUCT(($C$2:$C$3444=C1404)*($X$2:$X$3444&lt;X1404))+SUMPRODUCT(($C$2:C1404=C1404)*($X$2:X1404=X1404))</f>
        <v/>
      </c>
      <c r="AB1404" s="4">
        <f>MIN(4,INT((AA1404-1)*4/COUNTIF($C$2:$C$3444,C1404))+1)</f>
        <v/>
      </c>
    </row>
    <row r="1405">
      <c r="A1405" s="5" t="inlineStr">
        <is>
          <t>W01632</t>
        </is>
      </c>
      <c r="B1405" s="5" t="inlineStr">
        <is>
          <t>PL · Kraków</t>
        </is>
      </c>
      <c r="C1405" s="5" t="inlineStr">
        <is>
          <t>PL</t>
        </is>
      </c>
      <c r="D1405" s="5" t="inlineStr">
        <is>
          <t>Krakow</t>
        </is>
      </c>
      <c r="E1405" s="5" t="inlineStr">
        <is>
          <t>Finance</t>
        </is>
      </c>
      <c r="F1405" s="5" t="inlineStr">
        <is>
          <t>L2</t>
        </is>
      </c>
      <c r="G1405" s="5" t="inlineStr">
        <is>
          <t>Finance L2</t>
        </is>
      </c>
      <c r="H1405" s="5" t="inlineStr">
        <is>
          <t>M</t>
        </is>
      </c>
      <c r="I1405" s="5" t="inlineStr">
        <is>
          <t>Fixed-term</t>
        </is>
      </c>
      <c r="J1405" s="5" t="inlineStr">
        <is>
          <t>Onsite</t>
        </is>
      </c>
      <c r="K1405" s="5" t="n">
        <v>1</v>
      </c>
      <c r="L1405" s="5" t="n">
        <v>40</v>
      </c>
      <c r="M1405" s="5" t="n">
        <v>3</v>
      </c>
      <c r="N1405" s="41" t="n">
        <v>27650</v>
      </c>
      <c r="O1405" s="41" t="n">
        <v>0</v>
      </c>
      <c r="P1405" s="41" t="n">
        <v>0</v>
      </c>
      <c r="Q1405" s="41" t="n">
        <v>0</v>
      </c>
      <c r="R1405" s="41" t="n">
        <v>0</v>
      </c>
      <c r="S1405" s="28">
        <f>L1405*Settings!$C$7</f>
        <v/>
      </c>
      <c r="T1405" s="34">
        <f>O1405+P1405+Q1405+R1405</f>
        <v/>
      </c>
      <c r="U1405" s="34">
        <f>N1405+T1405</f>
        <v/>
      </c>
      <c r="V1405" s="33">
        <f>N1405/S1405</f>
        <v/>
      </c>
      <c r="W1405" s="33">
        <f>T1405/S1405</f>
        <v/>
      </c>
      <c r="X1405" s="33">
        <f>U1405/S1405</f>
        <v/>
      </c>
      <c r="Y1405" s="4">
        <f>IF(T1405&gt;0,1,0)</f>
        <v/>
      </c>
      <c r="Z1405" s="4">
        <f>INDEX('Job Evaluation'!$I$5:$I$40,MATCH(G1405,'Job Evaluation'!$A$5:$A$40,0))</f>
        <v/>
      </c>
      <c r="AA1405" s="4">
        <f>SUMPRODUCT(($C$2:$C$3444=C1405)*($X$2:$X$3444&lt;X1405))+SUMPRODUCT(($C$2:C1405=C1405)*($X$2:X1405=X1405))</f>
        <v/>
      </c>
      <c r="AB1405" s="4">
        <f>MIN(4,INT((AA1405-1)*4/COUNTIF($C$2:$C$3444,C1405))+1)</f>
        <v/>
      </c>
    </row>
    <row r="1406">
      <c r="A1406" s="5" t="inlineStr">
        <is>
          <t>W01633</t>
        </is>
      </c>
      <c r="B1406" s="5" t="inlineStr">
        <is>
          <t>PL · Kraków</t>
        </is>
      </c>
      <c r="C1406" s="5" t="inlineStr">
        <is>
          <t>PL</t>
        </is>
      </c>
      <c r="D1406" s="5" t="inlineStr">
        <is>
          <t>Krakow</t>
        </is>
      </c>
      <c r="E1406" s="5" t="inlineStr">
        <is>
          <t>Tech</t>
        </is>
      </c>
      <c r="F1406" s="5" t="inlineStr">
        <is>
          <t>L2</t>
        </is>
      </c>
      <c r="G1406" s="5" t="inlineStr">
        <is>
          <t>Tech L2</t>
        </is>
      </c>
      <c r="H1406" s="5" t="inlineStr">
        <is>
          <t>F</t>
        </is>
      </c>
      <c r="I1406" s="5" t="inlineStr">
        <is>
          <t>Permanent</t>
        </is>
      </c>
      <c r="J1406" s="5" t="inlineStr">
        <is>
          <t>Hybrid</t>
        </is>
      </c>
      <c r="K1406" s="5" t="n">
        <v>1</v>
      </c>
      <c r="L1406" s="5" t="n">
        <v>40</v>
      </c>
      <c r="M1406" s="5" t="n">
        <v>3</v>
      </c>
      <c r="N1406" s="41" t="n">
        <v>32100</v>
      </c>
      <c r="O1406" s="41" t="n">
        <v>0</v>
      </c>
      <c r="P1406" s="41" t="n">
        <v>0</v>
      </c>
      <c r="Q1406" s="41" t="n">
        <v>0</v>
      </c>
      <c r="R1406" s="41" t="n">
        <v>0</v>
      </c>
      <c r="S1406" s="28">
        <f>L1406*Settings!$C$7</f>
        <v/>
      </c>
      <c r="T1406" s="34">
        <f>O1406+P1406+Q1406+R1406</f>
        <v/>
      </c>
      <c r="U1406" s="34">
        <f>N1406+T1406</f>
        <v/>
      </c>
      <c r="V1406" s="33">
        <f>N1406/S1406</f>
        <v/>
      </c>
      <c r="W1406" s="33">
        <f>T1406/S1406</f>
        <v/>
      </c>
      <c r="X1406" s="33">
        <f>U1406/S1406</f>
        <v/>
      </c>
      <c r="Y1406" s="4">
        <f>IF(T1406&gt;0,1,0)</f>
        <v/>
      </c>
      <c r="Z1406" s="4">
        <f>INDEX('Job Evaluation'!$I$5:$I$40,MATCH(G1406,'Job Evaluation'!$A$5:$A$40,0))</f>
        <v/>
      </c>
      <c r="AA1406" s="4">
        <f>SUMPRODUCT(($C$2:$C$3444=C1406)*($X$2:$X$3444&lt;X1406))+SUMPRODUCT(($C$2:C1406=C1406)*($X$2:X1406=X1406))</f>
        <v/>
      </c>
      <c r="AB1406" s="4">
        <f>MIN(4,INT((AA1406-1)*4/COUNTIF($C$2:$C$3444,C1406))+1)</f>
        <v/>
      </c>
    </row>
    <row r="1407">
      <c r="A1407" s="5" t="inlineStr">
        <is>
          <t>W01634</t>
        </is>
      </c>
      <c r="B1407" s="5" t="inlineStr">
        <is>
          <t>PL · Kraków</t>
        </is>
      </c>
      <c r="C1407" s="5" t="inlineStr">
        <is>
          <t>PL</t>
        </is>
      </c>
      <c r="D1407" s="5" t="inlineStr">
        <is>
          <t>Krakow</t>
        </is>
      </c>
      <c r="E1407" s="5" t="inlineStr">
        <is>
          <t>Customer Service</t>
        </is>
      </c>
      <c r="F1407" s="5" t="inlineStr">
        <is>
          <t>L2</t>
        </is>
      </c>
      <c r="G1407" s="5" t="inlineStr">
        <is>
          <t>Customer Service L2</t>
        </is>
      </c>
      <c r="H1407" s="5" t="inlineStr">
        <is>
          <t>M</t>
        </is>
      </c>
      <c r="I1407" s="5" t="inlineStr">
        <is>
          <t>Permanent</t>
        </is>
      </c>
      <c r="J1407" s="5" t="inlineStr">
        <is>
          <t>Hybrid</t>
        </is>
      </c>
      <c r="K1407" s="5" t="n">
        <v>1</v>
      </c>
      <c r="L1407" s="5" t="n">
        <v>40</v>
      </c>
      <c r="M1407" s="5" t="n">
        <v>3</v>
      </c>
      <c r="N1407" s="41" t="n">
        <v>21500</v>
      </c>
      <c r="O1407" s="41" t="n">
        <v>0</v>
      </c>
      <c r="P1407" s="41" t="n">
        <v>0</v>
      </c>
      <c r="Q1407" s="41" t="n">
        <v>0</v>
      </c>
      <c r="R1407" s="41" t="n">
        <v>0</v>
      </c>
      <c r="S1407" s="28">
        <f>L1407*Settings!$C$7</f>
        <v/>
      </c>
      <c r="T1407" s="34">
        <f>O1407+P1407+Q1407+R1407</f>
        <v/>
      </c>
      <c r="U1407" s="34">
        <f>N1407+T1407</f>
        <v/>
      </c>
      <c r="V1407" s="33">
        <f>N1407/S1407</f>
        <v/>
      </c>
      <c r="W1407" s="33">
        <f>T1407/S1407</f>
        <v/>
      </c>
      <c r="X1407" s="33">
        <f>U1407/S1407</f>
        <v/>
      </c>
      <c r="Y1407" s="4">
        <f>IF(T1407&gt;0,1,0)</f>
        <v/>
      </c>
      <c r="Z1407" s="4">
        <f>INDEX('Job Evaluation'!$I$5:$I$40,MATCH(G1407,'Job Evaluation'!$A$5:$A$40,0))</f>
        <v/>
      </c>
      <c r="AA1407" s="4">
        <f>SUMPRODUCT(($C$2:$C$3444=C1407)*($X$2:$X$3444&lt;X1407))+SUMPRODUCT(($C$2:C1407=C1407)*($X$2:X1407=X1407))</f>
        <v/>
      </c>
      <c r="AB1407" s="4">
        <f>MIN(4,INT((AA1407-1)*4/COUNTIF($C$2:$C$3444,C1407))+1)</f>
        <v/>
      </c>
    </row>
    <row r="1408">
      <c r="A1408" s="5" t="inlineStr">
        <is>
          <t>W01635</t>
        </is>
      </c>
      <c r="B1408" s="5" t="inlineStr">
        <is>
          <t>PL · Kraków</t>
        </is>
      </c>
      <c r="C1408" s="5" t="inlineStr">
        <is>
          <t>PL</t>
        </is>
      </c>
      <c r="D1408" s="5" t="inlineStr">
        <is>
          <t>Krakow</t>
        </is>
      </c>
      <c r="E1408" s="5" t="inlineStr">
        <is>
          <t>Operations</t>
        </is>
      </c>
      <c r="F1408" s="5" t="inlineStr">
        <is>
          <t>L3</t>
        </is>
      </c>
      <c r="G1408" s="5" t="inlineStr">
        <is>
          <t>Operations L3</t>
        </is>
      </c>
      <c r="H1408" s="5" t="inlineStr">
        <is>
          <t>F</t>
        </is>
      </c>
      <c r="I1408" s="5" t="inlineStr">
        <is>
          <t>Permanent</t>
        </is>
      </c>
      <c r="J1408" s="5" t="inlineStr">
        <is>
          <t>Hybrid</t>
        </is>
      </c>
      <c r="K1408" s="5" t="n">
        <v>1</v>
      </c>
      <c r="L1408" s="5" t="n">
        <v>40</v>
      </c>
      <c r="M1408" s="5" t="n">
        <v>3</v>
      </c>
      <c r="N1408" s="41" t="n">
        <v>31550</v>
      </c>
      <c r="O1408" s="41" t="n">
        <v>1590</v>
      </c>
      <c r="P1408" s="41" t="n">
        <v>0</v>
      </c>
      <c r="Q1408" s="41" t="n">
        <v>0</v>
      </c>
      <c r="R1408" s="41" t="n">
        <v>0</v>
      </c>
      <c r="S1408" s="28">
        <f>L1408*Settings!$C$7</f>
        <v/>
      </c>
      <c r="T1408" s="34">
        <f>O1408+P1408+Q1408+R1408</f>
        <v/>
      </c>
      <c r="U1408" s="34">
        <f>N1408+T1408</f>
        <v/>
      </c>
      <c r="V1408" s="33">
        <f>N1408/S1408</f>
        <v/>
      </c>
      <c r="W1408" s="33">
        <f>T1408/S1408</f>
        <v/>
      </c>
      <c r="X1408" s="33">
        <f>U1408/S1408</f>
        <v/>
      </c>
      <c r="Y1408" s="4">
        <f>IF(T1408&gt;0,1,0)</f>
        <v/>
      </c>
      <c r="Z1408" s="4">
        <f>INDEX('Job Evaluation'!$I$5:$I$40,MATCH(G1408,'Job Evaluation'!$A$5:$A$40,0))</f>
        <v/>
      </c>
      <c r="AA1408" s="4">
        <f>SUMPRODUCT(($C$2:$C$3444=C1408)*($X$2:$X$3444&lt;X1408))+SUMPRODUCT(($C$2:C1408=C1408)*($X$2:X1408=X1408))</f>
        <v/>
      </c>
      <c r="AB1408" s="4">
        <f>MIN(4,INT((AA1408-1)*4/COUNTIF($C$2:$C$3444,C1408))+1)</f>
        <v/>
      </c>
    </row>
    <row r="1409">
      <c r="A1409" s="5" t="inlineStr">
        <is>
          <t>W01636</t>
        </is>
      </c>
      <c r="B1409" s="5" t="inlineStr">
        <is>
          <t>IT · Milan</t>
        </is>
      </c>
      <c r="C1409" s="5" t="inlineStr">
        <is>
          <t>IT</t>
        </is>
      </c>
      <c r="D1409" s="5" t="inlineStr">
        <is>
          <t>Milan</t>
        </is>
      </c>
      <c r="E1409" s="5" t="inlineStr">
        <is>
          <t>Customer Service</t>
        </is>
      </c>
      <c r="F1409" s="5" t="inlineStr">
        <is>
          <t>L3</t>
        </is>
      </c>
      <c r="G1409" s="5" t="inlineStr">
        <is>
          <t>Customer Service L3</t>
        </is>
      </c>
      <c r="H1409" s="5" t="inlineStr">
        <is>
          <t>F</t>
        </is>
      </c>
      <c r="I1409" s="5" t="inlineStr">
        <is>
          <t>Permanent</t>
        </is>
      </c>
      <c r="J1409" s="5" t="inlineStr">
        <is>
          <t>Hybrid</t>
        </is>
      </c>
      <c r="K1409" s="5" t="n">
        <v>1</v>
      </c>
      <c r="L1409" s="5" t="n">
        <v>40</v>
      </c>
      <c r="M1409" s="5" t="n">
        <v>3</v>
      </c>
      <c r="N1409" s="41" t="n">
        <v>43750</v>
      </c>
      <c r="O1409" s="41" t="n">
        <v>2230</v>
      </c>
      <c r="P1409" s="41" t="n">
        <v>0</v>
      </c>
      <c r="Q1409" s="41" t="n">
        <v>0</v>
      </c>
      <c r="R1409" s="41" t="n">
        <v>0</v>
      </c>
      <c r="S1409" s="28">
        <f>L1409*Settings!$C$7</f>
        <v/>
      </c>
      <c r="T1409" s="34">
        <f>O1409+P1409+Q1409+R1409</f>
        <v/>
      </c>
      <c r="U1409" s="34">
        <f>N1409+T1409</f>
        <v/>
      </c>
      <c r="V1409" s="33">
        <f>N1409/S1409</f>
        <v/>
      </c>
      <c r="W1409" s="33">
        <f>T1409/S1409</f>
        <v/>
      </c>
      <c r="X1409" s="33">
        <f>U1409/S1409</f>
        <v/>
      </c>
      <c r="Y1409" s="4">
        <f>IF(T1409&gt;0,1,0)</f>
        <v/>
      </c>
      <c r="Z1409" s="4">
        <f>INDEX('Job Evaluation'!$I$5:$I$40,MATCH(G1409,'Job Evaluation'!$A$5:$A$40,0))</f>
        <v/>
      </c>
      <c r="AA1409" s="4">
        <f>SUMPRODUCT(($C$2:$C$3444=C1409)*($X$2:$X$3444&lt;X1409))+SUMPRODUCT(($C$2:C1409=C1409)*($X$2:X1409=X1409))</f>
        <v/>
      </c>
      <c r="AB1409" s="4">
        <f>MIN(4,INT((AA1409-1)*4/COUNTIF($C$2:$C$3444,C1409))+1)</f>
        <v/>
      </c>
    </row>
    <row r="1410">
      <c r="A1410" s="5" t="inlineStr">
        <is>
          <t>W01637</t>
        </is>
      </c>
      <c r="B1410" s="5" t="inlineStr">
        <is>
          <t>ES · Barcelona</t>
        </is>
      </c>
      <c r="C1410" s="5" t="inlineStr">
        <is>
          <t>ES</t>
        </is>
      </c>
      <c r="D1410" s="5" t="inlineStr">
        <is>
          <t>Barcelona</t>
        </is>
      </c>
      <c r="E1410" s="5" t="inlineStr">
        <is>
          <t>Customer Service</t>
        </is>
      </c>
      <c r="F1410" s="5" t="inlineStr">
        <is>
          <t>L1</t>
        </is>
      </c>
      <c r="G1410" s="5" t="inlineStr">
        <is>
          <t>Customer Service L1</t>
        </is>
      </c>
      <c r="H1410" s="5" t="inlineStr">
        <is>
          <t>F</t>
        </is>
      </c>
      <c r="I1410" s="5" t="inlineStr">
        <is>
          <t>Permanent</t>
        </is>
      </c>
      <c r="J1410" s="5" t="inlineStr">
        <is>
          <t>Hybrid</t>
        </is>
      </c>
      <c r="K1410" s="5" t="n">
        <v>1</v>
      </c>
      <c r="L1410" s="5" t="n">
        <v>40</v>
      </c>
      <c r="M1410" s="5" t="n">
        <v>3</v>
      </c>
      <c r="N1410" s="41" t="n">
        <v>23100</v>
      </c>
      <c r="O1410" s="41" t="n">
        <v>0</v>
      </c>
      <c r="P1410" s="41" t="n">
        <v>0</v>
      </c>
      <c r="Q1410" s="41" t="n">
        <v>0</v>
      </c>
      <c r="R1410" s="41" t="n">
        <v>0</v>
      </c>
      <c r="S1410" s="28">
        <f>L1410*Settings!$C$7</f>
        <v/>
      </c>
      <c r="T1410" s="34">
        <f>O1410+P1410+Q1410+R1410</f>
        <v/>
      </c>
      <c r="U1410" s="34">
        <f>N1410+T1410</f>
        <v/>
      </c>
      <c r="V1410" s="33">
        <f>N1410/S1410</f>
        <v/>
      </c>
      <c r="W1410" s="33">
        <f>T1410/S1410</f>
        <v/>
      </c>
      <c r="X1410" s="33">
        <f>U1410/S1410</f>
        <v/>
      </c>
      <c r="Y1410" s="4">
        <f>IF(T1410&gt;0,1,0)</f>
        <v/>
      </c>
      <c r="Z1410" s="4">
        <f>INDEX('Job Evaluation'!$I$5:$I$40,MATCH(G1410,'Job Evaluation'!$A$5:$A$40,0))</f>
        <v/>
      </c>
      <c r="AA1410" s="4">
        <f>SUMPRODUCT(($C$2:$C$3444=C1410)*($X$2:$X$3444&lt;X1410))+SUMPRODUCT(($C$2:C1410=C1410)*($X$2:X1410=X1410))</f>
        <v/>
      </c>
      <c r="AB1410" s="4">
        <f>MIN(4,INT((AA1410-1)*4/COUNTIF($C$2:$C$3444,C1410))+1)</f>
        <v/>
      </c>
    </row>
    <row r="1411">
      <c r="A1411" s="5" t="inlineStr">
        <is>
          <t>W01638</t>
        </is>
      </c>
      <c r="B1411" s="5" t="inlineStr">
        <is>
          <t>PL · Kraków</t>
        </is>
      </c>
      <c r="C1411" s="5" t="inlineStr">
        <is>
          <t>PL</t>
        </is>
      </c>
      <c r="D1411" s="5" t="inlineStr">
        <is>
          <t>Krakow</t>
        </is>
      </c>
      <c r="E1411" s="5" t="inlineStr">
        <is>
          <t>Sales</t>
        </is>
      </c>
      <c r="F1411" s="5" t="inlineStr">
        <is>
          <t>L3</t>
        </is>
      </c>
      <c r="G1411" s="5" t="inlineStr">
        <is>
          <t>Sales L3</t>
        </is>
      </c>
      <c r="H1411" s="5" t="inlineStr">
        <is>
          <t>F</t>
        </is>
      </c>
      <c r="I1411" s="5" t="inlineStr">
        <is>
          <t>Fixed-term</t>
        </is>
      </c>
      <c r="J1411" s="5" t="inlineStr">
        <is>
          <t>Remote</t>
        </is>
      </c>
      <c r="K1411" s="5" t="n">
        <v>1</v>
      </c>
      <c r="L1411" s="5" t="n">
        <v>40</v>
      </c>
      <c r="M1411" s="5" t="n">
        <v>1</v>
      </c>
      <c r="N1411" s="41" t="n">
        <v>35450</v>
      </c>
      <c r="O1411" s="41" t="n">
        <v>0</v>
      </c>
      <c r="P1411" s="41" t="n">
        <v>6650</v>
      </c>
      <c r="Q1411" s="41" t="n">
        <v>0</v>
      </c>
      <c r="R1411" s="41" t="n">
        <v>0</v>
      </c>
      <c r="S1411" s="28">
        <f>L1411*Settings!$C$7</f>
        <v/>
      </c>
      <c r="T1411" s="34">
        <f>O1411+P1411+Q1411+R1411</f>
        <v/>
      </c>
      <c r="U1411" s="34">
        <f>N1411+T1411</f>
        <v/>
      </c>
      <c r="V1411" s="33">
        <f>N1411/S1411</f>
        <v/>
      </c>
      <c r="W1411" s="33">
        <f>T1411/S1411</f>
        <v/>
      </c>
      <c r="X1411" s="33">
        <f>U1411/S1411</f>
        <v/>
      </c>
      <c r="Y1411" s="4">
        <f>IF(T1411&gt;0,1,0)</f>
        <v/>
      </c>
      <c r="Z1411" s="4">
        <f>INDEX('Job Evaluation'!$I$5:$I$40,MATCH(G1411,'Job Evaluation'!$A$5:$A$40,0))</f>
        <v/>
      </c>
      <c r="AA1411" s="4">
        <f>SUMPRODUCT(($C$2:$C$3444=C1411)*($X$2:$X$3444&lt;X1411))+SUMPRODUCT(($C$2:C1411=C1411)*($X$2:X1411=X1411))</f>
        <v/>
      </c>
      <c r="AB1411" s="4">
        <f>MIN(4,INT((AA1411-1)*4/COUNTIF($C$2:$C$3444,C1411))+1)</f>
        <v/>
      </c>
    </row>
    <row r="1412">
      <c r="A1412" s="5" t="inlineStr">
        <is>
          <t>W01639</t>
        </is>
      </c>
      <c r="B1412" s="5" t="inlineStr">
        <is>
          <t>PL · Kraków</t>
        </is>
      </c>
      <c r="C1412" s="5" t="inlineStr">
        <is>
          <t>PL</t>
        </is>
      </c>
      <c r="D1412" s="5" t="inlineStr">
        <is>
          <t>Krakow</t>
        </is>
      </c>
      <c r="E1412" s="5" t="inlineStr">
        <is>
          <t>Operations</t>
        </is>
      </c>
      <c r="F1412" s="5" t="inlineStr">
        <is>
          <t>L3</t>
        </is>
      </c>
      <c r="G1412" s="5" t="inlineStr">
        <is>
          <t>Operations L3</t>
        </is>
      </c>
      <c r="H1412" s="5" t="inlineStr">
        <is>
          <t>F</t>
        </is>
      </c>
      <c r="I1412" s="5" t="inlineStr">
        <is>
          <t>Permanent</t>
        </is>
      </c>
      <c r="J1412" s="5" t="inlineStr">
        <is>
          <t>Onsite</t>
        </is>
      </c>
      <c r="K1412" s="5" t="n">
        <v>1</v>
      </c>
      <c r="L1412" s="5" t="n">
        <v>40</v>
      </c>
      <c r="M1412" s="5" t="n">
        <v>1</v>
      </c>
      <c r="N1412" s="41" t="n">
        <v>32400</v>
      </c>
      <c r="O1412" s="41" t="n">
        <v>0</v>
      </c>
      <c r="P1412" s="41" t="n">
        <v>0</v>
      </c>
      <c r="Q1412" s="41" t="n">
        <v>840</v>
      </c>
      <c r="R1412" s="41" t="n">
        <v>0</v>
      </c>
      <c r="S1412" s="28">
        <f>L1412*Settings!$C$7</f>
        <v/>
      </c>
      <c r="T1412" s="34">
        <f>O1412+P1412+Q1412+R1412</f>
        <v/>
      </c>
      <c r="U1412" s="34">
        <f>N1412+T1412</f>
        <v/>
      </c>
      <c r="V1412" s="33">
        <f>N1412/S1412</f>
        <v/>
      </c>
      <c r="W1412" s="33">
        <f>T1412/S1412</f>
        <v/>
      </c>
      <c r="X1412" s="33">
        <f>U1412/S1412</f>
        <v/>
      </c>
      <c r="Y1412" s="4">
        <f>IF(T1412&gt;0,1,0)</f>
        <v/>
      </c>
      <c r="Z1412" s="4">
        <f>INDEX('Job Evaluation'!$I$5:$I$40,MATCH(G1412,'Job Evaluation'!$A$5:$A$40,0))</f>
        <v/>
      </c>
      <c r="AA1412" s="4">
        <f>SUMPRODUCT(($C$2:$C$3444=C1412)*($X$2:$X$3444&lt;X1412))+SUMPRODUCT(($C$2:C1412=C1412)*($X$2:X1412=X1412))</f>
        <v/>
      </c>
      <c r="AB1412" s="4">
        <f>MIN(4,INT((AA1412-1)*4/COUNTIF($C$2:$C$3444,C1412))+1)</f>
        <v/>
      </c>
    </row>
    <row r="1413">
      <c r="A1413" s="5" t="inlineStr">
        <is>
          <t>W01640</t>
        </is>
      </c>
      <c r="B1413" s="5" t="inlineStr">
        <is>
          <t>PL · Kraków</t>
        </is>
      </c>
      <c r="C1413" s="5" t="inlineStr">
        <is>
          <t>PL</t>
        </is>
      </c>
      <c r="D1413" s="5" t="inlineStr">
        <is>
          <t>Krakow</t>
        </is>
      </c>
      <c r="E1413" s="5" t="inlineStr">
        <is>
          <t>Tech</t>
        </is>
      </c>
      <c r="F1413" s="5" t="inlineStr">
        <is>
          <t>L3</t>
        </is>
      </c>
      <c r="G1413" s="5" t="inlineStr">
        <is>
          <t>Tech L3</t>
        </is>
      </c>
      <c r="H1413" s="5" t="inlineStr">
        <is>
          <t>F</t>
        </is>
      </c>
      <c r="I1413" s="5" t="inlineStr">
        <is>
          <t>Permanent</t>
        </is>
      </c>
      <c r="J1413" s="5" t="inlineStr">
        <is>
          <t>Hybrid</t>
        </is>
      </c>
      <c r="K1413" s="5" t="n">
        <v>1</v>
      </c>
      <c r="L1413" s="5" t="n">
        <v>40</v>
      </c>
      <c r="M1413" s="5" t="n">
        <v>4</v>
      </c>
      <c r="N1413" s="41" t="n">
        <v>44600</v>
      </c>
      <c r="O1413" s="41" t="n">
        <v>2520</v>
      </c>
      <c r="P1413" s="41" t="n">
        <v>0</v>
      </c>
      <c r="Q1413" s="41" t="n">
        <v>0</v>
      </c>
      <c r="R1413" s="41" t="n">
        <v>0</v>
      </c>
      <c r="S1413" s="28">
        <f>L1413*Settings!$C$7</f>
        <v/>
      </c>
      <c r="T1413" s="34">
        <f>O1413+P1413+Q1413+R1413</f>
        <v/>
      </c>
      <c r="U1413" s="34">
        <f>N1413+T1413</f>
        <v/>
      </c>
      <c r="V1413" s="33">
        <f>N1413/S1413</f>
        <v/>
      </c>
      <c r="W1413" s="33">
        <f>T1413/S1413</f>
        <v/>
      </c>
      <c r="X1413" s="33">
        <f>U1413/S1413</f>
        <v/>
      </c>
      <c r="Y1413" s="4">
        <f>IF(T1413&gt;0,1,0)</f>
        <v/>
      </c>
      <c r="Z1413" s="4">
        <f>INDEX('Job Evaluation'!$I$5:$I$40,MATCH(G1413,'Job Evaluation'!$A$5:$A$40,0))</f>
        <v/>
      </c>
      <c r="AA1413" s="4">
        <f>SUMPRODUCT(($C$2:$C$3444=C1413)*($X$2:$X$3444&lt;X1413))+SUMPRODUCT(($C$2:C1413=C1413)*($X$2:X1413=X1413))</f>
        <v/>
      </c>
      <c r="AB1413" s="4">
        <f>MIN(4,INT((AA1413-1)*4/COUNTIF($C$2:$C$3444,C1413))+1)</f>
        <v/>
      </c>
    </row>
    <row r="1414">
      <c r="A1414" s="5" t="inlineStr">
        <is>
          <t>W01641</t>
        </is>
      </c>
      <c r="B1414" s="5" t="inlineStr">
        <is>
          <t>PL · Kraków</t>
        </is>
      </c>
      <c r="C1414" s="5" t="inlineStr">
        <is>
          <t>PL</t>
        </is>
      </c>
      <c r="D1414" s="5" t="inlineStr">
        <is>
          <t>Krakow</t>
        </is>
      </c>
      <c r="E1414" s="5" t="inlineStr">
        <is>
          <t>Tech</t>
        </is>
      </c>
      <c r="F1414" s="5" t="inlineStr">
        <is>
          <t>L3</t>
        </is>
      </c>
      <c r="G1414" s="5" t="inlineStr">
        <is>
          <t>Tech L3</t>
        </is>
      </c>
      <c r="H1414" s="5" t="inlineStr">
        <is>
          <t>M</t>
        </is>
      </c>
      <c r="I1414" s="5" t="inlineStr">
        <is>
          <t>Permanent</t>
        </is>
      </c>
      <c r="J1414" s="5" t="inlineStr">
        <is>
          <t>Hybrid</t>
        </is>
      </c>
      <c r="K1414" s="5" t="n">
        <v>1</v>
      </c>
      <c r="L1414" s="5" t="n">
        <v>40</v>
      </c>
      <c r="M1414" s="5" t="n">
        <v>4</v>
      </c>
      <c r="N1414" s="41" t="n">
        <v>46500</v>
      </c>
      <c r="O1414" s="41" t="n">
        <v>2800</v>
      </c>
      <c r="P1414" s="41" t="n">
        <v>0</v>
      </c>
      <c r="Q1414" s="41" t="n">
        <v>0</v>
      </c>
      <c r="R1414" s="41" t="n">
        <v>0</v>
      </c>
      <c r="S1414" s="28">
        <f>L1414*Settings!$C$7</f>
        <v/>
      </c>
      <c r="T1414" s="34">
        <f>O1414+P1414+Q1414+R1414</f>
        <v/>
      </c>
      <c r="U1414" s="34">
        <f>N1414+T1414</f>
        <v/>
      </c>
      <c r="V1414" s="33">
        <f>N1414/S1414</f>
        <v/>
      </c>
      <c r="W1414" s="33">
        <f>T1414/S1414</f>
        <v/>
      </c>
      <c r="X1414" s="33">
        <f>U1414/S1414</f>
        <v/>
      </c>
      <c r="Y1414" s="4">
        <f>IF(T1414&gt;0,1,0)</f>
        <v/>
      </c>
      <c r="Z1414" s="4">
        <f>INDEX('Job Evaluation'!$I$5:$I$40,MATCH(G1414,'Job Evaluation'!$A$5:$A$40,0))</f>
        <v/>
      </c>
      <c r="AA1414" s="4">
        <f>SUMPRODUCT(($C$2:$C$3444=C1414)*($X$2:$X$3444&lt;X1414))+SUMPRODUCT(($C$2:C1414=C1414)*($X$2:X1414=X1414))</f>
        <v/>
      </c>
      <c r="AB1414" s="4">
        <f>MIN(4,INT((AA1414-1)*4/COUNTIF($C$2:$C$3444,C1414))+1)</f>
        <v/>
      </c>
    </row>
    <row r="1415">
      <c r="A1415" s="5" t="inlineStr">
        <is>
          <t>W01643</t>
        </is>
      </c>
      <c r="B1415" s="5" t="inlineStr">
        <is>
          <t>PL · Kraków</t>
        </is>
      </c>
      <c r="C1415" s="5" t="inlineStr">
        <is>
          <t>PL</t>
        </is>
      </c>
      <c r="D1415" s="5" t="inlineStr">
        <is>
          <t>Krakow</t>
        </is>
      </c>
      <c r="E1415" s="5" t="inlineStr">
        <is>
          <t>Operations</t>
        </is>
      </c>
      <c r="F1415" s="5" t="inlineStr">
        <is>
          <t>L3</t>
        </is>
      </c>
      <c r="G1415" s="5" t="inlineStr">
        <is>
          <t>Operations L3</t>
        </is>
      </c>
      <c r="H1415" s="5" t="inlineStr">
        <is>
          <t>M</t>
        </is>
      </c>
      <c r="I1415" s="5" t="inlineStr">
        <is>
          <t>Permanent</t>
        </is>
      </c>
      <c r="J1415" s="5" t="inlineStr">
        <is>
          <t>Hybrid</t>
        </is>
      </c>
      <c r="K1415" s="5" t="n">
        <v>1</v>
      </c>
      <c r="L1415" s="5" t="n">
        <v>40</v>
      </c>
      <c r="M1415" s="5" t="n">
        <v>3</v>
      </c>
      <c r="N1415" s="41" t="n">
        <v>32350</v>
      </c>
      <c r="O1415" s="41" t="n">
        <v>1760</v>
      </c>
      <c r="P1415" s="41" t="n">
        <v>0</v>
      </c>
      <c r="Q1415" s="41" t="n">
        <v>0</v>
      </c>
      <c r="R1415" s="41" t="n">
        <v>0</v>
      </c>
      <c r="S1415" s="28">
        <f>L1415*Settings!$C$7</f>
        <v/>
      </c>
      <c r="T1415" s="34">
        <f>O1415+P1415+Q1415+R1415</f>
        <v/>
      </c>
      <c r="U1415" s="34">
        <f>N1415+T1415</f>
        <v/>
      </c>
      <c r="V1415" s="33">
        <f>N1415/S1415</f>
        <v/>
      </c>
      <c r="W1415" s="33">
        <f>T1415/S1415</f>
        <v/>
      </c>
      <c r="X1415" s="33">
        <f>U1415/S1415</f>
        <v/>
      </c>
      <c r="Y1415" s="4">
        <f>IF(T1415&gt;0,1,0)</f>
        <v/>
      </c>
      <c r="Z1415" s="4">
        <f>INDEX('Job Evaluation'!$I$5:$I$40,MATCH(G1415,'Job Evaluation'!$A$5:$A$40,0))</f>
        <v/>
      </c>
      <c r="AA1415" s="4">
        <f>SUMPRODUCT(($C$2:$C$3444=C1415)*($X$2:$X$3444&lt;X1415))+SUMPRODUCT(($C$2:C1415=C1415)*($X$2:X1415=X1415))</f>
        <v/>
      </c>
      <c r="AB1415" s="4">
        <f>MIN(4,INT((AA1415-1)*4/COUNTIF($C$2:$C$3444,C1415))+1)</f>
        <v/>
      </c>
    </row>
    <row r="1416">
      <c r="A1416" s="5" t="inlineStr">
        <is>
          <t>W01644</t>
        </is>
      </c>
      <c r="B1416" s="5" t="inlineStr">
        <is>
          <t>DE · Munich</t>
        </is>
      </c>
      <c r="C1416" s="5" t="inlineStr">
        <is>
          <t>DE</t>
        </is>
      </c>
      <c r="D1416" s="5" t="inlineStr">
        <is>
          <t>Munich</t>
        </is>
      </c>
      <c r="E1416" s="5" t="inlineStr">
        <is>
          <t>Operations</t>
        </is>
      </c>
      <c r="F1416" s="5" t="inlineStr">
        <is>
          <t>L1</t>
        </is>
      </c>
      <c r="G1416" s="5" t="inlineStr">
        <is>
          <t>Operations L1</t>
        </is>
      </c>
      <c r="H1416" s="5" t="inlineStr">
        <is>
          <t>M</t>
        </is>
      </c>
      <c r="I1416" s="5" t="inlineStr">
        <is>
          <t>Permanent</t>
        </is>
      </c>
      <c r="J1416" s="5" t="inlineStr">
        <is>
          <t>Hybrid</t>
        </is>
      </c>
      <c r="K1416" s="5" t="n">
        <v>1</v>
      </c>
      <c r="L1416" s="5" t="n">
        <v>40</v>
      </c>
      <c r="M1416" s="5" t="n">
        <v>3</v>
      </c>
      <c r="N1416" s="41" t="n">
        <v>35600</v>
      </c>
      <c r="O1416" s="41" t="n">
        <v>0</v>
      </c>
      <c r="P1416" s="41" t="n">
        <v>0</v>
      </c>
      <c r="Q1416" s="41" t="n">
        <v>0</v>
      </c>
      <c r="R1416" s="41" t="n">
        <v>0</v>
      </c>
      <c r="S1416" s="28">
        <f>L1416*Settings!$C$7</f>
        <v/>
      </c>
      <c r="T1416" s="34">
        <f>O1416+P1416+Q1416+R1416</f>
        <v/>
      </c>
      <c r="U1416" s="34">
        <f>N1416+T1416</f>
        <v/>
      </c>
      <c r="V1416" s="33">
        <f>N1416/S1416</f>
        <v/>
      </c>
      <c r="W1416" s="33">
        <f>T1416/S1416</f>
        <v/>
      </c>
      <c r="X1416" s="33">
        <f>U1416/S1416</f>
        <v/>
      </c>
      <c r="Y1416" s="4">
        <f>IF(T1416&gt;0,1,0)</f>
        <v/>
      </c>
      <c r="Z1416" s="4">
        <f>INDEX('Job Evaluation'!$I$5:$I$40,MATCH(G1416,'Job Evaluation'!$A$5:$A$40,0))</f>
        <v/>
      </c>
      <c r="AA1416" s="4">
        <f>SUMPRODUCT(($C$2:$C$3444=C1416)*($X$2:$X$3444&lt;X1416))+SUMPRODUCT(($C$2:C1416=C1416)*($X$2:X1416=X1416))</f>
        <v/>
      </c>
      <c r="AB1416" s="4">
        <f>MIN(4,INT((AA1416-1)*4/COUNTIF($C$2:$C$3444,C1416))+1)</f>
        <v/>
      </c>
    </row>
    <row r="1417">
      <c r="A1417" s="5" t="inlineStr">
        <is>
          <t>W01645</t>
        </is>
      </c>
      <c r="B1417" s="5" t="inlineStr">
        <is>
          <t>IT · Milan</t>
        </is>
      </c>
      <c r="C1417" s="5" t="inlineStr">
        <is>
          <t>IT</t>
        </is>
      </c>
      <c r="D1417" s="5" t="inlineStr">
        <is>
          <t>Milan</t>
        </is>
      </c>
      <c r="E1417" s="5" t="inlineStr">
        <is>
          <t>Customer Service</t>
        </is>
      </c>
      <c r="F1417" s="5" t="inlineStr">
        <is>
          <t>L3</t>
        </is>
      </c>
      <c r="G1417" s="5" t="inlineStr">
        <is>
          <t>Customer Service L3</t>
        </is>
      </c>
      <c r="H1417" s="5" t="inlineStr">
        <is>
          <t>F</t>
        </is>
      </c>
      <c r="I1417" s="5" t="inlineStr">
        <is>
          <t>Permanent</t>
        </is>
      </c>
      <c r="J1417" s="5" t="inlineStr">
        <is>
          <t>Remote</t>
        </is>
      </c>
      <c r="K1417" s="5" t="n">
        <v>1</v>
      </c>
      <c r="L1417" s="5" t="n">
        <v>40</v>
      </c>
      <c r="M1417" s="5" t="n">
        <v>3</v>
      </c>
      <c r="N1417" s="41" t="n">
        <v>37150</v>
      </c>
      <c r="O1417" s="41" t="n">
        <v>2010</v>
      </c>
      <c r="P1417" s="41" t="n">
        <v>0</v>
      </c>
      <c r="Q1417" s="41" t="n">
        <v>0</v>
      </c>
      <c r="R1417" s="41" t="n">
        <v>0</v>
      </c>
      <c r="S1417" s="28">
        <f>L1417*Settings!$C$7</f>
        <v/>
      </c>
      <c r="T1417" s="34">
        <f>O1417+P1417+Q1417+R1417</f>
        <v/>
      </c>
      <c r="U1417" s="34">
        <f>N1417+T1417</f>
        <v/>
      </c>
      <c r="V1417" s="33">
        <f>N1417/S1417</f>
        <v/>
      </c>
      <c r="W1417" s="33">
        <f>T1417/S1417</f>
        <v/>
      </c>
      <c r="X1417" s="33">
        <f>U1417/S1417</f>
        <v/>
      </c>
      <c r="Y1417" s="4">
        <f>IF(T1417&gt;0,1,0)</f>
        <v/>
      </c>
      <c r="Z1417" s="4">
        <f>INDEX('Job Evaluation'!$I$5:$I$40,MATCH(G1417,'Job Evaluation'!$A$5:$A$40,0))</f>
        <v/>
      </c>
      <c r="AA1417" s="4">
        <f>SUMPRODUCT(($C$2:$C$3444=C1417)*($X$2:$X$3444&lt;X1417))+SUMPRODUCT(($C$2:C1417=C1417)*($X$2:X1417=X1417))</f>
        <v/>
      </c>
      <c r="AB1417" s="4">
        <f>MIN(4,INT((AA1417-1)*4/COUNTIF($C$2:$C$3444,C1417))+1)</f>
        <v/>
      </c>
    </row>
    <row r="1418">
      <c r="A1418" s="5" t="inlineStr">
        <is>
          <t>W01648</t>
        </is>
      </c>
      <c r="B1418" s="5" t="inlineStr">
        <is>
          <t>PL · Kraków</t>
        </is>
      </c>
      <c r="C1418" s="5" t="inlineStr">
        <is>
          <t>PL</t>
        </is>
      </c>
      <c r="D1418" s="5" t="inlineStr">
        <is>
          <t>Krakow</t>
        </is>
      </c>
      <c r="E1418" s="5" t="inlineStr">
        <is>
          <t>Tech</t>
        </is>
      </c>
      <c r="F1418" s="5" t="inlineStr">
        <is>
          <t>L3</t>
        </is>
      </c>
      <c r="G1418" s="5" t="inlineStr">
        <is>
          <t>Tech L3</t>
        </is>
      </c>
      <c r="H1418" s="5" t="inlineStr">
        <is>
          <t>M</t>
        </is>
      </c>
      <c r="I1418" s="5" t="inlineStr">
        <is>
          <t>Permanent</t>
        </is>
      </c>
      <c r="J1418" s="5" t="inlineStr">
        <is>
          <t>Onsite</t>
        </is>
      </c>
      <c r="K1418" s="5" t="n">
        <v>1</v>
      </c>
      <c r="L1418" s="5" t="n">
        <v>40</v>
      </c>
      <c r="M1418" s="5" t="n">
        <v>5</v>
      </c>
      <c r="N1418" s="41" t="n">
        <v>46650</v>
      </c>
      <c r="O1418" s="41" t="n">
        <v>3890</v>
      </c>
      <c r="P1418" s="41" t="n">
        <v>0</v>
      </c>
      <c r="Q1418" s="41" t="n">
        <v>0</v>
      </c>
      <c r="R1418" s="41" t="n">
        <v>0</v>
      </c>
      <c r="S1418" s="28">
        <f>L1418*Settings!$C$7</f>
        <v/>
      </c>
      <c r="T1418" s="34">
        <f>O1418+P1418+Q1418+R1418</f>
        <v/>
      </c>
      <c r="U1418" s="34">
        <f>N1418+T1418</f>
        <v/>
      </c>
      <c r="V1418" s="33">
        <f>N1418/S1418</f>
        <v/>
      </c>
      <c r="W1418" s="33">
        <f>T1418/S1418</f>
        <v/>
      </c>
      <c r="X1418" s="33">
        <f>U1418/S1418</f>
        <v/>
      </c>
      <c r="Y1418" s="4">
        <f>IF(T1418&gt;0,1,0)</f>
        <v/>
      </c>
      <c r="Z1418" s="4">
        <f>INDEX('Job Evaluation'!$I$5:$I$40,MATCH(G1418,'Job Evaluation'!$A$5:$A$40,0))</f>
        <v/>
      </c>
      <c r="AA1418" s="4">
        <f>SUMPRODUCT(($C$2:$C$3444=C1418)*($X$2:$X$3444&lt;X1418))+SUMPRODUCT(($C$2:C1418=C1418)*($X$2:X1418=X1418))</f>
        <v/>
      </c>
      <c r="AB1418" s="4">
        <f>MIN(4,INT((AA1418-1)*4/COUNTIF($C$2:$C$3444,C1418))+1)</f>
        <v/>
      </c>
    </row>
    <row r="1419">
      <c r="A1419" s="5" t="inlineStr">
        <is>
          <t>W01649</t>
        </is>
      </c>
      <c r="B1419" s="5" t="inlineStr">
        <is>
          <t>PL · Kraków</t>
        </is>
      </c>
      <c r="C1419" s="5" t="inlineStr">
        <is>
          <t>PL</t>
        </is>
      </c>
      <c r="D1419" s="5" t="inlineStr">
        <is>
          <t>Krakow</t>
        </is>
      </c>
      <c r="E1419" s="5" t="inlineStr">
        <is>
          <t>Operations</t>
        </is>
      </c>
      <c r="F1419" s="5" t="inlineStr">
        <is>
          <t>L2</t>
        </is>
      </c>
      <c r="G1419" s="5" t="inlineStr">
        <is>
          <t>Operations L2</t>
        </is>
      </c>
      <c r="H1419" s="5" t="inlineStr">
        <is>
          <t>M</t>
        </is>
      </c>
      <c r="I1419" s="5" t="inlineStr">
        <is>
          <t>Permanent</t>
        </is>
      </c>
      <c r="J1419" s="5" t="inlineStr">
        <is>
          <t>Hybrid</t>
        </is>
      </c>
      <c r="K1419" s="5" t="n">
        <v>1</v>
      </c>
      <c r="L1419" s="5" t="n">
        <v>40</v>
      </c>
      <c r="M1419" s="5" t="n">
        <v>5</v>
      </c>
      <c r="N1419" s="41" t="n">
        <v>26250</v>
      </c>
      <c r="O1419" s="41" t="n">
        <v>0</v>
      </c>
      <c r="P1419" s="41" t="n">
        <v>0</v>
      </c>
      <c r="Q1419" s="41" t="n">
        <v>0</v>
      </c>
      <c r="R1419" s="41" t="n">
        <v>0</v>
      </c>
      <c r="S1419" s="28">
        <f>L1419*Settings!$C$7</f>
        <v/>
      </c>
      <c r="T1419" s="34">
        <f>O1419+P1419+Q1419+R1419</f>
        <v/>
      </c>
      <c r="U1419" s="34">
        <f>N1419+T1419</f>
        <v/>
      </c>
      <c r="V1419" s="33">
        <f>N1419/S1419</f>
        <v/>
      </c>
      <c r="W1419" s="33">
        <f>T1419/S1419</f>
        <v/>
      </c>
      <c r="X1419" s="33">
        <f>U1419/S1419</f>
        <v/>
      </c>
      <c r="Y1419" s="4">
        <f>IF(T1419&gt;0,1,0)</f>
        <v/>
      </c>
      <c r="Z1419" s="4">
        <f>INDEX('Job Evaluation'!$I$5:$I$40,MATCH(G1419,'Job Evaluation'!$A$5:$A$40,0))</f>
        <v/>
      </c>
      <c r="AA1419" s="4">
        <f>SUMPRODUCT(($C$2:$C$3444=C1419)*($X$2:$X$3444&lt;X1419))+SUMPRODUCT(($C$2:C1419=C1419)*($X$2:X1419=X1419))</f>
        <v/>
      </c>
      <c r="AB1419" s="4">
        <f>MIN(4,INT((AA1419-1)*4/COUNTIF($C$2:$C$3444,C1419))+1)</f>
        <v/>
      </c>
    </row>
    <row r="1420">
      <c r="A1420" s="5" t="inlineStr">
        <is>
          <t>W01650</t>
        </is>
      </c>
      <c r="B1420" s="5" t="inlineStr">
        <is>
          <t>IT · Milan</t>
        </is>
      </c>
      <c r="C1420" s="5" t="inlineStr">
        <is>
          <t>IT</t>
        </is>
      </c>
      <c r="D1420" s="5" t="inlineStr">
        <is>
          <t>Milan</t>
        </is>
      </c>
      <c r="E1420" s="5" t="inlineStr">
        <is>
          <t>Operations</t>
        </is>
      </c>
      <c r="F1420" s="5" t="inlineStr">
        <is>
          <t>L4</t>
        </is>
      </c>
      <c r="G1420" s="5" t="inlineStr">
        <is>
          <t>Operations L4</t>
        </is>
      </c>
      <c r="H1420" s="5" t="inlineStr">
        <is>
          <t>M</t>
        </is>
      </c>
      <c r="I1420" s="5" t="inlineStr">
        <is>
          <t>Permanent</t>
        </is>
      </c>
      <c r="J1420" s="5" t="inlineStr">
        <is>
          <t>Onsite</t>
        </is>
      </c>
      <c r="K1420" s="5" t="n">
        <v>1</v>
      </c>
      <c r="L1420" s="5" t="n">
        <v>40</v>
      </c>
      <c r="M1420" s="5" t="n">
        <v>5</v>
      </c>
      <c r="N1420" s="41" t="n">
        <v>44250</v>
      </c>
      <c r="O1420" s="41" t="n">
        <v>5300</v>
      </c>
      <c r="P1420" s="41" t="n">
        <v>0</v>
      </c>
      <c r="Q1420" s="41" t="n">
        <v>0</v>
      </c>
      <c r="R1420" s="41" t="n">
        <v>0</v>
      </c>
      <c r="S1420" s="28">
        <f>L1420*Settings!$C$7</f>
        <v/>
      </c>
      <c r="T1420" s="34">
        <f>O1420+P1420+Q1420+R1420</f>
        <v/>
      </c>
      <c r="U1420" s="34">
        <f>N1420+T1420</f>
        <v/>
      </c>
      <c r="V1420" s="33">
        <f>N1420/S1420</f>
        <v/>
      </c>
      <c r="W1420" s="33">
        <f>T1420/S1420</f>
        <v/>
      </c>
      <c r="X1420" s="33">
        <f>U1420/S1420</f>
        <v/>
      </c>
      <c r="Y1420" s="4">
        <f>IF(T1420&gt;0,1,0)</f>
        <v/>
      </c>
      <c r="Z1420" s="4">
        <f>INDEX('Job Evaluation'!$I$5:$I$40,MATCH(G1420,'Job Evaluation'!$A$5:$A$40,0))</f>
        <v/>
      </c>
      <c r="AA1420" s="4">
        <f>SUMPRODUCT(($C$2:$C$3444=C1420)*($X$2:$X$3444&lt;X1420))+SUMPRODUCT(($C$2:C1420=C1420)*($X$2:X1420=X1420))</f>
        <v/>
      </c>
      <c r="AB1420" s="4">
        <f>MIN(4,INT((AA1420-1)*4/COUNTIF($C$2:$C$3444,C1420))+1)</f>
        <v/>
      </c>
    </row>
    <row r="1421">
      <c r="A1421" s="5" t="inlineStr">
        <is>
          <t>W01651</t>
        </is>
      </c>
      <c r="B1421" s="5" t="inlineStr">
        <is>
          <t>PL · Kraków</t>
        </is>
      </c>
      <c r="C1421" s="5" t="inlineStr">
        <is>
          <t>PL</t>
        </is>
      </c>
      <c r="D1421" s="5" t="inlineStr">
        <is>
          <t>Krakow</t>
        </is>
      </c>
      <c r="E1421" s="5" t="inlineStr">
        <is>
          <t>Sales</t>
        </is>
      </c>
      <c r="F1421" s="5" t="inlineStr">
        <is>
          <t>L2</t>
        </is>
      </c>
      <c r="G1421" s="5" t="inlineStr">
        <is>
          <t>Sales L2</t>
        </is>
      </c>
      <c r="H1421" s="5" t="inlineStr">
        <is>
          <t>M</t>
        </is>
      </c>
      <c r="I1421" s="5" t="inlineStr">
        <is>
          <t>Permanent</t>
        </is>
      </c>
      <c r="J1421" s="5" t="inlineStr">
        <is>
          <t>Remote</t>
        </is>
      </c>
      <c r="K1421" s="5" t="n">
        <v>1</v>
      </c>
      <c r="L1421" s="5" t="n">
        <v>40</v>
      </c>
      <c r="M1421" s="5" t="n">
        <v>4</v>
      </c>
      <c r="N1421" s="41" t="n">
        <v>31600</v>
      </c>
      <c r="O1421" s="41" t="n">
        <v>0</v>
      </c>
      <c r="P1421" s="41" t="n">
        <v>4230</v>
      </c>
      <c r="Q1421" s="41" t="n">
        <v>0</v>
      </c>
      <c r="R1421" s="41" t="n">
        <v>0</v>
      </c>
      <c r="S1421" s="28">
        <f>L1421*Settings!$C$7</f>
        <v/>
      </c>
      <c r="T1421" s="34">
        <f>O1421+P1421+Q1421+R1421</f>
        <v/>
      </c>
      <c r="U1421" s="34">
        <f>N1421+T1421</f>
        <v/>
      </c>
      <c r="V1421" s="33">
        <f>N1421/S1421</f>
        <v/>
      </c>
      <c r="W1421" s="33">
        <f>T1421/S1421</f>
        <v/>
      </c>
      <c r="X1421" s="33">
        <f>U1421/S1421</f>
        <v/>
      </c>
      <c r="Y1421" s="4">
        <f>IF(T1421&gt;0,1,0)</f>
        <v/>
      </c>
      <c r="Z1421" s="4">
        <f>INDEX('Job Evaluation'!$I$5:$I$40,MATCH(G1421,'Job Evaluation'!$A$5:$A$40,0))</f>
        <v/>
      </c>
      <c r="AA1421" s="4">
        <f>SUMPRODUCT(($C$2:$C$3444=C1421)*($X$2:$X$3444&lt;X1421))+SUMPRODUCT(($C$2:C1421=C1421)*($X$2:X1421=X1421))</f>
        <v/>
      </c>
      <c r="AB1421" s="4">
        <f>MIN(4,INT((AA1421-1)*4/COUNTIF($C$2:$C$3444,C1421))+1)</f>
        <v/>
      </c>
    </row>
    <row r="1422">
      <c r="A1422" s="5" t="inlineStr">
        <is>
          <t>W01652</t>
        </is>
      </c>
      <c r="B1422" s="5" t="inlineStr">
        <is>
          <t>DE · Munich</t>
        </is>
      </c>
      <c r="C1422" s="5" t="inlineStr">
        <is>
          <t>DE</t>
        </is>
      </c>
      <c r="D1422" s="5" t="inlineStr">
        <is>
          <t>Munich</t>
        </is>
      </c>
      <c r="E1422" s="5" t="inlineStr">
        <is>
          <t>Operations</t>
        </is>
      </c>
      <c r="F1422" s="5" t="inlineStr">
        <is>
          <t>L5</t>
        </is>
      </c>
      <c r="G1422" s="5" t="inlineStr">
        <is>
          <t>Operations L5</t>
        </is>
      </c>
      <c r="H1422" s="5" t="inlineStr">
        <is>
          <t>F</t>
        </is>
      </c>
      <c r="I1422" s="5" t="inlineStr">
        <is>
          <t>Fixed-term</t>
        </is>
      </c>
      <c r="J1422" s="5" t="inlineStr">
        <is>
          <t>Hybrid</t>
        </is>
      </c>
      <c r="K1422" s="5" t="n">
        <v>0.8</v>
      </c>
      <c r="L1422" s="5" t="n">
        <v>32</v>
      </c>
      <c r="M1422" s="5" t="n">
        <v>3</v>
      </c>
      <c r="N1422" s="41" t="n">
        <v>93400</v>
      </c>
      <c r="O1422" s="41" t="n">
        <v>10740</v>
      </c>
      <c r="P1422" s="41" t="n">
        <v>0</v>
      </c>
      <c r="Q1422" s="41" t="n">
        <v>0</v>
      </c>
      <c r="R1422" s="41" t="n">
        <v>7200</v>
      </c>
      <c r="S1422" s="28">
        <f>L1422*Settings!$C$7</f>
        <v/>
      </c>
      <c r="T1422" s="34">
        <f>O1422+P1422+Q1422+R1422</f>
        <v/>
      </c>
      <c r="U1422" s="34">
        <f>N1422+T1422</f>
        <v/>
      </c>
      <c r="V1422" s="33">
        <f>N1422/S1422</f>
        <v/>
      </c>
      <c r="W1422" s="33">
        <f>T1422/S1422</f>
        <v/>
      </c>
      <c r="X1422" s="33">
        <f>U1422/S1422</f>
        <v/>
      </c>
      <c r="Y1422" s="4">
        <f>IF(T1422&gt;0,1,0)</f>
        <v/>
      </c>
      <c r="Z1422" s="4">
        <f>INDEX('Job Evaluation'!$I$5:$I$40,MATCH(G1422,'Job Evaluation'!$A$5:$A$40,0))</f>
        <v/>
      </c>
      <c r="AA1422" s="4">
        <f>SUMPRODUCT(($C$2:$C$3444=C1422)*($X$2:$X$3444&lt;X1422))+SUMPRODUCT(($C$2:C1422=C1422)*($X$2:X1422=X1422))</f>
        <v/>
      </c>
      <c r="AB1422" s="4">
        <f>MIN(4,INT((AA1422-1)*4/COUNTIF($C$2:$C$3444,C1422))+1)</f>
        <v/>
      </c>
    </row>
    <row r="1423">
      <c r="A1423" s="5" t="inlineStr">
        <is>
          <t>W01653</t>
        </is>
      </c>
      <c r="B1423" s="5" t="inlineStr">
        <is>
          <t>PL · Kraków</t>
        </is>
      </c>
      <c r="C1423" s="5" t="inlineStr">
        <is>
          <t>PL</t>
        </is>
      </c>
      <c r="D1423" s="5" t="inlineStr">
        <is>
          <t>Krakow</t>
        </is>
      </c>
      <c r="E1423" s="5" t="inlineStr">
        <is>
          <t>Customer Service</t>
        </is>
      </c>
      <c r="F1423" s="5" t="inlineStr">
        <is>
          <t>L2</t>
        </is>
      </c>
      <c r="G1423" s="5" t="inlineStr">
        <is>
          <t>Customer Service L2</t>
        </is>
      </c>
      <c r="H1423" s="5" t="inlineStr">
        <is>
          <t>F</t>
        </is>
      </c>
      <c r="I1423" s="5" t="inlineStr">
        <is>
          <t>Permanent</t>
        </is>
      </c>
      <c r="J1423" s="5" t="inlineStr">
        <is>
          <t>Remote</t>
        </is>
      </c>
      <c r="K1423" s="5" t="n">
        <v>1</v>
      </c>
      <c r="L1423" s="5" t="n">
        <v>40</v>
      </c>
      <c r="M1423" s="5" t="n">
        <v>4</v>
      </c>
      <c r="N1423" s="41" t="n">
        <v>22850</v>
      </c>
      <c r="O1423" s="41" t="n">
        <v>0</v>
      </c>
      <c r="P1423" s="41" t="n">
        <v>0</v>
      </c>
      <c r="Q1423" s="41" t="n">
        <v>0</v>
      </c>
      <c r="R1423" s="41" t="n">
        <v>0</v>
      </c>
      <c r="S1423" s="28">
        <f>L1423*Settings!$C$7</f>
        <v/>
      </c>
      <c r="T1423" s="34">
        <f>O1423+P1423+Q1423+R1423</f>
        <v/>
      </c>
      <c r="U1423" s="34">
        <f>N1423+T1423</f>
        <v/>
      </c>
      <c r="V1423" s="33">
        <f>N1423/S1423</f>
        <v/>
      </c>
      <c r="W1423" s="33">
        <f>T1423/S1423</f>
        <v/>
      </c>
      <c r="X1423" s="33">
        <f>U1423/S1423</f>
        <v/>
      </c>
      <c r="Y1423" s="4">
        <f>IF(T1423&gt;0,1,0)</f>
        <v/>
      </c>
      <c r="Z1423" s="4">
        <f>INDEX('Job Evaluation'!$I$5:$I$40,MATCH(G1423,'Job Evaluation'!$A$5:$A$40,0))</f>
        <v/>
      </c>
      <c r="AA1423" s="4">
        <f>SUMPRODUCT(($C$2:$C$3444=C1423)*($X$2:$X$3444&lt;X1423))+SUMPRODUCT(($C$2:C1423=C1423)*($X$2:X1423=X1423))</f>
        <v/>
      </c>
      <c r="AB1423" s="4">
        <f>MIN(4,INT((AA1423-1)*4/COUNTIF($C$2:$C$3444,C1423))+1)</f>
        <v/>
      </c>
    </row>
    <row r="1424">
      <c r="A1424" s="5" t="inlineStr">
        <is>
          <t>W01654</t>
        </is>
      </c>
      <c r="B1424" s="5" t="inlineStr">
        <is>
          <t>IT · Milan</t>
        </is>
      </c>
      <c r="C1424" s="5" t="inlineStr">
        <is>
          <t>IT</t>
        </is>
      </c>
      <c r="D1424" s="5" t="inlineStr">
        <is>
          <t>Milan</t>
        </is>
      </c>
      <c r="E1424" s="5" t="inlineStr">
        <is>
          <t>Customer Service</t>
        </is>
      </c>
      <c r="F1424" s="5" t="inlineStr">
        <is>
          <t>L4</t>
        </is>
      </c>
      <c r="G1424" s="5" t="inlineStr">
        <is>
          <t>Customer Service L4</t>
        </is>
      </c>
      <c r="H1424" s="5" t="inlineStr">
        <is>
          <t>F</t>
        </is>
      </c>
      <c r="I1424" s="5" t="inlineStr">
        <is>
          <t>Permanent</t>
        </is>
      </c>
      <c r="J1424" s="5" t="inlineStr">
        <is>
          <t>Remote</t>
        </is>
      </c>
      <c r="K1424" s="5" t="n">
        <v>1</v>
      </c>
      <c r="L1424" s="5" t="n">
        <v>40</v>
      </c>
      <c r="M1424" s="5" t="n">
        <v>3</v>
      </c>
      <c r="N1424" s="41" t="n">
        <v>42900</v>
      </c>
      <c r="O1424" s="41" t="n">
        <v>3160</v>
      </c>
      <c r="P1424" s="41" t="n">
        <v>0</v>
      </c>
      <c r="Q1424" s="41" t="n">
        <v>0</v>
      </c>
      <c r="R1424" s="41" t="n">
        <v>0</v>
      </c>
      <c r="S1424" s="28">
        <f>L1424*Settings!$C$7</f>
        <v/>
      </c>
      <c r="T1424" s="34">
        <f>O1424+P1424+Q1424+R1424</f>
        <v/>
      </c>
      <c r="U1424" s="34">
        <f>N1424+T1424</f>
        <v/>
      </c>
      <c r="V1424" s="33">
        <f>N1424/S1424</f>
        <v/>
      </c>
      <c r="W1424" s="33">
        <f>T1424/S1424</f>
        <v/>
      </c>
      <c r="X1424" s="33">
        <f>U1424/S1424</f>
        <v/>
      </c>
      <c r="Y1424" s="4">
        <f>IF(T1424&gt;0,1,0)</f>
        <v/>
      </c>
      <c r="Z1424" s="4">
        <f>INDEX('Job Evaluation'!$I$5:$I$40,MATCH(G1424,'Job Evaluation'!$A$5:$A$40,0))</f>
        <v/>
      </c>
      <c r="AA1424" s="4">
        <f>SUMPRODUCT(($C$2:$C$3444=C1424)*($X$2:$X$3444&lt;X1424))+SUMPRODUCT(($C$2:C1424=C1424)*($X$2:X1424=X1424))</f>
        <v/>
      </c>
      <c r="AB1424" s="4">
        <f>MIN(4,INT((AA1424-1)*4/COUNTIF($C$2:$C$3444,C1424))+1)</f>
        <v/>
      </c>
    </row>
    <row r="1425">
      <c r="A1425" s="5" t="inlineStr">
        <is>
          <t>W01655</t>
        </is>
      </c>
      <c r="B1425" s="5" t="inlineStr">
        <is>
          <t>IT · Milan</t>
        </is>
      </c>
      <c r="C1425" s="5" t="inlineStr">
        <is>
          <t>IT</t>
        </is>
      </c>
      <c r="D1425" s="5" t="inlineStr">
        <is>
          <t>Milan</t>
        </is>
      </c>
      <c r="E1425" s="5" t="inlineStr">
        <is>
          <t>Sales</t>
        </is>
      </c>
      <c r="F1425" s="5" t="inlineStr">
        <is>
          <t>L2</t>
        </is>
      </c>
      <c r="G1425" s="5" t="inlineStr">
        <is>
          <t>Sales L2</t>
        </is>
      </c>
      <c r="H1425" s="5" t="inlineStr">
        <is>
          <t>M</t>
        </is>
      </c>
      <c r="I1425" s="5" t="inlineStr">
        <is>
          <t>Permanent</t>
        </is>
      </c>
      <c r="J1425" s="5" t="inlineStr">
        <is>
          <t>Onsite</t>
        </is>
      </c>
      <c r="K1425" s="5" t="n">
        <v>1</v>
      </c>
      <c r="L1425" s="5" t="n">
        <v>40</v>
      </c>
      <c r="M1425" s="5" t="n">
        <v>3</v>
      </c>
      <c r="N1425" s="41" t="n">
        <v>37000</v>
      </c>
      <c r="O1425" s="41" t="n">
        <v>0</v>
      </c>
      <c r="P1425" s="41" t="n">
        <v>7050</v>
      </c>
      <c r="Q1425" s="41" t="n">
        <v>0</v>
      </c>
      <c r="R1425" s="41" t="n">
        <v>0</v>
      </c>
      <c r="S1425" s="28">
        <f>L1425*Settings!$C$7</f>
        <v/>
      </c>
      <c r="T1425" s="34">
        <f>O1425+P1425+Q1425+R1425</f>
        <v/>
      </c>
      <c r="U1425" s="34">
        <f>N1425+T1425</f>
        <v/>
      </c>
      <c r="V1425" s="33">
        <f>N1425/S1425</f>
        <v/>
      </c>
      <c r="W1425" s="33">
        <f>T1425/S1425</f>
        <v/>
      </c>
      <c r="X1425" s="33">
        <f>U1425/S1425</f>
        <v/>
      </c>
      <c r="Y1425" s="4">
        <f>IF(T1425&gt;0,1,0)</f>
        <v/>
      </c>
      <c r="Z1425" s="4">
        <f>INDEX('Job Evaluation'!$I$5:$I$40,MATCH(G1425,'Job Evaluation'!$A$5:$A$40,0))</f>
        <v/>
      </c>
      <c r="AA1425" s="4">
        <f>SUMPRODUCT(($C$2:$C$3444=C1425)*($X$2:$X$3444&lt;X1425))+SUMPRODUCT(($C$2:C1425=C1425)*($X$2:X1425=X1425))</f>
        <v/>
      </c>
      <c r="AB1425" s="4">
        <f>MIN(4,INT((AA1425-1)*4/COUNTIF($C$2:$C$3444,C1425))+1)</f>
        <v/>
      </c>
    </row>
    <row r="1426">
      <c r="A1426" s="5" t="inlineStr">
        <is>
          <t>W01656</t>
        </is>
      </c>
      <c r="B1426" s="5" t="inlineStr">
        <is>
          <t>IT · Milan</t>
        </is>
      </c>
      <c r="C1426" s="5" t="inlineStr">
        <is>
          <t>IT</t>
        </is>
      </c>
      <c r="D1426" s="5" t="inlineStr">
        <is>
          <t>Milan</t>
        </is>
      </c>
      <c r="E1426" s="5" t="inlineStr">
        <is>
          <t>Customer Service</t>
        </is>
      </c>
      <c r="F1426" s="5" t="inlineStr">
        <is>
          <t>L3</t>
        </is>
      </c>
      <c r="G1426" s="5" t="inlineStr">
        <is>
          <t>Customer Service L3</t>
        </is>
      </c>
      <c r="H1426" s="5" t="inlineStr">
        <is>
          <t>M</t>
        </is>
      </c>
      <c r="I1426" s="5" t="inlineStr">
        <is>
          <t>Fixed-term</t>
        </is>
      </c>
      <c r="J1426" s="5" t="inlineStr">
        <is>
          <t>Onsite</t>
        </is>
      </c>
      <c r="K1426" s="5" t="n">
        <v>1</v>
      </c>
      <c r="L1426" s="5" t="n">
        <v>40</v>
      </c>
      <c r="M1426" s="5" t="n">
        <v>3</v>
      </c>
      <c r="N1426" s="41" t="n">
        <v>35300</v>
      </c>
      <c r="O1426" s="41" t="n">
        <v>1900</v>
      </c>
      <c r="P1426" s="41" t="n">
        <v>0</v>
      </c>
      <c r="Q1426" s="41" t="n">
        <v>1320</v>
      </c>
      <c r="R1426" s="41" t="n">
        <v>0</v>
      </c>
      <c r="S1426" s="28">
        <f>L1426*Settings!$C$7</f>
        <v/>
      </c>
      <c r="T1426" s="34">
        <f>O1426+P1426+Q1426+R1426</f>
        <v/>
      </c>
      <c r="U1426" s="34">
        <f>N1426+T1426</f>
        <v/>
      </c>
      <c r="V1426" s="33">
        <f>N1426/S1426</f>
        <v/>
      </c>
      <c r="W1426" s="33">
        <f>T1426/S1426</f>
        <v/>
      </c>
      <c r="X1426" s="33">
        <f>U1426/S1426</f>
        <v/>
      </c>
      <c r="Y1426" s="4">
        <f>IF(T1426&gt;0,1,0)</f>
        <v/>
      </c>
      <c r="Z1426" s="4">
        <f>INDEX('Job Evaluation'!$I$5:$I$40,MATCH(G1426,'Job Evaluation'!$A$5:$A$40,0))</f>
        <v/>
      </c>
      <c r="AA1426" s="4">
        <f>SUMPRODUCT(($C$2:$C$3444=C1426)*($X$2:$X$3444&lt;X1426))+SUMPRODUCT(($C$2:C1426=C1426)*($X$2:X1426=X1426))</f>
        <v/>
      </c>
      <c r="AB1426" s="4">
        <f>MIN(4,INT((AA1426-1)*4/COUNTIF($C$2:$C$3444,C1426))+1)</f>
        <v/>
      </c>
    </row>
    <row r="1427">
      <c r="A1427" s="5" t="inlineStr">
        <is>
          <t>W01657</t>
        </is>
      </c>
      <c r="B1427" s="5" t="inlineStr">
        <is>
          <t>IT · Milan</t>
        </is>
      </c>
      <c r="C1427" s="5" t="inlineStr">
        <is>
          <t>IT</t>
        </is>
      </c>
      <c r="D1427" s="5" t="inlineStr">
        <is>
          <t>Milan</t>
        </is>
      </c>
      <c r="E1427" s="5" t="inlineStr">
        <is>
          <t>Finance</t>
        </is>
      </c>
      <c r="F1427" s="5" t="inlineStr">
        <is>
          <t>L2</t>
        </is>
      </c>
      <c r="G1427" s="5" t="inlineStr">
        <is>
          <t>Finance L2</t>
        </is>
      </c>
      <c r="H1427" s="5" t="inlineStr">
        <is>
          <t>F</t>
        </is>
      </c>
      <c r="I1427" s="5" t="inlineStr">
        <is>
          <t>Permanent</t>
        </is>
      </c>
      <c r="J1427" s="5" t="inlineStr">
        <is>
          <t>Onsite</t>
        </is>
      </c>
      <c r="K1427" s="5" t="n">
        <v>1</v>
      </c>
      <c r="L1427" s="5" t="n">
        <v>40</v>
      </c>
      <c r="M1427" s="5" t="n">
        <v>3</v>
      </c>
      <c r="N1427" s="41" t="n">
        <v>29350</v>
      </c>
      <c r="O1427" s="41" t="n">
        <v>0</v>
      </c>
      <c r="P1427" s="41" t="n">
        <v>0</v>
      </c>
      <c r="Q1427" s="41" t="n">
        <v>0</v>
      </c>
      <c r="R1427" s="41" t="n">
        <v>0</v>
      </c>
      <c r="S1427" s="28">
        <f>L1427*Settings!$C$7</f>
        <v/>
      </c>
      <c r="T1427" s="34">
        <f>O1427+P1427+Q1427+R1427</f>
        <v/>
      </c>
      <c r="U1427" s="34">
        <f>N1427+T1427</f>
        <v/>
      </c>
      <c r="V1427" s="33">
        <f>N1427/S1427</f>
        <v/>
      </c>
      <c r="W1427" s="33">
        <f>T1427/S1427</f>
        <v/>
      </c>
      <c r="X1427" s="33">
        <f>U1427/S1427</f>
        <v/>
      </c>
      <c r="Y1427" s="4">
        <f>IF(T1427&gt;0,1,0)</f>
        <v/>
      </c>
      <c r="Z1427" s="4">
        <f>INDEX('Job Evaluation'!$I$5:$I$40,MATCH(G1427,'Job Evaluation'!$A$5:$A$40,0))</f>
        <v/>
      </c>
      <c r="AA1427" s="4">
        <f>SUMPRODUCT(($C$2:$C$3444=C1427)*($X$2:$X$3444&lt;X1427))+SUMPRODUCT(($C$2:C1427=C1427)*($X$2:X1427=X1427))</f>
        <v/>
      </c>
      <c r="AB1427" s="4">
        <f>MIN(4,INT((AA1427-1)*4/COUNTIF($C$2:$C$3444,C1427))+1)</f>
        <v/>
      </c>
    </row>
    <row r="1428">
      <c r="A1428" s="5" t="inlineStr">
        <is>
          <t>W01658</t>
        </is>
      </c>
      <c r="B1428" s="5" t="inlineStr">
        <is>
          <t>ES · Barcelona</t>
        </is>
      </c>
      <c r="C1428" s="5" t="inlineStr">
        <is>
          <t>ES</t>
        </is>
      </c>
      <c r="D1428" s="5" t="inlineStr">
        <is>
          <t>Barcelona</t>
        </is>
      </c>
      <c r="E1428" s="5" t="inlineStr">
        <is>
          <t>Operations</t>
        </is>
      </c>
      <c r="F1428" s="5" t="inlineStr">
        <is>
          <t>L6</t>
        </is>
      </c>
      <c r="G1428" s="5" t="inlineStr">
        <is>
          <t>Operations L6</t>
        </is>
      </c>
      <c r="H1428" s="5" t="inlineStr">
        <is>
          <t>F</t>
        </is>
      </c>
      <c r="I1428" s="5" t="inlineStr">
        <is>
          <t>Permanent</t>
        </is>
      </c>
      <c r="J1428" s="5" t="inlineStr">
        <is>
          <t>Onsite</t>
        </is>
      </c>
      <c r="K1428" s="5" t="n">
        <v>0.8</v>
      </c>
      <c r="L1428" s="5" t="n">
        <v>32</v>
      </c>
      <c r="M1428" s="5" t="n">
        <v>2</v>
      </c>
      <c r="N1428" s="41" t="n">
        <v>88120</v>
      </c>
      <c r="O1428" s="41" t="n">
        <v>8350</v>
      </c>
      <c r="P1428" s="41" t="n">
        <v>0</v>
      </c>
      <c r="Q1428" s="41" t="n">
        <v>0</v>
      </c>
      <c r="R1428" s="41" t="n">
        <v>5400</v>
      </c>
      <c r="S1428" s="28">
        <f>L1428*Settings!$C$7</f>
        <v/>
      </c>
      <c r="T1428" s="34">
        <f>O1428+P1428+Q1428+R1428</f>
        <v/>
      </c>
      <c r="U1428" s="34">
        <f>N1428+T1428</f>
        <v/>
      </c>
      <c r="V1428" s="33">
        <f>N1428/S1428</f>
        <v/>
      </c>
      <c r="W1428" s="33">
        <f>T1428/S1428</f>
        <v/>
      </c>
      <c r="X1428" s="33">
        <f>U1428/S1428</f>
        <v/>
      </c>
      <c r="Y1428" s="4">
        <f>IF(T1428&gt;0,1,0)</f>
        <v/>
      </c>
      <c r="Z1428" s="4">
        <f>INDEX('Job Evaluation'!$I$5:$I$40,MATCH(G1428,'Job Evaluation'!$A$5:$A$40,0))</f>
        <v/>
      </c>
      <c r="AA1428" s="4">
        <f>SUMPRODUCT(($C$2:$C$3444=C1428)*($X$2:$X$3444&lt;X1428))+SUMPRODUCT(($C$2:C1428=C1428)*($X$2:X1428=X1428))</f>
        <v/>
      </c>
      <c r="AB1428" s="4">
        <f>MIN(4,INT((AA1428-1)*4/COUNTIF($C$2:$C$3444,C1428))+1)</f>
        <v/>
      </c>
    </row>
    <row r="1429">
      <c r="A1429" s="5" t="inlineStr">
        <is>
          <t>W01659</t>
        </is>
      </c>
      <c r="B1429" s="5" t="inlineStr">
        <is>
          <t>IT · Milan</t>
        </is>
      </c>
      <c r="C1429" s="5" t="inlineStr">
        <is>
          <t>IT</t>
        </is>
      </c>
      <c r="D1429" s="5" t="inlineStr">
        <is>
          <t>Milan</t>
        </is>
      </c>
      <c r="E1429" s="5" t="inlineStr">
        <is>
          <t>Customer Service</t>
        </is>
      </c>
      <c r="F1429" s="5" t="inlineStr">
        <is>
          <t>L6</t>
        </is>
      </c>
      <c r="G1429" s="5" t="inlineStr">
        <is>
          <t>Customer Service L6</t>
        </is>
      </c>
      <c r="H1429" s="5" t="inlineStr">
        <is>
          <t>M</t>
        </is>
      </c>
      <c r="I1429" s="5" t="inlineStr">
        <is>
          <t>Permanent</t>
        </is>
      </c>
      <c r="J1429" s="5" t="inlineStr">
        <is>
          <t>Onsite</t>
        </is>
      </c>
      <c r="K1429" s="5" t="n">
        <v>1</v>
      </c>
      <c r="L1429" s="5" t="n">
        <v>40</v>
      </c>
      <c r="M1429" s="5" t="n">
        <v>3</v>
      </c>
      <c r="N1429" s="41" t="n">
        <v>96150</v>
      </c>
      <c r="O1429" s="41" t="n">
        <v>19010</v>
      </c>
      <c r="P1429" s="41" t="n">
        <v>0</v>
      </c>
      <c r="Q1429" s="41" t="n">
        <v>0</v>
      </c>
      <c r="R1429" s="41" t="n">
        <v>6000</v>
      </c>
      <c r="S1429" s="28">
        <f>L1429*Settings!$C$7</f>
        <v/>
      </c>
      <c r="T1429" s="34">
        <f>O1429+P1429+Q1429+R1429</f>
        <v/>
      </c>
      <c r="U1429" s="34">
        <f>N1429+T1429</f>
        <v/>
      </c>
      <c r="V1429" s="33">
        <f>N1429/S1429</f>
        <v/>
      </c>
      <c r="W1429" s="33">
        <f>T1429/S1429</f>
        <v/>
      </c>
      <c r="X1429" s="33">
        <f>U1429/S1429</f>
        <v/>
      </c>
      <c r="Y1429" s="4">
        <f>IF(T1429&gt;0,1,0)</f>
        <v/>
      </c>
      <c r="Z1429" s="4">
        <f>INDEX('Job Evaluation'!$I$5:$I$40,MATCH(G1429,'Job Evaluation'!$A$5:$A$40,0))</f>
        <v/>
      </c>
      <c r="AA1429" s="4">
        <f>SUMPRODUCT(($C$2:$C$3444=C1429)*($X$2:$X$3444&lt;X1429))+SUMPRODUCT(($C$2:C1429=C1429)*($X$2:X1429=X1429))</f>
        <v/>
      </c>
      <c r="AB1429" s="4">
        <f>MIN(4,INT((AA1429-1)*4/COUNTIF($C$2:$C$3444,C1429))+1)</f>
        <v/>
      </c>
    </row>
    <row r="1430">
      <c r="A1430" s="5" t="inlineStr">
        <is>
          <t>W01660</t>
        </is>
      </c>
      <c r="B1430" s="5" t="inlineStr">
        <is>
          <t>PL · Kraków</t>
        </is>
      </c>
      <c r="C1430" s="5" t="inlineStr">
        <is>
          <t>PL</t>
        </is>
      </c>
      <c r="D1430" s="5" t="inlineStr">
        <is>
          <t>Krakow</t>
        </is>
      </c>
      <c r="E1430" s="5" t="inlineStr">
        <is>
          <t>Operations</t>
        </is>
      </c>
      <c r="F1430" s="5" t="inlineStr">
        <is>
          <t>L1</t>
        </is>
      </c>
      <c r="G1430" s="5" t="inlineStr">
        <is>
          <t>Operations L1</t>
        </is>
      </c>
      <c r="H1430" s="5" t="inlineStr">
        <is>
          <t>M</t>
        </is>
      </c>
      <c r="I1430" s="5" t="inlineStr">
        <is>
          <t>Permanent</t>
        </is>
      </c>
      <c r="J1430" s="5" t="inlineStr">
        <is>
          <t>Hybrid</t>
        </is>
      </c>
      <c r="K1430" s="5" t="n">
        <v>1</v>
      </c>
      <c r="L1430" s="5" t="n">
        <v>40</v>
      </c>
      <c r="M1430" s="5" t="n">
        <v>3</v>
      </c>
      <c r="N1430" s="41" t="n">
        <v>17600</v>
      </c>
      <c r="O1430" s="41" t="n">
        <v>0</v>
      </c>
      <c r="P1430" s="41" t="n">
        <v>0</v>
      </c>
      <c r="Q1430" s="41" t="n">
        <v>0</v>
      </c>
      <c r="R1430" s="41" t="n">
        <v>0</v>
      </c>
      <c r="S1430" s="28">
        <f>L1430*Settings!$C$7</f>
        <v/>
      </c>
      <c r="T1430" s="34">
        <f>O1430+P1430+Q1430+R1430</f>
        <v/>
      </c>
      <c r="U1430" s="34">
        <f>N1430+T1430</f>
        <v/>
      </c>
      <c r="V1430" s="33">
        <f>N1430/S1430</f>
        <v/>
      </c>
      <c r="W1430" s="33">
        <f>T1430/S1430</f>
        <v/>
      </c>
      <c r="X1430" s="33">
        <f>U1430/S1430</f>
        <v/>
      </c>
      <c r="Y1430" s="4">
        <f>IF(T1430&gt;0,1,0)</f>
        <v/>
      </c>
      <c r="Z1430" s="4">
        <f>INDEX('Job Evaluation'!$I$5:$I$40,MATCH(G1430,'Job Evaluation'!$A$5:$A$40,0))</f>
        <v/>
      </c>
      <c r="AA1430" s="4">
        <f>SUMPRODUCT(($C$2:$C$3444=C1430)*($X$2:$X$3444&lt;X1430))+SUMPRODUCT(($C$2:C1430=C1430)*($X$2:X1430=X1430))</f>
        <v/>
      </c>
      <c r="AB1430" s="4">
        <f>MIN(4,INT((AA1430-1)*4/COUNTIF($C$2:$C$3444,C1430))+1)</f>
        <v/>
      </c>
    </row>
    <row r="1431">
      <c r="A1431" s="5" t="inlineStr">
        <is>
          <t>W01662</t>
        </is>
      </c>
      <c r="B1431" s="5" t="inlineStr">
        <is>
          <t>PL · Kraków</t>
        </is>
      </c>
      <c r="C1431" s="5" t="inlineStr">
        <is>
          <t>PL</t>
        </is>
      </c>
      <c r="D1431" s="5" t="inlineStr">
        <is>
          <t>Krakow</t>
        </is>
      </c>
      <c r="E1431" s="5" t="inlineStr">
        <is>
          <t>Tech</t>
        </is>
      </c>
      <c r="F1431" s="5" t="inlineStr">
        <is>
          <t>L4</t>
        </is>
      </c>
      <c r="G1431" s="5" t="inlineStr">
        <is>
          <t>Tech L4</t>
        </is>
      </c>
      <c r="H1431" s="5" t="inlineStr">
        <is>
          <t>M</t>
        </is>
      </c>
      <c r="I1431" s="5" t="inlineStr">
        <is>
          <t>Permanent</t>
        </is>
      </c>
      <c r="J1431" s="5" t="inlineStr">
        <is>
          <t>Onsite</t>
        </is>
      </c>
      <c r="K1431" s="5" t="n">
        <v>1</v>
      </c>
      <c r="L1431" s="5" t="n">
        <v>40</v>
      </c>
      <c r="M1431" s="5" t="n">
        <v>4</v>
      </c>
      <c r="N1431" s="41" t="n">
        <v>58850</v>
      </c>
      <c r="O1431" s="41" t="n">
        <v>5400</v>
      </c>
      <c r="P1431" s="41" t="n">
        <v>0</v>
      </c>
      <c r="Q1431" s="41" t="n">
        <v>0</v>
      </c>
      <c r="R1431" s="41" t="n">
        <v>0</v>
      </c>
      <c r="S1431" s="28">
        <f>L1431*Settings!$C$7</f>
        <v/>
      </c>
      <c r="T1431" s="34">
        <f>O1431+P1431+Q1431+R1431</f>
        <v/>
      </c>
      <c r="U1431" s="34">
        <f>N1431+T1431</f>
        <v/>
      </c>
      <c r="V1431" s="33">
        <f>N1431/S1431</f>
        <v/>
      </c>
      <c r="W1431" s="33">
        <f>T1431/S1431</f>
        <v/>
      </c>
      <c r="X1431" s="33">
        <f>U1431/S1431</f>
        <v/>
      </c>
      <c r="Y1431" s="4">
        <f>IF(T1431&gt;0,1,0)</f>
        <v/>
      </c>
      <c r="Z1431" s="4">
        <f>INDEX('Job Evaluation'!$I$5:$I$40,MATCH(G1431,'Job Evaluation'!$A$5:$A$40,0))</f>
        <v/>
      </c>
      <c r="AA1431" s="4">
        <f>SUMPRODUCT(($C$2:$C$3444=C1431)*($X$2:$X$3444&lt;X1431))+SUMPRODUCT(($C$2:C1431=C1431)*($X$2:X1431=X1431))</f>
        <v/>
      </c>
      <c r="AB1431" s="4">
        <f>MIN(4,INT((AA1431-1)*4/COUNTIF($C$2:$C$3444,C1431))+1)</f>
        <v/>
      </c>
    </row>
    <row r="1432">
      <c r="A1432" s="5" t="inlineStr">
        <is>
          <t>W01663</t>
        </is>
      </c>
      <c r="B1432" s="5" t="inlineStr">
        <is>
          <t>ES · Barcelona</t>
        </is>
      </c>
      <c r="C1432" s="5" t="inlineStr">
        <is>
          <t>ES</t>
        </is>
      </c>
      <c r="D1432" s="5" t="inlineStr">
        <is>
          <t>Barcelona</t>
        </is>
      </c>
      <c r="E1432" s="5" t="inlineStr">
        <is>
          <t>Operations</t>
        </is>
      </c>
      <c r="F1432" s="5" t="inlineStr">
        <is>
          <t>L2</t>
        </is>
      </c>
      <c r="G1432" s="5" t="inlineStr">
        <is>
          <t>Operations L2</t>
        </is>
      </c>
      <c r="H1432" s="5" t="inlineStr">
        <is>
          <t>M</t>
        </is>
      </c>
      <c r="I1432" s="5" t="inlineStr">
        <is>
          <t>Permanent</t>
        </is>
      </c>
      <c r="J1432" s="5" t="inlineStr">
        <is>
          <t>Remote</t>
        </is>
      </c>
      <c r="K1432" s="5" t="n">
        <v>1</v>
      </c>
      <c r="L1432" s="5" t="n">
        <v>40</v>
      </c>
      <c r="M1432" s="5" t="n">
        <v>4</v>
      </c>
      <c r="N1432" s="41" t="n">
        <v>30150</v>
      </c>
      <c r="O1432" s="41" t="n">
        <v>0</v>
      </c>
      <c r="P1432" s="41" t="n">
        <v>0</v>
      </c>
      <c r="Q1432" s="41" t="n">
        <v>0</v>
      </c>
      <c r="R1432" s="41" t="n">
        <v>0</v>
      </c>
      <c r="S1432" s="28">
        <f>L1432*Settings!$C$7</f>
        <v/>
      </c>
      <c r="T1432" s="34">
        <f>O1432+P1432+Q1432+R1432</f>
        <v/>
      </c>
      <c r="U1432" s="34">
        <f>N1432+T1432</f>
        <v/>
      </c>
      <c r="V1432" s="33">
        <f>N1432/S1432</f>
        <v/>
      </c>
      <c r="W1432" s="33">
        <f>T1432/S1432</f>
        <v/>
      </c>
      <c r="X1432" s="33">
        <f>U1432/S1432</f>
        <v/>
      </c>
      <c r="Y1432" s="4">
        <f>IF(T1432&gt;0,1,0)</f>
        <v/>
      </c>
      <c r="Z1432" s="4">
        <f>INDEX('Job Evaluation'!$I$5:$I$40,MATCH(G1432,'Job Evaluation'!$A$5:$A$40,0))</f>
        <v/>
      </c>
      <c r="AA1432" s="4">
        <f>SUMPRODUCT(($C$2:$C$3444=C1432)*($X$2:$X$3444&lt;X1432))+SUMPRODUCT(($C$2:C1432=C1432)*($X$2:X1432=X1432))</f>
        <v/>
      </c>
      <c r="AB1432" s="4">
        <f>MIN(4,INT((AA1432-1)*4/COUNTIF($C$2:$C$3444,C1432))+1)</f>
        <v/>
      </c>
    </row>
    <row r="1433">
      <c r="A1433" s="5" t="inlineStr">
        <is>
          <t>W01664</t>
        </is>
      </c>
      <c r="B1433" s="5" t="inlineStr">
        <is>
          <t>IT · Milan</t>
        </is>
      </c>
      <c r="C1433" s="5" t="inlineStr">
        <is>
          <t>IT</t>
        </is>
      </c>
      <c r="D1433" s="5" t="inlineStr">
        <is>
          <t>Milan</t>
        </is>
      </c>
      <c r="E1433" s="5" t="inlineStr">
        <is>
          <t>Tech</t>
        </is>
      </c>
      <c r="F1433" s="5" t="inlineStr">
        <is>
          <t>L2</t>
        </is>
      </c>
      <c r="G1433" s="5" t="inlineStr">
        <is>
          <t>Tech L2</t>
        </is>
      </c>
      <c r="H1433" s="5" t="inlineStr">
        <is>
          <t>M</t>
        </is>
      </c>
      <c r="I1433" s="5" t="inlineStr">
        <is>
          <t>Fixed-term</t>
        </is>
      </c>
      <c r="J1433" s="5" t="inlineStr">
        <is>
          <t>Hybrid</t>
        </is>
      </c>
      <c r="K1433" s="5" t="n">
        <v>1</v>
      </c>
      <c r="L1433" s="5" t="n">
        <v>40</v>
      </c>
      <c r="M1433" s="5" t="n">
        <v>3</v>
      </c>
      <c r="N1433" s="41" t="n">
        <v>40650</v>
      </c>
      <c r="O1433" s="41" t="n">
        <v>0</v>
      </c>
      <c r="P1433" s="41" t="n">
        <v>0</v>
      </c>
      <c r="Q1433" s="41" t="n">
        <v>0</v>
      </c>
      <c r="R1433" s="41" t="n">
        <v>0</v>
      </c>
      <c r="S1433" s="28">
        <f>L1433*Settings!$C$7</f>
        <v/>
      </c>
      <c r="T1433" s="34">
        <f>O1433+P1433+Q1433+R1433</f>
        <v/>
      </c>
      <c r="U1433" s="34">
        <f>N1433+T1433</f>
        <v/>
      </c>
      <c r="V1433" s="33">
        <f>N1433/S1433</f>
        <v/>
      </c>
      <c r="W1433" s="33">
        <f>T1433/S1433</f>
        <v/>
      </c>
      <c r="X1433" s="33">
        <f>U1433/S1433</f>
        <v/>
      </c>
      <c r="Y1433" s="4">
        <f>IF(T1433&gt;0,1,0)</f>
        <v/>
      </c>
      <c r="Z1433" s="4">
        <f>INDEX('Job Evaluation'!$I$5:$I$40,MATCH(G1433,'Job Evaluation'!$A$5:$A$40,0))</f>
        <v/>
      </c>
      <c r="AA1433" s="4">
        <f>SUMPRODUCT(($C$2:$C$3444=C1433)*($X$2:$X$3444&lt;X1433))+SUMPRODUCT(($C$2:C1433=C1433)*($X$2:X1433=X1433))</f>
        <v/>
      </c>
      <c r="AB1433" s="4">
        <f>MIN(4,INT((AA1433-1)*4/COUNTIF($C$2:$C$3444,C1433))+1)</f>
        <v/>
      </c>
    </row>
    <row r="1434">
      <c r="A1434" s="5" t="inlineStr">
        <is>
          <t>W01665</t>
        </is>
      </c>
      <c r="B1434" s="5" t="inlineStr">
        <is>
          <t>PL · Kraków</t>
        </is>
      </c>
      <c r="C1434" s="5" t="inlineStr">
        <is>
          <t>PL</t>
        </is>
      </c>
      <c r="D1434" s="5" t="inlineStr">
        <is>
          <t>Krakow</t>
        </is>
      </c>
      <c r="E1434" s="5" t="inlineStr">
        <is>
          <t>Customer Service</t>
        </is>
      </c>
      <c r="F1434" s="5" t="inlineStr">
        <is>
          <t>L2</t>
        </is>
      </c>
      <c r="G1434" s="5" t="inlineStr">
        <is>
          <t>Customer Service L2</t>
        </is>
      </c>
      <c r="H1434" s="5" t="inlineStr">
        <is>
          <t>M</t>
        </is>
      </c>
      <c r="I1434" s="5" t="inlineStr">
        <is>
          <t>Fixed-term</t>
        </is>
      </c>
      <c r="J1434" s="5" t="inlineStr">
        <is>
          <t>Onsite</t>
        </is>
      </c>
      <c r="K1434" s="5" t="n">
        <v>1</v>
      </c>
      <c r="L1434" s="5" t="n">
        <v>40</v>
      </c>
      <c r="M1434" s="5" t="n">
        <v>2</v>
      </c>
      <c r="N1434" s="41" t="n">
        <v>22900</v>
      </c>
      <c r="O1434" s="41" t="n">
        <v>0</v>
      </c>
      <c r="P1434" s="41" t="n">
        <v>0</v>
      </c>
      <c r="Q1434" s="41" t="n">
        <v>840</v>
      </c>
      <c r="R1434" s="41" t="n">
        <v>0</v>
      </c>
      <c r="S1434" s="28">
        <f>L1434*Settings!$C$7</f>
        <v/>
      </c>
      <c r="T1434" s="34">
        <f>O1434+P1434+Q1434+R1434</f>
        <v/>
      </c>
      <c r="U1434" s="34">
        <f>N1434+T1434</f>
        <v/>
      </c>
      <c r="V1434" s="33">
        <f>N1434/S1434</f>
        <v/>
      </c>
      <c r="W1434" s="33">
        <f>T1434/S1434</f>
        <v/>
      </c>
      <c r="X1434" s="33">
        <f>U1434/S1434</f>
        <v/>
      </c>
      <c r="Y1434" s="4">
        <f>IF(T1434&gt;0,1,0)</f>
        <v/>
      </c>
      <c r="Z1434" s="4">
        <f>INDEX('Job Evaluation'!$I$5:$I$40,MATCH(G1434,'Job Evaluation'!$A$5:$A$40,0))</f>
        <v/>
      </c>
      <c r="AA1434" s="4">
        <f>SUMPRODUCT(($C$2:$C$3444=C1434)*($X$2:$X$3444&lt;X1434))+SUMPRODUCT(($C$2:C1434=C1434)*($X$2:X1434=X1434))</f>
        <v/>
      </c>
      <c r="AB1434" s="4">
        <f>MIN(4,INT((AA1434-1)*4/COUNTIF($C$2:$C$3444,C1434))+1)</f>
        <v/>
      </c>
    </row>
    <row r="1435">
      <c r="A1435" s="5" t="inlineStr">
        <is>
          <t>W01666</t>
        </is>
      </c>
      <c r="B1435" s="5" t="inlineStr">
        <is>
          <t>DE · Munich</t>
        </is>
      </c>
      <c r="C1435" s="5" t="inlineStr">
        <is>
          <t>DE</t>
        </is>
      </c>
      <c r="D1435" s="5" t="inlineStr">
        <is>
          <t>Munich</t>
        </is>
      </c>
      <c r="E1435" s="5" t="inlineStr">
        <is>
          <t>Customer Service</t>
        </is>
      </c>
      <c r="F1435" s="5" t="inlineStr">
        <is>
          <t>L1</t>
        </is>
      </c>
      <c r="G1435" s="5" t="inlineStr">
        <is>
          <t>Customer Service L1</t>
        </is>
      </c>
      <c r="H1435" s="5" t="inlineStr">
        <is>
          <t>F</t>
        </is>
      </c>
      <c r="I1435" s="5" t="inlineStr">
        <is>
          <t>Permanent</t>
        </is>
      </c>
      <c r="J1435" s="5" t="inlineStr">
        <is>
          <t>Hybrid</t>
        </is>
      </c>
      <c r="K1435" s="5" t="n">
        <v>1</v>
      </c>
      <c r="L1435" s="5" t="n">
        <v>40</v>
      </c>
      <c r="M1435" s="5" t="n">
        <v>3</v>
      </c>
      <c r="N1435" s="41" t="n">
        <v>36150</v>
      </c>
      <c r="O1435" s="41" t="n">
        <v>0</v>
      </c>
      <c r="P1435" s="41" t="n">
        <v>0</v>
      </c>
      <c r="Q1435" s="41" t="n">
        <v>0</v>
      </c>
      <c r="R1435" s="41" t="n">
        <v>0</v>
      </c>
      <c r="S1435" s="28">
        <f>L1435*Settings!$C$7</f>
        <v/>
      </c>
      <c r="T1435" s="34">
        <f>O1435+P1435+Q1435+R1435</f>
        <v/>
      </c>
      <c r="U1435" s="34">
        <f>N1435+T1435</f>
        <v/>
      </c>
      <c r="V1435" s="33">
        <f>N1435/S1435</f>
        <v/>
      </c>
      <c r="W1435" s="33">
        <f>T1435/S1435</f>
        <v/>
      </c>
      <c r="X1435" s="33">
        <f>U1435/S1435</f>
        <v/>
      </c>
      <c r="Y1435" s="4">
        <f>IF(T1435&gt;0,1,0)</f>
        <v/>
      </c>
      <c r="Z1435" s="4">
        <f>INDEX('Job Evaluation'!$I$5:$I$40,MATCH(G1435,'Job Evaluation'!$A$5:$A$40,0))</f>
        <v/>
      </c>
      <c r="AA1435" s="4">
        <f>SUMPRODUCT(($C$2:$C$3444=C1435)*($X$2:$X$3444&lt;X1435))+SUMPRODUCT(($C$2:C1435=C1435)*($X$2:X1435=X1435))</f>
        <v/>
      </c>
      <c r="AB1435" s="4">
        <f>MIN(4,INT((AA1435-1)*4/COUNTIF($C$2:$C$3444,C1435))+1)</f>
        <v/>
      </c>
    </row>
    <row r="1436">
      <c r="A1436" s="5" t="inlineStr">
        <is>
          <t>W01667</t>
        </is>
      </c>
      <c r="B1436" s="5" t="inlineStr">
        <is>
          <t>IT · Milan</t>
        </is>
      </c>
      <c r="C1436" s="5" t="inlineStr">
        <is>
          <t>IT</t>
        </is>
      </c>
      <c r="D1436" s="5" t="inlineStr">
        <is>
          <t>Milan</t>
        </is>
      </c>
      <c r="E1436" s="5" t="inlineStr">
        <is>
          <t>Tech</t>
        </is>
      </c>
      <c r="F1436" s="5" t="inlineStr">
        <is>
          <t>L2</t>
        </is>
      </c>
      <c r="G1436" s="5" t="inlineStr">
        <is>
          <t>Tech L2</t>
        </is>
      </c>
      <c r="H1436" s="5" t="inlineStr">
        <is>
          <t>M</t>
        </is>
      </c>
      <c r="I1436" s="5" t="inlineStr">
        <is>
          <t>Permanent</t>
        </is>
      </c>
      <c r="J1436" s="5" t="inlineStr">
        <is>
          <t>Remote</t>
        </is>
      </c>
      <c r="K1436" s="5" t="n">
        <v>1</v>
      </c>
      <c r="L1436" s="5" t="n">
        <v>40</v>
      </c>
      <c r="M1436" s="5" t="n">
        <v>5</v>
      </c>
      <c r="N1436" s="41" t="n">
        <v>43800</v>
      </c>
      <c r="O1436" s="41" t="n">
        <v>0</v>
      </c>
      <c r="P1436" s="41" t="n">
        <v>0</v>
      </c>
      <c r="Q1436" s="41" t="n">
        <v>0</v>
      </c>
      <c r="R1436" s="41" t="n">
        <v>0</v>
      </c>
      <c r="S1436" s="28">
        <f>L1436*Settings!$C$7</f>
        <v/>
      </c>
      <c r="T1436" s="34">
        <f>O1436+P1436+Q1436+R1436</f>
        <v/>
      </c>
      <c r="U1436" s="34">
        <f>N1436+T1436</f>
        <v/>
      </c>
      <c r="V1436" s="33">
        <f>N1436/S1436</f>
        <v/>
      </c>
      <c r="W1436" s="33">
        <f>T1436/S1436</f>
        <v/>
      </c>
      <c r="X1436" s="33">
        <f>U1436/S1436</f>
        <v/>
      </c>
      <c r="Y1436" s="4">
        <f>IF(T1436&gt;0,1,0)</f>
        <v/>
      </c>
      <c r="Z1436" s="4">
        <f>INDEX('Job Evaluation'!$I$5:$I$40,MATCH(G1436,'Job Evaluation'!$A$5:$A$40,0))</f>
        <v/>
      </c>
      <c r="AA1436" s="4">
        <f>SUMPRODUCT(($C$2:$C$3444=C1436)*($X$2:$X$3444&lt;X1436))+SUMPRODUCT(($C$2:C1436=C1436)*($X$2:X1436=X1436))</f>
        <v/>
      </c>
      <c r="AB1436" s="4">
        <f>MIN(4,INT((AA1436-1)*4/COUNTIF($C$2:$C$3444,C1436))+1)</f>
        <v/>
      </c>
    </row>
    <row r="1437">
      <c r="A1437" s="5" t="inlineStr">
        <is>
          <t>W01668</t>
        </is>
      </c>
      <c r="B1437" s="5" t="inlineStr">
        <is>
          <t>ES · Barcelona</t>
        </is>
      </c>
      <c r="C1437" s="5" t="inlineStr">
        <is>
          <t>ES</t>
        </is>
      </c>
      <c r="D1437" s="5" t="inlineStr">
        <is>
          <t>Barcelona</t>
        </is>
      </c>
      <c r="E1437" s="5" t="inlineStr">
        <is>
          <t>Customer Service</t>
        </is>
      </c>
      <c r="F1437" s="5" t="inlineStr">
        <is>
          <t>L2</t>
        </is>
      </c>
      <c r="G1437" s="5" t="inlineStr">
        <is>
          <t>Customer Service L2</t>
        </is>
      </c>
      <c r="H1437" s="5" t="inlineStr">
        <is>
          <t>M</t>
        </is>
      </c>
      <c r="I1437" s="5" t="inlineStr">
        <is>
          <t>Fixed-term</t>
        </is>
      </c>
      <c r="J1437" s="5" t="inlineStr">
        <is>
          <t>Hybrid</t>
        </is>
      </c>
      <c r="K1437" s="5" t="n">
        <v>1</v>
      </c>
      <c r="L1437" s="5" t="n">
        <v>40</v>
      </c>
      <c r="M1437" s="5" t="n">
        <v>4</v>
      </c>
      <c r="N1437" s="41" t="n">
        <v>25150</v>
      </c>
      <c r="O1437" s="41" t="n">
        <v>0</v>
      </c>
      <c r="P1437" s="41" t="n">
        <v>0</v>
      </c>
      <c r="Q1437" s="41" t="n">
        <v>0</v>
      </c>
      <c r="R1437" s="41" t="n">
        <v>0</v>
      </c>
      <c r="S1437" s="28">
        <f>L1437*Settings!$C$7</f>
        <v/>
      </c>
      <c r="T1437" s="34">
        <f>O1437+P1437+Q1437+R1437</f>
        <v/>
      </c>
      <c r="U1437" s="34">
        <f>N1437+T1437</f>
        <v/>
      </c>
      <c r="V1437" s="33">
        <f>N1437/S1437</f>
        <v/>
      </c>
      <c r="W1437" s="33">
        <f>T1437/S1437</f>
        <v/>
      </c>
      <c r="X1437" s="33">
        <f>U1437/S1437</f>
        <v/>
      </c>
      <c r="Y1437" s="4">
        <f>IF(T1437&gt;0,1,0)</f>
        <v/>
      </c>
      <c r="Z1437" s="4">
        <f>INDEX('Job Evaluation'!$I$5:$I$40,MATCH(G1437,'Job Evaluation'!$A$5:$A$40,0))</f>
        <v/>
      </c>
      <c r="AA1437" s="4">
        <f>SUMPRODUCT(($C$2:$C$3444=C1437)*($X$2:$X$3444&lt;X1437))+SUMPRODUCT(($C$2:C1437=C1437)*($X$2:X1437=X1437))</f>
        <v/>
      </c>
      <c r="AB1437" s="4">
        <f>MIN(4,INT((AA1437-1)*4/COUNTIF($C$2:$C$3444,C1437))+1)</f>
        <v/>
      </c>
    </row>
    <row r="1438">
      <c r="A1438" s="5" t="inlineStr">
        <is>
          <t>W01670</t>
        </is>
      </c>
      <c r="B1438" s="5" t="inlineStr">
        <is>
          <t>IT · Milan</t>
        </is>
      </c>
      <c r="C1438" s="5" t="inlineStr">
        <is>
          <t>IT</t>
        </is>
      </c>
      <c r="D1438" s="5" t="inlineStr">
        <is>
          <t>Milan</t>
        </is>
      </c>
      <c r="E1438" s="5" t="inlineStr">
        <is>
          <t>Finance</t>
        </is>
      </c>
      <c r="F1438" s="5" t="inlineStr">
        <is>
          <t>L2</t>
        </is>
      </c>
      <c r="G1438" s="5" t="inlineStr">
        <is>
          <t>Finance L2</t>
        </is>
      </c>
      <c r="H1438" s="5" t="inlineStr">
        <is>
          <t>M</t>
        </is>
      </c>
      <c r="I1438" s="5" t="inlineStr">
        <is>
          <t>Permanent</t>
        </is>
      </c>
      <c r="J1438" s="5" t="inlineStr">
        <is>
          <t>Remote</t>
        </is>
      </c>
      <c r="K1438" s="5" t="n">
        <v>0.8</v>
      </c>
      <c r="L1438" s="5" t="n">
        <v>32</v>
      </c>
      <c r="M1438" s="5" t="n">
        <v>4</v>
      </c>
      <c r="N1438" s="41" t="n">
        <v>26480</v>
      </c>
      <c r="O1438" s="41" t="n">
        <v>0</v>
      </c>
      <c r="P1438" s="41" t="n">
        <v>0</v>
      </c>
      <c r="Q1438" s="41" t="n">
        <v>0</v>
      </c>
      <c r="R1438" s="41" t="n">
        <v>0</v>
      </c>
      <c r="S1438" s="28">
        <f>L1438*Settings!$C$7</f>
        <v/>
      </c>
      <c r="T1438" s="34">
        <f>O1438+P1438+Q1438+R1438</f>
        <v/>
      </c>
      <c r="U1438" s="34">
        <f>N1438+T1438</f>
        <v/>
      </c>
      <c r="V1438" s="33">
        <f>N1438/S1438</f>
        <v/>
      </c>
      <c r="W1438" s="33">
        <f>T1438/S1438</f>
        <v/>
      </c>
      <c r="X1438" s="33">
        <f>U1438/S1438</f>
        <v/>
      </c>
      <c r="Y1438" s="4">
        <f>IF(T1438&gt;0,1,0)</f>
        <v/>
      </c>
      <c r="Z1438" s="4">
        <f>INDEX('Job Evaluation'!$I$5:$I$40,MATCH(G1438,'Job Evaluation'!$A$5:$A$40,0))</f>
        <v/>
      </c>
      <c r="AA1438" s="4">
        <f>SUMPRODUCT(($C$2:$C$3444=C1438)*($X$2:$X$3444&lt;X1438))+SUMPRODUCT(($C$2:C1438=C1438)*($X$2:X1438=X1438))</f>
        <v/>
      </c>
      <c r="AB1438" s="4">
        <f>MIN(4,INT((AA1438-1)*4/COUNTIF($C$2:$C$3444,C1438))+1)</f>
        <v/>
      </c>
    </row>
    <row r="1439">
      <c r="A1439" s="5" t="inlineStr">
        <is>
          <t>W01671</t>
        </is>
      </c>
      <c r="B1439" s="5" t="inlineStr">
        <is>
          <t>DE · Munich</t>
        </is>
      </c>
      <c r="C1439" s="5" t="inlineStr">
        <is>
          <t>DE</t>
        </is>
      </c>
      <c r="D1439" s="5" t="inlineStr">
        <is>
          <t>Munich</t>
        </is>
      </c>
      <c r="E1439" s="5" t="inlineStr">
        <is>
          <t>Operations</t>
        </is>
      </c>
      <c r="F1439" s="5" t="inlineStr">
        <is>
          <t>L4</t>
        </is>
      </c>
      <c r="G1439" s="5" t="inlineStr">
        <is>
          <t>Operations L4</t>
        </is>
      </c>
      <c r="H1439" s="5" t="inlineStr">
        <is>
          <t>F</t>
        </is>
      </c>
      <c r="I1439" s="5" t="inlineStr">
        <is>
          <t>Permanent</t>
        </is>
      </c>
      <c r="J1439" s="5" t="inlineStr">
        <is>
          <t>Hybrid</t>
        </is>
      </c>
      <c r="K1439" s="5" t="n">
        <v>1</v>
      </c>
      <c r="L1439" s="5" t="n">
        <v>40</v>
      </c>
      <c r="M1439" s="5" t="n">
        <v>4</v>
      </c>
      <c r="N1439" s="41" t="n">
        <v>72800</v>
      </c>
      <c r="O1439" s="41" t="n">
        <v>7750</v>
      </c>
      <c r="P1439" s="41" t="n">
        <v>0</v>
      </c>
      <c r="Q1439" s="41" t="n">
        <v>0</v>
      </c>
      <c r="R1439" s="41" t="n">
        <v>0</v>
      </c>
      <c r="S1439" s="28">
        <f>L1439*Settings!$C$7</f>
        <v/>
      </c>
      <c r="T1439" s="34">
        <f>O1439+P1439+Q1439+R1439</f>
        <v/>
      </c>
      <c r="U1439" s="34">
        <f>N1439+T1439</f>
        <v/>
      </c>
      <c r="V1439" s="33">
        <f>N1439/S1439</f>
        <v/>
      </c>
      <c r="W1439" s="33">
        <f>T1439/S1439</f>
        <v/>
      </c>
      <c r="X1439" s="33">
        <f>U1439/S1439</f>
        <v/>
      </c>
      <c r="Y1439" s="4">
        <f>IF(T1439&gt;0,1,0)</f>
        <v/>
      </c>
      <c r="Z1439" s="4">
        <f>INDEX('Job Evaluation'!$I$5:$I$40,MATCH(G1439,'Job Evaluation'!$A$5:$A$40,0))</f>
        <v/>
      </c>
      <c r="AA1439" s="4">
        <f>SUMPRODUCT(($C$2:$C$3444=C1439)*($X$2:$X$3444&lt;X1439))+SUMPRODUCT(($C$2:C1439=C1439)*($X$2:X1439=X1439))</f>
        <v/>
      </c>
      <c r="AB1439" s="4">
        <f>MIN(4,INT((AA1439-1)*4/COUNTIF($C$2:$C$3444,C1439))+1)</f>
        <v/>
      </c>
    </row>
    <row r="1440">
      <c r="A1440" s="5" t="inlineStr">
        <is>
          <t>W01672</t>
        </is>
      </c>
      <c r="B1440" s="5" t="inlineStr">
        <is>
          <t>IT · Milan</t>
        </is>
      </c>
      <c r="C1440" s="5" t="inlineStr">
        <is>
          <t>IT</t>
        </is>
      </c>
      <c r="D1440" s="5" t="inlineStr">
        <is>
          <t>Milan</t>
        </is>
      </c>
      <c r="E1440" s="5" t="inlineStr">
        <is>
          <t>Customer Service</t>
        </is>
      </c>
      <c r="F1440" s="5" t="inlineStr">
        <is>
          <t>L1</t>
        </is>
      </c>
      <c r="G1440" s="5" t="inlineStr">
        <is>
          <t>Customer Service L1</t>
        </is>
      </c>
      <c r="H1440" s="5" t="inlineStr">
        <is>
          <t>M</t>
        </is>
      </c>
      <c r="I1440" s="5" t="inlineStr">
        <is>
          <t>Permanent</t>
        </is>
      </c>
      <c r="J1440" s="5" t="inlineStr">
        <is>
          <t>Onsite</t>
        </is>
      </c>
      <c r="K1440" s="5" t="n">
        <v>1</v>
      </c>
      <c r="L1440" s="5" t="n">
        <v>40</v>
      </c>
      <c r="M1440" s="5" t="n">
        <v>1</v>
      </c>
      <c r="N1440" s="41" t="n">
        <v>22550</v>
      </c>
      <c r="O1440" s="41" t="n">
        <v>0</v>
      </c>
      <c r="P1440" s="41" t="n">
        <v>0</v>
      </c>
      <c r="Q1440" s="41" t="n">
        <v>1320</v>
      </c>
      <c r="R1440" s="41" t="n">
        <v>0</v>
      </c>
      <c r="S1440" s="28">
        <f>L1440*Settings!$C$7</f>
        <v/>
      </c>
      <c r="T1440" s="34">
        <f>O1440+P1440+Q1440+R1440</f>
        <v/>
      </c>
      <c r="U1440" s="34">
        <f>N1440+T1440</f>
        <v/>
      </c>
      <c r="V1440" s="33">
        <f>N1440/S1440</f>
        <v/>
      </c>
      <c r="W1440" s="33">
        <f>T1440/S1440</f>
        <v/>
      </c>
      <c r="X1440" s="33">
        <f>U1440/S1440</f>
        <v/>
      </c>
      <c r="Y1440" s="4">
        <f>IF(T1440&gt;0,1,0)</f>
        <v/>
      </c>
      <c r="Z1440" s="4">
        <f>INDEX('Job Evaluation'!$I$5:$I$40,MATCH(G1440,'Job Evaluation'!$A$5:$A$40,0))</f>
        <v/>
      </c>
      <c r="AA1440" s="4">
        <f>SUMPRODUCT(($C$2:$C$3444=C1440)*($X$2:$X$3444&lt;X1440))+SUMPRODUCT(($C$2:C1440=C1440)*($X$2:X1440=X1440))</f>
        <v/>
      </c>
      <c r="AB1440" s="4">
        <f>MIN(4,INT((AA1440-1)*4/COUNTIF($C$2:$C$3444,C1440))+1)</f>
        <v/>
      </c>
    </row>
    <row r="1441">
      <c r="A1441" s="5" t="inlineStr">
        <is>
          <t>W01674</t>
        </is>
      </c>
      <c r="B1441" s="5" t="inlineStr">
        <is>
          <t>IT · Milan</t>
        </is>
      </c>
      <c r="C1441" s="5" t="inlineStr">
        <is>
          <t>IT</t>
        </is>
      </c>
      <c r="D1441" s="5" t="inlineStr">
        <is>
          <t>Milan</t>
        </is>
      </c>
      <c r="E1441" s="5" t="inlineStr">
        <is>
          <t>Sales</t>
        </is>
      </c>
      <c r="F1441" s="5" t="inlineStr">
        <is>
          <t>L3</t>
        </is>
      </c>
      <c r="G1441" s="5" t="inlineStr">
        <is>
          <t>Sales L3</t>
        </is>
      </c>
      <c r="H1441" s="5" t="inlineStr">
        <is>
          <t>M</t>
        </is>
      </c>
      <c r="I1441" s="5" t="inlineStr">
        <is>
          <t>Permanent</t>
        </is>
      </c>
      <c r="J1441" s="5" t="inlineStr">
        <is>
          <t>Onsite</t>
        </is>
      </c>
      <c r="K1441" s="5" t="n">
        <v>1</v>
      </c>
      <c r="L1441" s="5" t="n">
        <v>40</v>
      </c>
      <c r="M1441" s="5" t="n">
        <v>4</v>
      </c>
      <c r="N1441" s="41" t="n">
        <v>45150</v>
      </c>
      <c r="O1441" s="41" t="n">
        <v>2910</v>
      </c>
      <c r="P1441" s="41" t="n">
        <v>7360</v>
      </c>
      <c r="Q1441" s="41" t="n">
        <v>0</v>
      </c>
      <c r="R1441" s="41" t="n">
        <v>0</v>
      </c>
      <c r="S1441" s="28">
        <f>L1441*Settings!$C$7</f>
        <v/>
      </c>
      <c r="T1441" s="34">
        <f>O1441+P1441+Q1441+R1441</f>
        <v/>
      </c>
      <c r="U1441" s="34">
        <f>N1441+T1441</f>
        <v/>
      </c>
      <c r="V1441" s="33">
        <f>N1441/S1441</f>
        <v/>
      </c>
      <c r="W1441" s="33">
        <f>T1441/S1441</f>
        <v/>
      </c>
      <c r="X1441" s="33">
        <f>U1441/S1441</f>
        <v/>
      </c>
      <c r="Y1441" s="4">
        <f>IF(T1441&gt;0,1,0)</f>
        <v/>
      </c>
      <c r="Z1441" s="4">
        <f>INDEX('Job Evaluation'!$I$5:$I$40,MATCH(G1441,'Job Evaluation'!$A$5:$A$40,0))</f>
        <v/>
      </c>
      <c r="AA1441" s="4">
        <f>SUMPRODUCT(($C$2:$C$3444=C1441)*($X$2:$X$3444&lt;X1441))+SUMPRODUCT(($C$2:C1441=C1441)*($X$2:X1441=X1441))</f>
        <v/>
      </c>
      <c r="AB1441" s="4">
        <f>MIN(4,INT((AA1441-1)*4/COUNTIF($C$2:$C$3444,C1441))+1)</f>
        <v/>
      </c>
    </row>
    <row r="1442">
      <c r="A1442" s="5" t="inlineStr">
        <is>
          <t>W01675</t>
        </is>
      </c>
      <c r="B1442" s="5" t="inlineStr">
        <is>
          <t>PL · Kraków</t>
        </is>
      </c>
      <c r="C1442" s="5" t="inlineStr">
        <is>
          <t>PL</t>
        </is>
      </c>
      <c r="D1442" s="5" t="inlineStr">
        <is>
          <t>Krakow</t>
        </is>
      </c>
      <c r="E1442" s="5" t="inlineStr">
        <is>
          <t>HR</t>
        </is>
      </c>
      <c r="F1442" s="5" t="inlineStr">
        <is>
          <t>L1</t>
        </is>
      </c>
      <c r="G1442" s="5" t="inlineStr">
        <is>
          <t>HR L1</t>
        </is>
      </c>
      <c r="H1442" s="5" t="inlineStr">
        <is>
          <t>F</t>
        </is>
      </c>
      <c r="I1442" s="5" t="inlineStr">
        <is>
          <t>Permanent</t>
        </is>
      </c>
      <c r="J1442" s="5" t="inlineStr">
        <is>
          <t>Onsite</t>
        </is>
      </c>
      <c r="K1442" s="5" t="n">
        <v>1</v>
      </c>
      <c r="L1442" s="5" t="n">
        <v>40</v>
      </c>
      <c r="M1442" s="5" t="n">
        <v>3</v>
      </c>
      <c r="N1442" s="41" t="n">
        <v>21000</v>
      </c>
      <c r="O1442" s="41" t="n">
        <v>0</v>
      </c>
      <c r="P1442" s="41" t="n">
        <v>0</v>
      </c>
      <c r="Q1442" s="41" t="n">
        <v>0</v>
      </c>
      <c r="R1442" s="41" t="n">
        <v>0</v>
      </c>
      <c r="S1442" s="28">
        <f>L1442*Settings!$C$7</f>
        <v/>
      </c>
      <c r="T1442" s="34">
        <f>O1442+P1442+Q1442+R1442</f>
        <v/>
      </c>
      <c r="U1442" s="34">
        <f>N1442+T1442</f>
        <v/>
      </c>
      <c r="V1442" s="33">
        <f>N1442/S1442</f>
        <v/>
      </c>
      <c r="W1442" s="33">
        <f>T1442/S1442</f>
        <v/>
      </c>
      <c r="X1442" s="33">
        <f>U1442/S1442</f>
        <v/>
      </c>
      <c r="Y1442" s="4">
        <f>IF(T1442&gt;0,1,0)</f>
        <v/>
      </c>
      <c r="Z1442" s="4">
        <f>INDEX('Job Evaluation'!$I$5:$I$40,MATCH(G1442,'Job Evaluation'!$A$5:$A$40,0))</f>
        <v/>
      </c>
      <c r="AA1442" s="4">
        <f>SUMPRODUCT(($C$2:$C$3444=C1442)*($X$2:$X$3444&lt;X1442))+SUMPRODUCT(($C$2:C1442=C1442)*($X$2:X1442=X1442))</f>
        <v/>
      </c>
      <c r="AB1442" s="4">
        <f>MIN(4,INT((AA1442-1)*4/COUNTIF($C$2:$C$3444,C1442))+1)</f>
        <v/>
      </c>
    </row>
    <row r="1443">
      <c r="A1443" s="5" t="inlineStr">
        <is>
          <t>W01676</t>
        </is>
      </c>
      <c r="B1443" s="5" t="inlineStr">
        <is>
          <t>IT · Milan</t>
        </is>
      </c>
      <c r="C1443" s="5" t="inlineStr">
        <is>
          <t>IT</t>
        </is>
      </c>
      <c r="D1443" s="5" t="inlineStr">
        <is>
          <t>Milan</t>
        </is>
      </c>
      <c r="E1443" s="5" t="inlineStr">
        <is>
          <t>Tech</t>
        </is>
      </c>
      <c r="F1443" s="5" t="inlineStr">
        <is>
          <t>L3</t>
        </is>
      </c>
      <c r="G1443" s="5" t="inlineStr">
        <is>
          <t>Tech L3</t>
        </is>
      </c>
      <c r="H1443" s="5" t="inlineStr">
        <is>
          <t>M</t>
        </is>
      </c>
      <c r="I1443" s="5" t="inlineStr">
        <is>
          <t>Permanent</t>
        </is>
      </c>
      <c r="J1443" s="5" t="inlineStr">
        <is>
          <t>Hybrid</t>
        </is>
      </c>
      <c r="K1443" s="5" t="n">
        <v>1</v>
      </c>
      <c r="L1443" s="5" t="n">
        <v>40</v>
      </c>
      <c r="M1443" s="5" t="n">
        <v>3</v>
      </c>
      <c r="N1443" s="41" t="n">
        <v>57350</v>
      </c>
      <c r="O1443" s="41" t="n">
        <v>2500</v>
      </c>
      <c r="P1443" s="41" t="n">
        <v>0</v>
      </c>
      <c r="Q1443" s="41" t="n">
        <v>0</v>
      </c>
      <c r="R1443" s="41" t="n">
        <v>0</v>
      </c>
      <c r="S1443" s="28">
        <f>L1443*Settings!$C$7</f>
        <v/>
      </c>
      <c r="T1443" s="34">
        <f>O1443+P1443+Q1443+R1443</f>
        <v/>
      </c>
      <c r="U1443" s="34">
        <f>N1443+T1443</f>
        <v/>
      </c>
      <c r="V1443" s="33">
        <f>N1443/S1443</f>
        <v/>
      </c>
      <c r="W1443" s="33">
        <f>T1443/S1443</f>
        <v/>
      </c>
      <c r="X1443" s="33">
        <f>U1443/S1443</f>
        <v/>
      </c>
      <c r="Y1443" s="4">
        <f>IF(T1443&gt;0,1,0)</f>
        <v/>
      </c>
      <c r="Z1443" s="4">
        <f>INDEX('Job Evaluation'!$I$5:$I$40,MATCH(G1443,'Job Evaluation'!$A$5:$A$40,0))</f>
        <v/>
      </c>
      <c r="AA1443" s="4">
        <f>SUMPRODUCT(($C$2:$C$3444=C1443)*($X$2:$X$3444&lt;X1443))+SUMPRODUCT(($C$2:C1443=C1443)*($X$2:X1443=X1443))</f>
        <v/>
      </c>
      <c r="AB1443" s="4">
        <f>MIN(4,INT((AA1443-1)*4/COUNTIF($C$2:$C$3444,C1443))+1)</f>
        <v/>
      </c>
    </row>
    <row r="1444">
      <c r="A1444" s="5" t="inlineStr">
        <is>
          <t>W01677</t>
        </is>
      </c>
      <c r="B1444" s="5" t="inlineStr">
        <is>
          <t>IT · Milan</t>
        </is>
      </c>
      <c r="C1444" s="5" t="inlineStr">
        <is>
          <t>IT</t>
        </is>
      </c>
      <c r="D1444" s="5" t="inlineStr">
        <is>
          <t>Milan</t>
        </is>
      </c>
      <c r="E1444" s="5" t="inlineStr">
        <is>
          <t>Operations</t>
        </is>
      </c>
      <c r="F1444" s="5" t="inlineStr">
        <is>
          <t>L5</t>
        </is>
      </c>
      <c r="G1444" s="5" t="inlineStr">
        <is>
          <t>Operations L5</t>
        </is>
      </c>
      <c r="H1444" s="5" t="inlineStr">
        <is>
          <t>M</t>
        </is>
      </c>
      <c r="I1444" s="5" t="inlineStr">
        <is>
          <t>Fixed-term</t>
        </is>
      </c>
      <c r="J1444" s="5" t="inlineStr">
        <is>
          <t>Hybrid</t>
        </is>
      </c>
      <c r="K1444" s="5" t="n">
        <v>1</v>
      </c>
      <c r="L1444" s="5" t="n">
        <v>40</v>
      </c>
      <c r="M1444" s="5" t="n">
        <v>3</v>
      </c>
      <c r="N1444" s="41" t="n">
        <v>66050</v>
      </c>
      <c r="O1444" s="41" t="n">
        <v>8640</v>
      </c>
      <c r="P1444" s="41" t="n">
        <v>0</v>
      </c>
      <c r="Q1444" s="41" t="n">
        <v>0</v>
      </c>
      <c r="R1444" s="41" t="n">
        <v>6000</v>
      </c>
      <c r="S1444" s="28">
        <f>L1444*Settings!$C$7</f>
        <v/>
      </c>
      <c r="T1444" s="34">
        <f>O1444+P1444+Q1444+R1444</f>
        <v/>
      </c>
      <c r="U1444" s="34">
        <f>N1444+T1444</f>
        <v/>
      </c>
      <c r="V1444" s="33">
        <f>N1444/S1444</f>
        <v/>
      </c>
      <c r="W1444" s="33">
        <f>T1444/S1444</f>
        <v/>
      </c>
      <c r="X1444" s="33">
        <f>U1444/S1444</f>
        <v/>
      </c>
      <c r="Y1444" s="4">
        <f>IF(T1444&gt;0,1,0)</f>
        <v/>
      </c>
      <c r="Z1444" s="4">
        <f>INDEX('Job Evaluation'!$I$5:$I$40,MATCH(G1444,'Job Evaluation'!$A$5:$A$40,0))</f>
        <v/>
      </c>
      <c r="AA1444" s="4">
        <f>SUMPRODUCT(($C$2:$C$3444=C1444)*($X$2:$X$3444&lt;X1444))+SUMPRODUCT(($C$2:C1444=C1444)*($X$2:X1444=X1444))</f>
        <v/>
      </c>
      <c r="AB1444" s="4">
        <f>MIN(4,INT((AA1444-1)*4/COUNTIF($C$2:$C$3444,C1444))+1)</f>
        <v/>
      </c>
    </row>
    <row r="1445">
      <c r="A1445" s="5" t="inlineStr">
        <is>
          <t>W01678</t>
        </is>
      </c>
      <c r="B1445" s="5" t="inlineStr">
        <is>
          <t>ES · Barcelona</t>
        </is>
      </c>
      <c r="C1445" s="5" t="inlineStr">
        <is>
          <t>ES</t>
        </is>
      </c>
      <c r="D1445" s="5" t="inlineStr">
        <is>
          <t>Barcelona</t>
        </is>
      </c>
      <c r="E1445" s="5" t="inlineStr">
        <is>
          <t>Customer Service</t>
        </is>
      </c>
      <c r="F1445" s="5" t="inlineStr">
        <is>
          <t>L3</t>
        </is>
      </c>
      <c r="G1445" s="5" t="inlineStr">
        <is>
          <t>Customer Service L3</t>
        </is>
      </c>
      <c r="H1445" s="5" t="inlineStr">
        <is>
          <t>M</t>
        </is>
      </c>
      <c r="I1445" s="5" t="inlineStr">
        <is>
          <t>Fixed-term</t>
        </is>
      </c>
      <c r="J1445" s="5" t="inlineStr">
        <is>
          <t>Hybrid</t>
        </is>
      </c>
      <c r="K1445" s="5" t="n">
        <v>1</v>
      </c>
      <c r="L1445" s="5" t="n">
        <v>40</v>
      </c>
      <c r="M1445" s="5" t="n">
        <v>3</v>
      </c>
      <c r="N1445" s="41" t="n">
        <v>29300</v>
      </c>
      <c r="O1445" s="41" t="n">
        <v>1450</v>
      </c>
      <c r="P1445" s="41" t="n">
        <v>0</v>
      </c>
      <c r="Q1445" s="41" t="n">
        <v>0</v>
      </c>
      <c r="R1445" s="41" t="n">
        <v>0</v>
      </c>
      <c r="S1445" s="28">
        <f>L1445*Settings!$C$7</f>
        <v/>
      </c>
      <c r="T1445" s="34">
        <f>O1445+P1445+Q1445+R1445</f>
        <v/>
      </c>
      <c r="U1445" s="34">
        <f>N1445+T1445</f>
        <v/>
      </c>
      <c r="V1445" s="33">
        <f>N1445/S1445</f>
        <v/>
      </c>
      <c r="W1445" s="33">
        <f>T1445/S1445</f>
        <v/>
      </c>
      <c r="X1445" s="33">
        <f>U1445/S1445</f>
        <v/>
      </c>
      <c r="Y1445" s="4">
        <f>IF(T1445&gt;0,1,0)</f>
        <v/>
      </c>
      <c r="Z1445" s="4">
        <f>INDEX('Job Evaluation'!$I$5:$I$40,MATCH(G1445,'Job Evaluation'!$A$5:$A$40,0))</f>
        <v/>
      </c>
      <c r="AA1445" s="4">
        <f>SUMPRODUCT(($C$2:$C$3444=C1445)*($X$2:$X$3444&lt;X1445))+SUMPRODUCT(($C$2:C1445=C1445)*($X$2:X1445=X1445))</f>
        <v/>
      </c>
      <c r="AB1445" s="4">
        <f>MIN(4,INT((AA1445-1)*4/COUNTIF($C$2:$C$3444,C1445))+1)</f>
        <v/>
      </c>
    </row>
    <row r="1446">
      <c r="A1446" s="5" t="inlineStr">
        <is>
          <t>W01679</t>
        </is>
      </c>
      <c r="B1446" s="5" t="inlineStr">
        <is>
          <t>PL · Kraków</t>
        </is>
      </c>
      <c r="C1446" s="5" t="inlineStr">
        <is>
          <t>PL</t>
        </is>
      </c>
      <c r="D1446" s="5" t="inlineStr">
        <is>
          <t>Krakow</t>
        </is>
      </c>
      <c r="E1446" s="5" t="inlineStr">
        <is>
          <t>Sales</t>
        </is>
      </c>
      <c r="F1446" s="5" t="inlineStr">
        <is>
          <t>L1</t>
        </is>
      </c>
      <c r="G1446" s="5" t="inlineStr">
        <is>
          <t>Sales L1</t>
        </is>
      </c>
      <c r="H1446" s="5" t="inlineStr">
        <is>
          <t>M</t>
        </is>
      </c>
      <c r="I1446" s="5" t="inlineStr">
        <is>
          <t>Permanent</t>
        </is>
      </c>
      <c r="J1446" s="5" t="inlineStr">
        <is>
          <t>Remote</t>
        </is>
      </c>
      <c r="K1446" s="5" t="n">
        <v>1</v>
      </c>
      <c r="L1446" s="5" t="n">
        <v>40</v>
      </c>
      <c r="M1446" s="5" t="n">
        <v>3</v>
      </c>
      <c r="N1446" s="41" t="n">
        <v>21400</v>
      </c>
      <c r="O1446" s="41" t="n">
        <v>0</v>
      </c>
      <c r="P1446" s="41" t="n">
        <v>2700</v>
      </c>
      <c r="Q1446" s="41" t="n">
        <v>0</v>
      </c>
      <c r="R1446" s="41" t="n">
        <v>0</v>
      </c>
      <c r="S1446" s="28">
        <f>L1446*Settings!$C$7</f>
        <v/>
      </c>
      <c r="T1446" s="34">
        <f>O1446+P1446+Q1446+R1446</f>
        <v/>
      </c>
      <c r="U1446" s="34">
        <f>N1446+T1446</f>
        <v/>
      </c>
      <c r="V1446" s="33">
        <f>N1446/S1446</f>
        <v/>
      </c>
      <c r="W1446" s="33">
        <f>T1446/S1446</f>
        <v/>
      </c>
      <c r="X1446" s="33">
        <f>U1446/S1446</f>
        <v/>
      </c>
      <c r="Y1446" s="4">
        <f>IF(T1446&gt;0,1,0)</f>
        <v/>
      </c>
      <c r="Z1446" s="4">
        <f>INDEX('Job Evaluation'!$I$5:$I$40,MATCH(G1446,'Job Evaluation'!$A$5:$A$40,0))</f>
        <v/>
      </c>
      <c r="AA1446" s="4">
        <f>SUMPRODUCT(($C$2:$C$3444=C1446)*($X$2:$X$3444&lt;X1446))+SUMPRODUCT(($C$2:C1446=C1446)*($X$2:X1446=X1446))</f>
        <v/>
      </c>
      <c r="AB1446" s="4">
        <f>MIN(4,INT((AA1446-1)*4/COUNTIF($C$2:$C$3444,C1446))+1)</f>
        <v/>
      </c>
    </row>
    <row r="1447">
      <c r="A1447" s="5" t="inlineStr">
        <is>
          <t>W01681</t>
        </is>
      </c>
      <c r="B1447" s="5" t="inlineStr">
        <is>
          <t>IT · Milan</t>
        </is>
      </c>
      <c r="C1447" s="5" t="inlineStr">
        <is>
          <t>IT</t>
        </is>
      </c>
      <c r="D1447" s="5" t="inlineStr">
        <is>
          <t>Milan</t>
        </is>
      </c>
      <c r="E1447" s="5" t="inlineStr">
        <is>
          <t>Finance</t>
        </is>
      </c>
      <c r="F1447" s="5" t="inlineStr">
        <is>
          <t>L4</t>
        </is>
      </c>
      <c r="G1447" s="5" t="inlineStr">
        <is>
          <t>Finance L4</t>
        </is>
      </c>
      <c r="H1447" s="5" t="inlineStr">
        <is>
          <t>M</t>
        </is>
      </c>
      <c r="I1447" s="5" t="inlineStr">
        <is>
          <t>Permanent</t>
        </is>
      </c>
      <c r="J1447" s="5" t="inlineStr">
        <is>
          <t>Hybrid</t>
        </is>
      </c>
      <c r="K1447" s="5" t="n">
        <v>1</v>
      </c>
      <c r="L1447" s="5" t="n">
        <v>40</v>
      </c>
      <c r="M1447" s="5" t="n">
        <v>3</v>
      </c>
      <c r="N1447" s="41" t="n">
        <v>60000</v>
      </c>
      <c r="O1447" s="41" t="n">
        <v>4790</v>
      </c>
      <c r="P1447" s="41" t="n">
        <v>0</v>
      </c>
      <c r="Q1447" s="41" t="n">
        <v>0</v>
      </c>
      <c r="R1447" s="41" t="n">
        <v>0</v>
      </c>
      <c r="S1447" s="28">
        <f>L1447*Settings!$C$7</f>
        <v/>
      </c>
      <c r="T1447" s="34">
        <f>O1447+P1447+Q1447+R1447</f>
        <v/>
      </c>
      <c r="U1447" s="34">
        <f>N1447+T1447</f>
        <v/>
      </c>
      <c r="V1447" s="33">
        <f>N1447/S1447</f>
        <v/>
      </c>
      <c r="W1447" s="33">
        <f>T1447/S1447</f>
        <v/>
      </c>
      <c r="X1447" s="33">
        <f>U1447/S1447</f>
        <v/>
      </c>
      <c r="Y1447" s="4">
        <f>IF(T1447&gt;0,1,0)</f>
        <v/>
      </c>
      <c r="Z1447" s="4">
        <f>INDEX('Job Evaluation'!$I$5:$I$40,MATCH(G1447,'Job Evaluation'!$A$5:$A$40,0))</f>
        <v/>
      </c>
      <c r="AA1447" s="4">
        <f>SUMPRODUCT(($C$2:$C$3444=C1447)*($X$2:$X$3444&lt;X1447))+SUMPRODUCT(($C$2:C1447=C1447)*($X$2:X1447=X1447))</f>
        <v/>
      </c>
      <c r="AB1447" s="4">
        <f>MIN(4,INT((AA1447-1)*4/COUNTIF($C$2:$C$3444,C1447))+1)</f>
        <v/>
      </c>
    </row>
    <row r="1448">
      <c r="A1448" s="5" t="inlineStr">
        <is>
          <t>W01682</t>
        </is>
      </c>
      <c r="B1448" s="5" t="inlineStr">
        <is>
          <t>ES · Barcelona</t>
        </is>
      </c>
      <c r="C1448" s="5" t="inlineStr">
        <is>
          <t>ES</t>
        </is>
      </c>
      <c r="D1448" s="5" t="inlineStr">
        <is>
          <t>Barcelona</t>
        </is>
      </c>
      <c r="E1448" s="5" t="inlineStr">
        <is>
          <t>Customer Service</t>
        </is>
      </c>
      <c r="F1448" s="5" t="inlineStr">
        <is>
          <t>L3</t>
        </is>
      </c>
      <c r="G1448" s="5" t="inlineStr">
        <is>
          <t>Customer Service L3</t>
        </is>
      </c>
      <c r="H1448" s="5" t="inlineStr">
        <is>
          <t>M</t>
        </is>
      </c>
      <c r="I1448" s="5" t="inlineStr">
        <is>
          <t>Permanent</t>
        </is>
      </c>
      <c r="J1448" s="5" t="inlineStr">
        <is>
          <t>Hybrid</t>
        </is>
      </c>
      <c r="K1448" s="5" t="n">
        <v>1</v>
      </c>
      <c r="L1448" s="5" t="n">
        <v>40</v>
      </c>
      <c r="M1448" s="5" t="n">
        <v>3</v>
      </c>
      <c r="N1448" s="41" t="n">
        <v>34850</v>
      </c>
      <c r="O1448" s="41" t="n">
        <v>1780</v>
      </c>
      <c r="P1448" s="41" t="n">
        <v>0</v>
      </c>
      <c r="Q1448" s="41" t="n">
        <v>0</v>
      </c>
      <c r="R1448" s="41" t="n">
        <v>0</v>
      </c>
      <c r="S1448" s="28">
        <f>L1448*Settings!$C$7</f>
        <v/>
      </c>
      <c r="T1448" s="34">
        <f>O1448+P1448+Q1448+R1448</f>
        <v/>
      </c>
      <c r="U1448" s="34">
        <f>N1448+T1448</f>
        <v/>
      </c>
      <c r="V1448" s="33">
        <f>N1448/S1448</f>
        <v/>
      </c>
      <c r="W1448" s="33">
        <f>T1448/S1448</f>
        <v/>
      </c>
      <c r="X1448" s="33">
        <f>U1448/S1448</f>
        <v/>
      </c>
      <c r="Y1448" s="4">
        <f>IF(T1448&gt;0,1,0)</f>
        <v/>
      </c>
      <c r="Z1448" s="4">
        <f>INDEX('Job Evaluation'!$I$5:$I$40,MATCH(G1448,'Job Evaluation'!$A$5:$A$40,0))</f>
        <v/>
      </c>
      <c r="AA1448" s="4">
        <f>SUMPRODUCT(($C$2:$C$3444=C1448)*($X$2:$X$3444&lt;X1448))+SUMPRODUCT(($C$2:C1448=C1448)*($X$2:X1448=X1448))</f>
        <v/>
      </c>
      <c r="AB1448" s="4">
        <f>MIN(4,INT((AA1448-1)*4/COUNTIF($C$2:$C$3444,C1448))+1)</f>
        <v/>
      </c>
    </row>
    <row r="1449">
      <c r="A1449" s="5" t="inlineStr">
        <is>
          <t>W01683</t>
        </is>
      </c>
      <c r="B1449" s="5" t="inlineStr">
        <is>
          <t>DE · Munich</t>
        </is>
      </c>
      <c r="C1449" s="5" t="inlineStr">
        <is>
          <t>DE</t>
        </is>
      </c>
      <c r="D1449" s="5" t="inlineStr">
        <is>
          <t>Munich</t>
        </is>
      </c>
      <c r="E1449" s="5" t="inlineStr">
        <is>
          <t>Customer Service</t>
        </is>
      </c>
      <c r="F1449" s="5" t="inlineStr">
        <is>
          <t>L2</t>
        </is>
      </c>
      <c r="G1449" s="5" t="inlineStr">
        <is>
          <t>Customer Service L2</t>
        </is>
      </c>
      <c r="H1449" s="5" t="inlineStr">
        <is>
          <t>M</t>
        </is>
      </c>
      <c r="I1449" s="5" t="inlineStr">
        <is>
          <t>Permanent</t>
        </is>
      </c>
      <c r="J1449" s="5" t="inlineStr">
        <is>
          <t>Hybrid</t>
        </is>
      </c>
      <c r="K1449" s="5" t="n">
        <v>1</v>
      </c>
      <c r="L1449" s="5" t="n">
        <v>40</v>
      </c>
      <c r="M1449" s="5" t="n">
        <v>4</v>
      </c>
      <c r="N1449" s="41" t="n">
        <v>38950</v>
      </c>
      <c r="O1449" s="41" t="n">
        <v>0</v>
      </c>
      <c r="P1449" s="41" t="n">
        <v>0</v>
      </c>
      <c r="Q1449" s="41" t="n">
        <v>0</v>
      </c>
      <c r="R1449" s="41" t="n">
        <v>0</v>
      </c>
      <c r="S1449" s="28">
        <f>L1449*Settings!$C$7</f>
        <v/>
      </c>
      <c r="T1449" s="34">
        <f>O1449+P1449+Q1449+R1449</f>
        <v/>
      </c>
      <c r="U1449" s="34">
        <f>N1449+T1449</f>
        <v/>
      </c>
      <c r="V1449" s="33">
        <f>N1449/S1449</f>
        <v/>
      </c>
      <c r="W1449" s="33">
        <f>T1449/S1449</f>
        <v/>
      </c>
      <c r="X1449" s="33">
        <f>U1449/S1449</f>
        <v/>
      </c>
      <c r="Y1449" s="4">
        <f>IF(T1449&gt;0,1,0)</f>
        <v/>
      </c>
      <c r="Z1449" s="4">
        <f>INDEX('Job Evaluation'!$I$5:$I$40,MATCH(G1449,'Job Evaluation'!$A$5:$A$40,0))</f>
        <v/>
      </c>
      <c r="AA1449" s="4">
        <f>SUMPRODUCT(($C$2:$C$3444=C1449)*($X$2:$X$3444&lt;X1449))+SUMPRODUCT(($C$2:C1449=C1449)*($X$2:X1449=X1449))</f>
        <v/>
      </c>
      <c r="AB1449" s="4">
        <f>MIN(4,INT((AA1449-1)*4/COUNTIF($C$2:$C$3444,C1449))+1)</f>
        <v/>
      </c>
    </row>
    <row r="1450">
      <c r="A1450" s="5" t="inlineStr">
        <is>
          <t>W01684</t>
        </is>
      </c>
      <c r="B1450" s="5" t="inlineStr">
        <is>
          <t>IT · Milan</t>
        </is>
      </c>
      <c r="C1450" s="5" t="inlineStr">
        <is>
          <t>IT</t>
        </is>
      </c>
      <c r="D1450" s="5" t="inlineStr">
        <is>
          <t>Milan</t>
        </is>
      </c>
      <c r="E1450" s="5" t="inlineStr">
        <is>
          <t>Tech</t>
        </is>
      </c>
      <c r="F1450" s="5" t="inlineStr">
        <is>
          <t>L1</t>
        </is>
      </c>
      <c r="G1450" s="5" t="inlineStr">
        <is>
          <t>Tech L1</t>
        </is>
      </c>
      <c r="H1450" s="5" t="inlineStr">
        <is>
          <t>M</t>
        </is>
      </c>
      <c r="I1450" s="5" t="inlineStr">
        <is>
          <t>Permanent</t>
        </is>
      </c>
      <c r="J1450" s="5" t="inlineStr">
        <is>
          <t>Hybrid</t>
        </is>
      </c>
      <c r="K1450" s="5" t="n">
        <v>1</v>
      </c>
      <c r="L1450" s="5" t="n">
        <v>40</v>
      </c>
      <c r="M1450" s="5" t="n">
        <v>3</v>
      </c>
      <c r="N1450" s="41" t="n">
        <v>32250</v>
      </c>
      <c r="O1450" s="41" t="n">
        <v>0</v>
      </c>
      <c r="P1450" s="41" t="n">
        <v>0</v>
      </c>
      <c r="Q1450" s="41" t="n">
        <v>0</v>
      </c>
      <c r="R1450" s="41" t="n">
        <v>0</v>
      </c>
      <c r="S1450" s="28">
        <f>L1450*Settings!$C$7</f>
        <v/>
      </c>
      <c r="T1450" s="34">
        <f>O1450+P1450+Q1450+R1450</f>
        <v/>
      </c>
      <c r="U1450" s="34">
        <f>N1450+T1450</f>
        <v/>
      </c>
      <c r="V1450" s="33">
        <f>N1450/S1450</f>
        <v/>
      </c>
      <c r="W1450" s="33">
        <f>T1450/S1450</f>
        <v/>
      </c>
      <c r="X1450" s="33">
        <f>U1450/S1450</f>
        <v/>
      </c>
      <c r="Y1450" s="4">
        <f>IF(T1450&gt;0,1,0)</f>
        <v/>
      </c>
      <c r="Z1450" s="4">
        <f>INDEX('Job Evaluation'!$I$5:$I$40,MATCH(G1450,'Job Evaluation'!$A$5:$A$40,0))</f>
        <v/>
      </c>
      <c r="AA1450" s="4">
        <f>SUMPRODUCT(($C$2:$C$3444=C1450)*($X$2:$X$3444&lt;X1450))+SUMPRODUCT(($C$2:C1450=C1450)*($X$2:X1450=X1450))</f>
        <v/>
      </c>
      <c r="AB1450" s="4">
        <f>MIN(4,INT((AA1450-1)*4/COUNTIF($C$2:$C$3444,C1450))+1)</f>
        <v/>
      </c>
    </row>
    <row r="1451">
      <c r="A1451" s="5" t="inlineStr">
        <is>
          <t>W01686</t>
        </is>
      </c>
      <c r="B1451" s="5" t="inlineStr">
        <is>
          <t>IT · Milan</t>
        </is>
      </c>
      <c r="C1451" s="5" t="inlineStr">
        <is>
          <t>IT</t>
        </is>
      </c>
      <c r="D1451" s="5" t="inlineStr">
        <is>
          <t>Milan</t>
        </is>
      </c>
      <c r="E1451" s="5" t="inlineStr">
        <is>
          <t>Operations</t>
        </is>
      </c>
      <c r="F1451" s="5" t="inlineStr">
        <is>
          <t>L1</t>
        </is>
      </c>
      <c r="G1451" s="5" t="inlineStr">
        <is>
          <t>Operations L1</t>
        </is>
      </c>
      <c r="H1451" s="5" t="inlineStr">
        <is>
          <t>F</t>
        </is>
      </c>
      <c r="I1451" s="5" t="inlineStr">
        <is>
          <t>Permanent</t>
        </is>
      </c>
      <c r="J1451" s="5" t="inlineStr">
        <is>
          <t>Hybrid</t>
        </is>
      </c>
      <c r="K1451" s="5" t="n">
        <v>1</v>
      </c>
      <c r="L1451" s="5" t="n">
        <v>40</v>
      </c>
      <c r="M1451" s="5" t="n">
        <v>4</v>
      </c>
      <c r="N1451" s="41" t="n">
        <v>26300</v>
      </c>
      <c r="O1451" s="41" t="n">
        <v>0</v>
      </c>
      <c r="P1451" s="41" t="n">
        <v>0</v>
      </c>
      <c r="Q1451" s="41" t="n">
        <v>0</v>
      </c>
      <c r="R1451" s="41" t="n">
        <v>0</v>
      </c>
      <c r="S1451" s="28">
        <f>L1451*Settings!$C$7</f>
        <v/>
      </c>
      <c r="T1451" s="34">
        <f>O1451+P1451+Q1451+R1451</f>
        <v/>
      </c>
      <c r="U1451" s="34">
        <f>N1451+T1451</f>
        <v/>
      </c>
      <c r="V1451" s="33">
        <f>N1451/S1451</f>
        <v/>
      </c>
      <c r="W1451" s="33">
        <f>T1451/S1451</f>
        <v/>
      </c>
      <c r="X1451" s="33">
        <f>U1451/S1451</f>
        <v/>
      </c>
      <c r="Y1451" s="4">
        <f>IF(T1451&gt;0,1,0)</f>
        <v/>
      </c>
      <c r="Z1451" s="4">
        <f>INDEX('Job Evaluation'!$I$5:$I$40,MATCH(G1451,'Job Evaluation'!$A$5:$A$40,0))</f>
        <v/>
      </c>
      <c r="AA1451" s="4">
        <f>SUMPRODUCT(($C$2:$C$3444=C1451)*($X$2:$X$3444&lt;X1451))+SUMPRODUCT(($C$2:C1451=C1451)*($X$2:X1451=X1451))</f>
        <v/>
      </c>
      <c r="AB1451" s="4">
        <f>MIN(4,INT((AA1451-1)*4/COUNTIF($C$2:$C$3444,C1451))+1)</f>
        <v/>
      </c>
    </row>
    <row r="1452">
      <c r="A1452" s="5" t="inlineStr">
        <is>
          <t>W01687</t>
        </is>
      </c>
      <c r="B1452" s="5" t="inlineStr">
        <is>
          <t>PL · Kraków</t>
        </is>
      </c>
      <c r="C1452" s="5" t="inlineStr">
        <is>
          <t>PL</t>
        </is>
      </c>
      <c r="D1452" s="5" t="inlineStr">
        <is>
          <t>Krakow</t>
        </is>
      </c>
      <c r="E1452" s="5" t="inlineStr">
        <is>
          <t>Sales</t>
        </is>
      </c>
      <c r="F1452" s="5" t="inlineStr">
        <is>
          <t>L3</t>
        </is>
      </c>
      <c r="G1452" s="5" t="inlineStr">
        <is>
          <t>Sales L3</t>
        </is>
      </c>
      <c r="H1452" s="5" t="inlineStr">
        <is>
          <t>M</t>
        </is>
      </c>
      <c r="I1452" s="5" t="inlineStr">
        <is>
          <t>Permanent</t>
        </is>
      </c>
      <c r="J1452" s="5" t="inlineStr">
        <is>
          <t>Hybrid</t>
        </is>
      </c>
      <c r="K1452" s="5" t="n">
        <v>1</v>
      </c>
      <c r="L1452" s="5" t="n">
        <v>40</v>
      </c>
      <c r="M1452" s="5" t="n">
        <v>2</v>
      </c>
      <c r="N1452" s="41" t="n">
        <v>38150</v>
      </c>
      <c r="O1452" s="41" t="n">
        <v>940</v>
      </c>
      <c r="P1452" s="41" t="n">
        <v>4220</v>
      </c>
      <c r="Q1452" s="41" t="n">
        <v>0</v>
      </c>
      <c r="R1452" s="41" t="n">
        <v>0</v>
      </c>
      <c r="S1452" s="28">
        <f>L1452*Settings!$C$7</f>
        <v/>
      </c>
      <c r="T1452" s="34">
        <f>O1452+P1452+Q1452+R1452</f>
        <v/>
      </c>
      <c r="U1452" s="34">
        <f>N1452+T1452</f>
        <v/>
      </c>
      <c r="V1452" s="33">
        <f>N1452/S1452</f>
        <v/>
      </c>
      <c r="W1452" s="33">
        <f>T1452/S1452</f>
        <v/>
      </c>
      <c r="X1452" s="33">
        <f>U1452/S1452</f>
        <v/>
      </c>
      <c r="Y1452" s="4">
        <f>IF(T1452&gt;0,1,0)</f>
        <v/>
      </c>
      <c r="Z1452" s="4">
        <f>INDEX('Job Evaluation'!$I$5:$I$40,MATCH(G1452,'Job Evaluation'!$A$5:$A$40,0))</f>
        <v/>
      </c>
      <c r="AA1452" s="4">
        <f>SUMPRODUCT(($C$2:$C$3444=C1452)*($X$2:$X$3444&lt;X1452))+SUMPRODUCT(($C$2:C1452=C1452)*($X$2:X1452=X1452))</f>
        <v/>
      </c>
      <c r="AB1452" s="4">
        <f>MIN(4,INT((AA1452-1)*4/COUNTIF($C$2:$C$3444,C1452))+1)</f>
        <v/>
      </c>
    </row>
    <row r="1453">
      <c r="A1453" s="5" t="inlineStr">
        <is>
          <t>W01688</t>
        </is>
      </c>
      <c r="B1453" s="5" t="inlineStr">
        <is>
          <t>DE · Munich</t>
        </is>
      </c>
      <c r="C1453" s="5" t="inlineStr">
        <is>
          <t>DE</t>
        </is>
      </c>
      <c r="D1453" s="5" t="inlineStr">
        <is>
          <t>Munich</t>
        </is>
      </c>
      <c r="E1453" s="5" t="inlineStr">
        <is>
          <t>Operations</t>
        </is>
      </c>
      <c r="F1453" s="5" t="inlineStr">
        <is>
          <t>L3</t>
        </is>
      </c>
      <c r="G1453" s="5" t="inlineStr">
        <is>
          <t>Operations L3</t>
        </is>
      </c>
      <c r="H1453" s="5" t="inlineStr">
        <is>
          <t>F</t>
        </is>
      </c>
      <c r="I1453" s="5" t="inlineStr">
        <is>
          <t>Permanent</t>
        </is>
      </c>
      <c r="J1453" s="5" t="inlineStr">
        <is>
          <t>Hybrid</t>
        </is>
      </c>
      <c r="K1453" s="5" t="n">
        <v>1</v>
      </c>
      <c r="L1453" s="5" t="n">
        <v>40</v>
      </c>
      <c r="M1453" s="5" t="n">
        <v>4</v>
      </c>
      <c r="N1453" s="41" t="n">
        <v>58300</v>
      </c>
      <c r="O1453" s="41" t="n">
        <v>3860</v>
      </c>
      <c r="P1453" s="41" t="n">
        <v>0</v>
      </c>
      <c r="Q1453" s="41" t="n">
        <v>0</v>
      </c>
      <c r="R1453" s="41" t="n">
        <v>0</v>
      </c>
      <c r="S1453" s="28">
        <f>L1453*Settings!$C$7</f>
        <v/>
      </c>
      <c r="T1453" s="34">
        <f>O1453+P1453+Q1453+R1453</f>
        <v/>
      </c>
      <c r="U1453" s="34">
        <f>N1453+T1453</f>
        <v/>
      </c>
      <c r="V1453" s="33">
        <f>N1453/S1453</f>
        <v/>
      </c>
      <c r="W1453" s="33">
        <f>T1453/S1453</f>
        <v/>
      </c>
      <c r="X1453" s="33">
        <f>U1453/S1453</f>
        <v/>
      </c>
      <c r="Y1453" s="4">
        <f>IF(T1453&gt;0,1,0)</f>
        <v/>
      </c>
      <c r="Z1453" s="4">
        <f>INDEX('Job Evaluation'!$I$5:$I$40,MATCH(G1453,'Job Evaluation'!$A$5:$A$40,0))</f>
        <v/>
      </c>
      <c r="AA1453" s="4">
        <f>SUMPRODUCT(($C$2:$C$3444=C1453)*($X$2:$X$3444&lt;X1453))+SUMPRODUCT(($C$2:C1453=C1453)*($X$2:X1453=X1453))</f>
        <v/>
      </c>
      <c r="AB1453" s="4">
        <f>MIN(4,INT((AA1453-1)*4/COUNTIF($C$2:$C$3444,C1453))+1)</f>
        <v/>
      </c>
    </row>
    <row r="1454">
      <c r="A1454" s="5" t="inlineStr">
        <is>
          <t>W01689</t>
        </is>
      </c>
      <c r="B1454" s="5" t="inlineStr">
        <is>
          <t>DE · Munich</t>
        </is>
      </c>
      <c r="C1454" s="5" t="inlineStr">
        <is>
          <t>DE</t>
        </is>
      </c>
      <c r="D1454" s="5" t="inlineStr">
        <is>
          <t>Munich</t>
        </is>
      </c>
      <c r="E1454" s="5" t="inlineStr">
        <is>
          <t>Customer Service</t>
        </is>
      </c>
      <c r="F1454" s="5" t="inlineStr">
        <is>
          <t>L4</t>
        </is>
      </c>
      <c r="G1454" s="5" t="inlineStr">
        <is>
          <t>Customer Service L4</t>
        </is>
      </c>
      <c r="H1454" s="5" t="inlineStr">
        <is>
          <t>M</t>
        </is>
      </c>
      <c r="I1454" s="5" t="inlineStr">
        <is>
          <t>Permanent</t>
        </is>
      </c>
      <c r="J1454" s="5" t="inlineStr">
        <is>
          <t>Hybrid</t>
        </is>
      </c>
      <c r="K1454" s="5" t="n">
        <v>1</v>
      </c>
      <c r="L1454" s="5" t="n">
        <v>40</v>
      </c>
      <c r="M1454" s="5" t="n">
        <v>2</v>
      </c>
      <c r="N1454" s="41" t="n">
        <v>78950</v>
      </c>
      <c r="O1454" s="41" t="n">
        <v>3130</v>
      </c>
      <c r="P1454" s="41" t="n">
        <v>0</v>
      </c>
      <c r="Q1454" s="41" t="n">
        <v>0</v>
      </c>
      <c r="R1454" s="41" t="n">
        <v>0</v>
      </c>
      <c r="S1454" s="28">
        <f>L1454*Settings!$C$7</f>
        <v/>
      </c>
      <c r="T1454" s="34">
        <f>O1454+P1454+Q1454+R1454</f>
        <v/>
      </c>
      <c r="U1454" s="34">
        <f>N1454+T1454</f>
        <v/>
      </c>
      <c r="V1454" s="33">
        <f>N1454/S1454</f>
        <v/>
      </c>
      <c r="W1454" s="33">
        <f>T1454/S1454</f>
        <v/>
      </c>
      <c r="X1454" s="33">
        <f>U1454/S1454</f>
        <v/>
      </c>
      <c r="Y1454" s="4">
        <f>IF(T1454&gt;0,1,0)</f>
        <v/>
      </c>
      <c r="Z1454" s="4">
        <f>INDEX('Job Evaluation'!$I$5:$I$40,MATCH(G1454,'Job Evaluation'!$A$5:$A$40,0))</f>
        <v/>
      </c>
      <c r="AA1454" s="4">
        <f>SUMPRODUCT(($C$2:$C$3444=C1454)*($X$2:$X$3444&lt;X1454))+SUMPRODUCT(($C$2:C1454=C1454)*($X$2:X1454=X1454))</f>
        <v/>
      </c>
      <c r="AB1454" s="4">
        <f>MIN(4,INT((AA1454-1)*4/COUNTIF($C$2:$C$3444,C1454))+1)</f>
        <v/>
      </c>
    </row>
    <row r="1455">
      <c r="A1455" s="5" t="inlineStr">
        <is>
          <t>W01691</t>
        </is>
      </c>
      <c r="B1455" s="5" t="inlineStr">
        <is>
          <t>ES · Barcelona</t>
        </is>
      </c>
      <c r="C1455" s="5" t="inlineStr">
        <is>
          <t>ES</t>
        </is>
      </c>
      <c r="D1455" s="5" t="inlineStr">
        <is>
          <t>Barcelona</t>
        </is>
      </c>
      <c r="E1455" s="5" t="inlineStr">
        <is>
          <t>HR</t>
        </is>
      </c>
      <c r="F1455" s="5" t="inlineStr">
        <is>
          <t>L2</t>
        </is>
      </c>
      <c r="G1455" s="5" t="inlineStr">
        <is>
          <t>HR L2</t>
        </is>
      </c>
      <c r="H1455" s="5" t="inlineStr">
        <is>
          <t>M</t>
        </is>
      </c>
      <c r="I1455" s="5" t="inlineStr">
        <is>
          <t>Permanent</t>
        </is>
      </c>
      <c r="J1455" s="5" t="inlineStr">
        <is>
          <t>Hybrid</t>
        </is>
      </c>
      <c r="K1455" s="5" t="n">
        <v>1</v>
      </c>
      <c r="L1455" s="5" t="n">
        <v>40</v>
      </c>
      <c r="M1455" s="5" t="n">
        <v>3</v>
      </c>
      <c r="N1455" s="41" t="n">
        <v>32900</v>
      </c>
      <c r="O1455" s="41" t="n">
        <v>0</v>
      </c>
      <c r="P1455" s="41" t="n">
        <v>0</v>
      </c>
      <c r="Q1455" s="41" t="n">
        <v>0</v>
      </c>
      <c r="R1455" s="41" t="n">
        <v>0</v>
      </c>
      <c r="S1455" s="28">
        <f>L1455*Settings!$C$7</f>
        <v/>
      </c>
      <c r="T1455" s="34">
        <f>O1455+P1455+Q1455+R1455</f>
        <v/>
      </c>
      <c r="U1455" s="34">
        <f>N1455+T1455</f>
        <v/>
      </c>
      <c r="V1455" s="33">
        <f>N1455/S1455</f>
        <v/>
      </c>
      <c r="W1455" s="33">
        <f>T1455/S1455</f>
        <v/>
      </c>
      <c r="X1455" s="33">
        <f>U1455/S1455</f>
        <v/>
      </c>
      <c r="Y1455" s="4">
        <f>IF(T1455&gt;0,1,0)</f>
        <v/>
      </c>
      <c r="Z1455" s="4">
        <f>INDEX('Job Evaluation'!$I$5:$I$40,MATCH(G1455,'Job Evaluation'!$A$5:$A$40,0))</f>
        <v/>
      </c>
      <c r="AA1455" s="4">
        <f>SUMPRODUCT(($C$2:$C$3444=C1455)*($X$2:$X$3444&lt;X1455))+SUMPRODUCT(($C$2:C1455=C1455)*($X$2:X1455=X1455))</f>
        <v/>
      </c>
      <c r="AB1455" s="4">
        <f>MIN(4,INT((AA1455-1)*4/COUNTIF($C$2:$C$3444,C1455))+1)</f>
        <v/>
      </c>
    </row>
    <row r="1456">
      <c r="A1456" s="5" t="inlineStr">
        <is>
          <t>W01692</t>
        </is>
      </c>
      <c r="B1456" s="5" t="inlineStr">
        <is>
          <t>IT · Milan</t>
        </is>
      </c>
      <c r="C1456" s="5" t="inlineStr">
        <is>
          <t>IT</t>
        </is>
      </c>
      <c r="D1456" s="5" t="inlineStr">
        <is>
          <t>Milan</t>
        </is>
      </c>
      <c r="E1456" s="5" t="inlineStr">
        <is>
          <t>Finance</t>
        </is>
      </c>
      <c r="F1456" s="5" t="inlineStr">
        <is>
          <t>L3</t>
        </is>
      </c>
      <c r="G1456" s="5" t="inlineStr">
        <is>
          <t>Finance L3</t>
        </is>
      </c>
      <c r="H1456" s="5" t="inlineStr">
        <is>
          <t>F</t>
        </is>
      </c>
      <c r="I1456" s="5" t="inlineStr">
        <is>
          <t>Permanent</t>
        </is>
      </c>
      <c r="J1456" s="5" t="inlineStr">
        <is>
          <t>Hybrid</t>
        </is>
      </c>
      <c r="K1456" s="5" t="n">
        <v>1</v>
      </c>
      <c r="L1456" s="5" t="n">
        <v>40</v>
      </c>
      <c r="M1456" s="5" t="n">
        <v>4</v>
      </c>
      <c r="N1456" s="41" t="n">
        <v>49300</v>
      </c>
      <c r="O1456" s="41" t="n">
        <v>3350</v>
      </c>
      <c r="P1456" s="41" t="n">
        <v>0</v>
      </c>
      <c r="Q1456" s="41" t="n">
        <v>0</v>
      </c>
      <c r="R1456" s="41" t="n">
        <v>0</v>
      </c>
      <c r="S1456" s="28">
        <f>L1456*Settings!$C$7</f>
        <v/>
      </c>
      <c r="T1456" s="34">
        <f>O1456+P1456+Q1456+R1456</f>
        <v/>
      </c>
      <c r="U1456" s="34">
        <f>N1456+T1456</f>
        <v/>
      </c>
      <c r="V1456" s="33">
        <f>N1456/S1456</f>
        <v/>
      </c>
      <c r="W1456" s="33">
        <f>T1456/S1456</f>
        <v/>
      </c>
      <c r="X1456" s="33">
        <f>U1456/S1456</f>
        <v/>
      </c>
      <c r="Y1456" s="4">
        <f>IF(T1456&gt;0,1,0)</f>
        <v/>
      </c>
      <c r="Z1456" s="4">
        <f>INDEX('Job Evaluation'!$I$5:$I$40,MATCH(G1456,'Job Evaluation'!$A$5:$A$40,0))</f>
        <v/>
      </c>
      <c r="AA1456" s="4">
        <f>SUMPRODUCT(($C$2:$C$3444=C1456)*($X$2:$X$3444&lt;X1456))+SUMPRODUCT(($C$2:C1456=C1456)*($X$2:X1456=X1456))</f>
        <v/>
      </c>
      <c r="AB1456" s="4">
        <f>MIN(4,INT((AA1456-1)*4/COUNTIF($C$2:$C$3444,C1456))+1)</f>
        <v/>
      </c>
    </row>
    <row r="1457">
      <c r="A1457" s="5" t="inlineStr">
        <is>
          <t>W01693</t>
        </is>
      </c>
      <c r="B1457" s="5" t="inlineStr">
        <is>
          <t>PL · Kraków</t>
        </is>
      </c>
      <c r="C1457" s="5" t="inlineStr">
        <is>
          <t>PL</t>
        </is>
      </c>
      <c r="D1457" s="5" t="inlineStr">
        <is>
          <t>Krakow</t>
        </is>
      </c>
      <c r="E1457" s="5" t="inlineStr">
        <is>
          <t>Sales</t>
        </is>
      </c>
      <c r="F1457" s="5" t="inlineStr">
        <is>
          <t>L2</t>
        </is>
      </c>
      <c r="G1457" s="5" t="inlineStr">
        <is>
          <t>Sales L2</t>
        </is>
      </c>
      <c r="H1457" s="5" t="inlineStr">
        <is>
          <t>F</t>
        </is>
      </c>
      <c r="I1457" s="5" t="inlineStr">
        <is>
          <t>Permanent</t>
        </is>
      </c>
      <c r="J1457" s="5" t="inlineStr">
        <is>
          <t>Hybrid</t>
        </is>
      </c>
      <c r="K1457" s="5" t="n">
        <v>1</v>
      </c>
      <c r="L1457" s="5" t="n">
        <v>40</v>
      </c>
      <c r="M1457" s="5" t="n">
        <v>4</v>
      </c>
      <c r="N1457" s="41" t="n">
        <v>28750</v>
      </c>
      <c r="O1457" s="41" t="n">
        <v>0</v>
      </c>
      <c r="P1457" s="41" t="n">
        <v>3980</v>
      </c>
      <c r="Q1457" s="41" t="n">
        <v>0</v>
      </c>
      <c r="R1457" s="41" t="n">
        <v>0</v>
      </c>
      <c r="S1457" s="28">
        <f>L1457*Settings!$C$7</f>
        <v/>
      </c>
      <c r="T1457" s="34">
        <f>O1457+P1457+Q1457+R1457</f>
        <v/>
      </c>
      <c r="U1457" s="34">
        <f>N1457+T1457</f>
        <v/>
      </c>
      <c r="V1457" s="33">
        <f>N1457/S1457</f>
        <v/>
      </c>
      <c r="W1457" s="33">
        <f>T1457/S1457</f>
        <v/>
      </c>
      <c r="X1457" s="33">
        <f>U1457/S1457</f>
        <v/>
      </c>
      <c r="Y1457" s="4">
        <f>IF(T1457&gt;0,1,0)</f>
        <v/>
      </c>
      <c r="Z1457" s="4">
        <f>INDEX('Job Evaluation'!$I$5:$I$40,MATCH(G1457,'Job Evaluation'!$A$5:$A$40,0))</f>
        <v/>
      </c>
      <c r="AA1457" s="4">
        <f>SUMPRODUCT(($C$2:$C$3444=C1457)*($X$2:$X$3444&lt;X1457))+SUMPRODUCT(($C$2:C1457=C1457)*($X$2:X1457=X1457))</f>
        <v/>
      </c>
      <c r="AB1457" s="4">
        <f>MIN(4,INT((AA1457-1)*4/COUNTIF($C$2:$C$3444,C1457))+1)</f>
        <v/>
      </c>
    </row>
    <row r="1458">
      <c r="A1458" s="5" t="inlineStr">
        <is>
          <t>W01694</t>
        </is>
      </c>
      <c r="B1458" s="5" t="inlineStr">
        <is>
          <t>PL · Kraków</t>
        </is>
      </c>
      <c r="C1458" s="5" t="inlineStr">
        <is>
          <t>PL</t>
        </is>
      </c>
      <c r="D1458" s="5" t="inlineStr">
        <is>
          <t>Krakow</t>
        </is>
      </c>
      <c r="E1458" s="5" t="inlineStr">
        <is>
          <t>Customer Service</t>
        </is>
      </c>
      <c r="F1458" s="5" t="inlineStr">
        <is>
          <t>L1</t>
        </is>
      </c>
      <c r="G1458" s="5" t="inlineStr">
        <is>
          <t>Customer Service L1</t>
        </is>
      </c>
      <c r="H1458" s="5" t="inlineStr">
        <is>
          <t>F</t>
        </is>
      </c>
      <c r="I1458" s="5" t="inlineStr">
        <is>
          <t>Permanent</t>
        </is>
      </c>
      <c r="J1458" s="5" t="inlineStr">
        <is>
          <t>Hybrid</t>
        </is>
      </c>
      <c r="K1458" s="5" t="n">
        <v>1</v>
      </c>
      <c r="L1458" s="5" t="n">
        <v>40</v>
      </c>
      <c r="M1458" s="5" t="n">
        <v>4</v>
      </c>
      <c r="N1458" s="41" t="n">
        <v>17500</v>
      </c>
      <c r="O1458" s="41" t="n">
        <v>0</v>
      </c>
      <c r="P1458" s="41" t="n">
        <v>0</v>
      </c>
      <c r="Q1458" s="41" t="n">
        <v>0</v>
      </c>
      <c r="R1458" s="41" t="n">
        <v>0</v>
      </c>
      <c r="S1458" s="28">
        <f>L1458*Settings!$C$7</f>
        <v/>
      </c>
      <c r="T1458" s="34">
        <f>O1458+P1458+Q1458+R1458</f>
        <v/>
      </c>
      <c r="U1458" s="34">
        <f>N1458+T1458</f>
        <v/>
      </c>
      <c r="V1458" s="33">
        <f>N1458/S1458</f>
        <v/>
      </c>
      <c r="W1458" s="33">
        <f>T1458/S1458</f>
        <v/>
      </c>
      <c r="X1458" s="33">
        <f>U1458/S1458</f>
        <v/>
      </c>
      <c r="Y1458" s="4">
        <f>IF(T1458&gt;0,1,0)</f>
        <v/>
      </c>
      <c r="Z1458" s="4">
        <f>INDEX('Job Evaluation'!$I$5:$I$40,MATCH(G1458,'Job Evaluation'!$A$5:$A$40,0))</f>
        <v/>
      </c>
      <c r="AA1458" s="4">
        <f>SUMPRODUCT(($C$2:$C$3444=C1458)*($X$2:$X$3444&lt;X1458))+SUMPRODUCT(($C$2:C1458=C1458)*($X$2:X1458=X1458))</f>
        <v/>
      </c>
      <c r="AB1458" s="4">
        <f>MIN(4,INT((AA1458-1)*4/COUNTIF($C$2:$C$3444,C1458))+1)</f>
        <v/>
      </c>
    </row>
    <row r="1459">
      <c r="A1459" s="5" t="inlineStr">
        <is>
          <t>W01695</t>
        </is>
      </c>
      <c r="B1459" s="5" t="inlineStr">
        <is>
          <t>DE · Munich</t>
        </is>
      </c>
      <c r="C1459" s="5" t="inlineStr">
        <is>
          <t>DE</t>
        </is>
      </c>
      <c r="D1459" s="5" t="inlineStr">
        <is>
          <t>Munich</t>
        </is>
      </c>
      <c r="E1459" s="5" t="inlineStr">
        <is>
          <t>Sales</t>
        </is>
      </c>
      <c r="F1459" s="5" t="inlineStr">
        <is>
          <t>L2</t>
        </is>
      </c>
      <c r="G1459" s="5" t="inlineStr">
        <is>
          <t>Sales L2</t>
        </is>
      </c>
      <c r="H1459" s="5" t="inlineStr">
        <is>
          <t>M</t>
        </is>
      </c>
      <c r="I1459" s="5" t="inlineStr">
        <is>
          <t>Permanent</t>
        </is>
      </c>
      <c r="J1459" s="5" t="inlineStr">
        <is>
          <t>Hybrid</t>
        </is>
      </c>
      <c r="K1459" s="5" t="n">
        <v>1</v>
      </c>
      <c r="L1459" s="5" t="n">
        <v>40</v>
      </c>
      <c r="M1459" s="5" t="n">
        <v>1</v>
      </c>
      <c r="N1459" s="41" t="n">
        <v>44650</v>
      </c>
      <c r="O1459" s="41" t="n">
        <v>0</v>
      </c>
      <c r="P1459" s="41" t="n">
        <v>7080</v>
      </c>
      <c r="Q1459" s="41" t="n">
        <v>0</v>
      </c>
      <c r="R1459" s="41" t="n">
        <v>0</v>
      </c>
      <c r="S1459" s="28">
        <f>L1459*Settings!$C$7</f>
        <v/>
      </c>
      <c r="T1459" s="34">
        <f>O1459+P1459+Q1459+R1459</f>
        <v/>
      </c>
      <c r="U1459" s="34">
        <f>N1459+T1459</f>
        <v/>
      </c>
      <c r="V1459" s="33">
        <f>N1459/S1459</f>
        <v/>
      </c>
      <c r="W1459" s="33">
        <f>T1459/S1459</f>
        <v/>
      </c>
      <c r="X1459" s="33">
        <f>U1459/S1459</f>
        <v/>
      </c>
      <c r="Y1459" s="4">
        <f>IF(T1459&gt;0,1,0)</f>
        <v/>
      </c>
      <c r="Z1459" s="4">
        <f>INDEX('Job Evaluation'!$I$5:$I$40,MATCH(G1459,'Job Evaluation'!$A$5:$A$40,0))</f>
        <v/>
      </c>
      <c r="AA1459" s="4">
        <f>SUMPRODUCT(($C$2:$C$3444=C1459)*($X$2:$X$3444&lt;X1459))+SUMPRODUCT(($C$2:C1459=C1459)*($X$2:X1459=X1459))</f>
        <v/>
      </c>
      <c r="AB1459" s="4">
        <f>MIN(4,INT((AA1459-1)*4/COUNTIF($C$2:$C$3444,C1459))+1)</f>
        <v/>
      </c>
    </row>
    <row r="1460">
      <c r="A1460" s="5" t="inlineStr">
        <is>
          <t>W01696</t>
        </is>
      </c>
      <c r="B1460" s="5" t="inlineStr">
        <is>
          <t>DE · Munich</t>
        </is>
      </c>
      <c r="C1460" s="5" t="inlineStr">
        <is>
          <t>DE</t>
        </is>
      </c>
      <c r="D1460" s="5" t="inlineStr">
        <is>
          <t>Munich</t>
        </is>
      </c>
      <c r="E1460" s="5" t="inlineStr">
        <is>
          <t>Customer Service</t>
        </is>
      </c>
      <c r="F1460" s="5" t="inlineStr">
        <is>
          <t>L3</t>
        </is>
      </c>
      <c r="G1460" s="5" t="inlineStr">
        <is>
          <t>Customer Service L3</t>
        </is>
      </c>
      <c r="H1460" s="5" t="inlineStr">
        <is>
          <t>F</t>
        </is>
      </c>
      <c r="I1460" s="5" t="inlineStr">
        <is>
          <t>Fixed-term</t>
        </is>
      </c>
      <c r="J1460" s="5" t="inlineStr">
        <is>
          <t>Onsite</t>
        </is>
      </c>
      <c r="K1460" s="5" t="n">
        <v>1</v>
      </c>
      <c r="L1460" s="5" t="n">
        <v>40</v>
      </c>
      <c r="M1460" s="5" t="n">
        <v>4</v>
      </c>
      <c r="N1460" s="41" t="n">
        <v>72400</v>
      </c>
      <c r="O1460" s="41" t="n">
        <v>4380</v>
      </c>
      <c r="P1460" s="41" t="n">
        <v>0</v>
      </c>
      <c r="Q1460" s="41" t="n">
        <v>1800</v>
      </c>
      <c r="R1460" s="41" t="n">
        <v>0</v>
      </c>
      <c r="S1460" s="28">
        <f>L1460*Settings!$C$7</f>
        <v/>
      </c>
      <c r="T1460" s="34">
        <f>O1460+P1460+Q1460+R1460</f>
        <v/>
      </c>
      <c r="U1460" s="34">
        <f>N1460+T1460</f>
        <v/>
      </c>
      <c r="V1460" s="33">
        <f>N1460/S1460</f>
        <v/>
      </c>
      <c r="W1460" s="33">
        <f>T1460/S1460</f>
        <v/>
      </c>
      <c r="X1460" s="33">
        <f>U1460/S1460</f>
        <v/>
      </c>
      <c r="Y1460" s="4">
        <f>IF(T1460&gt;0,1,0)</f>
        <v/>
      </c>
      <c r="Z1460" s="4">
        <f>INDEX('Job Evaluation'!$I$5:$I$40,MATCH(G1460,'Job Evaluation'!$A$5:$A$40,0))</f>
        <v/>
      </c>
      <c r="AA1460" s="4">
        <f>SUMPRODUCT(($C$2:$C$3444=C1460)*($X$2:$X$3444&lt;X1460))+SUMPRODUCT(($C$2:C1460=C1460)*($X$2:X1460=X1460))</f>
        <v/>
      </c>
      <c r="AB1460" s="4">
        <f>MIN(4,INT((AA1460-1)*4/COUNTIF($C$2:$C$3444,C1460))+1)</f>
        <v/>
      </c>
    </row>
    <row r="1461">
      <c r="A1461" s="5" t="inlineStr">
        <is>
          <t>W01697</t>
        </is>
      </c>
      <c r="B1461" s="5" t="inlineStr">
        <is>
          <t>DE · Munich</t>
        </is>
      </c>
      <c r="C1461" s="5" t="inlineStr">
        <is>
          <t>DE</t>
        </is>
      </c>
      <c r="D1461" s="5" t="inlineStr">
        <is>
          <t>Munich</t>
        </is>
      </c>
      <c r="E1461" s="5" t="inlineStr">
        <is>
          <t>Sales</t>
        </is>
      </c>
      <c r="F1461" s="5" t="inlineStr">
        <is>
          <t>L2</t>
        </is>
      </c>
      <c r="G1461" s="5" t="inlineStr">
        <is>
          <t>Sales L2</t>
        </is>
      </c>
      <c r="H1461" s="5" t="inlineStr">
        <is>
          <t>F</t>
        </is>
      </c>
      <c r="I1461" s="5" t="inlineStr">
        <is>
          <t>Fixed-term</t>
        </is>
      </c>
      <c r="J1461" s="5" t="inlineStr">
        <is>
          <t>Onsite</t>
        </is>
      </c>
      <c r="K1461" s="5" t="n">
        <v>1</v>
      </c>
      <c r="L1461" s="5" t="n">
        <v>40</v>
      </c>
      <c r="M1461" s="5" t="n">
        <v>3</v>
      </c>
      <c r="N1461" s="41" t="n">
        <v>49150</v>
      </c>
      <c r="O1461" s="41" t="n">
        <v>0</v>
      </c>
      <c r="P1461" s="41" t="n">
        <v>5770</v>
      </c>
      <c r="Q1461" s="41" t="n">
        <v>0</v>
      </c>
      <c r="R1461" s="41" t="n">
        <v>0</v>
      </c>
      <c r="S1461" s="28">
        <f>L1461*Settings!$C$7</f>
        <v/>
      </c>
      <c r="T1461" s="34">
        <f>O1461+P1461+Q1461+R1461</f>
        <v/>
      </c>
      <c r="U1461" s="34">
        <f>N1461+T1461</f>
        <v/>
      </c>
      <c r="V1461" s="33">
        <f>N1461/S1461</f>
        <v/>
      </c>
      <c r="W1461" s="33">
        <f>T1461/S1461</f>
        <v/>
      </c>
      <c r="X1461" s="33">
        <f>U1461/S1461</f>
        <v/>
      </c>
      <c r="Y1461" s="4">
        <f>IF(T1461&gt;0,1,0)</f>
        <v/>
      </c>
      <c r="Z1461" s="4">
        <f>INDEX('Job Evaluation'!$I$5:$I$40,MATCH(G1461,'Job Evaluation'!$A$5:$A$40,0))</f>
        <v/>
      </c>
      <c r="AA1461" s="4">
        <f>SUMPRODUCT(($C$2:$C$3444=C1461)*($X$2:$X$3444&lt;X1461))+SUMPRODUCT(($C$2:C1461=C1461)*($X$2:X1461=X1461))</f>
        <v/>
      </c>
      <c r="AB1461" s="4">
        <f>MIN(4,INT((AA1461-1)*4/COUNTIF($C$2:$C$3444,C1461))+1)</f>
        <v/>
      </c>
    </row>
    <row r="1462">
      <c r="A1462" s="5" t="inlineStr">
        <is>
          <t>W01698</t>
        </is>
      </c>
      <c r="B1462" s="5" t="inlineStr">
        <is>
          <t>IT · Milan</t>
        </is>
      </c>
      <c r="C1462" s="5" t="inlineStr">
        <is>
          <t>IT</t>
        </is>
      </c>
      <c r="D1462" s="5" t="inlineStr">
        <is>
          <t>Milan</t>
        </is>
      </c>
      <c r="E1462" s="5" t="inlineStr">
        <is>
          <t>Customer Service</t>
        </is>
      </c>
      <c r="F1462" s="5" t="inlineStr">
        <is>
          <t>L5</t>
        </is>
      </c>
      <c r="G1462" s="5" t="inlineStr">
        <is>
          <t>Customer Service L5</t>
        </is>
      </c>
      <c r="H1462" s="5" t="inlineStr">
        <is>
          <t>M</t>
        </is>
      </c>
      <c r="I1462" s="5" t="inlineStr">
        <is>
          <t>Permanent</t>
        </is>
      </c>
      <c r="J1462" s="5" t="inlineStr">
        <is>
          <t>Remote</t>
        </is>
      </c>
      <c r="K1462" s="5" t="n">
        <v>0.8</v>
      </c>
      <c r="L1462" s="5" t="n">
        <v>32</v>
      </c>
      <c r="M1462" s="5" t="n">
        <v>3</v>
      </c>
      <c r="N1462" s="41" t="n">
        <v>54560</v>
      </c>
      <c r="O1462" s="41" t="n">
        <v>6860</v>
      </c>
      <c r="P1462" s="41" t="n">
        <v>0</v>
      </c>
      <c r="Q1462" s="41" t="n">
        <v>0</v>
      </c>
      <c r="R1462" s="41" t="n">
        <v>6000</v>
      </c>
      <c r="S1462" s="28">
        <f>L1462*Settings!$C$7</f>
        <v/>
      </c>
      <c r="T1462" s="34">
        <f>O1462+P1462+Q1462+R1462</f>
        <v/>
      </c>
      <c r="U1462" s="34">
        <f>N1462+T1462</f>
        <v/>
      </c>
      <c r="V1462" s="33">
        <f>N1462/S1462</f>
        <v/>
      </c>
      <c r="W1462" s="33">
        <f>T1462/S1462</f>
        <v/>
      </c>
      <c r="X1462" s="33">
        <f>U1462/S1462</f>
        <v/>
      </c>
      <c r="Y1462" s="4">
        <f>IF(T1462&gt;0,1,0)</f>
        <v/>
      </c>
      <c r="Z1462" s="4">
        <f>INDEX('Job Evaluation'!$I$5:$I$40,MATCH(G1462,'Job Evaluation'!$A$5:$A$40,0))</f>
        <v/>
      </c>
      <c r="AA1462" s="4">
        <f>SUMPRODUCT(($C$2:$C$3444=C1462)*($X$2:$X$3444&lt;X1462))+SUMPRODUCT(($C$2:C1462=C1462)*($X$2:X1462=X1462))</f>
        <v/>
      </c>
      <c r="AB1462" s="4">
        <f>MIN(4,INT((AA1462-1)*4/COUNTIF($C$2:$C$3444,C1462))+1)</f>
        <v/>
      </c>
    </row>
    <row r="1463">
      <c r="A1463" s="5" t="inlineStr">
        <is>
          <t>W01700</t>
        </is>
      </c>
      <c r="B1463" s="5" t="inlineStr">
        <is>
          <t>PL · Kraków</t>
        </is>
      </c>
      <c r="C1463" s="5" t="inlineStr">
        <is>
          <t>PL</t>
        </is>
      </c>
      <c r="D1463" s="5" t="inlineStr">
        <is>
          <t>Krakow</t>
        </is>
      </c>
      <c r="E1463" s="5" t="inlineStr">
        <is>
          <t>Customer Service</t>
        </is>
      </c>
      <c r="F1463" s="5" t="inlineStr">
        <is>
          <t>L3</t>
        </is>
      </c>
      <c r="G1463" s="5" t="inlineStr">
        <is>
          <t>Customer Service L3</t>
        </is>
      </c>
      <c r="H1463" s="5" t="inlineStr">
        <is>
          <t>F</t>
        </is>
      </c>
      <c r="I1463" s="5" t="inlineStr">
        <is>
          <t>Permanent</t>
        </is>
      </c>
      <c r="J1463" s="5" t="inlineStr">
        <is>
          <t>Onsite</t>
        </is>
      </c>
      <c r="K1463" s="5" t="n">
        <v>1</v>
      </c>
      <c r="L1463" s="5" t="n">
        <v>40</v>
      </c>
      <c r="M1463" s="5" t="n">
        <v>4</v>
      </c>
      <c r="N1463" s="41" t="n">
        <v>29400</v>
      </c>
      <c r="O1463" s="41" t="n">
        <v>1710</v>
      </c>
      <c r="P1463" s="41" t="n">
        <v>0</v>
      </c>
      <c r="Q1463" s="41" t="n">
        <v>840</v>
      </c>
      <c r="R1463" s="41" t="n">
        <v>0</v>
      </c>
      <c r="S1463" s="28">
        <f>L1463*Settings!$C$7</f>
        <v/>
      </c>
      <c r="T1463" s="34">
        <f>O1463+P1463+Q1463+R1463</f>
        <v/>
      </c>
      <c r="U1463" s="34">
        <f>N1463+T1463</f>
        <v/>
      </c>
      <c r="V1463" s="33">
        <f>N1463/S1463</f>
        <v/>
      </c>
      <c r="W1463" s="33">
        <f>T1463/S1463</f>
        <v/>
      </c>
      <c r="X1463" s="33">
        <f>U1463/S1463</f>
        <v/>
      </c>
      <c r="Y1463" s="4">
        <f>IF(T1463&gt;0,1,0)</f>
        <v/>
      </c>
      <c r="Z1463" s="4">
        <f>INDEX('Job Evaluation'!$I$5:$I$40,MATCH(G1463,'Job Evaluation'!$A$5:$A$40,0))</f>
        <v/>
      </c>
      <c r="AA1463" s="4">
        <f>SUMPRODUCT(($C$2:$C$3444=C1463)*($X$2:$X$3444&lt;X1463))+SUMPRODUCT(($C$2:C1463=C1463)*($X$2:X1463=X1463))</f>
        <v/>
      </c>
      <c r="AB1463" s="4">
        <f>MIN(4,INT((AA1463-1)*4/COUNTIF($C$2:$C$3444,C1463))+1)</f>
        <v/>
      </c>
    </row>
    <row r="1464">
      <c r="A1464" s="5" t="inlineStr">
        <is>
          <t>W01701</t>
        </is>
      </c>
      <c r="B1464" s="5" t="inlineStr">
        <is>
          <t>DE · Munich</t>
        </is>
      </c>
      <c r="C1464" s="5" t="inlineStr">
        <is>
          <t>DE</t>
        </is>
      </c>
      <c r="D1464" s="5" t="inlineStr">
        <is>
          <t>Munich</t>
        </is>
      </c>
      <c r="E1464" s="5" t="inlineStr">
        <is>
          <t>Operations</t>
        </is>
      </c>
      <c r="F1464" s="5" t="inlineStr">
        <is>
          <t>L2</t>
        </is>
      </c>
      <c r="G1464" s="5" t="inlineStr">
        <is>
          <t>Operations L2</t>
        </is>
      </c>
      <c r="H1464" s="5" t="inlineStr">
        <is>
          <t>M</t>
        </is>
      </c>
      <c r="I1464" s="5" t="inlineStr">
        <is>
          <t>Permanent</t>
        </is>
      </c>
      <c r="J1464" s="5" t="inlineStr">
        <is>
          <t>Hybrid</t>
        </is>
      </c>
      <c r="K1464" s="5" t="n">
        <v>1</v>
      </c>
      <c r="L1464" s="5" t="n">
        <v>40</v>
      </c>
      <c r="M1464" s="5" t="n">
        <v>4</v>
      </c>
      <c r="N1464" s="41" t="n">
        <v>43500</v>
      </c>
      <c r="O1464" s="41" t="n">
        <v>0</v>
      </c>
      <c r="P1464" s="41" t="n">
        <v>0</v>
      </c>
      <c r="Q1464" s="41" t="n">
        <v>0</v>
      </c>
      <c r="R1464" s="41" t="n">
        <v>0</v>
      </c>
      <c r="S1464" s="28">
        <f>L1464*Settings!$C$7</f>
        <v/>
      </c>
      <c r="T1464" s="34">
        <f>O1464+P1464+Q1464+R1464</f>
        <v/>
      </c>
      <c r="U1464" s="34">
        <f>N1464+T1464</f>
        <v/>
      </c>
      <c r="V1464" s="33">
        <f>N1464/S1464</f>
        <v/>
      </c>
      <c r="W1464" s="33">
        <f>T1464/S1464</f>
        <v/>
      </c>
      <c r="X1464" s="33">
        <f>U1464/S1464</f>
        <v/>
      </c>
      <c r="Y1464" s="4">
        <f>IF(T1464&gt;0,1,0)</f>
        <v/>
      </c>
      <c r="Z1464" s="4">
        <f>INDEX('Job Evaluation'!$I$5:$I$40,MATCH(G1464,'Job Evaluation'!$A$5:$A$40,0))</f>
        <v/>
      </c>
      <c r="AA1464" s="4">
        <f>SUMPRODUCT(($C$2:$C$3444=C1464)*($X$2:$X$3444&lt;X1464))+SUMPRODUCT(($C$2:C1464=C1464)*($X$2:X1464=X1464))</f>
        <v/>
      </c>
      <c r="AB1464" s="4">
        <f>MIN(4,INT((AA1464-1)*4/COUNTIF($C$2:$C$3444,C1464))+1)</f>
        <v/>
      </c>
    </row>
    <row r="1465">
      <c r="A1465" s="5" t="inlineStr">
        <is>
          <t>W01702</t>
        </is>
      </c>
      <c r="B1465" s="5" t="inlineStr">
        <is>
          <t>PL · Kraków</t>
        </is>
      </c>
      <c r="C1465" s="5" t="inlineStr">
        <is>
          <t>PL</t>
        </is>
      </c>
      <c r="D1465" s="5" t="inlineStr">
        <is>
          <t>Krakow</t>
        </is>
      </c>
      <c r="E1465" s="5" t="inlineStr">
        <is>
          <t>Customer Service</t>
        </is>
      </c>
      <c r="F1465" s="5" t="inlineStr">
        <is>
          <t>L5</t>
        </is>
      </c>
      <c r="G1465" s="5" t="inlineStr">
        <is>
          <t>Customer Service L5</t>
        </is>
      </c>
      <c r="H1465" s="5" t="inlineStr">
        <is>
          <t>M</t>
        </is>
      </c>
      <c r="I1465" s="5" t="inlineStr">
        <is>
          <t>Permanent</t>
        </is>
      </c>
      <c r="J1465" s="5" t="inlineStr">
        <is>
          <t>Hybrid</t>
        </is>
      </c>
      <c r="K1465" s="5" t="n">
        <v>1</v>
      </c>
      <c r="L1465" s="5" t="n">
        <v>40</v>
      </c>
      <c r="M1465" s="5" t="n">
        <v>4</v>
      </c>
      <c r="N1465" s="41" t="n">
        <v>57800</v>
      </c>
      <c r="O1465" s="41" t="n">
        <v>8790</v>
      </c>
      <c r="P1465" s="41" t="n">
        <v>0</v>
      </c>
      <c r="Q1465" s="41" t="n">
        <v>0</v>
      </c>
      <c r="R1465" s="41" t="n">
        <v>4200</v>
      </c>
      <c r="S1465" s="28">
        <f>L1465*Settings!$C$7</f>
        <v/>
      </c>
      <c r="T1465" s="34">
        <f>O1465+P1465+Q1465+R1465</f>
        <v/>
      </c>
      <c r="U1465" s="34">
        <f>N1465+T1465</f>
        <v/>
      </c>
      <c r="V1465" s="33">
        <f>N1465/S1465</f>
        <v/>
      </c>
      <c r="W1465" s="33">
        <f>T1465/S1465</f>
        <v/>
      </c>
      <c r="X1465" s="33">
        <f>U1465/S1465</f>
        <v/>
      </c>
      <c r="Y1465" s="4">
        <f>IF(T1465&gt;0,1,0)</f>
        <v/>
      </c>
      <c r="Z1465" s="4">
        <f>INDEX('Job Evaluation'!$I$5:$I$40,MATCH(G1465,'Job Evaluation'!$A$5:$A$40,0))</f>
        <v/>
      </c>
      <c r="AA1465" s="4">
        <f>SUMPRODUCT(($C$2:$C$3444=C1465)*($X$2:$X$3444&lt;X1465))+SUMPRODUCT(($C$2:C1465=C1465)*($X$2:X1465=X1465))</f>
        <v/>
      </c>
      <c r="AB1465" s="4">
        <f>MIN(4,INT((AA1465-1)*4/COUNTIF($C$2:$C$3444,C1465))+1)</f>
        <v/>
      </c>
    </row>
    <row r="1466">
      <c r="A1466" s="5" t="inlineStr">
        <is>
          <t>W01703</t>
        </is>
      </c>
      <c r="B1466" s="5" t="inlineStr">
        <is>
          <t>ES · Barcelona</t>
        </is>
      </c>
      <c r="C1466" s="5" t="inlineStr">
        <is>
          <t>ES</t>
        </is>
      </c>
      <c r="D1466" s="5" t="inlineStr">
        <is>
          <t>Barcelona</t>
        </is>
      </c>
      <c r="E1466" s="5" t="inlineStr">
        <is>
          <t>Operations</t>
        </is>
      </c>
      <c r="F1466" s="5" t="inlineStr">
        <is>
          <t>L2</t>
        </is>
      </c>
      <c r="G1466" s="5" t="inlineStr">
        <is>
          <t>Operations L2</t>
        </is>
      </c>
      <c r="H1466" s="5" t="inlineStr">
        <is>
          <t>F</t>
        </is>
      </c>
      <c r="I1466" s="5" t="inlineStr">
        <is>
          <t>Permanent</t>
        </is>
      </c>
      <c r="J1466" s="5" t="inlineStr">
        <is>
          <t>Onsite</t>
        </is>
      </c>
      <c r="K1466" s="5" t="n">
        <v>1</v>
      </c>
      <c r="L1466" s="5" t="n">
        <v>40</v>
      </c>
      <c r="M1466" s="5" t="n">
        <v>4</v>
      </c>
      <c r="N1466" s="41" t="n">
        <v>29950</v>
      </c>
      <c r="O1466" s="41" t="n">
        <v>0</v>
      </c>
      <c r="P1466" s="41" t="n">
        <v>0</v>
      </c>
      <c r="Q1466" s="41" t="n">
        <v>1200</v>
      </c>
      <c r="R1466" s="41" t="n">
        <v>0</v>
      </c>
      <c r="S1466" s="28">
        <f>L1466*Settings!$C$7</f>
        <v/>
      </c>
      <c r="T1466" s="34">
        <f>O1466+P1466+Q1466+R1466</f>
        <v/>
      </c>
      <c r="U1466" s="34">
        <f>N1466+T1466</f>
        <v/>
      </c>
      <c r="V1466" s="33">
        <f>N1466/S1466</f>
        <v/>
      </c>
      <c r="W1466" s="33">
        <f>T1466/S1466</f>
        <v/>
      </c>
      <c r="X1466" s="33">
        <f>U1466/S1466</f>
        <v/>
      </c>
      <c r="Y1466" s="4">
        <f>IF(T1466&gt;0,1,0)</f>
        <v/>
      </c>
      <c r="Z1466" s="4">
        <f>INDEX('Job Evaluation'!$I$5:$I$40,MATCH(G1466,'Job Evaluation'!$A$5:$A$40,0))</f>
        <v/>
      </c>
      <c r="AA1466" s="4">
        <f>SUMPRODUCT(($C$2:$C$3444=C1466)*($X$2:$X$3444&lt;X1466))+SUMPRODUCT(($C$2:C1466=C1466)*($X$2:X1466=X1466))</f>
        <v/>
      </c>
      <c r="AB1466" s="4">
        <f>MIN(4,INT((AA1466-1)*4/COUNTIF($C$2:$C$3444,C1466))+1)</f>
        <v/>
      </c>
    </row>
    <row r="1467">
      <c r="A1467" s="5" t="inlineStr">
        <is>
          <t>W01704</t>
        </is>
      </c>
      <c r="B1467" s="5" t="inlineStr">
        <is>
          <t>DE · Munich</t>
        </is>
      </c>
      <c r="C1467" s="5" t="inlineStr">
        <is>
          <t>DE</t>
        </is>
      </c>
      <c r="D1467" s="5" t="inlineStr">
        <is>
          <t>Munich</t>
        </is>
      </c>
      <c r="E1467" s="5" t="inlineStr">
        <is>
          <t>Operations</t>
        </is>
      </c>
      <c r="F1467" s="5" t="inlineStr">
        <is>
          <t>L3</t>
        </is>
      </c>
      <c r="G1467" s="5" t="inlineStr">
        <is>
          <t>Operations L3</t>
        </is>
      </c>
      <c r="H1467" s="5" t="inlineStr">
        <is>
          <t>M</t>
        </is>
      </c>
      <c r="I1467" s="5" t="inlineStr">
        <is>
          <t>Permanent</t>
        </is>
      </c>
      <c r="J1467" s="5" t="inlineStr">
        <is>
          <t>Hybrid</t>
        </is>
      </c>
      <c r="K1467" s="5" t="n">
        <v>1</v>
      </c>
      <c r="L1467" s="5" t="n">
        <v>40</v>
      </c>
      <c r="M1467" s="5" t="n">
        <v>4</v>
      </c>
      <c r="N1467" s="41" t="n">
        <v>63100</v>
      </c>
      <c r="O1467" s="41" t="n">
        <v>3780</v>
      </c>
      <c r="P1467" s="41" t="n">
        <v>0</v>
      </c>
      <c r="Q1467" s="41" t="n">
        <v>0</v>
      </c>
      <c r="R1467" s="41" t="n">
        <v>0</v>
      </c>
      <c r="S1467" s="28">
        <f>L1467*Settings!$C$7</f>
        <v/>
      </c>
      <c r="T1467" s="34">
        <f>O1467+P1467+Q1467+R1467</f>
        <v/>
      </c>
      <c r="U1467" s="34">
        <f>N1467+T1467</f>
        <v/>
      </c>
      <c r="V1467" s="33">
        <f>N1467/S1467</f>
        <v/>
      </c>
      <c r="W1467" s="33">
        <f>T1467/S1467</f>
        <v/>
      </c>
      <c r="X1467" s="33">
        <f>U1467/S1467</f>
        <v/>
      </c>
      <c r="Y1467" s="4">
        <f>IF(T1467&gt;0,1,0)</f>
        <v/>
      </c>
      <c r="Z1467" s="4">
        <f>INDEX('Job Evaluation'!$I$5:$I$40,MATCH(G1467,'Job Evaluation'!$A$5:$A$40,0))</f>
        <v/>
      </c>
      <c r="AA1467" s="4">
        <f>SUMPRODUCT(($C$2:$C$3444=C1467)*($X$2:$X$3444&lt;X1467))+SUMPRODUCT(($C$2:C1467=C1467)*($X$2:X1467=X1467))</f>
        <v/>
      </c>
      <c r="AB1467" s="4">
        <f>MIN(4,INT((AA1467-1)*4/COUNTIF($C$2:$C$3444,C1467))+1)</f>
        <v/>
      </c>
    </row>
    <row r="1468">
      <c r="A1468" s="5" t="inlineStr">
        <is>
          <t>W01705</t>
        </is>
      </c>
      <c r="B1468" s="5" t="inlineStr">
        <is>
          <t>IT · Milan</t>
        </is>
      </c>
      <c r="C1468" s="5" t="inlineStr">
        <is>
          <t>IT</t>
        </is>
      </c>
      <c r="D1468" s="5" t="inlineStr">
        <is>
          <t>Milan</t>
        </is>
      </c>
      <c r="E1468" s="5" t="inlineStr">
        <is>
          <t>Operations</t>
        </is>
      </c>
      <c r="F1468" s="5" t="inlineStr">
        <is>
          <t>L3</t>
        </is>
      </c>
      <c r="G1468" s="5" t="inlineStr">
        <is>
          <t>Operations L3</t>
        </is>
      </c>
      <c r="H1468" s="5" t="inlineStr">
        <is>
          <t>M</t>
        </is>
      </c>
      <c r="I1468" s="5" t="inlineStr">
        <is>
          <t>Permanent</t>
        </is>
      </c>
      <c r="J1468" s="5" t="inlineStr">
        <is>
          <t>Hybrid</t>
        </is>
      </c>
      <c r="K1468" s="5" t="n">
        <v>1</v>
      </c>
      <c r="L1468" s="5" t="n">
        <v>40</v>
      </c>
      <c r="M1468" s="5" t="n">
        <v>3</v>
      </c>
      <c r="N1468" s="41" t="n">
        <v>34800</v>
      </c>
      <c r="O1468" s="41" t="n">
        <v>1710</v>
      </c>
      <c r="P1468" s="41" t="n">
        <v>0</v>
      </c>
      <c r="Q1468" s="41" t="n">
        <v>0</v>
      </c>
      <c r="R1468" s="41" t="n">
        <v>0</v>
      </c>
      <c r="S1468" s="28">
        <f>L1468*Settings!$C$7</f>
        <v/>
      </c>
      <c r="T1468" s="34">
        <f>O1468+P1468+Q1468+R1468</f>
        <v/>
      </c>
      <c r="U1468" s="34">
        <f>N1468+T1468</f>
        <v/>
      </c>
      <c r="V1468" s="33">
        <f>N1468/S1468</f>
        <v/>
      </c>
      <c r="W1468" s="33">
        <f>T1468/S1468</f>
        <v/>
      </c>
      <c r="X1468" s="33">
        <f>U1468/S1468</f>
        <v/>
      </c>
      <c r="Y1468" s="4">
        <f>IF(T1468&gt;0,1,0)</f>
        <v/>
      </c>
      <c r="Z1468" s="4">
        <f>INDEX('Job Evaluation'!$I$5:$I$40,MATCH(G1468,'Job Evaluation'!$A$5:$A$40,0))</f>
        <v/>
      </c>
      <c r="AA1468" s="4">
        <f>SUMPRODUCT(($C$2:$C$3444=C1468)*($X$2:$X$3444&lt;X1468))+SUMPRODUCT(($C$2:C1468=C1468)*($X$2:X1468=X1468))</f>
        <v/>
      </c>
      <c r="AB1468" s="4">
        <f>MIN(4,INT((AA1468-1)*4/COUNTIF($C$2:$C$3444,C1468))+1)</f>
        <v/>
      </c>
    </row>
    <row r="1469">
      <c r="A1469" s="5" t="inlineStr">
        <is>
          <t>W01706</t>
        </is>
      </c>
      <c r="B1469" s="5" t="inlineStr">
        <is>
          <t>PL · Kraków</t>
        </is>
      </c>
      <c r="C1469" s="5" t="inlineStr">
        <is>
          <t>PL</t>
        </is>
      </c>
      <c r="D1469" s="5" t="inlineStr">
        <is>
          <t>Krakow</t>
        </is>
      </c>
      <c r="E1469" s="5" t="inlineStr">
        <is>
          <t>Operations</t>
        </is>
      </c>
      <c r="F1469" s="5" t="inlineStr">
        <is>
          <t>L2</t>
        </is>
      </c>
      <c r="G1469" s="5" t="inlineStr">
        <is>
          <t>Operations L2</t>
        </is>
      </c>
      <c r="H1469" s="5" t="inlineStr">
        <is>
          <t>F</t>
        </is>
      </c>
      <c r="I1469" s="5" t="inlineStr">
        <is>
          <t>Permanent</t>
        </is>
      </c>
      <c r="J1469" s="5" t="inlineStr">
        <is>
          <t>Hybrid</t>
        </is>
      </c>
      <c r="K1469" s="5" t="n">
        <v>1</v>
      </c>
      <c r="L1469" s="5" t="n">
        <v>40</v>
      </c>
      <c r="M1469" s="5" t="n">
        <v>4</v>
      </c>
      <c r="N1469" s="41" t="n">
        <v>25100</v>
      </c>
      <c r="O1469" s="41" t="n">
        <v>0</v>
      </c>
      <c r="P1469" s="41" t="n">
        <v>0</v>
      </c>
      <c r="Q1469" s="41" t="n">
        <v>0</v>
      </c>
      <c r="R1469" s="41" t="n">
        <v>0</v>
      </c>
      <c r="S1469" s="28">
        <f>L1469*Settings!$C$7</f>
        <v/>
      </c>
      <c r="T1469" s="34">
        <f>O1469+P1469+Q1469+R1469</f>
        <v/>
      </c>
      <c r="U1469" s="34">
        <f>N1469+T1469</f>
        <v/>
      </c>
      <c r="V1469" s="33">
        <f>N1469/S1469</f>
        <v/>
      </c>
      <c r="W1469" s="33">
        <f>T1469/S1469</f>
        <v/>
      </c>
      <c r="X1469" s="33">
        <f>U1469/S1469</f>
        <v/>
      </c>
      <c r="Y1469" s="4">
        <f>IF(T1469&gt;0,1,0)</f>
        <v/>
      </c>
      <c r="Z1469" s="4">
        <f>INDEX('Job Evaluation'!$I$5:$I$40,MATCH(G1469,'Job Evaluation'!$A$5:$A$40,0))</f>
        <v/>
      </c>
      <c r="AA1469" s="4">
        <f>SUMPRODUCT(($C$2:$C$3444=C1469)*($X$2:$X$3444&lt;X1469))+SUMPRODUCT(($C$2:C1469=C1469)*($X$2:X1469=X1469))</f>
        <v/>
      </c>
      <c r="AB1469" s="4">
        <f>MIN(4,INT((AA1469-1)*4/COUNTIF($C$2:$C$3444,C1469))+1)</f>
        <v/>
      </c>
    </row>
    <row r="1470">
      <c r="A1470" s="5" t="inlineStr">
        <is>
          <t>W01708</t>
        </is>
      </c>
      <c r="B1470" s="5" t="inlineStr">
        <is>
          <t>ES · Barcelona</t>
        </is>
      </c>
      <c r="C1470" s="5" t="inlineStr">
        <is>
          <t>ES</t>
        </is>
      </c>
      <c r="D1470" s="5" t="inlineStr">
        <is>
          <t>Barcelona</t>
        </is>
      </c>
      <c r="E1470" s="5" t="inlineStr">
        <is>
          <t>Sales</t>
        </is>
      </c>
      <c r="F1470" s="5" t="inlineStr">
        <is>
          <t>L6</t>
        </is>
      </c>
      <c r="G1470" s="5" t="inlineStr">
        <is>
          <t>Sales L6</t>
        </is>
      </c>
      <c r="H1470" s="5" t="inlineStr">
        <is>
          <t>M</t>
        </is>
      </c>
      <c r="I1470" s="5" t="inlineStr">
        <is>
          <t>Permanent</t>
        </is>
      </c>
      <c r="J1470" s="5" t="inlineStr">
        <is>
          <t>Hybrid</t>
        </is>
      </c>
      <c r="K1470" s="5" t="n">
        <v>1</v>
      </c>
      <c r="L1470" s="5" t="n">
        <v>40</v>
      </c>
      <c r="M1470" s="5" t="n">
        <v>3</v>
      </c>
      <c r="N1470" s="41" t="n">
        <v>113650</v>
      </c>
      <c r="O1470" s="41" t="n">
        <v>23540</v>
      </c>
      <c r="P1470" s="41" t="n">
        <v>11120</v>
      </c>
      <c r="Q1470" s="41" t="n">
        <v>0</v>
      </c>
      <c r="R1470" s="41" t="n">
        <v>5400</v>
      </c>
      <c r="S1470" s="28">
        <f>L1470*Settings!$C$7</f>
        <v/>
      </c>
      <c r="T1470" s="34">
        <f>O1470+P1470+Q1470+R1470</f>
        <v/>
      </c>
      <c r="U1470" s="34">
        <f>N1470+T1470</f>
        <v/>
      </c>
      <c r="V1470" s="33">
        <f>N1470/S1470</f>
        <v/>
      </c>
      <c r="W1470" s="33">
        <f>T1470/S1470</f>
        <v/>
      </c>
      <c r="X1470" s="33">
        <f>U1470/S1470</f>
        <v/>
      </c>
      <c r="Y1470" s="4">
        <f>IF(T1470&gt;0,1,0)</f>
        <v/>
      </c>
      <c r="Z1470" s="4">
        <f>INDEX('Job Evaluation'!$I$5:$I$40,MATCH(G1470,'Job Evaluation'!$A$5:$A$40,0))</f>
        <v/>
      </c>
      <c r="AA1470" s="4">
        <f>SUMPRODUCT(($C$2:$C$3444=C1470)*($X$2:$X$3444&lt;X1470))+SUMPRODUCT(($C$2:C1470=C1470)*($X$2:X1470=X1470))</f>
        <v/>
      </c>
      <c r="AB1470" s="4">
        <f>MIN(4,INT((AA1470-1)*4/COUNTIF($C$2:$C$3444,C1470))+1)</f>
        <v/>
      </c>
    </row>
    <row r="1471">
      <c r="A1471" s="5" t="inlineStr">
        <is>
          <t>W01709</t>
        </is>
      </c>
      <c r="B1471" s="5" t="inlineStr">
        <is>
          <t>PL · Kraków</t>
        </is>
      </c>
      <c r="C1471" s="5" t="inlineStr">
        <is>
          <t>PL</t>
        </is>
      </c>
      <c r="D1471" s="5" t="inlineStr">
        <is>
          <t>Krakow</t>
        </is>
      </c>
      <c r="E1471" s="5" t="inlineStr">
        <is>
          <t>Operations</t>
        </is>
      </c>
      <c r="F1471" s="5" t="inlineStr">
        <is>
          <t>L3</t>
        </is>
      </c>
      <c r="G1471" s="5" t="inlineStr">
        <is>
          <t>Operations L3</t>
        </is>
      </c>
      <c r="H1471" s="5" t="inlineStr">
        <is>
          <t>M</t>
        </is>
      </c>
      <c r="I1471" s="5" t="inlineStr">
        <is>
          <t>Permanent</t>
        </is>
      </c>
      <c r="J1471" s="5" t="inlineStr">
        <is>
          <t>Remote</t>
        </is>
      </c>
      <c r="K1471" s="5" t="n">
        <v>1</v>
      </c>
      <c r="L1471" s="5" t="n">
        <v>40</v>
      </c>
      <c r="M1471" s="5" t="n">
        <v>3</v>
      </c>
      <c r="N1471" s="41" t="n">
        <v>27400</v>
      </c>
      <c r="O1471" s="41" t="n">
        <v>1340</v>
      </c>
      <c r="P1471" s="41" t="n">
        <v>0</v>
      </c>
      <c r="Q1471" s="41" t="n">
        <v>0</v>
      </c>
      <c r="R1471" s="41" t="n">
        <v>0</v>
      </c>
      <c r="S1471" s="28">
        <f>L1471*Settings!$C$7</f>
        <v/>
      </c>
      <c r="T1471" s="34">
        <f>O1471+P1471+Q1471+R1471</f>
        <v/>
      </c>
      <c r="U1471" s="34">
        <f>N1471+T1471</f>
        <v/>
      </c>
      <c r="V1471" s="33">
        <f>N1471/S1471</f>
        <v/>
      </c>
      <c r="W1471" s="33">
        <f>T1471/S1471</f>
        <v/>
      </c>
      <c r="X1471" s="33">
        <f>U1471/S1471</f>
        <v/>
      </c>
      <c r="Y1471" s="4">
        <f>IF(T1471&gt;0,1,0)</f>
        <v/>
      </c>
      <c r="Z1471" s="4">
        <f>INDEX('Job Evaluation'!$I$5:$I$40,MATCH(G1471,'Job Evaluation'!$A$5:$A$40,0))</f>
        <v/>
      </c>
      <c r="AA1471" s="4">
        <f>SUMPRODUCT(($C$2:$C$3444=C1471)*($X$2:$X$3444&lt;X1471))+SUMPRODUCT(($C$2:C1471=C1471)*($X$2:X1471=X1471))</f>
        <v/>
      </c>
      <c r="AB1471" s="4">
        <f>MIN(4,INT((AA1471-1)*4/COUNTIF($C$2:$C$3444,C1471))+1)</f>
        <v/>
      </c>
    </row>
    <row r="1472">
      <c r="A1472" s="5" t="inlineStr">
        <is>
          <t>W01710</t>
        </is>
      </c>
      <c r="B1472" s="5" t="inlineStr">
        <is>
          <t>PL · Kraków</t>
        </is>
      </c>
      <c r="C1472" s="5" t="inlineStr">
        <is>
          <t>PL</t>
        </is>
      </c>
      <c r="D1472" s="5" t="inlineStr">
        <is>
          <t>Krakow</t>
        </is>
      </c>
      <c r="E1472" s="5" t="inlineStr">
        <is>
          <t>Operations</t>
        </is>
      </c>
      <c r="F1472" s="5" t="inlineStr">
        <is>
          <t>L2</t>
        </is>
      </c>
      <c r="G1472" s="5" t="inlineStr">
        <is>
          <t>Operations L2</t>
        </is>
      </c>
      <c r="H1472" s="5" t="inlineStr">
        <is>
          <t>M</t>
        </is>
      </c>
      <c r="I1472" s="5" t="inlineStr">
        <is>
          <t>Permanent</t>
        </is>
      </c>
      <c r="J1472" s="5" t="inlineStr">
        <is>
          <t>Hybrid</t>
        </is>
      </c>
      <c r="K1472" s="5" t="n">
        <v>1</v>
      </c>
      <c r="L1472" s="5" t="n">
        <v>40</v>
      </c>
      <c r="M1472" s="5" t="n">
        <v>3</v>
      </c>
      <c r="N1472" s="41" t="n">
        <v>22300</v>
      </c>
      <c r="O1472" s="41" t="n">
        <v>0</v>
      </c>
      <c r="P1472" s="41" t="n">
        <v>0</v>
      </c>
      <c r="Q1472" s="41" t="n">
        <v>0</v>
      </c>
      <c r="R1472" s="41" t="n">
        <v>0</v>
      </c>
      <c r="S1472" s="28">
        <f>L1472*Settings!$C$7</f>
        <v/>
      </c>
      <c r="T1472" s="34">
        <f>O1472+P1472+Q1472+R1472</f>
        <v/>
      </c>
      <c r="U1472" s="34">
        <f>N1472+T1472</f>
        <v/>
      </c>
      <c r="V1472" s="33">
        <f>N1472/S1472</f>
        <v/>
      </c>
      <c r="W1472" s="33">
        <f>T1472/S1472</f>
        <v/>
      </c>
      <c r="X1472" s="33">
        <f>U1472/S1472</f>
        <v/>
      </c>
      <c r="Y1472" s="4">
        <f>IF(T1472&gt;0,1,0)</f>
        <v/>
      </c>
      <c r="Z1472" s="4">
        <f>INDEX('Job Evaluation'!$I$5:$I$40,MATCH(G1472,'Job Evaluation'!$A$5:$A$40,0))</f>
        <v/>
      </c>
      <c r="AA1472" s="4">
        <f>SUMPRODUCT(($C$2:$C$3444=C1472)*($X$2:$X$3444&lt;X1472))+SUMPRODUCT(($C$2:C1472=C1472)*($X$2:X1472=X1472))</f>
        <v/>
      </c>
      <c r="AB1472" s="4">
        <f>MIN(4,INT((AA1472-1)*4/COUNTIF($C$2:$C$3444,C1472))+1)</f>
        <v/>
      </c>
    </row>
    <row r="1473">
      <c r="A1473" s="5" t="inlineStr">
        <is>
          <t>W01711</t>
        </is>
      </c>
      <c r="B1473" s="5" t="inlineStr">
        <is>
          <t>PL · Kraków</t>
        </is>
      </c>
      <c r="C1473" s="5" t="inlineStr">
        <is>
          <t>PL</t>
        </is>
      </c>
      <c r="D1473" s="5" t="inlineStr">
        <is>
          <t>Krakow</t>
        </is>
      </c>
      <c r="E1473" s="5" t="inlineStr">
        <is>
          <t>Sales</t>
        </is>
      </c>
      <c r="F1473" s="5" t="inlineStr">
        <is>
          <t>L3</t>
        </is>
      </c>
      <c r="G1473" s="5" t="inlineStr">
        <is>
          <t>Sales L3</t>
        </is>
      </c>
      <c r="H1473" s="5" t="inlineStr">
        <is>
          <t>M</t>
        </is>
      </c>
      <c r="I1473" s="5" t="inlineStr">
        <is>
          <t>Fixed-term</t>
        </is>
      </c>
      <c r="J1473" s="5" t="inlineStr">
        <is>
          <t>Onsite</t>
        </is>
      </c>
      <c r="K1473" s="5" t="n">
        <v>1</v>
      </c>
      <c r="L1473" s="5" t="n">
        <v>40</v>
      </c>
      <c r="M1473" s="5" t="n">
        <v>3</v>
      </c>
      <c r="N1473" s="41" t="n">
        <v>39050</v>
      </c>
      <c r="O1473" s="41" t="n">
        <v>1970</v>
      </c>
      <c r="P1473" s="41" t="n">
        <v>3690</v>
      </c>
      <c r="Q1473" s="41" t="n">
        <v>0</v>
      </c>
      <c r="R1473" s="41" t="n">
        <v>0</v>
      </c>
      <c r="S1473" s="28">
        <f>L1473*Settings!$C$7</f>
        <v/>
      </c>
      <c r="T1473" s="34">
        <f>O1473+P1473+Q1473+R1473</f>
        <v/>
      </c>
      <c r="U1473" s="34">
        <f>N1473+T1473</f>
        <v/>
      </c>
      <c r="V1473" s="33">
        <f>N1473/S1473</f>
        <v/>
      </c>
      <c r="W1473" s="33">
        <f>T1473/S1473</f>
        <v/>
      </c>
      <c r="X1473" s="33">
        <f>U1473/S1473</f>
        <v/>
      </c>
      <c r="Y1473" s="4">
        <f>IF(T1473&gt;0,1,0)</f>
        <v/>
      </c>
      <c r="Z1473" s="4">
        <f>INDEX('Job Evaluation'!$I$5:$I$40,MATCH(G1473,'Job Evaluation'!$A$5:$A$40,0))</f>
        <v/>
      </c>
      <c r="AA1473" s="4">
        <f>SUMPRODUCT(($C$2:$C$3444=C1473)*($X$2:$X$3444&lt;X1473))+SUMPRODUCT(($C$2:C1473=C1473)*($X$2:X1473=X1473))</f>
        <v/>
      </c>
      <c r="AB1473" s="4">
        <f>MIN(4,INT((AA1473-1)*4/COUNTIF($C$2:$C$3444,C1473))+1)</f>
        <v/>
      </c>
    </row>
    <row r="1474">
      <c r="A1474" s="5" t="inlineStr">
        <is>
          <t>W01712</t>
        </is>
      </c>
      <c r="B1474" s="5" t="inlineStr">
        <is>
          <t>PL · Kraków</t>
        </is>
      </c>
      <c r="C1474" s="5" t="inlineStr">
        <is>
          <t>PL</t>
        </is>
      </c>
      <c r="D1474" s="5" t="inlineStr">
        <is>
          <t>Krakow</t>
        </is>
      </c>
      <c r="E1474" s="5" t="inlineStr">
        <is>
          <t>Operations</t>
        </is>
      </c>
      <c r="F1474" s="5" t="inlineStr">
        <is>
          <t>L4</t>
        </is>
      </c>
      <c r="G1474" s="5" t="inlineStr">
        <is>
          <t>Operations L4</t>
        </is>
      </c>
      <c r="H1474" s="5" t="inlineStr">
        <is>
          <t>F</t>
        </is>
      </c>
      <c r="I1474" s="5" t="inlineStr">
        <is>
          <t>Permanent</t>
        </is>
      </c>
      <c r="J1474" s="5" t="inlineStr">
        <is>
          <t>Hybrid</t>
        </is>
      </c>
      <c r="K1474" s="5" t="n">
        <v>1</v>
      </c>
      <c r="L1474" s="5" t="n">
        <v>40</v>
      </c>
      <c r="M1474" s="5" t="n">
        <v>3</v>
      </c>
      <c r="N1474" s="41" t="n">
        <v>43350</v>
      </c>
      <c r="O1474" s="41" t="n">
        <v>3360</v>
      </c>
      <c r="P1474" s="41" t="n">
        <v>0</v>
      </c>
      <c r="Q1474" s="41" t="n">
        <v>0</v>
      </c>
      <c r="R1474" s="41" t="n">
        <v>0</v>
      </c>
      <c r="S1474" s="28">
        <f>L1474*Settings!$C$7</f>
        <v/>
      </c>
      <c r="T1474" s="34">
        <f>O1474+P1474+Q1474+R1474</f>
        <v/>
      </c>
      <c r="U1474" s="34">
        <f>N1474+T1474</f>
        <v/>
      </c>
      <c r="V1474" s="33">
        <f>N1474/S1474</f>
        <v/>
      </c>
      <c r="W1474" s="33">
        <f>T1474/S1474</f>
        <v/>
      </c>
      <c r="X1474" s="33">
        <f>U1474/S1474</f>
        <v/>
      </c>
      <c r="Y1474" s="4">
        <f>IF(T1474&gt;0,1,0)</f>
        <v/>
      </c>
      <c r="Z1474" s="4">
        <f>INDEX('Job Evaluation'!$I$5:$I$40,MATCH(G1474,'Job Evaluation'!$A$5:$A$40,0))</f>
        <v/>
      </c>
      <c r="AA1474" s="4">
        <f>SUMPRODUCT(($C$2:$C$3444=C1474)*($X$2:$X$3444&lt;X1474))+SUMPRODUCT(($C$2:C1474=C1474)*($X$2:X1474=X1474))</f>
        <v/>
      </c>
      <c r="AB1474" s="4">
        <f>MIN(4,INT((AA1474-1)*4/COUNTIF($C$2:$C$3444,C1474))+1)</f>
        <v/>
      </c>
    </row>
    <row r="1475">
      <c r="A1475" s="5" t="inlineStr">
        <is>
          <t>W01713</t>
        </is>
      </c>
      <c r="B1475" s="5" t="inlineStr">
        <is>
          <t>ES · Barcelona</t>
        </is>
      </c>
      <c r="C1475" s="5" t="inlineStr">
        <is>
          <t>ES</t>
        </is>
      </c>
      <c r="D1475" s="5" t="inlineStr">
        <is>
          <t>Barcelona</t>
        </is>
      </c>
      <c r="E1475" s="5" t="inlineStr">
        <is>
          <t>Tech</t>
        </is>
      </c>
      <c r="F1475" s="5" t="inlineStr">
        <is>
          <t>L2</t>
        </is>
      </c>
      <c r="G1475" s="5" t="inlineStr">
        <is>
          <t>Tech L2</t>
        </is>
      </c>
      <c r="H1475" s="5" t="inlineStr">
        <is>
          <t>F</t>
        </is>
      </c>
      <c r="I1475" s="5" t="inlineStr">
        <is>
          <t>Permanent</t>
        </is>
      </c>
      <c r="J1475" s="5" t="inlineStr">
        <is>
          <t>Hybrid</t>
        </is>
      </c>
      <c r="K1475" s="5" t="n">
        <v>1</v>
      </c>
      <c r="L1475" s="5" t="n">
        <v>40</v>
      </c>
      <c r="M1475" s="5" t="n">
        <v>3</v>
      </c>
      <c r="N1475" s="41" t="n">
        <v>45600</v>
      </c>
      <c r="O1475" s="41" t="n">
        <v>0</v>
      </c>
      <c r="P1475" s="41" t="n">
        <v>0</v>
      </c>
      <c r="Q1475" s="41" t="n">
        <v>0</v>
      </c>
      <c r="R1475" s="41" t="n">
        <v>0</v>
      </c>
      <c r="S1475" s="28">
        <f>L1475*Settings!$C$7</f>
        <v/>
      </c>
      <c r="T1475" s="34">
        <f>O1475+P1475+Q1475+R1475</f>
        <v/>
      </c>
      <c r="U1475" s="34">
        <f>N1475+T1475</f>
        <v/>
      </c>
      <c r="V1475" s="33">
        <f>N1475/S1475</f>
        <v/>
      </c>
      <c r="W1475" s="33">
        <f>T1475/S1475</f>
        <v/>
      </c>
      <c r="X1475" s="33">
        <f>U1475/S1475</f>
        <v/>
      </c>
      <c r="Y1475" s="4">
        <f>IF(T1475&gt;0,1,0)</f>
        <v/>
      </c>
      <c r="Z1475" s="4">
        <f>INDEX('Job Evaluation'!$I$5:$I$40,MATCH(G1475,'Job Evaluation'!$A$5:$A$40,0))</f>
        <v/>
      </c>
      <c r="AA1475" s="4">
        <f>SUMPRODUCT(($C$2:$C$3444=C1475)*($X$2:$X$3444&lt;X1475))+SUMPRODUCT(($C$2:C1475=C1475)*($X$2:X1475=X1475))</f>
        <v/>
      </c>
      <c r="AB1475" s="4">
        <f>MIN(4,INT((AA1475-1)*4/COUNTIF($C$2:$C$3444,C1475))+1)</f>
        <v/>
      </c>
    </row>
    <row r="1476">
      <c r="A1476" s="5" t="inlineStr">
        <is>
          <t>W01714</t>
        </is>
      </c>
      <c r="B1476" s="5" t="inlineStr">
        <is>
          <t>PL · Kraków</t>
        </is>
      </c>
      <c r="C1476" s="5" t="inlineStr">
        <is>
          <t>PL</t>
        </is>
      </c>
      <c r="D1476" s="5" t="inlineStr">
        <is>
          <t>Krakow</t>
        </is>
      </c>
      <c r="E1476" s="5" t="inlineStr">
        <is>
          <t>Customer Service</t>
        </is>
      </c>
      <c r="F1476" s="5" t="inlineStr">
        <is>
          <t>L2</t>
        </is>
      </c>
      <c r="G1476" s="5" t="inlineStr">
        <is>
          <t>Customer Service L2</t>
        </is>
      </c>
      <c r="H1476" s="5" t="inlineStr">
        <is>
          <t>F</t>
        </is>
      </c>
      <c r="I1476" s="5" t="inlineStr">
        <is>
          <t>Permanent</t>
        </is>
      </c>
      <c r="J1476" s="5" t="inlineStr">
        <is>
          <t>Onsite</t>
        </is>
      </c>
      <c r="K1476" s="5" t="n">
        <v>1</v>
      </c>
      <c r="L1476" s="5" t="n">
        <v>40</v>
      </c>
      <c r="M1476" s="5" t="n">
        <v>5</v>
      </c>
      <c r="N1476" s="41" t="n">
        <v>22800</v>
      </c>
      <c r="O1476" s="41" t="n">
        <v>0</v>
      </c>
      <c r="P1476" s="41" t="n">
        <v>0</v>
      </c>
      <c r="Q1476" s="41" t="n">
        <v>840</v>
      </c>
      <c r="R1476" s="41" t="n">
        <v>0</v>
      </c>
      <c r="S1476" s="28">
        <f>L1476*Settings!$C$7</f>
        <v/>
      </c>
      <c r="T1476" s="34">
        <f>O1476+P1476+Q1476+R1476</f>
        <v/>
      </c>
      <c r="U1476" s="34">
        <f>N1476+T1476</f>
        <v/>
      </c>
      <c r="V1476" s="33">
        <f>N1476/S1476</f>
        <v/>
      </c>
      <c r="W1476" s="33">
        <f>T1476/S1476</f>
        <v/>
      </c>
      <c r="X1476" s="33">
        <f>U1476/S1476</f>
        <v/>
      </c>
      <c r="Y1476" s="4">
        <f>IF(T1476&gt;0,1,0)</f>
        <v/>
      </c>
      <c r="Z1476" s="4">
        <f>INDEX('Job Evaluation'!$I$5:$I$40,MATCH(G1476,'Job Evaluation'!$A$5:$A$40,0))</f>
        <v/>
      </c>
      <c r="AA1476" s="4">
        <f>SUMPRODUCT(($C$2:$C$3444=C1476)*($X$2:$X$3444&lt;X1476))+SUMPRODUCT(($C$2:C1476=C1476)*($X$2:X1476=X1476))</f>
        <v/>
      </c>
      <c r="AB1476" s="4">
        <f>MIN(4,INT((AA1476-1)*4/COUNTIF($C$2:$C$3444,C1476))+1)</f>
        <v/>
      </c>
    </row>
    <row r="1477">
      <c r="A1477" s="5" t="inlineStr">
        <is>
          <t>W01715</t>
        </is>
      </c>
      <c r="B1477" s="5" t="inlineStr">
        <is>
          <t>PL · Kraków</t>
        </is>
      </c>
      <c r="C1477" s="5" t="inlineStr">
        <is>
          <t>PL</t>
        </is>
      </c>
      <c r="D1477" s="5" t="inlineStr">
        <is>
          <t>Krakow</t>
        </is>
      </c>
      <c r="E1477" s="5" t="inlineStr">
        <is>
          <t>Customer Service</t>
        </is>
      </c>
      <c r="F1477" s="5" t="inlineStr">
        <is>
          <t>L2</t>
        </is>
      </c>
      <c r="G1477" s="5" t="inlineStr">
        <is>
          <t>Customer Service L2</t>
        </is>
      </c>
      <c r="H1477" s="5" t="inlineStr">
        <is>
          <t>M</t>
        </is>
      </c>
      <c r="I1477" s="5" t="inlineStr">
        <is>
          <t>Permanent</t>
        </is>
      </c>
      <c r="J1477" s="5" t="inlineStr">
        <is>
          <t>Hybrid</t>
        </is>
      </c>
      <c r="K1477" s="5" t="n">
        <v>1</v>
      </c>
      <c r="L1477" s="5" t="n">
        <v>40</v>
      </c>
      <c r="M1477" s="5" t="n">
        <v>3</v>
      </c>
      <c r="N1477" s="41" t="n">
        <v>25650</v>
      </c>
      <c r="O1477" s="41" t="n">
        <v>0</v>
      </c>
      <c r="P1477" s="41" t="n">
        <v>0</v>
      </c>
      <c r="Q1477" s="41" t="n">
        <v>0</v>
      </c>
      <c r="R1477" s="41" t="n">
        <v>0</v>
      </c>
      <c r="S1477" s="28">
        <f>L1477*Settings!$C$7</f>
        <v/>
      </c>
      <c r="T1477" s="34">
        <f>O1477+P1477+Q1477+R1477</f>
        <v/>
      </c>
      <c r="U1477" s="34">
        <f>N1477+T1477</f>
        <v/>
      </c>
      <c r="V1477" s="33">
        <f>N1477/S1477</f>
        <v/>
      </c>
      <c r="W1477" s="33">
        <f>T1477/S1477</f>
        <v/>
      </c>
      <c r="X1477" s="33">
        <f>U1477/S1477</f>
        <v/>
      </c>
      <c r="Y1477" s="4">
        <f>IF(T1477&gt;0,1,0)</f>
        <v/>
      </c>
      <c r="Z1477" s="4">
        <f>INDEX('Job Evaluation'!$I$5:$I$40,MATCH(G1477,'Job Evaluation'!$A$5:$A$40,0))</f>
        <v/>
      </c>
      <c r="AA1477" s="4">
        <f>SUMPRODUCT(($C$2:$C$3444=C1477)*($X$2:$X$3444&lt;X1477))+SUMPRODUCT(($C$2:C1477=C1477)*($X$2:X1477=X1477))</f>
        <v/>
      </c>
      <c r="AB1477" s="4">
        <f>MIN(4,INT((AA1477-1)*4/COUNTIF($C$2:$C$3444,C1477))+1)</f>
        <v/>
      </c>
    </row>
    <row r="1478">
      <c r="A1478" s="5" t="inlineStr">
        <is>
          <t>W01716</t>
        </is>
      </c>
      <c r="B1478" s="5" t="inlineStr">
        <is>
          <t>ES · Barcelona</t>
        </is>
      </c>
      <c r="C1478" s="5" t="inlineStr">
        <is>
          <t>ES</t>
        </is>
      </c>
      <c r="D1478" s="5" t="inlineStr">
        <is>
          <t>Barcelona</t>
        </is>
      </c>
      <c r="E1478" s="5" t="inlineStr">
        <is>
          <t>Sales</t>
        </is>
      </c>
      <c r="F1478" s="5" t="inlineStr">
        <is>
          <t>L3</t>
        </is>
      </c>
      <c r="G1478" s="5" t="inlineStr">
        <is>
          <t>Sales L3</t>
        </is>
      </c>
      <c r="H1478" s="5" t="inlineStr">
        <is>
          <t>M</t>
        </is>
      </c>
      <c r="I1478" s="5" t="inlineStr">
        <is>
          <t>Permanent</t>
        </is>
      </c>
      <c r="J1478" s="5" t="inlineStr">
        <is>
          <t>Hybrid</t>
        </is>
      </c>
      <c r="K1478" s="5" t="n">
        <v>1</v>
      </c>
      <c r="L1478" s="5" t="n">
        <v>40</v>
      </c>
      <c r="M1478" s="5" t="n">
        <v>3</v>
      </c>
      <c r="N1478" s="41" t="n">
        <v>46400</v>
      </c>
      <c r="O1478" s="41" t="n">
        <v>2210</v>
      </c>
      <c r="P1478" s="41" t="n">
        <v>7720</v>
      </c>
      <c r="Q1478" s="41" t="n">
        <v>0</v>
      </c>
      <c r="R1478" s="41" t="n">
        <v>0</v>
      </c>
      <c r="S1478" s="28">
        <f>L1478*Settings!$C$7</f>
        <v/>
      </c>
      <c r="T1478" s="34">
        <f>O1478+P1478+Q1478+R1478</f>
        <v/>
      </c>
      <c r="U1478" s="34">
        <f>N1478+T1478</f>
        <v/>
      </c>
      <c r="V1478" s="33">
        <f>N1478/S1478</f>
        <v/>
      </c>
      <c r="W1478" s="33">
        <f>T1478/S1478</f>
        <v/>
      </c>
      <c r="X1478" s="33">
        <f>U1478/S1478</f>
        <v/>
      </c>
      <c r="Y1478" s="4">
        <f>IF(T1478&gt;0,1,0)</f>
        <v/>
      </c>
      <c r="Z1478" s="4">
        <f>INDEX('Job Evaluation'!$I$5:$I$40,MATCH(G1478,'Job Evaluation'!$A$5:$A$40,0))</f>
        <v/>
      </c>
      <c r="AA1478" s="4">
        <f>SUMPRODUCT(($C$2:$C$3444=C1478)*($X$2:$X$3444&lt;X1478))+SUMPRODUCT(($C$2:C1478=C1478)*($X$2:X1478=X1478))</f>
        <v/>
      </c>
      <c r="AB1478" s="4">
        <f>MIN(4,INT((AA1478-1)*4/COUNTIF($C$2:$C$3444,C1478))+1)</f>
        <v/>
      </c>
    </row>
    <row r="1479">
      <c r="A1479" s="5" t="inlineStr">
        <is>
          <t>W01717</t>
        </is>
      </c>
      <c r="B1479" s="5" t="inlineStr">
        <is>
          <t>IT · Milan</t>
        </is>
      </c>
      <c r="C1479" s="5" t="inlineStr">
        <is>
          <t>IT</t>
        </is>
      </c>
      <c r="D1479" s="5" t="inlineStr">
        <is>
          <t>Milan</t>
        </is>
      </c>
      <c r="E1479" s="5" t="inlineStr">
        <is>
          <t>Customer Service</t>
        </is>
      </c>
      <c r="F1479" s="5" t="inlineStr">
        <is>
          <t>L3</t>
        </is>
      </c>
      <c r="G1479" s="5" t="inlineStr">
        <is>
          <t>Customer Service L3</t>
        </is>
      </c>
      <c r="H1479" s="5" t="inlineStr">
        <is>
          <t>M</t>
        </is>
      </c>
      <c r="I1479" s="5" t="inlineStr">
        <is>
          <t>Permanent</t>
        </is>
      </c>
      <c r="J1479" s="5" t="inlineStr">
        <is>
          <t>Onsite</t>
        </is>
      </c>
      <c r="K1479" s="5" t="n">
        <v>1</v>
      </c>
      <c r="L1479" s="5" t="n">
        <v>40</v>
      </c>
      <c r="M1479" s="5" t="n">
        <v>2</v>
      </c>
      <c r="N1479" s="41" t="n">
        <v>33100</v>
      </c>
      <c r="O1479" s="41" t="n">
        <v>780</v>
      </c>
      <c r="P1479" s="41" t="n">
        <v>0</v>
      </c>
      <c r="Q1479" s="41" t="n">
        <v>1320</v>
      </c>
      <c r="R1479" s="41" t="n">
        <v>0</v>
      </c>
      <c r="S1479" s="28">
        <f>L1479*Settings!$C$7</f>
        <v/>
      </c>
      <c r="T1479" s="34">
        <f>O1479+P1479+Q1479+R1479</f>
        <v/>
      </c>
      <c r="U1479" s="34">
        <f>N1479+T1479</f>
        <v/>
      </c>
      <c r="V1479" s="33">
        <f>N1479/S1479</f>
        <v/>
      </c>
      <c r="W1479" s="33">
        <f>T1479/S1479</f>
        <v/>
      </c>
      <c r="X1479" s="33">
        <f>U1479/S1479</f>
        <v/>
      </c>
      <c r="Y1479" s="4">
        <f>IF(T1479&gt;0,1,0)</f>
        <v/>
      </c>
      <c r="Z1479" s="4">
        <f>INDEX('Job Evaluation'!$I$5:$I$40,MATCH(G1479,'Job Evaluation'!$A$5:$A$40,0))</f>
        <v/>
      </c>
      <c r="AA1479" s="4">
        <f>SUMPRODUCT(($C$2:$C$3444=C1479)*($X$2:$X$3444&lt;X1479))+SUMPRODUCT(($C$2:C1479=C1479)*($X$2:X1479=X1479))</f>
        <v/>
      </c>
      <c r="AB1479" s="4">
        <f>MIN(4,INT((AA1479-1)*4/COUNTIF($C$2:$C$3444,C1479))+1)</f>
        <v/>
      </c>
    </row>
    <row r="1480">
      <c r="A1480" s="5" t="inlineStr">
        <is>
          <t>W01719</t>
        </is>
      </c>
      <c r="B1480" s="5" t="inlineStr">
        <is>
          <t>PL · Kraków</t>
        </is>
      </c>
      <c r="C1480" s="5" t="inlineStr">
        <is>
          <t>PL</t>
        </is>
      </c>
      <c r="D1480" s="5" t="inlineStr">
        <is>
          <t>Krakow</t>
        </is>
      </c>
      <c r="E1480" s="5" t="inlineStr">
        <is>
          <t>Customer Service</t>
        </is>
      </c>
      <c r="F1480" s="5" t="inlineStr">
        <is>
          <t>L1</t>
        </is>
      </c>
      <c r="G1480" s="5" t="inlineStr">
        <is>
          <t>Customer Service L1</t>
        </is>
      </c>
      <c r="H1480" s="5" t="inlineStr">
        <is>
          <t>F</t>
        </is>
      </c>
      <c r="I1480" s="5" t="inlineStr">
        <is>
          <t>Fixed-term</t>
        </is>
      </c>
      <c r="J1480" s="5" t="inlineStr">
        <is>
          <t>Hybrid</t>
        </is>
      </c>
      <c r="K1480" s="5" t="n">
        <v>1</v>
      </c>
      <c r="L1480" s="5" t="n">
        <v>40</v>
      </c>
      <c r="M1480" s="5" t="n">
        <v>3</v>
      </c>
      <c r="N1480" s="41" t="n">
        <v>14450</v>
      </c>
      <c r="O1480" s="41" t="n">
        <v>0</v>
      </c>
      <c r="P1480" s="41" t="n">
        <v>0</v>
      </c>
      <c r="Q1480" s="41" t="n">
        <v>0</v>
      </c>
      <c r="R1480" s="41" t="n">
        <v>0</v>
      </c>
      <c r="S1480" s="28">
        <f>L1480*Settings!$C$7</f>
        <v/>
      </c>
      <c r="T1480" s="34">
        <f>O1480+P1480+Q1480+R1480</f>
        <v/>
      </c>
      <c r="U1480" s="34">
        <f>N1480+T1480</f>
        <v/>
      </c>
      <c r="V1480" s="33">
        <f>N1480/S1480</f>
        <v/>
      </c>
      <c r="W1480" s="33">
        <f>T1480/S1480</f>
        <v/>
      </c>
      <c r="X1480" s="33">
        <f>U1480/S1480</f>
        <v/>
      </c>
      <c r="Y1480" s="4">
        <f>IF(T1480&gt;0,1,0)</f>
        <v/>
      </c>
      <c r="Z1480" s="4">
        <f>INDEX('Job Evaluation'!$I$5:$I$40,MATCH(G1480,'Job Evaluation'!$A$5:$A$40,0))</f>
        <v/>
      </c>
      <c r="AA1480" s="4">
        <f>SUMPRODUCT(($C$2:$C$3444=C1480)*($X$2:$X$3444&lt;X1480))+SUMPRODUCT(($C$2:C1480=C1480)*($X$2:X1480=X1480))</f>
        <v/>
      </c>
      <c r="AB1480" s="4">
        <f>MIN(4,INT((AA1480-1)*4/COUNTIF($C$2:$C$3444,C1480))+1)</f>
        <v/>
      </c>
    </row>
    <row r="1481">
      <c r="A1481" s="5" t="inlineStr">
        <is>
          <t>W01720</t>
        </is>
      </c>
      <c r="B1481" s="5" t="inlineStr">
        <is>
          <t>DE · Munich</t>
        </is>
      </c>
      <c r="C1481" s="5" t="inlineStr">
        <is>
          <t>DE</t>
        </is>
      </c>
      <c r="D1481" s="5" t="inlineStr">
        <is>
          <t>Munich</t>
        </is>
      </c>
      <c r="E1481" s="5" t="inlineStr">
        <is>
          <t>Customer Service</t>
        </is>
      </c>
      <c r="F1481" s="5" t="inlineStr">
        <is>
          <t>L3</t>
        </is>
      </c>
      <c r="G1481" s="5" t="inlineStr">
        <is>
          <t>Customer Service L3</t>
        </is>
      </c>
      <c r="H1481" s="5" t="inlineStr">
        <is>
          <t>F</t>
        </is>
      </c>
      <c r="I1481" s="5" t="inlineStr">
        <is>
          <t>Permanent</t>
        </is>
      </c>
      <c r="J1481" s="5" t="inlineStr">
        <is>
          <t>Onsite</t>
        </is>
      </c>
      <c r="K1481" s="5" t="n">
        <v>1</v>
      </c>
      <c r="L1481" s="5" t="n">
        <v>40</v>
      </c>
      <c r="M1481" s="5" t="n">
        <v>2</v>
      </c>
      <c r="N1481" s="41" t="n">
        <v>52700</v>
      </c>
      <c r="O1481" s="41" t="n">
        <v>1250</v>
      </c>
      <c r="P1481" s="41" t="n">
        <v>0</v>
      </c>
      <c r="Q1481" s="41" t="n">
        <v>1800</v>
      </c>
      <c r="R1481" s="41" t="n">
        <v>0</v>
      </c>
      <c r="S1481" s="28">
        <f>L1481*Settings!$C$7</f>
        <v/>
      </c>
      <c r="T1481" s="34">
        <f>O1481+P1481+Q1481+R1481</f>
        <v/>
      </c>
      <c r="U1481" s="34">
        <f>N1481+T1481</f>
        <v/>
      </c>
      <c r="V1481" s="33">
        <f>N1481/S1481</f>
        <v/>
      </c>
      <c r="W1481" s="33">
        <f>T1481/S1481</f>
        <v/>
      </c>
      <c r="X1481" s="33">
        <f>U1481/S1481</f>
        <v/>
      </c>
      <c r="Y1481" s="4">
        <f>IF(T1481&gt;0,1,0)</f>
        <v/>
      </c>
      <c r="Z1481" s="4">
        <f>INDEX('Job Evaluation'!$I$5:$I$40,MATCH(G1481,'Job Evaluation'!$A$5:$A$40,0))</f>
        <v/>
      </c>
      <c r="AA1481" s="4">
        <f>SUMPRODUCT(($C$2:$C$3444=C1481)*($X$2:$X$3444&lt;X1481))+SUMPRODUCT(($C$2:C1481=C1481)*($X$2:X1481=X1481))</f>
        <v/>
      </c>
      <c r="AB1481" s="4">
        <f>MIN(4,INT((AA1481-1)*4/COUNTIF($C$2:$C$3444,C1481))+1)</f>
        <v/>
      </c>
    </row>
    <row r="1482">
      <c r="A1482" s="5" t="inlineStr">
        <is>
          <t>W01721</t>
        </is>
      </c>
      <c r="B1482" s="5" t="inlineStr">
        <is>
          <t>PL · Kraków</t>
        </is>
      </c>
      <c r="C1482" s="5" t="inlineStr">
        <is>
          <t>PL</t>
        </is>
      </c>
      <c r="D1482" s="5" t="inlineStr">
        <is>
          <t>Krakow</t>
        </is>
      </c>
      <c r="E1482" s="5" t="inlineStr">
        <is>
          <t>Operations</t>
        </is>
      </c>
      <c r="F1482" s="5" t="inlineStr">
        <is>
          <t>L5</t>
        </is>
      </c>
      <c r="G1482" s="5" t="inlineStr">
        <is>
          <t>Operations L5</t>
        </is>
      </c>
      <c r="H1482" s="5" t="inlineStr">
        <is>
          <t>F</t>
        </is>
      </c>
      <c r="I1482" s="5" t="inlineStr">
        <is>
          <t>Permanent</t>
        </is>
      </c>
      <c r="J1482" s="5" t="inlineStr">
        <is>
          <t>Onsite</t>
        </is>
      </c>
      <c r="K1482" s="5" t="n">
        <v>1</v>
      </c>
      <c r="L1482" s="5" t="n">
        <v>40</v>
      </c>
      <c r="M1482" s="5" t="n">
        <v>3</v>
      </c>
      <c r="N1482" s="41" t="n">
        <v>68800</v>
      </c>
      <c r="O1482" s="41" t="n">
        <v>8190</v>
      </c>
      <c r="P1482" s="41" t="n">
        <v>0</v>
      </c>
      <c r="Q1482" s="41" t="n">
        <v>0</v>
      </c>
      <c r="R1482" s="41" t="n">
        <v>4200</v>
      </c>
      <c r="S1482" s="28">
        <f>L1482*Settings!$C$7</f>
        <v/>
      </c>
      <c r="T1482" s="34">
        <f>O1482+P1482+Q1482+R1482</f>
        <v/>
      </c>
      <c r="U1482" s="34">
        <f>N1482+T1482</f>
        <v/>
      </c>
      <c r="V1482" s="33">
        <f>N1482/S1482</f>
        <v/>
      </c>
      <c r="W1482" s="33">
        <f>T1482/S1482</f>
        <v/>
      </c>
      <c r="X1482" s="33">
        <f>U1482/S1482</f>
        <v/>
      </c>
      <c r="Y1482" s="4">
        <f>IF(T1482&gt;0,1,0)</f>
        <v/>
      </c>
      <c r="Z1482" s="4">
        <f>INDEX('Job Evaluation'!$I$5:$I$40,MATCH(G1482,'Job Evaluation'!$A$5:$A$40,0))</f>
        <v/>
      </c>
      <c r="AA1482" s="4">
        <f>SUMPRODUCT(($C$2:$C$3444=C1482)*($X$2:$X$3444&lt;X1482))+SUMPRODUCT(($C$2:C1482=C1482)*($X$2:X1482=X1482))</f>
        <v/>
      </c>
      <c r="AB1482" s="4">
        <f>MIN(4,INT((AA1482-1)*4/COUNTIF($C$2:$C$3444,C1482))+1)</f>
        <v/>
      </c>
    </row>
    <row r="1483">
      <c r="A1483" s="5" t="inlineStr">
        <is>
          <t>W01722</t>
        </is>
      </c>
      <c r="B1483" s="5" t="inlineStr">
        <is>
          <t>ES · Barcelona</t>
        </is>
      </c>
      <c r="C1483" s="5" t="inlineStr">
        <is>
          <t>ES</t>
        </is>
      </c>
      <c r="D1483" s="5" t="inlineStr">
        <is>
          <t>Barcelona</t>
        </is>
      </c>
      <c r="E1483" s="5" t="inlineStr">
        <is>
          <t>Customer Service</t>
        </is>
      </c>
      <c r="F1483" s="5" t="inlineStr">
        <is>
          <t>L6</t>
        </is>
      </c>
      <c r="G1483" s="5" t="inlineStr">
        <is>
          <t>Customer Service L6</t>
        </is>
      </c>
      <c r="H1483" s="5" t="inlineStr">
        <is>
          <t>M</t>
        </is>
      </c>
      <c r="I1483" s="5" t="inlineStr">
        <is>
          <t>Permanent</t>
        </is>
      </c>
      <c r="J1483" s="5" t="inlineStr">
        <is>
          <t>Remote</t>
        </is>
      </c>
      <c r="K1483" s="5" t="n">
        <v>1</v>
      </c>
      <c r="L1483" s="5" t="n">
        <v>40</v>
      </c>
      <c r="M1483" s="5" t="n">
        <v>3</v>
      </c>
      <c r="N1483" s="41" t="n">
        <v>93150</v>
      </c>
      <c r="O1483" s="41" t="n">
        <v>17120</v>
      </c>
      <c r="P1483" s="41" t="n">
        <v>0</v>
      </c>
      <c r="Q1483" s="41" t="n">
        <v>0</v>
      </c>
      <c r="R1483" s="41" t="n">
        <v>5400</v>
      </c>
      <c r="S1483" s="28">
        <f>L1483*Settings!$C$7</f>
        <v/>
      </c>
      <c r="T1483" s="34">
        <f>O1483+P1483+Q1483+R1483</f>
        <v/>
      </c>
      <c r="U1483" s="34">
        <f>N1483+T1483</f>
        <v/>
      </c>
      <c r="V1483" s="33">
        <f>N1483/S1483</f>
        <v/>
      </c>
      <c r="W1483" s="33">
        <f>T1483/S1483</f>
        <v/>
      </c>
      <c r="X1483" s="33">
        <f>U1483/S1483</f>
        <v/>
      </c>
      <c r="Y1483" s="4">
        <f>IF(T1483&gt;0,1,0)</f>
        <v/>
      </c>
      <c r="Z1483" s="4">
        <f>INDEX('Job Evaluation'!$I$5:$I$40,MATCH(G1483,'Job Evaluation'!$A$5:$A$40,0))</f>
        <v/>
      </c>
      <c r="AA1483" s="4">
        <f>SUMPRODUCT(($C$2:$C$3444=C1483)*($X$2:$X$3444&lt;X1483))+SUMPRODUCT(($C$2:C1483=C1483)*($X$2:X1483=X1483))</f>
        <v/>
      </c>
      <c r="AB1483" s="4">
        <f>MIN(4,INT((AA1483-1)*4/COUNTIF($C$2:$C$3444,C1483))+1)</f>
        <v/>
      </c>
    </row>
    <row r="1484">
      <c r="A1484" s="5" t="inlineStr">
        <is>
          <t>W01724</t>
        </is>
      </c>
      <c r="B1484" s="5" t="inlineStr">
        <is>
          <t>PL · Kraków</t>
        </is>
      </c>
      <c r="C1484" s="5" t="inlineStr">
        <is>
          <t>PL</t>
        </is>
      </c>
      <c r="D1484" s="5" t="inlineStr">
        <is>
          <t>Krakow</t>
        </is>
      </c>
      <c r="E1484" s="5" t="inlineStr">
        <is>
          <t>Tech</t>
        </is>
      </c>
      <c r="F1484" s="5" t="inlineStr">
        <is>
          <t>L2</t>
        </is>
      </c>
      <c r="G1484" s="5" t="inlineStr">
        <is>
          <t>Tech L2</t>
        </is>
      </c>
      <c r="H1484" s="5" t="inlineStr">
        <is>
          <t>F</t>
        </is>
      </c>
      <c r="I1484" s="5" t="inlineStr">
        <is>
          <t>Permanent</t>
        </is>
      </c>
      <c r="J1484" s="5" t="inlineStr">
        <is>
          <t>Onsite</t>
        </is>
      </c>
      <c r="K1484" s="5" t="n">
        <v>1</v>
      </c>
      <c r="L1484" s="5" t="n">
        <v>40</v>
      </c>
      <c r="M1484" s="5" t="n">
        <v>3</v>
      </c>
      <c r="N1484" s="41" t="n">
        <v>30250</v>
      </c>
      <c r="O1484" s="41" t="n">
        <v>0</v>
      </c>
      <c r="P1484" s="41" t="n">
        <v>0</v>
      </c>
      <c r="Q1484" s="41" t="n">
        <v>0</v>
      </c>
      <c r="R1484" s="41" t="n">
        <v>0</v>
      </c>
      <c r="S1484" s="28">
        <f>L1484*Settings!$C$7</f>
        <v/>
      </c>
      <c r="T1484" s="34">
        <f>O1484+P1484+Q1484+R1484</f>
        <v/>
      </c>
      <c r="U1484" s="34">
        <f>N1484+T1484</f>
        <v/>
      </c>
      <c r="V1484" s="33">
        <f>N1484/S1484</f>
        <v/>
      </c>
      <c r="W1484" s="33">
        <f>T1484/S1484</f>
        <v/>
      </c>
      <c r="X1484" s="33">
        <f>U1484/S1484</f>
        <v/>
      </c>
      <c r="Y1484" s="4">
        <f>IF(T1484&gt;0,1,0)</f>
        <v/>
      </c>
      <c r="Z1484" s="4">
        <f>INDEX('Job Evaluation'!$I$5:$I$40,MATCH(G1484,'Job Evaluation'!$A$5:$A$40,0))</f>
        <v/>
      </c>
      <c r="AA1484" s="4">
        <f>SUMPRODUCT(($C$2:$C$3444=C1484)*($X$2:$X$3444&lt;X1484))+SUMPRODUCT(($C$2:C1484=C1484)*($X$2:X1484=X1484))</f>
        <v/>
      </c>
      <c r="AB1484" s="4">
        <f>MIN(4,INT((AA1484-1)*4/COUNTIF($C$2:$C$3444,C1484))+1)</f>
        <v/>
      </c>
    </row>
    <row r="1485">
      <c r="A1485" s="5" t="inlineStr">
        <is>
          <t>W01725</t>
        </is>
      </c>
      <c r="B1485" s="5" t="inlineStr">
        <is>
          <t>IT · Milan</t>
        </is>
      </c>
      <c r="C1485" s="5" t="inlineStr">
        <is>
          <t>IT</t>
        </is>
      </c>
      <c r="D1485" s="5" t="inlineStr">
        <is>
          <t>Milan</t>
        </is>
      </c>
      <c r="E1485" s="5" t="inlineStr">
        <is>
          <t>Sales</t>
        </is>
      </c>
      <c r="F1485" s="5" t="inlineStr">
        <is>
          <t>L2</t>
        </is>
      </c>
      <c r="G1485" s="5" t="inlineStr">
        <is>
          <t>Sales L2</t>
        </is>
      </c>
      <c r="H1485" s="5" t="inlineStr">
        <is>
          <t>M</t>
        </is>
      </c>
      <c r="I1485" s="5" t="inlineStr">
        <is>
          <t>Fixed-term</t>
        </is>
      </c>
      <c r="J1485" s="5" t="inlineStr">
        <is>
          <t>Onsite</t>
        </is>
      </c>
      <c r="K1485" s="5" t="n">
        <v>1</v>
      </c>
      <c r="L1485" s="5" t="n">
        <v>40</v>
      </c>
      <c r="M1485" s="5" t="n">
        <v>3</v>
      </c>
      <c r="N1485" s="41" t="n">
        <v>35850</v>
      </c>
      <c r="O1485" s="41" t="n">
        <v>0</v>
      </c>
      <c r="P1485" s="41" t="n">
        <v>6530</v>
      </c>
      <c r="Q1485" s="41" t="n">
        <v>0</v>
      </c>
      <c r="R1485" s="41" t="n">
        <v>0</v>
      </c>
      <c r="S1485" s="28">
        <f>L1485*Settings!$C$7</f>
        <v/>
      </c>
      <c r="T1485" s="34">
        <f>O1485+P1485+Q1485+R1485</f>
        <v/>
      </c>
      <c r="U1485" s="34">
        <f>N1485+T1485</f>
        <v/>
      </c>
      <c r="V1485" s="33">
        <f>N1485/S1485</f>
        <v/>
      </c>
      <c r="W1485" s="33">
        <f>T1485/S1485</f>
        <v/>
      </c>
      <c r="X1485" s="33">
        <f>U1485/S1485</f>
        <v/>
      </c>
      <c r="Y1485" s="4">
        <f>IF(T1485&gt;0,1,0)</f>
        <v/>
      </c>
      <c r="Z1485" s="4">
        <f>INDEX('Job Evaluation'!$I$5:$I$40,MATCH(G1485,'Job Evaluation'!$A$5:$A$40,0))</f>
        <v/>
      </c>
      <c r="AA1485" s="4">
        <f>SUMPRODUCT(($C$2:$C$3444=C1485)*($X$2:$X$3444&lt;X1485))+SUMPRODUCT(($C$2:C1485=C1485)*($X$2:X1485=X1485))</f>
        <v/>
      </c>
      <c r="AB1485" s="4">
        <f>MIN(4,INT((AA1485-1)*4/COUNTIF($C$2:$C$3444,C1485))+1)</f>
        <v/>
      </c>
    </row>
    <row r="1486">
      <c r="A1486" s="5" t="inlineStr">
        <is>
          <t>W01726</t>
        </is>
      </c>
      <c r="B1486" s="5" t="inlineStr">
        <is>
          <t>IT · Milan</t>
        </is>
      </c>
      <c r="C1486" s="5" t="inlineStr">
        <is>
          <t>IT</t>
        </is>
      </c>
      <c r="D1486" s="5" t="inlineStr">
        <is>
          <t>Milan</t>
        </is>
      </c>
      <c r="E1486" s="5" t="inlineStr">
        <is>
          <t>Sales</t>
        </is>
      </c>
      <c r="F1486" s="5" t="inlineStr">
        <is>
          <t>L1</t>
        </is>
      </c>
      <c r="G1486" s="5" t="inlineStr">
        <is>
          <t>Sales L1</t>
        </is>
      </c>
      <c r="H1486" s="5" t="inlineStr">
        <is>
          <t>F</t>
        </is>
      </c>
      <c r="I1486" s="5" t="inlineStr">
        <is>
          <t>Permanent</t>
        </is>
      </c>
      <c r="J1486" s="5" t="inlineStr">
        <is>
          <t>Hybrid</t>
        </is>
      </c>
      <c r="K1486" s="5" t="n">
        <v>1</v>
      </c>
      <c r="L1486" s="5" t="n">
        <v>40</v>
      </c>
      <c r="M1486" s="5" t="n">
        <v>3</v>
      </c>
      <c r="N1486" s="41" t="n">
        <v>28000</v>
      </c>
      <c r="O1486" s="41" t="n">
        <v>0</v>
      </c>
      <c r="P1486" s="41" t="n">
        <v>2570</v>
      </c>
      <c r="Q1486" s="41" t="n">
        <v>0</v>
      </c>
      <c r="R1486" s="41" t="n">
        <v>0</v>
      </c>
      <c r="S1486" s="28">
        <f>L1486*Settings!$C$7</f>
        <v/>
      </c>
      <c r="T1486" s="34">
        <f>O1486+P1486+Q1486+R1486</f>
        <v/>
      </c>
      <c r="U1486" s="34">
        <f>N1486+T1486</f>
        <v/>
      </c>
      <c r="V1486" s="33">
        <f>N1486/S1486</f>
        <v/>
      </c>
      <c r="W1486" s="33">
        <f>T1486/S1486</f>
        <v/>
      </c>
      <c r="X1486" s="33">
        <f>U1486/S1486</f>
        <v/>
      </c>
      <c r="Y1486" s="4">
        <f>IF(T1486&gt;0,1,0)</f>
        <v/>
      </c>
      <c r="Z1486" s="4">
        <f>INDEX('Job Evaluation'!$I$5:$I$40,MATCH(G1486,'Job Evaluation'!$A$5:$A$40,0))</f>
        <v/>
      </c>
      <c r="AA1486" s="4">
        <f>SUMPRODUCT(($C$2:$C$3444=C1486)*($X$2:$X$3444&lt;X1486))+SUMPRODUCT(($C$2:C1486=C1486)*($X$2:X1486=X1486))</f>
        <v/>
      </c>
      <c r="AB1486" s="4">
        <f>MIN(4,INT((AA1486-1)*4/COUNTIF($C$2:$C$3444,C1486))+1)</f>
        <v/>
      </c>
    </row>
    <row r="1487">
      <c r="A1487" s="5" t="inlineStr">
        <is>
          <t>W01727</t>
        </is>
      </c>
      <c r="B1487" s="5" t="inlineStr">
        <is>
          <t>IT · Milan</t>
        </is>
      </c>
      <c r="C1487" s="5" t="inlineStr">
        <is>
          <t>IT</t>
        </is>
      </c>
      <c r="D1487" s="5" t="inlineStr">
        <is>
          <t>Milan</t>
        </is>
      </c>
      <c r="E1487" s="5" t="inlineStr">
        <is>
          <t>Operations</t>
        </is>
      </c>
      <c r="F1487" s="5" t="inlineStr">
        <is>
          <t>L4</t>
        </is>
      </c>
      <c r="G1487" s="5" t="inlineStr">
        <is>
          <t>Operations L4</t>
        </is>
      </c>
      <c r="H1487" s="5" t="inlineStr">
        <is>
          <t>M</t>
        </is>
      </c>
      <c r="I1487" s="5" t="inlineStr">
        <is>
          <t>Permanent</t>
        </is>
      </c>
      <c r="J1487" s="5" t="inlineStr">
        <is>
          <t>Remote</t>
        </is>
      </c>
      <c r="K1487" s="5" t="n">
        <v>1</v>
      </c>
      <c r="L1487" s="5" t="n">
        <v>40</v>
      </c>
      <c r="M1487" s="5" t="n">
        <v>3</v>
      </c>
      <c r="N1487" s="41" t="n">
        <v>49450</v>
      </c>
      <c r="O1487" s="41" t="n">
        <v>3750</v>
      </c>
      <c r="P1487" s="41" t="n">
        <v>0</v>
      </c>
      <c r="Q1487" s="41" t="n">
        <v>0</v>
      </c>
      <c r="R1487" s="41" t="n">
        <v>0</v>
      </c>
      <c r="S1487" s="28">
        <f>L1487*Settings!$C$7</f>
        <v/>
      </c>
      <c r="T1487" s="34">
        <f>O1487+P1487+Q1487+R1487</f>
        <v/>
      </c>
      <c r="U1487" s="34">
        <f>N1487+T1487</f>
        <v/>
      </c>
      <c r="V1487" s="33">
        <f>N1487/S1487</f>
        <v/>
      </c>
      <c r="W1487" s="33">
        <f>T1487/S1487</f>
        <v/>
      </c>
      <c r="X1487" s="33">
        <f>U1487/S1487</f>
        <v/>
      </c>
      <c r="Y1487" s="4">
        <f>IF(T1487&gt;0,1,0)</f>
        <v/>
      </c>
      <c r="Z1487" s="4">
        <f>INDEX('Job Evaluation'!$I$5:$I$40,MATCH(G1487,'Job Evaluation'!$A$5:$A$40,0))</f>
        <v/>
      </c>
      <c r="AA1487" s="4">
        <f>SUMPRODUCT(($C$2:$C$3444=C1487)*($X$2:$X$3444&lt;X1487))+SUMPRODUCT(($C$2:C1487=C1487)*($X$2:X1487=X1487))</f>
        <v/>
      </c>
      <c r="AB1487" s="4">
        <f>MIN(4,INT((AA1487-1)*4/COUNTIF($C$2:$C$3444,C1487))+1)</f>
        <v/>
      </c>
    </row>
    <row r="1488">
      <c r="A1488" s="5" t="inlineStr">
        <is>
          <t>W01728</t>
        </is>
      </c>
      <c r="B1488" s="5" t="inlineStr">
        <is>
          <t>IT · Milan</t>
        </is>
      </c>
      <c r="C1488" s="5" t="inlineStr">
        <is>
          <t>IT</t>
        </is>
      </c>
      <c r="D1488" s="5" t="inlineStr">
        <is>
          <t>Milan</t>
        </is>
      </c>
      <c r="E1488" s="5" t="inlineStr">
        <is>
          <t>Tech</t>
        </is>
      </c>
      <c r="F1488" s="5" t="inlineStr">
        <is>
          <t>L3</t>
        </is>
      </c>
      <c r="G1488" s="5" t="inlineStr">
        <is>
          <t>Tech L3</t>
        </is>
      </c>
      <c r="H1488" s="5" t="inlineStr">
        <is>
          <t>M</t>
        </is>
      </c>
      <c r="I1488" s="5" t="inlineStr">
        <is>
          <t>Permanent</t>
        </is>
      </c>
      <c r="J1488" s="5" t="inlineStr">
        <is>
          <t>Remote</t>
        </is>
      </c>
      <c r="K1488" s="5" t="n">
        <v>1</v>
      </c>
      <c r="L1488" s="5" t="n">
        <v>40</v>
      </c>
      <c r="M1488" s="5" t="n">
        <v>4</v>
      </c>
      <c r="N1488" s="41" t="n">
        <v>46900</v>
      </c>
      <c r="O1488" s="41" t="n">
        <v>3170</v>
      </c>
      <c r="P1488" s="41" t="n">
        <v>0</v>
      </c>
      <c r="Q1488" s="41" t="n">
        <v>0</v>
      </c>
      <c r="R1488" s="41" t="n">
        <v>0</v>
      </c>
      <c r="S1488" s="28">
        <f>L1488*Settings!$C$7</f>
        <v/>
      </c>
      <c r="T1488" s="34">
        <f>O1488+P1488+Q1488+R1488</f>
        <v/>
      </c>
      <c r="U1488" s="34">
        <f>N1488+T1488</f>
        <v/>
      </c>
      <c r="V1488" s="33">
        <f>N1488/S1488</f>
        <v/>
      </c>
      <c r="W1488" s="33">
        <f>T1488/S1488</f>
        <v/>
      </c>
      <c r="X1488" s="33">
        <f>U1488/S1488</f>
        <v/>
      </c>
      <c r="Y1488" s="4">
        <f>IF(T1488&gt;0,1,0)</f>
        <v/>
      </c>
      <c r="Z1488" s="4">
        <f>INDEX('Job Evaluation'!$I$5:$I$40,MATCH(G1488,'Job Evaluation'!$A$5:$A$40,0))</f>
        <v/>
      </c>
      <c r="AA1488" s="4">
        <f>SUMPRODUCT(($C$2:$C$3444=C1488)*($X$2:$X$3444&lt;X1488))+SUMPRODUCT(($C$2:C1488=C1488)*($X$2:X1488=X1488))</f>
        <v/>
      </c>
      <c r="AB1488" s="4">
        <f>MIN(4,INT((AA1488-1)*4/COUNTIF($C$2:$C$3444,C1488))+1)</f>
        <v/>
      </c>
    </row>
    <row r="1489">
      <c r="A1489" s="5" t="inlineStr">
        <is>
          <t>W01729</t>
        </is>
      </c>
      <c r="B1489" s="5" t="inlineStr">
        <is>
          <t>IT · Milan</t>
        </is>
      </c>
      <c r="C1489" s="5" t="inlineStr">
        <is>
          <t>IT</t>
        </is>
      </c>
      <c r="D1489" s="5" t="inlineStr">
        <is>
          <t>Milan</t>
        </is>
      </c>
      <c r="E1489" s="5" t="inlineStr">
        <is>
          <t>Operations</t>
        </is>
      </c>
      <c r="F1489" s="5" t="inlineStr">
        <is>
          <t>L4</t>
        </is>
      </c>
      <c r="G1489" s="5" t="inlineStr">
        <is>
          <t>Operations L4</t>
        </is>
      </c>
      <c r="H1489" s="5" t="inlineStr">
        <is>
          <t>M</t>
        </is>
      </c>
      <c r="I1489" s="5" t="inlineStr">
        <is>
          <t>Permanent</t>
        </is>
      </c>
      <c r="J1489" s="5" t="inlineStr">
        <is>
          <t>Remote</t>
        </is>
      </c>
      <c r="K1489" s="5" t="n">
        <v>1</v>
      </c>
      <c r="L1489" s="5" t="n">
        <v>40</v>
      </c>
      <c r="M1489" s="5" t="n">
        <v>3</v>
      </c>
      <c r="N1489" s="41" t="n">
        <v>53100</v>
      </c>
      <c r="O1489" s="41" t="n">
        <v>4230</v>
      </c>
      <c r="P1489" s="41" t="n">
        <v>0</v>
      </c>
      <c r="Q1489" s="41" t="n">
        <v>0</v>
      </c>
      <c r="R1489" s="41" t="n">
        <v>0</v>
      </c>
      <c r="S1489" s="28">
        <f>L1489*Settings!$C$7</f>
        <v/>
      </c>
      <c r="T1489" s="34">
        <f>O1489+P1489+Q1489+R1489</f>
        <v/>
      </c>
      <c r="U1489" s="34">
        <f>N1489+T1489</f>
        <v/>
      </c>
      <c r="V1489" s="33">
        <f>N1489/S1489</f>
        <v/>
      </c>
      <c r="W1489" s="33">
        <f>T1489/S1489</f>
        <v/>
      </c>
      <c r="X1489" s="33">
        <f>U1489/S1489</f>
        <v/>
      </c>
      <c r="Y1489" s="4">
        <f>IF(T1489&gt;0,1,0)</f>
        <v/>
      </c>
      <c r="Z1489" s="4">
        <f>INDEX('Job Evaluation'!$I$5:$I$40,MATCH(G1489,'Job Evaluation'!$A$5:$A$40,0))</f>
        <v/>
      </c>
      <c r="AA1489" s="4">
        <f>SUMPRODUCT(($C$2:$C$3444=C1489)*($X$2:$X$3444&lt;X1489))+SUMPRODUCT(($C$2:C1489=C1489)*($X$2:X1489=X1489))</f>
        <v/>
      </c>
      <c r="AB1489" s="4">
        <f>MIN(4,INT((AA1489-1)*4/COUNTIF($C$2:$C$3444,C1489))+1)</f>
        <v/>
      </c>
    </row>
    <row r="1490">
      <c r="A1490" s="5" t="inlineStr">
        <is>
          <t>W01730</t>
        </is>
      </c>
      <c r="B1490" s="5" t="inlineStr">
        <is>
          <t>IT · Milan</t>
        </is>
      </c>
      <c r="C1490" s="5" t="inlineStr">
        <is>
          <t>IT</t>
        </is>
      </c>
      <c r="D1490" s="5" t="inlineStr">
        <is>
          <t>Milan</t>
        </is>
      </c>
      <c r="E1490" s="5" t="inlineStr">
        <is>
          <t>Finance</t>
        </is>
      </c>
      <c r="F1490" s="5" t="inlineStr">
        <is>
          <t>L1</t>
        </is>
      </c>
      <c r="G1490" s="5" t="inlineStr">
        <is>
          <t>Finance L1</t>
        </is>
      </c>
      <c r="H1490" s="5" t="inlineStr">
        <is>
          <t>F</t>
        </is>
      </c>
      <c r="I1490" s="5" t="inlineStr">
        <is>
          <t>Permanent</t>
        </is>
      </c>
      <c r="J1490" s="5" t="inlineStr">
        <is>
          <t>Remote</t>
        </is>
      </c>
      <c r="K1490" s="5" t="n">
        <v>1</v>
      </c>
      <c r="L1490" s="5" t="n">
        <v>40</v>
      </c>
      <c r="M1490" s="5" t="n">
        <v>3</v>
      </c>
      <c r="N1490" s="41" t="n">
        <v>25700</v>
      </c>
      <c r="O1490" s="41" t="n">
        <v>0</v>
      </c>
      <c r="P1490" s="41" t="n">
        <v>0</v>
      </c>
      <c r="Q1490" s="41" t="n">
        <v>0</v>
      </c>
      <c r="R1490" s="41" t="n">
        <v>0</v>
      </c>
      <c r="S1490" s="28">
        <f>L1490*Settings!$C$7</f>
        <v/>
      </c>
      <c r="T1490" s="34">
        <f>O1490+P1490+Q1490+R1490</f>
        <v/>
      </c>
      <c r="U1490" s="34">
        <f>N1490+T1490</f>
        <v/>
      </c>
      <c r="V1490" s="33">
        <f>N1490/S1490</f>
        <v/>
      </c>
      <c r="W1490" s="33">
        <f>T1490/S1490</f>
        <v/>
      </c>
      <c r="X1490" s="33">
        <f>U1490/S1490</f>
        <v/>
      </c>
      <c r="Y1490" s="4">
        <f>IF(T1490&gt;0,1,0)</f>
        <v/>
      </c>
      <c r="Z1490" s="4">
        <f>INDEX('Job Evaluation'!$I$5:$I$40,MATCH(G1490,'Job Evaluation'!$A$5:$A$40,0))</f>
        <v/>
      </c>
      <c r="AA1490" s="4">
        <f>SUMPRODUCT(($C$2:$C$3444=C1490)*($X$2:$X$3444&lt;X1490))+SUMPRODUCT(($C$2:C1490=C1490)*($X$2:X1490=X1490))</f>
        <v/>
      </c>
      <c r="AB1490" s="4">
        <f>MIN(4,INT((AA1490-1)*4/COUNTIF($C$2:$C$3444,C1490))+1)</f>
        <v/>
      </c>
    </row>
    <row r="1491">
      <c r="A1491" s="5" t="inlineStr">
        <is>
          <t>W01732</t>
        </is>
      </c>
      <c r="B1491" s="5" t="inlineStr">
        <is>
          <t>PL · Kraków</t>
        </is>
      </c>
      <c r="C1491" s="5" t="inlineStr">
        <is>
          <t>PL</t>
        </is>
      </c>
      <c r="D1491" s="5" t="inlineStr">
        <is>
          <t>Krakow</t>
        </is>
      </c>
      <c r="E1491" s="5" t="inlineStr">
        <is>
          <t>HR</t>
        </is>
      </c>
      <c r="F1491" s="5" t="inlineStr">
        <is>
          <t>L3</t>
        </is>
      </c>
      <c r="G1491" s="5" t="inlineStr">
        <is>
          <t>HR L3</t>
        </is>
      </c>
      <c r="H1491" s="5" t="inlineStr">
        <is>
          <t>F</t>
        </is>
      </c>
      <c r="I1491" s="5" t="inlineStr">
        <is>
          <t>Permanent</t>
        </is>
      </c>
      <c r="J1491" s="5" t="inlineStr">
        <is>
          <t>Hybrid</t>
        </is>
      </c>
      <c r="K1491" s="5" t="n">
        <v>1</v>
      </c>
      <c r="L1491" s="5" t="n">
        <v>40</v>
      </c>
      <c r="M1491" s="5" t="n">
        <v>2</v>
      </c>
      <c r="N1491" s="41" t="n">
        <v>26350</v>
      </c>
      <c r="O1491" s="41" t="n">
        <v>650</v>
      </c>
      <c r="P1491" s="41" t="n">
        <v>0</v>
      </c>
      <c r="Q1491" s="41" t="n">
        <v>0</v>
      </c>
      <c r="R1491" s="41" t="n">
        <v>0</v>
      </c>
      <c r="S1491" s="28">
        <f>L1491*Settings!$C$7</f>
        <v/>
      </c>
      <c r="T1491" s="34">
        <f>O1491+P1491+Q1491+R1491</f>
        <v/>
      </c>
      <c r="U1491" s="34">
        <f>N1491+T1491</f>
        <v/>
      </c>
      <c r="V1491" s="33">
        <f>N1491/S1491</f>
        <v/>
      </c>
      <c r="W1491" s="33">
        <f>T1491/S1491</f>
        <v/>
      </c>
      <c r="X1491" s="33">
        <f>U1491/S1491</f>
        <v/>
      </c>
      <c r="Y1491" s="4">
        <f>IF(T1491&gt;0,1,0)</f>
        <v/>
      </c>
      <c r="Z1491" s="4">
        <f>INDEX('Job Evaluation'!$I$5:$I$40,MATCH(G1491,'Job Evaluation'!$A$5:$A$40,0))</f>
        <v/>
      </c>
      <c r="AA1491" s="4">
        <f>SUMPRODUCT(($C$2:$C$3444=C1491)*($X$2:$X$3444&lt;X1491))+SUMPRODUCT(($C$2:C1491=C1491)*($X$2:X1491=X1491))</f>
        <v/>
      </c>
      <c r="AB1491" s="4">
        <f>MIN(4,INT((AA1491-1)*4/COUNTIF($C$2:$C$3444,C1491))+1)</f>
        <v/>
      </c>
    </row>
    <row r="1492">
      <c r="A1492" s="5" t="inlineStr">
        <is>
          <t>W01733</t>
        </is>
      </c>
      <c r="B1492" s="5" t="inlineStr">
        <is>
          <t>IT · Milan</t>
        </is>
      </c>
      <c r="C1492" s="5" t="inlineStr">
        <is>
          <t>IT</t>
        </is>
      </c>
      <c r="D1492" s="5" t="inlineStr">
        <is>
          <t>Milan</t>
        </is>
      </c>
      <c r="E1492" s="5" t="inlineStr">
        <is>
          <t>Customer Service</t>
        </is>
      </c>
      <c r="F1492" s="5" t="inlineStr">
        <is>
          <t>L3</t>
        </is>
      </c>
      <c r="G1492" s="5" t="inlineStr">
        <is>
          <t>Customer Service L3</t>
        </is>
      </c>
      <c r="H1492" s="5" t="inlineStr">
        <is>
          <t>F</t>
        </is>
      </c>
      <c r="I1492" s="5" t="inlineStr">
        <is>
          <t>Permanent</t>
        </is>
      </c>
      <c r="J1492" s="5" t="inlineStr">
        <is>
          <t>Onsite</t>
        </is>
      </c>
      <c r="K1492" s="5" t="n">
        <v>1</v>
      </c>
      <c r="L1492" s="5" t="n">
        <v>40</v>
      </c>
      <c r="M1492" s="5" t="n">
        <v>3</v>
      </c>
      <c r="N1492" s="41" t="n">
        <v>34800</v>
      </c>
      <c r="O1492" s="41" t="n">
        <v>1900</v>
      </c>
      <c r="P1492" s="41" t="n">
        <v>0</v>
      </c>
      <c r="Q1492" s="41" t="n">
        <v>1320</v>
      </c>
      <c r="R1492" s="41" t="n">
        <v>0</v>
      </c>
      <c r="S1492" s="28">
        <f>L1492*Settings!$C$7</f>
        <v/>
      </c>
      <c r="T1492" s="34">
        <f>O1492+P1492+Q1492+R1492</f>
        <v/>
      </c>
      <c r="U1492" s="34">
        <f>N1492+T1492</f>
        <v/>
      </c>
      <c r="V1492" s="33">
        <f>N1492/S1492</f>
        <v/>
      </c>
      <c r="W1492" s="33">
        <f>T1492/S1492</f>
        <v/>
      </c>
      <c r="X1492" s="33">
        <f>U1492/S1492</f>
        <v/>
      </c>
      <c r="Y1492" s="4">
        <f>IF(T1492&gt;0,1,0)</f>
        <v/>
      </c>
      <c r="Z1492" s="4">
        <f>INDEX('Job Evaluation'!$I$5:$I$40,MATCH(G1492,'Job Evaluation'!$A$5:$A$40,0))</f>
        <v/>
      </c>
      <c r="AA1492" s="4">
        <f>SUMPRODUCT(($C$2:$C$3444=C1492)*($X$2:$X$3444&lt;X1492))+SUMPRODUCT(($C$2:C1492=C1492)*($X$2:X1492=X1492))</f>
        <v/>
      </c>
      <c r="AB1492" s="4">
        <f>MIN(4,INT((AA1492-1)*4/COUNTIF($C$2:$C$3444,C1492))+1)</f>
        <v/>
      </c>
    </row>
    <row r="1493">
      <c r="A1493" s="5" t="inlineStr">
        <is>
          <t>W01734</t>
        </is>
      </c>
      <c r="B1493" s="5" t="inlineStr">
        <is>
          <t>PL · Kraków</t>
        </is>
      </c>
      <c r="C1493" s="5" t="inlineStr">
        <is>
          <t>PL</t>
        </is>
      </c>
      <c r="D1493" s="5" t="inlineStr">
        <is>
          <t>Krakow</t>
        </is>
      </c>
      <c r="E1493" s="5" t="inlineStr">
        <is>
          <t>Tech</t>
        </is>
      </c>
      <c r="F1493" s="5" t="inlineStr">
        <is>
          <t>L2</t>
        </is>
      </c>
      <c r="G1493" s="5" t="inlineStr">
        <is>
          <t>Tech L2</t>
        </is>
      </c>
      <c r="H1493" s="5" t="inlineStr">
        <is>
          <t>M</t>
        </is>
      </c>
      <c r="I1493" s="5" t="inlineStr">
        <is>
          <t>Fixed-term</t>
        </is>
      </c>
      <c r="J1493" s="5" t="inlineStr">
        <is>
          <t>Onsite</t>
        </is>
      </c>
      <c r="K1493" s="5" t="n">
        <v>1</v>
      </c>
      <c r="L1493" s="5" t="n">
        <v>40</v>
      </c>
      <c r="M1493" s="5" t="n">
        <v>3</v>
      </c>
      <c r="N1493" s="41" t="n">
        <v>25600</v>
      </c>
      <c r="O1493" s="41" t="n">
        <v>0</v>
      </c>
      <c r="P1493" s="41" t="n">
        <v>0</v>
      </c>
      <c r="Q1493" s="41" t="n">
        <v>0</v>
      </c>
      <c r="R1493" s="41" t="n">
        <v>0</v>
      </c>
      <c r="S1493" s="28">
        <f>L1493*Settings!$C$7</f>
        <v/>
      </c>
      <c r="T1493" s="34">
        <f>O1493+P1493+Q1493+R1493</f>
        <v/>
      </c>
      <c r="U1493" s="34">
        <f>N1493+T1493</f>
        <v/>
      </c>
      <c r="V1493" s="33">
        <f>N1493/S1493</f>
        <v/>
      </c>
      <c r="W1493" s="33">
        <f>T1493/S1493</f>
        <v/>
      </c>
      <c r="X1493" s="33">
        <f>U1493/S1493</f>
        <v/>
      </c>
      <c r="Y1493" s="4">
        <f>IF(T1493&gt;0,1,0)</f>
        <v/>
      </c>
      <c r="Z1493" s="4">
        <f>INDEX('Job Evaluation'!$I$5:$I$40,MATCH(G1493,'Job Evaluation'!$A$5:$A$40,0))</f>
        <v/>
      </c>
      <c r="AA1493" s="4">
        <f>SUMPRODUCT(($C$2:$C$3444=C1493)*($X$2:$X$3444&lt;X1493))+SUMPRODUCT(($C$2:C1493=C1493)*($X$2:X1493=X1493))</f>
        <v/>
      </c>
      <c r="AB1493" s="4">
        <f>MIN(4,INT((AA1493-1)*4/COUNTIF($C$2:$C$3444,C1493))+1)</f>
        <v/>
      </c>
    </row>
    <row r="1494">
      <c r="A1494" s="5" t="inlineStr">
        <is>
          <t>W01736</t>
        </is>
      </c>
      <c r="B1494" s="5" t="inlineStr">
        <is>
          <t>ES · Barcelona</t>
        </is>
      </c>
      <c r="C1494" s="5" t="inlineStr">
        <is>
          <t>ES</t>
        </is>
      </c>
      <c r="D1494" s="5" t="inlineStr">
        <is>
          <t>Barcelona</t>
        </is>
      </c>
      <c r="E1494" s="5" t="inlineStr">
        <is>
          <t>Tech</t>
        </is>
      </c>
      <c r="F1494" s="5" t="inlineStr">
        <is>
          <t>L3</t>
        </is>
      </c>
      <c r="G1494" s="5" t="inlineStr">
        <is>
          <t>Tech L3</t>
        </is>
      </c>
      <c r="H1494" s="5" t="inlineStr">
        <is>
          <t>F</t>
        </is>
      </c>
      <c r="I1494" s="5" t="inlineStr">
        <is>
          <t>Permanent</t>
        </is>
      </c>
      <c r="J1494" s="5" t="inlineStr">
        <is>
          <t>Hybrid</t>
        </is>
      </c>
      <c r="K1494" s="5" t="n">
        <v>1</v>
      </c>
      <c r="L1494" s="5" t="n">
        <v>40</v>
      </c>
      <c r="M1494" s="5" t="n">
        <v>2</v>
      </c>
      <c r="N1494" s="41" t="n">
        <v>44400</v>
      </c>
      <c r="O1494" s="41" t="n">
        <v>1100</v>
      </c>
      <c r="P1494" s="41" t="n">
        <v>0</v>
      </c>
      <c r="Q1494" s="41" t="n">
        <v>0</v>
      </c>
      <c r="R1494" s="41" t="n">
        <v>0</v>
      </c>
      <c r="S1494" s="28">
        <f>L1494*Settings!$C$7</f>
        <v/>
      </c>
      <c r="T1494" s="34">
        <f>O1494+P1494+Q1494+R1494</f>
        <v/>
      </c>
      <c r="U1494" s="34">
        <f>N1494+T1494</f>
        <v/>
      </c>
      <c r="V1494" s="33">
        <f>N1494/S1494</f>
        <v/>
      </c>
      <c r="W1494" s="33">
        <f>T1494/S1494</f>
        <v/>
      </c>
      <c r="X1494" s="33">
        <f>U1494/S1494</f>
        <v/>
      </c>
      <c r="Y1494" s="4">
        <f>IF(T1494&gt;0,1,0)</f>
        <v/>
      </c>
      <c r="Z1494" s="4">
        <f>INDEX('Job Evaluation'!$I$5:$I$40,MATCH(G1494,'Job Evaluation'!$A$5:$A$40,0))</f>
        <v/>
      </c>
      <c r="AA1494" s="4">
        <f>SUMPRODUCT(($C$2:$C$3444=C1494)*($X$2:$X$3444&lt;X1494))+SUMPRODUCT(($C$2:C1494=C1494)*($X$2:X1494=X1494))</f>
        <v/>
      </c>
      <c r="AB1494" s="4">
        <f>MIN(4,INT((AA1494-1)*4/COUNTIF($C$2:$C$3444,C1494))+1)</f>
        <v/>
      </c>
    </row>
    <row r="1495">
      <c r="A1495" s="5" t="inlineStr">
        <is>
          <t>W01737</t>
        </is>
      </c>
      <c r="B1495" s="5" t="inlineStr">
        <is>
          <t>PL · Kraków</t>
        </is>
      </c>
      <c r="C1495" s="5" t="inlineStr">
        <is>
          <t>PL</t>
        </is>
      </c>
      <c r="D1495" s="5" t="inlineStr">
        <is>
          <t>Krakow</t>
        </is>
      </c>
      <c r="E1495" s="5" t="inlineStr">
        <is>
          <t>Tech</t>
        </is>
      </c>
      <c r="F1495" s="5" t="inlineStr">
        <is>
          <t>L3</t>
        </is>
      </c>
      <c r="G1495" s="5" t="inlineStr">
        <is>
          <t>Tech L3</t>
        </is>
      </c>
      <c r="H1495" s="5" t="inlineStr">
        <is>
          <t>M</t>
        </is>
      </c>
      <c r="I1495" s="5" t="inlineStr">
        <is>
          <t>Permanent</t>
        </is>
      </c>
      <c r="J1495" s="5" t="inlineStr">
        <is>
          <t>Onsite</t>
        </is>
      </c>
      <c r="K1495" s="5" t="n">
        <v>0.8</v>
      </c>
      <c r="L1495" s="5" t="n">
        <v>32</v>
      </c>
      <c r="M1495" s="5" t="n">
        <v>3</v>
      </c>
      <c r="N1495" s="41" t="n">
        <v>31840</v>
      </c>
      <c r="O1495" s="41" t="n">
        <v>1490</v>
      </c>
      <c r="P1495" s="41" t="n">
        <v>0</v>
      </c>
      <c r="Q1495" s="41" t="n">
        <v>0</v>
      </c>
      <c r="R1495" s="41" t="n">
        <v>0</v>
      </c>
      <c r="S1495" s="28">
        <f>L1495*Settings!$C$7</f>
        <v/>
      </c>
      <c r="T1495" s="34">
        <f>O1495+P1495+Q1495+R1495</f>
        <v/>
      </c>
      <c r="U1495" s="34">
        <f>N1495+T1495</f>
        <v/>
      </c>
      <c r="V1495" s="33">
        <f>N1495/S1495</f>
        <v/>
      </c>
      <c r="W1495" s="33">
        <f>T1495/S1495</f>
        <v/>
      </c>
      <c r="X1495" s="33">
        <f>U1495/S1495</f>
        <v/>
      </c>
      <c r="Y1495" s="4">
        <f>IF(T1495&gt;0,1,0)</f>
        <v/>
      </c>
      <c r="Z1495" s="4">
        <f>INDEX('Job Evaluation'!$I$5:$I$40,MATCH(G1495,'Job Evaluation'!$A$5:$A$40,0))</f>
        <v/>
      </c>
      <c r="AA1495" s="4">
        <f>SUMPRODUCT(($C$2:$C$3444=C1495)*($X$2:$X$3444&lt;X1495))+SUMPRODUCT(($C$2:C1495=C1495)*($X$2:X1495=X1495))</f>
        <v/>
      </c>
      <c r="AB1495" s="4">
        <f>MIN(4,INT((AA1495-1)*4/COUNTIF($C$2:$C$3444,C1495))+1)</f>
        <v/>
      </c>
    </row>
    <row r="1496">
      <c r="A1496" s="5" t="inlineStr">
        <is>
          <t>W01738</t>
        </is>
      </c>
      <c r="B1496" s="5" t="inlineStr">
        <is>
          <t>IT · Milan</t>
        </is>
      </c>
      <c r="C1496" s="5" t="inlineStr">
        <is>
          <t>IT</t>
        </is>
      </c>
      <c r="D1496" s="5" t="inlineStr">
        <is>
          <t>Milan</t>
        </is>
      </c>
      <c r="E1496" s="5" t="inlineStr">
        <is>
          <t>Operations</t>
        </is>
      </c>
      <c r="F1496" s="5" t="inlineStr">
        <is>
          <t>L2</t>
        </is>
      </c>
      <c r="G1496" s="5" t="inlineStr">
        <is>
          <t>Operations L2</t>
        </is>
      </c>
      <c r="H1496" s="5" t="inlineStr">
        <is>
          <t>F</t>
        </is>
      </c>
      <c r="I1496" s="5" t="inlineStr">
        <is>
          <t>Permanent</t>
        </is>
      </c>
      <c r="J1496" s="5" t="inlineStr">
        <is>
          <t>Remote</t>
        </is>
      </c>
      <c r="K1496" s="5" t="n">
        <v>1</v>
      </c>
      <c r="L1496" s="5" t="n">
        <v>40</v>
      </c>
      <c r="M1496" s="5" t="n">
        <v>3</v>
      </c>
      <c r="N1496" s="41" t="n">
        <v>27000</v>
      </c>
      <c r="O1496" s="41" t="n">
        <v>0</v>
      </c>
      <c r="P1496" s="41" t="n">
        <v>0</v>
      </c>
      <c r="Q1496" s="41" t="n">
        <v>0</v>
      </c>
      <c r="R1496" s="41" t="n">
        <v>0</v>
      </c>
      <c r="S1496" s="28">
        <f>L1496*Settings!$C$7</f>
        <v/>
      </c>
      <c r="T1496" s="34">
        <f>O1496+P1496+Q1496+R1496</f>
        <v/>
      </c>
      <c r="U1496" s="34">
        <f>N1496+T1496</f>
        <v/>
      </c>
      <c r="V1496" s="33">
        <f>N1496/S1496</f>
        <v/>
      </c>
      <c r="W1496" s="33">
        <f>T1496/S1496</f>
        <v/>
      </c>
      <c r="X1496" s="33">
        <f>U1496/S1496</f>
        <v/>
      </c>
      <c r="Y1496" s="4">
        <f>IF(T1496&gt;0,1,0)</f>
        <v/>
      </c>
      <c r="Z1496" s="4">
        <f>INDEX('Job Evaluation'!$I$5:$I$40,MATCH(G1496,'Job Evaluation'!$A$5:$A$40,0))</f>
        <v/>
      </c>
      <c r="AA1496" s="4">
        <f>SUMPRODUCT(($C$2:$C$3444=C1496)*($X$2:$X$3444&lt;X1496))+SUMPRODUCT(($C$2:C1496=C1496)*($X$2:X1496=X1496))</f>
        <v/>
      </c>
      <c r="AB1496" s="4">
        <f>MIN(4,INT((AA1496-1)*4/COUNTIF($C$2:$C$3444,C1496))+1)</f>
        <v/>
      </c>
    </row>
    <row r="1497">
      <c r="A1497" s="5" t="inlineStr">
        <is>
          <t>W01739</t>
        </is>
      </c>
      <c r="B1497" s="5" t="inlineStr">
        <is>
          <t>IT · Milan</t>
        </is>
      </c>
      <c r="C1497" s="5" t="inlineStr">
        <is>
          <t>IT</t>
        </is>
      </c>
      <c r="D1497" s="5" t="inlineStr">
        <is>
          <t>Milan</t>
        </is>
      </c>
      <c r="E1497" s="5" t="inlineStr">
        <is>
          <t>Sales</t>
        </is>
      </c>
      <c r="F1497" s="5" t="inlineStr">
        <is>
          <t>L4</t>
        </is>
      </c>
      <c r="G1497" s="5" t="inlineStr">
        <is>
          <t>Sales L4</t>
        </is>
      </c>
      <c r="H1497" s="5" t="inlineStr">
        <is>
          <t>F</t>
        </is>
      </c>
      <c r="I1497" s="5" t="inlineStr">
        <is>
          <t>Permanent</t>
        </is>
      </c>
      <c r="J1497" s="5" t="inlineStr">
        <is>
          <t>Onsite</t>
        </is>
      </c>
      <c r="K1497" s="5" t="n">
        <v>1</v>
      </c>
      <c r="L1497" s="5" t="n">
        <v>40</v>
      </c>
      <c r="M1497" s="5" t="n">
        <v>4</v>
      </c>
      <c r="N1497" s="41" t="n">
        <v>58750</v>
      </c>
      <c r="O1497" s="41" t="n">
        <v>6210</v>
      </c>
      <c r="P1497" s="41" t="n">
        <v>3430</v>
      </c>
      <c r="Q1497" s="41" t="n">
        <v>0</v>
      </c>
      <c r="R1497" s="41" t="n">
        <v>0</v>
      </c>
      <c r="S1497" s="28">
        <f>L1497*Settings!$C$7</f>
        <v/>
      </c>
      <c r="T1497" s="34">
        <f>O1497+P1497+Q1497+R1497</f>
        <v/>
      </c>
      <c r="U1497" s="34">
        <f>N1497+T1497</f>
        <v/>
      </c>
      <c r="V1497" s="33">
        <f>N1497/S1497</f>
        <v/>
      </c>
      <c r="W1497" s="33">
        <f>T1497/S1497</f>
        <v/>
      </c>
      <c r="X1497" s="33">
        <f>U1497/S1497</f>
        <v/>
      </c>
      <c r="Y1497" s="4">
        <f>IF(T1497&gt;0,1,0)</f>
        <v/>
      </c>
      <c r="Z1497" s="4">
        <f>INDEX('Job Evaluation'!$I$5:$I$40,MATCH(G1497,'Job Evaluation'!$A$5:$A$40,0))</f>
        <v/>
      </c>
      <c r="AA1497" s="4">
        <f>SUMPRODUCT(($C$2:$C$3444=C1497)*($X$2:$X$3444&lt;X1497))+SUMPRODUCT(($C$2:C1497=C1497)*($X$2:X1497=X1497))</f>
        <v/>
      </c>
      <c r="AB1497" s="4">
        <f>MIN(4,INT((AA1497-1)*4/COUNTIF($C$2:$C$3444,C1497))+1)</f>
        <v/>
      </c>
    </row>
    <row r="1498">
      <c r="A1498" s="5" t="inlineStr">
        <is>
          <t>W01740</t>
        </is>
      </c>
      <c r="B1498" s="5" t="inlineStr">
        <is>
          <t>PL · Kraków</t>
        </is>
      </c>
      <c r="C1498" s="5" t="inlineStr">
        <is>
          <t>PL</t>
        </is>
      </c>
      <c r="D1498" s="5" t="inlineStr">
        <is>
          <t>Krakow</t>
        </is>
      </c>
      <c r="E1498" s="5" t="inlineStr">
        <is>
          <t>Operations</t>
        </is>
      </c>
      <c r="F1498" s="5" t="inlineStr">
        <is>
          <t>L2</t>
        </is>
      </c>
      <c r="G1498" s="5" t="inlineStr">
        <is>
          <t>Operations L2</t>
        </is>
      </c>
      <c r="H1498" s="5" t="inlineStr">
        <is>
          <t>M</t>
        </is>
      </c>
      <c r="I1498" s="5" t="inlineStr">
        <is>
          <t>Permanent</t>
        </is>
      </c>
      <c r="J1498" s="5" t="inlineStr">
        <is>
          <t>Remote</t>
        </is>
      </c>
      <c r="K1498" s="5" t="n">
        <v>1</v>
      </c>
      <c r="L1498" s="5" t="n">
        <v>40</v>
      </c>
      <c r="M1498" s="5" t="n">
        <v>2</v>
      </c>
      <c r="N1498" s="41" t="n">
        <v>23650</v>
      </c>
      <c r="O1498" s="41" t="n">
        <v>0</v>
      </c>
      <c r="P1498" s="41" t="n">
        <v>0</v>
      </c>
      <c r="Q1498" s="41" t="n">
        <v>0</v>
      </c>
      <c r="R1498" s="41" t="n">
        <v>0</v>
      </c>
      <c r="S1498" s="28">
        <f>L1498*Settings!$C$7</f>
        <v/>
      </c>
      <c r="T1498" s="34">
        <f>O1498+P1498+Q1498+R1498</f>
        <v/>
      </c>
      <c r="U1498" s="34">
        <f>N1498+T1498</f>
        <v/>
      </c>
      <c r="V1498" s="33">
        <f>N1498/S1498</f>
        <v/>
      </c>
      <c r="W1498" s="33">
        <f>T1498/S1498</f>
        <v/>
      </c>
      <c r="X1498" s="33">
        <f>U1498/S1498</f>
        <v/>
      </c>
      <c r="Y1498" s="4">
        <f>IF(T1498&gt;0,1,0)</f>
        <v/>
      </c>
      <c r="Z1498" s="4">
        <f>INDEX('Job Evaluation'!$I$5:$I$40,MATCH(G1498,'Job Evaluation'!$A$5:$A$40,0))</f>
        <v/>
      </c>
      <c r="AA1498" s="4">
        <f>SUMPRODUCT(($C$2:$C$3444=C1498)*($X$2:$X$3444&lt;X1498))+SUMPRODUCT(($C$2:C1498=C1498)*($X$2:X1498=X1498))</f>
        <v/>
      </c>
      <c r="AB1498" s="4">
        <f>MIN(4,INT((AA1498-1)*4/COUNTIF($C$2:$C$3444,C1498))+1)</f>
        <v/>
      </c>
    </row>
    <row r="1499">
      <c r="A1499" s="5" t="inlineStr">
        <is>
          <t>W01741</t>
        </is>
      </c>
      <c r="B1499" s="5" t="inlineStr">
        <is>
          <t>PL · Kraków</t>
        </is>
      </c>
      <c r="C1499" s="5" t="inlineStr">
        <is>
          <t>PL</t>
        </is>
      </c>
      <c r="D1499" s="5" t="inlineStr">
        <is>
          <t>Krakow</t>
        </is>
      </c>
      <c r="E1499" s="5" t="inlineStr">
        <is>
          <t>Finance</t>
        </is>
      </c>
      <c r="F1499" s="5" t="inlineStr">
        <is>
          <t>L3</t>
        </is>
      </c>
      <c r="G1499" s="5" t="inlineStr">
        <is>
          <t>Finance L3</t>
        </is>
      </c>
      <c r="H1499" s="5" t="inlineStr">
        <is>
          <t>M</t>
        </is>
      </c>
      <c r="I1499" s="5" t="inlineStr">
        <is>
          <t>Permanent</t>
        </is>
      </c>
      <c r="J1499" s="5" t="inlineStr">
        <is>
          <t>Remote</t>
        </is>
      </c>
      <c r="K1499" s="5" t="n">
        <v>1</v>
      </c>
      <c r="L1499" s="5" t="n">
        <v>40</v>
      </c>
      <c r="M1499" s="5" t="n">
        <v>3</v>
      </c>
      <c r="N1499" s="41" t="n">
        <v>34550</v>
      </c>
      <c r="O1499" s="41" t="n">
        <v>1930</v>
      </c>
      <c r="P1499" s="41" t="n">
        <v>0</v>
      </c>
      <c r="Q1499" s="41" t="n">
        <v>0</v>
      </c>
      <c r="R1499" s="41" t="n">
        <v>0</v>
      </c>
      <c r="S1499" s="28">
        <f>L1499*Settings!$C$7</f>
        <v/>
      </c>
      <c r="T1499" s="34">
        <f>O1499+P1499+Q1499+R1499</f>
        <v/>
      </c>
      <c r="U1499" s="34">
        <f>N1499+T1499</f>
        <v/>
      </c>
      <c r="V1499" s="33">
        <f>N1499/S1499</f>
        <v/>
      </c>
      <c r="W1499" s="33">
        <f>T1499/S1499</f>
        <v/>
      </c>
      <c r="X1499" s="33">
        <f>U1499/S1499</f>
        <v/>
      </c>
      <c r="Y1499" s="4">
        <f>IF(T1499&gt;0,1,0)</f>
        <v/>
      </c>
      <c r="Z1499" s="4">
        <f>INDEX('Job Evaluation'!$I$5:$I$40,MATCH(G1499,'Job Evaluation'!$A$5:$A$40,0))</f>
        <v/>
      </c>
      <c r="AA1499" s="4">
        <f>SUMPRODUCT(($C$2:$C$3444=C1499)*($X$2:$X$3444&lt;X1499))+SUMPRODUCT(($C$2:C1499=C1499)*($X$2:X1499=X1499))</f>
        <v/>
      </c>
      <c r="AB1499" s="4">
        <f>MIN(4,INT((AA1499-1)*4/COUNTIF($C$2:$C$3444,C1499))+1)</f>
        <v/>
      </c>
    </row>
    <row r="1500">
      <c r="A1500" s="5" t="inlineStr">
        <is>
          <t>W01742</t>
        </is>
      </c>
      <c r="B1500" s="5" t="inlineStr">
        <is>
          <t>PL · Kraków</t>
        </is>
      </c>
      <c r="C1500" s="5" t="inlineStr">
        <is>
          <t>PL</t>
        </is>
      </c>
      <c r="D1500" s="5" t="inlineStr">
        <is>
          <t>Krakow</t>
        </is>
      </c>
      <c r="E1500" s="5" t="inlineStr">
        <is>
          <t>Operations</t>
        </is>
      </c>
      <c r="F1500" s="5" t="inlineStr">
        <is>
          <t>L3</t>
        </is>
      </c>
      <c r="G1500" s="5" t="inlineStr">
        <is>
          <t>Operations L3</t>
        </is>
      </c>
      <c r="H1500" s="5" t="inlineStr">
        <is>
          <t>F</t>
        </is>
      </c>
      <c r="I1500" s="5" t="inlineStr">
        <is>
          <t>Permanent</t>
        </is>
      </c>
      <c r="J1500" s="5" t="inlineStr">
        <is>
          <t>Onsite</t>
        </is>
      </c>
      <c r="K1500" s="5" t="n">
        <v>1</v>
      </c>
      <c r="L1500" s="5" t="n">
        <v>40</v>
      </c>
      <c r="M1500" s="5" t="n">
        <v>4</v>
      </c>
      <c r="N1500" s="41" t="n">
        <v>37550</v>
      </c>
      <c r="O1500" s="41" t="n">
        <v>2270</v>
      </c>
      <c r="P1500" s="41" t="n">
        <v>0</v>
      </c>
      <c r="Q1500" s="41" t="n">
        <v>840</v>
      </c>
      <c r="R1500" s="41" t="n">
        <v>0</v>
      </c>
      <c r="S1500" s="28">
        <f>L1500*Settings!$C$7</f>
        <v/>
      </c>
      <c r="T1500" s="34">
        <f>O1500+P1500+Q1500+R1500</f>
        <v/>
      </c>
      <c r="U1500" s="34">
        <f>N1500+T1500</f>
        <v/>
      </c>
      <c r="V1500" s="33">
        <f>N1500/S1500</f>
        <v/>
      </c>
      <c r="W1500" s="33">
        <f>T1500/S1500</f>
        <v/>
      </c>
      <c r="X1500" s="33">
        <f>U1500/S1500</f>
        <v/>
      </c>
      <c r="Y1500" s="4">
        <f>IF(T1500&gt;0,1,0)</f>
        <v/>
      </c>
      <c r="Z1500" s="4">
        <f>INDEX('Job Evaluation'!$I$5:$I$40,MATCH(G1500,'Job Evaluation'!$A$5:$A$40,0))</f>
        <v/>
      </c>
      <c r="AA1500" s="4">
        <f>SUMPRODUCT(($C$2:$C$3444=C1500)*($X$2:$X$3444&lt;X1500))+SUMPRODUCT(($C$2:C1500=C1500)*($X$2:X1500=X1500))</f>
        <v/>
      </c>
      <c r="AB1500" s="4">
        <f>MIN(4,INT((AA1500-1)*4/COUNTIF($C$2:$C$3444,C1500))+1)</f>
        <v/>
      </c>
    </row>
    <row r="1501">
      <c r="A1501" s="5" t="inlineStr">
        <is>
          <t>W01743</t>
        </is>
      </c>
      <c r="B1501" s="5" t="inlineStr">
        <is>
          <t>PL · Kraków</t>
        </is>
      </c>
      <c r="C1501" s="5" t="inlineStr">
        <is>
          <t>PL</t>
        </is>
      </c>
      <c r="D1501" s="5" t="inlineStr">
        <is>
          <t>Krakow</t>
        </is>
      </c>
      <c r="E1501" s="5" t="inlineStr">
        <is>
          <t>Sales</t>
        </is>
      </c>
      <c r="F1501" s="5" t="inlineStr">
        <is>
          <t>L2</t>
        </is>
      </c>
      <c r="G1501" s="5" t="inlineStr">
        <is>
          <t>Sales L2</t>
        </is>
      </c>
      <c r="H1501" s="5" t="inlineStr">
        <is>
          <t>F</t>
        </is>
      </c>
      <c r="I1501" s="5" t="inlineStr">
        <is>
          <t>Permanent</t>
        </is>
      </c>
      <c r="J1501" s="5" t="inlineStr">
        <is>
          <t>Remote</t>
        </is>
      </c>
      <c r="K1501" s="5" t="n">
        <v>1</v>
      </c>
      <c r="L1501" s="5" t="n">
        <v>40</v>
      </c>
      <c r="M1501" s="5" t="n">
        <v>3</v>
      </c>
      <c r="N1501" s="41" t="n">
        <v>25650</v>
      </c>
      <c r="O1501" s="41" t="n">
        <v>0</v>
      </c>
      <c r="P1501" s="41" t="n">
        <v>3490</v>
      </c>
      <c r="Q1501" s="41" t="n">
        <v>0</v>
      </c>
      <c r="R1501" s="41" t="n">
        <v>0</v>
      </c>
      <c r="S1501" s="28">
        <f>L1501*Settings!$C$7</f>
        <v/>
      </c>
      <c r="T1501" s="34">
        <f>O1501+P1501+Q1501+R1501</f>
        <v/>
      </c>
      <c r="U1501" s="34">
        <f>N1501+T1501</f>
        <v/>
      </c>
      <c r="V1501" s="33">
        <f>N1501/S1501</f>
        <v/>
      </c>
      <c r="W1501" s="33">
        <f>T1501/S1501</f>
        <v/>
      </c>
      <c r="X1501" s="33">
        <f>U1501/S1501</f>
        <v/>
      </c>
      <c r="Y1501" s="4">
        <f>IF(T1501&gt;0,1,0)</f>
        <v/>
      </c>
      <c r="Z1501" s="4">
        <f>INDEX('Job Evaluation'!$I$5:$I$40,MATCH(G1501,'Job Evaluation'!$A$5:$A$40,0))</f>
        <v/>
      </c>
      <c r="AA1501" s="4">
        <f>SUMPRODUCT(($C$2:$C$3444=C1501)*($X$2:$X$3444&lt;X1501))+SUMPRODUCT(($C$2:C1501=C1501)*($X$2:X1501=X1501))</f>
        <v/>
      </c>
      <c r="AB1501" s="4">
        <f>MIN(4,INT((AA1501-1)*4/COUNTIF($C$2:$C$3444,C1501))+1)</f>
        <v/>
      </c>
    </row>
    <row r="1502">
      <c r="A1502" s="5" t="inlineStr">
        <is>
          <t>W01744</t>
        </is>
      </c>
      <c r="B1502" s="5" t="inlineStr">
        <is>
          <t>DE · Munich</t>
        </is>
      </c>
      <c r="C1502" s="5" t="inlineStr">
        <is>
          <t>DE</t>
        </is>
      </c>
      <c r="D1502" s="5" t="inlineStr">
        <is>
          <t>Munich</t>
        </is>
      </c>
      <c r="E1502" s="5" t="inlineStr">
        <is>
          <t>Sales</t>
        </is>
      </c>
      <c r="F1502" s="5" t="inlineStr">
        <is>
          <t>L4</t>
        </is>
      </c>
      <c r="G1502" s="5" t="inlineStr">
        <is>
          <t>Sales L4</t>
        </is>
      </c>
      <c r="H1502" s="5" t="inlineStr">
        <is>
          <t>F</t>
        </is>
      </c>
      <c r="I1502" s="5" t="inlineStr">
        <is>
          <t>Permanent</t>
        </is>
      </c>
      <c r="J1502" s="5" t="inlineStr">
        <is>
          <t>Hybrid</t>
        </is>
      </c>
      <c r="K1502" s="5" t="n">
        <v>1</v>
      </c>
      <c r="L1502" s="5" t="n">
        <v>40</v>
      </c>
      <c r="M1502" s="5" t="n">
        <v>3</v>
      </c>
      <c r="N1502" s="41" t="n">
        <v>76350</v>
      </c>
      <c r="O1502" s="41" t="n">
        <v>5580</v>
      </c>
      <c r="P1502" s="41" t="n">
        <v>14070</v>
      </c>
      <c r="Q1502" s="41" t="n">
        <v>0</v>
      </c>
      <c r="R1502" s="41" t="n">
        <v>0</v>
      </c>
      <c r="S1502" s="28">
        <f>L1502*Settings!$C$7</f>
        <v/>
      </c>
      <c r="T1502" s="34">
        <f>O1502+P1502+Q1502+R1502</f>
        <v/>
      </c>
      <c r="U1502" s="34">
        <f>N1502+T1502</f>
        <v/>
      </c>
      <c r="V1502" s="33">
        <f>N1502/S1502</f>
        <v/>
      </c>
      <c r="W1502" s="33">
        <f>T1502/S1502</f>
        <v/>
      </c>
      <c r="X1502" s="33">
        <f>U1502/S1502</f>
        <v/>
      </c>
      <c r="Y1502" s="4">
        <f>IF(T1502&gt;0,1,0)</f>
        <v/>
      </c>
      <c r="Z1502" s="4">
        <f>INDEX('Job Evaluation'!$I$5:$I$40,MATCH(G1502,'Job Evaluation'!$A$5:$A$40,0))</f>
        <v/>
      </c>
      <c r="AA1502" s="4">
        <f>SUMPRODUCT(($C$2:$C$3444=C1502)*($X$2:$X$3444&lt;X1502))+SUMPRODUCT(($C$2:C1502=C1502)*($X$2:X1502=X1502))</f>
        <v/>
      </c>
      <c r="AB1502" s="4">
        <f>MIN(4,INT((AA1502-1)*4/COUNTIF($C$2:$C$3444,C1502))+1)</f>
        <v/>
      </c>
    </row>
    <row r="1503">
      <c r="A1503" s="5" t="inlineStr">
        <is>
          <t>W01746</t>
        </is>
      </c>
      <c r="B1503" s="5" t="inlineStr">
        <is>
          <t>IT · Milan</t>
        </is>
      </c>
      <c r="C1503" s="5" t="inlineStr">
        <is>
          <t>IT</t>
        </is>
      </c>
      <c r="D1503" s="5" t="inlineStr">
        <is>
          <t>Milan</t>
        </is>
      </c>
      <c r="E1503" s="5" t="inlineStr">
        <is>
          <t>Sales</t>
        </is>
      </c>
      <c r="F1503" s="5" t="inlineStr">
        <is>
          <t>L2</t>
        </is>
      </c>
      <c r="G1503" s="5" t="inlineStr">
        <is>
          <t>Sales L2</t>
        </is>
      </c>
      <c r="H1503" s="5" t="inlineStr">
        <is>
          <t>F</t>
        </is>
      </c>
      <c r="I1503" s="5" t="inlineStr">
        <is>
          <t>Permanent</t>
        </is>
      </c>
      <c r="J1503" s="5" t="inlineStr">
        <is>
          <t>Onsite</t>
        </is>
      </c>
      <c r="K1503" s="5" t="n">
        <v>1</v>
      </c>
      <c r="L1503" s="5" t="n">
        <v>40</v>
      </c>
      <c r="M1503" s="5" t="n">
        <v>2</v>
      </c>
      <c r="N1503" s="41" t="n">
        <v>35100</v>
      </c>
      <c r="O1503" s="41" t="n">
        <v>0</v>
      </c>
      <c r="P1503" s="41" t="n">
        <v>3000</v>
      </c>
      <c r="Q1503" s="41" t="n">
        <v>0</v>
      </c>
      <c r="R1503" s="41" t="n">
        <v>0</v>
      </c>
      <c r="S1503" s="28">
        <f>L1503*Settings!$C$7</f>
        <v/>
      </c>
      <c r="T1503" s="34">
        <f>O1503+P1503+Q1503+R1503</f>
        <v/>
      </c>
      <c r="U1503" s="34">
        <f>N1503+T1503</f>
        <v/>
      </c>
      <c r="V1503" s="33">
        <f>N1503/S1503</f>
        <v/>
      </c>
      <c r="W1503" s="33">
        <f>T1503/S1503</f>
        <v/>
      </c>
      <c r="X1503" s="33">
        <f>U1503/S1503</f>
        <v/>
      </c>
      <c r="Y1503" s="4">
        <f>IF(T1503&gt;0,1,0)</f>
        <v/>
      </c>
      <c r="Z1503" s="4">
        <f>INDEX('Job Evaluation'!$I$5:$I$40,MATCH(G1503,'Job Evaluation'!$A$5:$A$40,0))</f>
        <v/>
      </c>
      <c r="AA1503" s="4">
        <f>SUMPRODUCT(($C$2:$C$3444=C1503)*($X$2:$X$3444&lt;X1503))+SUMPRODUCT(($C$2:C1503=C1503)*($X$2:X1503=X1503))</f>
        <v/>
      </c>
      <c r="AB1503" s="4">
        <f>MIN(4,INT((AA1503-1)*4/COUNTIF($C$2:$C$3444,C1503))+1)</f>
        <v/>
      </c>
    </row>
    <row r="1504">
      <c r="A1504" s="5" t="inlineStr">
        <is>
          <t>W01748</t>
        </is>
      </c>
      <c r="B1504" s="5" t="inlineStr">
        <is>
          <t>ES · Barcelona</t>
        </is>
      </c>
      <c r="C1504" s="5" t="inlineStr">
        <is>
          <t>ES</t>
        </is>
      </c>
      <c r="D1504" s="5" t="inlineStr">
        <is>
          <t>Barcelona</t>
        </is>
      </c>
      <c r="E1504" s="5" t="inlineStr">
        <is>
          <t>Operations</t>
        </is>
      </c>
      <c r="F1504" s="5" t="inlineStr">
        <is>
          <t>L3</t>
        </is>
      </c>
      <c r="G1504" s="5" t="inlineStr">
        <is>
          <t>Operations L3</t>
        </is>
      </c>
      <c r="H1504" s="5" t="inlineStr">
        <is>
          <t>F</t>
        </is>
      </c>
      <c r="I1504" s="5" t="inlineStr">
        <is>
          <t>Permanent</t>
        </is>
      </c>
      <c r="J1504" s="5" t="inlineStr">
        <is>
          <t>Hybrid</t>
        </is>
      </c>
      <c r="K1504" s="5" t="n">
        <v>1</v>
      </c>
      <c r="L1504" s="5" t="n">
        <v>40</v>
      </c>
      <c r="M1504" s="5" t="n">
        <v>4</v>
      </c>
      <c r="N1504" s="41" t="n">
        <v>43250</v>
      </c>
      <c r="O1504" s="41" t="n">
        <v>2660</v>
      </c>
      <c r="P1504" s="41" t="n">
        <v>0</v>
      </c>
      <c r="Q1504" s="41" t="n">
        <v>0</v>
      </c>
      <c r="R1504" s="41" t="n">
        <v>0</v>
      </c>
      <c r="S1504" s="28">
        <f>L1504*Settings!$C$7</f>
        <v/>
      </c>
      <c r="T1504" s="34">
        <f>O1504+P1504+Q1504+R1504</f>
        <v/>
      </c>
      <c r="U1504" s="34">
        <f>N1504+T1504</f>
        <v/>
      </c>
      <c r="V1504" s="33">
        <f>N1504/S1504</f>
        <v/>
      </c>
      <c r="W1504" s="33">
        <f>T1504/S1504</f>
        <v/>
      </c>
      <c r="X1504" s="33">
        <f>U1504/S1504</f>
        <v/>
      </c>
      <c r="Y1504" s="4">
        <f>IF(T1504&gt;0,1,0)</f>
        <v/>
      </c>
      <c r="Z1504" s="4">
        <f>INDEX('Job Evaluation'!$I$5:$I$40,MATCH(G1504,'Job Evaluation'!$A$5:$A$40,0))</f>
        <v/>
      </c>
      <c r="AA1504" s="4">
        <f>SUMPRODUCT(($C$2:$C$3444=C1504)*($X$2:$X$3444&lt;X1504))+SUMPRODUCT(($C$2:C1504=C1504)*($X$2:X1504=X1504))</f>
        <v/>
      </c>
      <c r="AB1504" s="4">
        <f>MIN(4,INT((AA1504-1)*4/COUNTIF($C$2:$C$3444,C1504))+1)</f>
        <v/>
      </c>
    </row>
    <row r="1505">
      <c r="A1505" s="5" t="inlineStr">
        <is>
          <t>W01749</t>
        </is>
      </c>
      <c r="B1505" s="5" t="inlineStr">
        <is>
          <t>DE · Munich</t>
        </is>
      </c>
      <c r="C1505" s="5" t="inlineStr">
        <is>
          <t>DE</t>
        </is>
      </c>
      <c r="D1505" s="5" t="inlineStr">
        <is>
          <t>Munich</t>
        </is>
      </c>
      <c r="E1505" s="5" t="inlineStr">
        <is>
          <t>HR</t>
        </is>
      </c>
      <c r="F1505" s="5" t="inlineStr">
        <is>
          <t>L4</t>
        </is>
      </c>
      <c r="G1505" s="5" t="inlineStr">
        <is>
          <t>HR L4</t>
        </is>
      </c>
      <c r="H1505" s="5" t="inlineStr">
        <is>
          <t>M</t>
        </is>
      </c>
      <c r="I1505" s="5" t="inlineStr">
        <is>
          <t>Permanent</t>
        </is>
      </c>
      <c r="J1505" s="5" t="inlineStr">
        <is>
          <t>Hybrid</t>
        </is>
      </c>
      <c r="K1505" s="5" t="n">
        <v>1</v>
      </c>
      <c r="L1505" s="5" t="n">
        <v>40</v>
      </c>
      <c r="M1505" s="5" t="n">
        <v>3</v>
      </c>
      <c r="N1505" s="41" t="n">
        <v>77000</v>
      </c>
      <c r="O1505" s="41" t="n">
        <v>6250</v>
      </c>
      <c r="P1505" s="41" t="n">
        <v>0</v>
      </c>
      <c r="Q1505" s="41" t="n">
        <v>0</v>
      </c>
      <c r="R1505" s="41" t="n">
        <v>0</v>
      </c>
      <c r="S1505" s="28">
        <f>L1505*Settings!$C$7</f>
        <v/>
      </c>
      <c r="T1505" s="34">
        <f>O1505+P1505+Q1505+R1505</f>
        <v/>
      </c>
      <c r="U1505" s="34">
        <f>N1505+T1505</f>
        <v/>
      </c>
      <c r="V1505" s="33">
        <f>N1505/S1505</f>
        <v/>
      </c>
      <c r="W1505" s="33">
        <f>T1505/S1505</f>
        <v/>
      </c>
      <c r="X1505" s="33">
        <f>U1505/S1505</f>
        <v/>
      </c>
      <c r="Y1505" s="4">
        <f>IF(T1505&gt;0,1,0)</f>
        <v/>
      </c>
      <c r="Z1505" s="4">
        <f>INDEX('Job Evaluation'!$I$5:$I$40,MATCH(G1505,'Job Evaluation'!$A$5:$A$40,0))</f>
        <v/>
      </c>
      <c r="AA1505" s="4">
        <f>SUMPRODUCT(($C$2:$C$3444=C1505)*($X$2:$X$3444&lt;X1505))+SUMPRODUCT(($C$2:C1505=C1505)*($X$2:X1505=X1505))</f>
        <v/>
      </c>
      <c r="AB1505" s="4">
        <f>MIN(4,INT((AA1505-1)*4/COUNTIF($C$2:$C$3444,C1505))+1)</f>
        <v/>
      </c>
    </row>
    <row r="1506">
      <c r="A1506" s="5" t="inlineStr">
        <is>
          <t>W01751</t>
        </is>
      </c>
      <c r="B1506" s="5" t="inlineStr">
        <is>
          <t>ES · Barcelona</t>
        </is>
      </c>
      <c r="C1506" s="5" t="inlineStr">
        <is>
          <t>ES</t>
        </is>
      </c>
      <c r="D1506" s="5" t="inlineStr">
        <is>
          <t>Barcelona</t>
        </is>
      </c>
      <c r="E1506" s="5" t="inlineStr">
        <is>
          <t>HR</t>
        </is>
      </c>
      <c r="F1506" s="5" t="inlineStr">
        <is>
          <t>L3</t>
        </is>
      </c>
      <c r="G1506" s="5" t="inlineStr">
        <is>
          <t>HR L3</t>
        </is>
      </c>
      <c r="H1506" s="5" t="inlineStr">
        <is>
          <t>M</t>
        </is>
      </c>
      <c r="I1506" s="5" t="inlineStr">
        <is>
          <t>Permanent</t>
        </is>
      </c>
      <c r="J1506" s="5" t="inlineStr">
        <is>
          <t>Hybrid</t>
        </is>
      </c>
      <c r="K1506" s="5" t="n">
        <v>1</v>
      </c>
      <c r="L1506" s="5" t="n">
        <v>40</v>
      </c>
      <c r="M1506" s="5" t="n">
        <v>3</v>
      </c>
      <c r="N1506" s="41" t="n">
        <v>44450</v>
      </c>
      <c r="O1506" s="41" t="n">
        <v>1970</v>
      </c>
      <c r="P1506" s="41" t="n">
        <v>0</v>
      </c>
      <c r="Q1506" s="41" t="n">
        <v>0</v>
      </c>
      <c r="R1506" s="41" t="n">
        <v>0</v>
      </c>
      <c r="S1506" s="28">
        <f>L1506*Settings!$C$7</f>
        <v/>
      </c>
      <c r="T1506" s="34">
        <f>O1506+P1506+Q1506+R1506</f>
        <v/>
      </c>
      <c r="U1506" s="34">
        <f>N1506+T1506</f>
        <v/>
      </c>
      <c r="V1506" s="33">
        <f>N1506/S1506</f>
        <v/>
      </c>
      <c r="W1506" s="33">
        <f>T1506/S1506</f>
        <v/>
      </c>
      <c r="X1506" s="33">
        <f>U1506/S1506</f>
        <v/>
      </c>
      <c r="Y1506" s="4">
        <f>IF(T1506&gt;0,1,0)</f>
        <v/>
      </c>
      <c r="Z1506" s="4">
        <f>INDEX('Job Evaluation'!$I$5:$I$40,MATCH(G1506,'Job Evaluation'!$A$5:$A$40,0))</f>
        <v/>
      </c>
      <c r="AA1506" s="4">
        <f>SUMPRODUCT(($C$2:$C$3444=C1506)*($X$2:$X$3444&lt;X1506))+SUMPRODUCT(($C$2:C1506=C1506)*($X$2:X1506=X1506))</f>
        <v/>
      </c>
      <c r="AB1506" s="4">
        <f>MIN(4,INT((AA1506-1)*4/COUNTIF($C$2:$C$3444,C1506))+1)</f>
        <v/>
      </c>
    </row>
    <row r="1507">
      <c r="A1507" s="5" t="inlineStr">
        <is>
          <t>W01752</t>
        </is>
      </c>
      <c r="B1507" s="5" t="inlineStr">
        <is>
          <t>DE · Munich</t>
        </is>
      </c>
      <c r="C1507" s="5" t="inlineStr">
        <is>
          <t>DE</t>
        </is>
      </c>
      <c r="D1507" s="5" t="inlineStr">
        <is>
          <t>Munich</t>
        </is>
      </c>
      <c r="E1507" s="5" t="inlineStr">
        <is>
          <t>Operations</t>
        </is>
      </c>
      <c r="F1507" s="5" t="inlineStr">
        <is>
          <t>L2</t>
        </is>
      </c>
      <c r="G1507" s="5" t="inlineStr">
        <is>
          <t>Operations L2</t>
        </is>
      </c>
      <c r="H1507" s="5" t="inlineStr">
        <is>
          <t>M</t>
        </is>
      </c>
      <c r="I1507" s="5" t="inlineStr">
        <is>
          <t>Permanent</t>
        </is>
      </c>
      <c r="J1507" s="5" t="inlineStr">
        <is>
          <t>Hybrid</t>
        </is>
      </c>
      <c r="K1507" s="5" t="n">
        <v>1</v>
      </c>
      <c r="L1507" s="5" t="n">
        <v>40</v>
      </c>
      <c r="M1507" s="5" t="n">
        <v>3</v>
      </c>
      <c r="N1507" s="41" t="n">
        <v>46950</v>
      </c>
      <c r="O1507" s="41" t="n">
        <v>0</v>
      </c>
      <c r="P1507" s="41" t="n">
        <v>0</v>
      </c>
      <c r="Q1507" s="41" t="n">
        <v>0</v>
      </c>
      <c r="R1507" s="41" t="n">
        <v>0</v>
      </c>
      <c r="S1507" s="28">
        <f>L1507*Settings!$C$7</f>
        <v/>
      </c>
      <c r="T1507" s="34">
        <f>O1507+P1507+Q1507+R1507</f>
        <v/>
      </c>
      <c r="U1507" s="34">
        <f>N1507+T1507</f>
        <v/>
      </c>
      <c r="V1507" s="33">
        <f>N1507/S1507</f>
        <v/>
      </c>
      <c r="W1507" s="33">
        <f>T1507/S1507</f>
        <v/>
      </c>
      <c r="X1507" s="33">
        <f>U1507/S1507</f>
        <v/>
      </c>
      <c r="Y1507" s="4">
        <f>IF(T1507&gt;0,1,0)</f>
        <v/>
      </c>
      <c r="Z1507" s="4">
        <f>INDEX('Job Evaluation'!$I$5:$I$40,MATCH(G1507,'Job Evaluation'!$A$5:$A$40,0))</f>
        <v/>
      </c>
      <c r="AA1507" s="4">
        <f>SUMPRODUCT(($C$2:$C$3444=C1507)*($X$2:$X$3444&lt;X1507))+SUMPRODUCT(($C$2:C1507=C1507)*($X$2:X1507=X1507))</f>
        <v/>
      </c>
      <c r="AB1507" s="4">
        <f>MIN(4,INT((AA1507-1)*4/COUNTIF($C$2:$C$3444,C1507))+1)</f>
        <v/>
      </c>
    </row>
    <row r="1508">
      <c r="A1508" s="5" t="inlineStr">
        <is>
          <t>W01753</t>
        </is>
      </c>
      <c r="B1508" s="5" t="inlineStr">
        <is>
          <t>PL · Kraków</t>
        </is>
      </c>
      <c r="C1508" s="5" t="inlineStr">
        <is>
          <t>PL</t>
        </is>
      </c>
      <c r="D1508" s="5" t="inlineStr">
        <is>
          <t>Krakow</t>
        </is>
      </c>
      <c r="E1508" s="5" t="inlineStr">
        <is>
          <t>Customer Service</t>
        </is>
      </c>
      <c r="F1508" s="5" t="inlineStr">
        <is>
          <t>L2</t>
        </is>
      </c>
      <c r="G1508" s="5" t="inlineStr">
        <is>
          <t>Customer Service L2</t>
        </is>
      </c>
      <c r="H1508" s="5" t="inlineStr">
        <is>
          <t>M</t>
        </is>
      </c>
      <c r="I1508" s="5" t="inlineStr">
        <is>
          <t>Permanent</t>
        </is>
      </c>
      <c r="J1508" s="5" t="inlineStr">
        <is>
          <t>Onsite</t>
        </is>
      </c>
      <c r="K1508" s="5" t="n">
        <v>1</v>
      </c>
      <c r="L1508" s="5" t="n">
        <v>40</v>
      </c>
      <c r="M1508" s="5" t="n">
        <v>1</v>
      </c>
      <c r="N1508" s="41" t="n">
        <v>21950</v>
      </c>
      <c r="O1508" s="41" t="n">
        <v>0</v>
      </c>
      <c r="P1508" s="41" t="n">
        <v>0</v>
      </c>
      <c r="Q1508" s="41" t="n">
        <v>840</v>
      </c>
      <c r="R1508" s="41" t="n">
        <v>0</v>
      </c>
      <c r="S1508" s="28">
        <f>L1508*Settings!$C$7</f>
        <v/>
      </c>
      <c r="T1508" s="34">
        <f>O1508+P1508+Q1508+R1508</f>
        <v/>
      </c>
      <c r="U1508" s="34">
        <f>N1508+T1508</f>
        <v/>
      </c>
      <c r="V1508" s="33">
        <f>N1508/S1508</f>
        <v/>
      </c>
      <c r="W1508" s="33">
        <f>T1508/S1508</f>
        <v/>
      </c>
      <c r="X1508" s="33">
        <f>U1508/S1508</f>
        <v/>
      </c>
      <c r="Y1508" s="4">
        <f>IF(T1508&gt;0,1,0)</f>
        <v/>
      </c>
      <c r="Z1508" s="4">
        <f>INDEX('Job Evaluation'!$I$5:$I$40,MATCH(G1508,'Job Evaluation'!$A$5:$A$40,0))</f>
        <v/>
      </c>
      <c r="AA1508" s="4">
        <f>SUMPRODUCT(($C$2:$C$3444=C1508)*($X$2:$X$3444&lt;X1508))+SUMPRODUCT(($C$2:C1508=C1508)*($X$2:X1508=X1508))</f>
        <v/>
      </c>
      <c r="AB1508" s="4">
        <f>MIN(4,INT((AA1508-1)*4/COUNTIF($C$2:$C$3444,C1508))+1)</f>
        <v/>
      </c>
    </row>
    <row r="1509">
      <c r="A1509" s="5" t="inlineStr">
        <is>
          <t>W01755</t>
        </is>
      </c>
      <c r="B1509" s="5" t="inlineStr">
        <is>
          <t>IT · Milan</t>
        </is>
      </c>
      <c r="C1509" s="5" t="inlineStr">
        <is>
          <t>IT</t>
        </is>
      </c>
      <c r="D1509" s="5" t="inlineStr">
        <is>
          <t>Milan</t>
        </is>
      </c>
      <c r="E1509" s="5" t="inlineStr">
        <is>
          <t>Customer Service</t>
        </is>
      </c>
      <c r="F1509" s="5" t="inlineStr">
        <is>
          <t>L3</t>
        </is>
      </c>
      <c r="G1509" s="5" t="inlineStr">
        <is>
          <t>Customer Service L3</t>
        </is>
      </c>
      <c r="H1509" s="5" t="inlineStr">
        <is>
          <t>F</t>
        </is>
      </c>
      <c r="I1509" s="5" t="inlineStr">
        <is>
          <t>Permanent</t>
        </is>
      </c>
      <c r="J1509" s="5" t="inlineStr">
        <is>
          <t>Onsite</t>
        </is>
      </c>
      <c r="K1509" s="5" t="n">
        <v>1</v>
      </c>
      <c r="L1509" s="5" t="n">
        <v>40</v>
      </c>
      <c r="M1509" s="5" t="n">
        <v>3</v>
      </c>
      <c r="N1509" s="41" t="n">
        <v>37900</v>
      </c>
      <c r="O1509" s="41" t="n">
        <v>1700</v>
      </c>
      <c r="P1509" s="41" t="n">
        <v>0</v>
      </c>
      <c r="Q1509" s="41" t="n">
        <v>1320</v>
      </c>
      <c r="R1509" s="41" t="n">
        <v>0</v>
      </c>
      <c r="S1509" s="28">
        <f>L1509*Settings!$C$7</f>
        <v/>
      </c>
      <c r="T1509" s="34">
        <f>O1509+P1509+Q1509+R1509</f>
        <v/>
      </c>
      <c r="U1509" s="34">
        <f>N1509+T1509</f>
        <v/>
      </c>
      <c r="V1509" s="33">
        <f>N1509/S1509</f>
        <v/>
      </c>
      <c r="W1509" s="33">
        <f>T1509/S1509</f>
        <v/>
      </c>
      <c r="X1509" s="33">
        <f>U1509/S1509</f>
        <v/>
      </c>
      <c r="Y1509" s="4">
        <f>IF(T1509&gt;0,1,0)</f>
        <v/>
      </c>
      <c r="Z1509" s="4">
        <f>INDEX('Job Evaluation'!$I$5:$I$40,MATCH(G1509,'Job Evaluation'!$A$5:$A$40,0))</f>
        <v/>
      </c>
      <c r="AA1509" s="4">
        <f>SUMPRODUCT(($C$2:$C$3444=C1509)*($X$2:$X$3444&lt;X1509))+SUMPRODUCT(($C$2:C1509=C1509)*($X$2:X1509=X1509))</f>
        <v/>
      </c>
      <c r="AB1509" s="4">
        <f>MIN(4,INT((AA1509-1)*4/COUNTIF($C$2:$C$3444,C1509))+1)</f>
        <v/>
      </c>
    </row>
    <row r="1510">
      <c r="A1510" s="5" t="inlineStr">
        <is>
          <t>W01756</t>
        </is>
      </c>
      <c r="B1510" s="5" t="inlineStr">
        <is>
          <t>DE · Munich</t>
        </is>
      </c>
      <c r="C1510" s="5" t="inlineStr">
        <is>
          <t>DE</t>
        </is>
      </c>
      <c r="D1510" s="5" t="inlineStr">
        <is>
          <t>Munich</t>
        </is>
      </c>
      <c r="E1510" s="5" t="inlineStr">
        <is>
          <t>Sales</t>
        </is>
      </c>
      <c r="F1510" s="5" t="inlineStr">
        <is>
          <t>L3</t>
        </is>
      </c>
      <c r="G1510" s="5" t="inlineStr">
        <is>
          <t>Sales L3</t>
        </is>
      </c>
      <c r="H1510" s="5" t="inlineStr">
        <is>
          <t>M</t>
        </is>
      </c>
      <c r="I1510" s="5" t="inlineStr">
        <is>
          <t>Fixed-term</t>
        </is>
      </c>
      <c r="J1510" s="5" t="inlineStr">
        <is>
          <t>Remote</t>
        </is>
      </c>
      <c r="K1510" s="5" t="n">
        <v>1</v>
      </c>
      <c r="L1510" s="5" t="n">
        <v>40</v>
      </c>
      <c r="M1510" s="5" t="n">
        <v>3</v>
      </c>
      <c r="N1510" s="41" t="n">
        <v>66550</v>
      </c>
      <c r="O1510" s="41" t="n">
        <v>2860</v>
      </c>
      <c r="P1510" s="41" t="n">
        <v>7970</v>
      </c>
      <c r="Q1510" s="41" t="n">
        <v>0</v>
      </c>
      <c r="R1510" s="41" t="n">
        <v>0</v>
      </c>
      <c r="S1510" s="28">
        <f>L1510*Settings!$C$7</f>
        <v/>
      </c>
      <c r="T1510" s="34">
        <f>O1510+P1510+Q1510+R1510</f>
        <v/>
      </c>
      <c r="U1510" s="34">
        <f>N1510+T1510</f>
        <v/>
      </c>
      <c r="V1510" s="33">
        <f>N1510/S1510</f>
        <v/>
      </c>
      <c r="W1510" s="33">
        <f>T1510/S1510</f>
        <v/>
      </c>
      <c r="X1510" s="33">
        <f>U1510/S1510</f>
        <v/>
      </c>
      <c r="Y1510" s="4">
        <f>IF(T1510&gt;0,1,0)</f>
        <v/>
      </c>
      <c r="Z1510" s="4">
        <f>INDEX('Job Evaluation'!$I$5:$I$40,MATCH(G1510,'Job Evaluation'!$A$5:$A$40,0))</f>
        <v/>
      </c>
      <c r="AA1510" s="4">
        <f>SUMPRODUCT(($C$2:$C$3444=C1510)*($X$2:$X$3444&lt;X1510))+SUMPRODUCT(($C$2:C1510=C1510)*($X$2:X1510=X1510))</f>
        <v/>
      </c>
      <c r="AB1510" s="4">
        <f>MIN(4,INT((AA1510-1)*4/COUNTIF($C$2:$C$3444,C1510))+1)</f>
        <v/>
      </c>
    </row>
    <row r="1511">
      <c r="A1511" s="5" t="inlineStr">
        <is>
          <t>W01757</t>
        </is>
      </c>
      <c r="B1511" s="5" t="inlineStr">
        <is>
          <t>PL · Kraków</t>
        </is>
      </c>
      <c r="C1511" s="5" t="inlineStr">
        <is>
          <t>PL</t>
        </is>
      </c>
      <c r="D1511" s="5" t="inlineStr">
        <is>
          <t>Krakow</t>
        </is>
      </c>
      <c r="E1511" s="5" t="inlineStr">
        <is>
          <t>HR</t>
        </is>
      </c>
      <c r="F1511" s="5" t="inlineStr">
        <is>
          <t>L1</t>
        </is>
      </c>
      <c r="G1511" s="5" t="inlineStr">
        <is>
          <t>HR L1</t>
        </is>
      </c>
      <c r="H1511" s="5" t="inlineStr">
        <is>
          <t>F</t>
        </is>
      </c>
      <c r="I1511" s="5" t="inlineStr">
        <is>
          <t>Permanent</t>
        </is>
      </c>
      <c r="J1511" s="5" t="inlineStr">
        <is>
          <t>Hybrid</t>
        </is>
      </c>
      <c r="K1511" s="5" t="n">
        <v>1</v>
      </c>
      <c r="L1511" s="5" t="n">
        <v>40</v>
      </c>
      <c r="M1511" s="5" t="n">
        <v>2</v>
      </c>
      <c r="N1511" s="41" t="n">
        <v>22050</v>
      </c>
      <c r="O1511" s="41" t="n">
        <v>0</v>
      </c>
      <c r="P1511" s="41" t="n">
        <v>0</v>
      </c>
      <c r="Q1511" s="41" t="n">
        <v>0</v>
      </c>
      <c r="R1511" s="41" t="n">
        <v>0</v>
      </c>
      <c r="S1511" s="28">
        <f>L1511*Settings!$C$7</f>
        <v/>
      </c>
      <c r="T1511" s="34">
        <f>O1511+P1511+Q1511+R1511</f>
        <v/>
      </c>
      <c r="U1511" s="34">
        <f>N1511+T1511</f>
        <v/>
      </c>
      <c r="V1511" s="33">
        <f>N1511/S1511</f>
        <v/>
      </c>
      <c r="W1511" s="33">
        <f>T1511/S1511</f>
        <v/>
      </c>
      <c r="X1511" s="33">
        <f>U1511/S1511</f>
        <v/>
      </c>
      <c r="Y1511" s="4">
        <f>IF(T1511&gt;0,1,0)</f>
        <v/>
      </c>
      <c r="Z1511" s="4">
        <f>INDEX('Job Evaluation'!$I$5:$I$40,MATCH(G1511,'Job Evaluation'!$A$5:$A$40,0))</f>
        <v/>
      </c>
      <c r="AA1511" s="4">
        <f>SUMPRODUCT(($C$2:$C$3444=C1511)*($X$2:$X$3444&lt;X1511))+SUMPRODUCT(($C$2:C1511=C1511)*($X$2:X1511=X1511))</f>
        <v/>
      </c>
      <c r="AB1511" s="4">
        <f>MIN(4,INT((AA1511-1)*4/COUNTIF($C$2:$C$3444,C1511))+1)</f>
        <v/>
      </c>
    </row>
    <row r="1512">
      <c r="A1512" s="5" t="inlineStr">
        <is>
          <t>W01758</t>
        </is>
      </c>
      <c r="B1512" s="5" t="inlineStr">
        <is>
          <t>DE · Munich</t>
        </is>
      </c>
      <c r="C1512" s="5" t="inlineStr">
        <is>
          <t>DE</t>
        </is>
      </c>
      <c r="D1512" s="5" t="inlineStr">
        <is>
          <t>Munich</t>
        </is>
      </c>
      <c r="E1512" s="5" t="inlineStr">
        <is>
          <t>HR</t>
        </is>
      </c>
      <c r="F1512" s="5" t="inlineStr">
        <is>
          <t>L3</t>
        </is>
      </c>
      <c r="G1512" s="5" t="inlineStr">
        <is>
          <t>HR L3</t>
        </is>
      </c>
      <c r="H1512" s="5" t="inlineStr">
        <is>
          <t>M</t>
        </is>
      </c>
      <c r="I1512" s="5" t="inlineStr">
        <is>
          <t>Permanent</t>
        </is>
      </c>
      <c r="J1512" s="5" t="inlineStr">
        <is>
          <t>Hybrid</t>
        </is>
      </c>
      <c r="K1512" s="5" t="n">
        <v>1</v>
      </c>
      <c r="L1512" s="5" t="n">
        <v>40</v>
      </c>
      <c r="M1512" s="5" t="n">
        <v>1</v>
      </c>
      <c r="N1512" s="41" t="n">
        <v>63950</v>
      </c>
      <c r="O1512" s="41" t="n">
        <v>0</v>
      </c>
      <c r="P1512" s="41" t="n">
        <v>0</v>
      </c>
      <c r="Q1512" s="41" t="n">
        <v>0</v>
      </c>
      <c r="R1512" s="41" t="n">
        <v>0</v>
      </c>
      <c r="S1512" s="28">
        <f>L1512*Settings!$C$7</f>
        <v/>
      </c>
      <c r="T1512" s="34">
        <f>O1512+P1512+Q1512+R1512</f>
        <v/>
      </c>
      <c r="U1512" s="34">
        <f>N1512+T1512</f>
        <v/>
      </c>
      <c r="V1512" s="33">
        <f>N1512/S1512</f>
        <v/>
      </c>
      <c r="W1512" s="33">
        <f>T1512/S1512</f>
        <v/>
      </c>
      <c r="X1512" s="33">
        <f>U1512/S1512</f>
        <v/>
      </c>
      <c r="Y1512" s="4">
        <f>IF(T1512&gt;0,1,0)</f>
        <v/>
      </c>
      <c r="Z1512" s="4">
        <f>INDEX('Job Evaluation'!$I$5:$I$40,MATCH(G1512,'Job Evaluation'!$A$5:$A$40,0))</f>
        <v/>
      </c>
      <c r="AA1512" s="4">
        <f>SUMPRODUCT(($C$2:$C$3444=C1512)*($X$2:$X$3444&lt;X1512))+SUMPRODUCT(($C$2:C1512=C1512)*($X$2:X1512=X1512))</f>
        <v/>
      </c>
      <c r="AB1512" s="4">
        <f>MIN(4,INT((AA1512-1)*4/COUNTIF($C$2:$C$3444,C1512))+1)</f>
        <v/>
      </c>
    </row>
    <row r="1513">
      <c r="A1513" s="5" t="inlineStr">
        <is>
          <t>W01759</t>
        </is>
      </c>
      <c r="B1513" s="5" t="inlineStr">
        <is>
          <t>DE · Munich</t>
        </is>
      </c>
      <c r="C1513" s="5" t="inlineStr">
        <is>
          <t>DE</t>
        </is>
      </c>
      <c r="D1513" s="5" t="inlineStr">
        <is>
          <t>Munich</t>
        </is>
      </c>
      <c r="E1513" s="5" t="inlineStr">
        <is>
          <t>Operations</t>
        </is>
      </c>
      <c r="F1513" s="5" t="inlineStr">
        <is>
          <t>L1</t>
        </is>
      </c>
      <c r="G1513" s="5" t="inlineStr">
        <is>
          <t>Operations L1</t>
        </is>
      </c>
      <c r="H1513" s="5" t="inlineStr">
        <is>
          <t>M</t>
        </is>
      </c>
      <c r="I1513" s="5" t="inlineStr">
        <is>
          <t>Fixed-term</t>
        </is>
      </c>
      <c r="J1513" s="5" t="inlineStr">
        <is>
          <t>Hybrid</t>
        </is>
      </c>
      <c r="K1513" s="5" t="n">
        <v>1</v>
      </c>
      <c r="L1513" s="5" t="n">
        <v>40</v>
      </c>
      <c r="M1513" s="5" t="n">
        <v>2</v>
      </c>
      <c r="N1513" s="41" t="n">
        <v>35700</v>
      </c>
      <c r="O1513" s="41" t="n">
        <v>0</v>
      </c>
      <c r="P1513" s="41" t="n">
        <v>0</v>
      </c>
      <c r="Q1513" s="41" t="n">
        <v>0</v>
      </c>
      <c r="R1513" s="41" t="n">
        <v>0</v>
      </c>
      <c r="S1513" s="28">
        <f>L1513*Settings!$C$7</f>
        <v/>
      </c>
      <c r="T1513" s="34">
        <f>O1513+P1513+Q1513+R1513</f>
        <v/>
      </c>
      <c r="U1513" s="34">
        <f>N1513+T1513</f>
        <v/>
      </c>
      <c r="V1513" s="33">
        <f>N1513/S1513</f>
        <v/>
      </c>
      <c r="W1513" s="33">
        <f>T1513/S1513</f>
        <v/>
      </c>
      <c r="X1513" s="33">
        <f>U1513/S1513</f>
        <v/>
      </c>
      <c r="Y1513" s="4">
        <f>IF(T1513&gt;0,1,0)</f>
        <v/>
      </c>
      <c r="Z1513" s="4">
        <f>INDEX('Job Evaluation'!$I$5:$I$40,MATCH(G1513,'Job Evaluation'!$A$5:$A$40,0))</f>
        <v/>
      </c>
      <c r="AA1513" s="4">
        <f>SUMPRODUCT(($C$2:$C$3444=C1513)*($X$2:$X$3444&lt;X1513))+SUMPRODUCT(($C$2:C1513=C1513)*($X$2:X1513=X1513))</f>
        <v/>
      </c>
      <c r="AB1513" s="4">
        <f>MIN(4,INT((AA1513-1)*4/COUNTIF($C$2:$C$3444,C1513))+1)</f>
        <v/>
      </c>
    </row>
    <row r="1514">
      <c r="A1514" s="5" t="inlineStr">
        <is>
          <t>W01761</t>
        </is>
      </c>
      <c r="B1514" s="5" t="inlineStr">
        <is>
          <t>IT · Milan</t>
        </is>
      </c>
      <c r="C1514" s="5" t="inlineStr">
        <is>
          <t>IT</t>
        </is>
      </c>
      <c r="D1514" s="5" t="inlineStr">
        <is>
          <t>Milan</t>
        </is>
      </c>
      <c r="E1514" s="5" t="inlineStr">
        <is>
          <t>Sales</t>
        </is>
      </c>
      <c r="F1514" s="5" t="inlineStr">
        <is>
          <t>L4</t>
        </is>
      </c>
      <c r="G1514" s="5" t="inlineStr">
        <is>
          <t>Sales L4</t>
        </is>
      </c>
      <c r="H1514" s="5" t="inlineStr">
        <is>
          <t>M</t>
        </is>
      </c>
      <c r="I1514" s="5" t="inlineStr">
        <is>
          <t>Permanent</t>
        </is>
      </c>
      <c r="J1514" s="5" t="inlineStr">
        <is>
          <t>Onsite</t>
        </is>
      </c>
      <c r="K1514" s="5" t="n">
        <v>1</v>
      </c>
      <c r="L1514" s="5" t="n">
        <v>40</v>
      </c>
      <c r="M1514" s="5" t="n">
        <v>5</v>
      </c>
      <c r="N1514" s="41" t="n">
        <v>58850</v>
      </c>
      <c r="O1514" s="41" t="n">
        <v>6690</v>
      </c>
      <c r="P1514" s="41" t="n">
        <v>6680</v>
      </c>
      <c r="Q1514" s="41" t="n">
        <v>0</v>
      </c>
      <c r="R1514" s="41" t="n">
        <v>0</v>
      </c>
      <c r="S1514" s="28">
        <f>L1514*Settings!$C$7</f>
        <v/>
      </c>
      <c r="T1514" s="34">
        <f>O1514+P1514+Q1514+R1514</f>
        <v/>
      </c>
      <c r="U1514" s="34">
        <f>N1514+T1514</f>
        <v/>
      </c>
      <c r="V1514" s="33">
        <f>N1514/S1514</f>
        <v/>
      </c>
      <c r="W1514" s="33">
        <f>T1514/S1514</f>
        <v/>
      </c>
      <c r="X1514" s="33">
        <f>U1514/S1514</f>
        <v/>
      </c>
      <c r="Y1514" s="4">
        <f>IF(T1514&gt;0,1,0)</f>
        <v/>
      </c>
      <c r="Z1514" s="4">
        <f>INDEX('Job Evaluation'!$I$5:$I$40,MATCH(G1514,'Job Evaluation'!$A$5:$A$40,0))</f>
        <v/>
      </c>
      <c r="AA1514" s="4">
        <f>SUMPRODUCT(($C$2:$C$3444=C1514)*($X$2:$X$3444&lt;X1514))+SUMPRODUCT(($C$2:C1514=C1514)*($X$2:X1514=X1514))</f>
        <v/>
      </c>
      <c r="AB1514" s="4">
        <f>MIN(4,INT((AA1514-1)*4/COUNTIF($C$2:$C$3444,C1514))+1)</f>
        <v/>
      </c>
    </row>
    <row r="1515">
      <c r="A1515" s="5" t="inlineStr">
        <is>
          <t>W01762</t>
        </is>
      </c>
      <c r="B1515" s="5" t="inlineStr">
        <is>
          <t>ES · Barcelona</t>
        </is>
      </c>
      <c r="C1515" s="5" t="inlineStr">
        <is>
          <t>ES</t>
        </is>
      </c>
      <c r="D1515" s="5" t="inlineStr">
        <is>
          <t>Barcelona</t>
        </is>
      </c>
      <c r="E1515" s="5" t="inlineStr">
        <is>
          <t>Customer Service</t>
        </is>
      </c>
      <c r="F1515" s="5" t="inlineStr">
        <is>
          <t>L5</t>
        </is>
      </c>
      <c r="G1515" s="5" t="inlineStr">
        <is>
          <t>Customer Service L5</t>
        </is>
      </c>
      <c r="H1515" s="5" t="inlineStr">
        <is>
          <t>M</t>
        </is>
      </c>
      <c r="I1515" s="5" t="inlineStr">
        <is>
          <t>Permanent</t>
        </is>
      </c>
      <c r="J1515" s="5" t="inlineStr">
        <is>
          <t>Hybrid</t>
        </is>
      </c>
      <c r="K1515" s="5" t="n">
        <v>0.8</v>
      </c>
      <c r="L1515" s="5" t="n">
        <v>32</v>
      </c>
      <c r="M1515" s="5" t="n">
        <v>3</v>
      </c>
      <c r="N1515" s="41" t="n">
        <v>53160</v>
      </c>
      <c r="O1515" s="41" t="n">
        <v>6280</v>
      </c>
      <c r="P1515" s="41" t="n">
        <v>0</v>
      </c>
      <c r="Q1515" s="41" t="n">
        <v>0</v>
      </c>
      <c r="R1515" s="41" t="n">
        <v>5400</v>
      </c>
      <c r="S1515" s="28">
        <f>L1515*Settings!$C$7</f>
        <v/>
      </c>
      <c r="T1515" s="34">
        <f>O1515+P1515+Q1515+R1515</f>
        <v/>
      </c>
      <c r="U1515" s="34">
        <f>N1515+T1515</f>
        <v/>
      </c>
      <c r="V1515" s="33">
        <f>N1515/S1515</f>
        <v/>
      </c>
      <c r="W1515" s="33">
        <f>T1515/S1515</f>
        <v/>
      </c>
      <c r="X1515" s="33">
        <f>U1515/S1515</f>
        <v/>
      </c>
      <c r="Y1515" s="4">
        <f>IF(T1515&gt;0,1,0)</f>
        <v/>
      </c>
      <c r="Z1515" s="4">
        <f>INDEX('Job Evaluation'!$I$5:$I$40,MATCH(G1515,'Job Evaluation'!$A$5:$A$40,0))</f>
        <v/>
      </c>
      <c r="AA1515" s="4">
        <f>SUMPRODUCT(($C$2:$C$3444=C1515)*($X$2:$X$3444&lt;X1515))+SUMPRODUCT(($C$2:C1515=C1515)*($X$2:X1515=X1515))</f>
        <v/>
      </c>
      <c r="AB1515" s="4">
        <f>MIN(4,INT((AA1515-1)*4/COUNTIF($C$2:$C$3444,C1515))+1)</f>
        <v/>
      </c>
    </row>
    <row r="1516">
      <c r="A1516" s="5" t="inlineStr">
        <is>
          <t>W01764</t>
        </is>
      </c>
      <c r="B1516" s="5" t="inlineStr">
        <is>
          <t>IT · Milan</t>
        </is>
      </c>
      <c r="C1516" s="5" t="inlineStr">
        <is>
          <t>IT</t>
        </is>
      </c>
      <c r="D1516" s="5" t="inlineStr">
        <is>
          <t>Milan</t>
        </is>
      </c>
      <c r="E1516" s="5" t="inlineStr">
        <is>
          <t>Tech</t>
        </is>
      </c>
      <c r="F1516" s="5" t="inlineStr">
        <is>
          <t>L1</t>
        </is>
      </c>
      <c r="G1516" s="5" t="inlineStr">
        <is>
          <t>Tech L1</t>
        </is>
      </c>
      <c r="H1516" s="5" t="inlineStr">
        <is>
          <t>F</t>
        </is>
      </c>
      <c r="I1516" s="5" t="inlineStr">
        <is>
          <t>Permanent</t>
        </is>
      </c>
      <c r="J1516" s="5" t="inlineStr">
        <is>
          <t>Hybrid</t>
        </is>
      </c>
      <c r="K1516" s="5" t="n">
        <v>1</v>
      </c>
      <c r="L1516" s="5" t="n">
        <v>40</v>
      </c>
      <c r="M1516" s="5" t="n">
        <v>3</v>
      </c>
      <c r="N1516" s="41" t="n">
        <v>32000</v>
      </c>
      <c r="O1516" s="41" t="n">
        <v>0</v>
      </c>
      <c r="P1516" s="41" t="n">
        <v>0</v>
      </c>
      <c r="Q1516" s="41" t="n">
        <v>0</v>
      </c>
      <c r="R1516" s="41" t="n">
        <v>0</v>
      </c>
      <c r="S1516" s="28">
        <f>L1516*Settings!$C$7</f>
        <v/>
      </c>
      <c r="T1516" s="34">
        <f>O1516+P1516+Q1516+R1516</f>
        <v/>
      </c>
      <c r="U1516" s="34">
        <f>N1516+T1516</f>
        <v/>
      </c>
      <c r="V1516" s="33">
        <f>N1516/S1516</f>
        <v/>
      </c>
      <c r="W1516" s="33">
        <f>T1516/S1516</f>
        <v/>
      </c>
      <c r="X1516" s="33">
        <f>U1516/S1516</f>
        <v/>
      </c>
      <c r="Y1516" s="4">
        <f>IF(T1516&gt;0,1,0)</f>
        <v/>
      </c>
      <c r="Z1516" s="4">
        <f>INDEX('Job Evaluation'!$I$5:$I$40,MATCH(G1516,'Job Evaluation'!$A$5:$A$40,0))</f>
        <v/>
      </c>
      <c r="AA1516" s="4">
        <f>SUMPRODUCT(($C$2:$C$3444=C1516)*($X$2:$X$3444&lt;X1516))+SUMPRODUCT(($C$2:C1516=C1516)*($X$2:X1516=X1516))</f>
        <v/>
      </c>
      <c r="AB1516" s="4">
        <f>MIN(4,INT((AA1516-1)*4/COUNTIF($C$2:$C$3444,C1516))+1)</f>
        <v/>
      </c>
    </row>
    <row r="1517">
      <c r="A1517" s="5" t="inlineStr">
        <is>
          <t>W01765</t>
        </is>
      </c>
      <c r="B1517" s="5" t="inlineStr">
        <is>
          <t>DE · Munich</t>
        </is>
      </c>
      <c r="C1517" s="5" t="inlineStr">
        <is>
          <t>DE</t>
        </is>
      </c>
      <c r="D1517" s="5" t="inlineStr">
        <is>
          <t>Munich</t>
        </is>
      </c>
      <c r="E1517" s="5" t="inlineStr">
        <is>
          <t>Operations</t>
        </is>
      </c>
      <c r="F1517" s="5" t="inlineStr">
        <is>
          <t>L2</t>
        </is>
      </c>
      <c r="G1517" s="5" t="inlineStr">
        <is>
          <t>Operations L2</t>
        </is>
      </c>
      <c r="H1517" s="5" t="inlineStr">
        <is>
          <t>M</t>
        </is>
      </c>
      <c r="I1517" s="5" t="inlineStr">
        <is>
          <t>Permanent</t>
        </is>
      </c>
      <c r="J1517" s="5" t="inlineStr">
        <is>
          <t>Hybrid</t>
        </is>
      </c>
      <c r="K1517" s="5" t="n">
        <v>0.8</v>
      </c>
      <c r="L1517" s="5" t="n">
        <v>32</v>
      </c>
      <c r="M1517" s="5" t="n">
        <v>4</v>
      </c>
      <c r="N1517" s="41" t="n">
        <v>30480</v>
      </c>
      <c r="O1517" s="41" t="n">
        <v>0</v>
      </c>
      <c r="P1517" s="41" t="n">
        <v>0</v>
      </c>
      <c r="Q1517" s="41" t="n">
        <v>0</v>
      </c>
      <c r="R1517" s="41" t="n">
        <v>0</v>
      </c>
      <c r="S1517" s="28">
        <f>L1517*Settings!$C$7</f>
        <v/>
      </c>
      <c r="T1517" s="34">
        <f>O1517+P1517+Q1517+R1517</f>
        <v/>
      </c>
      <c r="U1517" s="34">
        <f>N1517+T1517</f>
        <v/>
      </c>
      <c r="V1517" s="33">
        <f>N1517/S1517</f>
        <v/>
      </c>
      <c r="W1517" s="33">
        <f>T1517/S1517</f>
        <v/>
      </c>
      <c r="X1517" s="33">
        <f>U1517/S1517</f>
        <v/>
      </c>
      <c r="Y1517" s="4">
        <f>IF(T1517&gt;0,1,0)</f>
        <v/>
      </c>
      <c r="Z1517" s="4">
        <f>INDEX('Job Evaluation'!$I$5:$I$40,MATCH(G1517,'Job Evaluation'!$A$5:$A$40,0))</f>
        <v/>
      </c>
      <c r="AA1517" s="4">
        <f>SUMPRODUCT(($C$2:$C$3444=C1517)*($X$2:$X$3444&lt;X1517))+SUMPRODUCT(($C$2:C1517=C1517)*($X$2:X1517=X1517))</f>
        <v/>
      </c>
      <c r="AB1517" s="4">
        <f>MIN(4,INT((AA1517-1)*4/COUNTIF($C$2:$C$3444,C1517))+1)</f>
        <v/>
      </c>
    </row>
    <row r="1518">
      <c r="A1518" s="5" t="inlineStr">
        <is>
          <t>W01766</t>
        </is>
      </c>
      <c r="B1518" s="5" t="inlineStr">
        <is>
          <t>DE · Munich</t>
        </is>
      </c>
      <c r="C1518" s="5" t="inlineStr">
        <is>
          <t>DE</t>
        </is>
      </c>
      <c r="D1518" s="5" t="inlineStr">
        <is>
          <t>Munich</t>
        </is>
      </c>
      <c r="E1518" s="5" t="inlineStr">
        <is>
          <t>Finance</t>
        </is>
      </c>
      <c r="F1518" s="5" t="inlineStr">
        <is>
          <t>L1</t>
        </is>
      </c>
      <c r="G1518" s="5" t="inlineStr">
        <is>
          <t>Finance L1</t>
        </is>
      </c>
      <c r="H1518" s="5" t="inlineStr">
        <is>
          <t>M</t>
        </is>
      </c>
      <c r="I1518" s="5" t="inlineStr">
        <is>
          <t>Fixed-term</t>
        </is>
      </c>
      <c r="J1518" s="5" t="inlineStr">
        <is>
          <t>Hybrid</t>
        </is>
      </c>
      <c r="K1518" s="5" t="n">
        <v>1</v>
      </c>
      <c r="L1518" s="5" t="n">
        <v>40</v>
      </c>
      <c r="M1518" s="5" t="n">
        <v>3</v>
      </c>
      <c r="N1518" s="41" t="n">
        <v>41350</v>
      </c>
      <c r="O1518" s="41" t="n">
        <v>0</v>
      </c>
      <c r="P1518" s="41" t="n">
        <v>0</v>
      </c>
      <c r="Q1518" s="41" t="n">
        <v>0</v>
      </c>
      <c r="R1518" s="41" t="n">
        <v>0</v>
      </c>
      <c r="S1518" s="28">
        <f>L1518*Settings!$C$7</f>
        <v/>
      </c>
      <c r="T1518" s="34">
        <f>O1518+P1518+Q1518+R1518</f>
        <v/>
      </c>
      <c r="U1518" s="34">
        <f>N1518+T1518</f>
        <v/>
      </c>
      <c r="V1518" s="33">
        <f>N1518/S1518</f>
        <v/>
      </c>
      <c r="W1518" s="33">
        <f>T1518/S1518</f>
        <v/>
      </c>
      <c r="X1518" s="33">
        <f>U1518/S1518</f>
        <v/>
      </c>
      <c r="Y1518" s="4">
        <f>IF(T1518&gt;0,1,0)</f>
        <v/>
      </c>
      <c r="Z1518" s="4">
        <f>INDEX('Job Evaluation'!$I$5:$I$40,MATCH(G1518,'Job Evaluation'!$A$5:$A$40,0))</f>
        <v/>
      </c>
      <c r="AA1518" s="4">
        <f>SUMPRODUCT(($C$2:$C$3444=C1518)*($X$2:$X$3444&lt;X1518))+SUMPRODUCT(($C$2:C1518=C1518)*($X$2:X1518=X1518))</f>
        <v/>
      </c>
      <c r="AB1518" s="4">
        <f>MIN(4,INT((AA1518-1)*4/COUNTIF($C$2:$C$3444,C1518))+1)</f>
        <v/>
      </c>
    </row>
    <row r="1519">
      <c r="A1519" s="5" t="inlineStr">
        <is>
          <t>W01767</t>
        </is>
      </c>
      <c r="B1519" s="5" t="inlineStr">
        <is>
          <t>IT · Milan</t>
        </is>
      </c>
      <c r="C1519" s="5" t="inlineStr">
        <is>
          <t>IT</t>
        </is>
      </c>
      <c r="D1519" s="5" t="inlineStr">
        <is>
          <t>Milan</t>
        </is>
      </c>
      <c r="E1519" s="5" t="inlineStr">
        <is>
          <t>Tech</t>
        </is>
      </c>
      <c r="F1519" s="5" t="inlineStr">
        <is>
          <t>L1</t>
        </is>
      </c>
      <c r="G1519" s="5" t="inlineStr">
        <is>
          <t>Tech L1</t>
        </is>
      </c>
      <c r="H1519" s="5" t="inlineStr">
        <is>
          <t>F</t>
        </is>
      </c>
      <c r="I1519" s="5" t="inlineStr">
        <is>
          <t>Permanent</t>
        </is>
      </c>
      <c r="J1519" s="5" t="inlineStr">
        <is>
          <t>Onsite</t>
        </is>
      </c>
      <c r="K1519" s="5" t="n">
        <v>1</v>
      </c>
      <c r="L1519" s="5" t="n">
        <v>40</v>
      </c>
      <c r="M1519" s="5" t="n">
        <v>4</v>
      </c>
      <c r="N1519" s="41" t="n">
        <v>36200</v>
      </c>
      <c r="O1519" s="41" t="n">
        <v>0</v>
      </c>
      <c r="P1519" s="41" t="n">
        <v>0</v>
      </c>
      <c r="Q1519" s="41" t="n">
        <v>0</v>
      </c>
      <c r="R1519" s="41" t="n">
        <v>0</v>
      </c>
      <c r="S1519" s="28">
        <f>L1519*Settings!$C$7</f>
        <v/>
      </c>
      <c r="T1519" s="34">
        <f>O1519+P1519+Q1519+R1519</f>
        <v/>
      </c>
      <c r="U1519" s="34">
        <f>N1519+T1519</f>
        <v/>
      </c>
      <c r="V1519" s="33">
        <f>N1519/S1519</f>
        <v/>
      </c>
      <c r="W1519" s="33">
        <f>T1519/S1519</f>
        <v/>
      </c>
      <c r="X1519" s="33">
        <f>U1519/S1519</f>
        <v/>
      </c>
      <c r="Y1519" s="4">
        <f>IF(T1519&gt;0,1,0)</f>
        <v/>
      </c>
      <c r="Z1519" s="4">
        <f>INDEX('Job Evaluation'!$I$5:$I$40,MATCH(G1519,'Job Evaluation'!$A$5:$A$40,0))</f>
        <v/>
      </c>
      <c r="AA1519" s="4">
        <f>SUMPRODUCT(($C$2:$C$3444=C1519)*($X$2:$X$3444&lt;X1519))+SUMPRODUCT(($C$2:C1519=C1519)*($X$2:X1519=X1519))</f>
        <v/>
      </c>
      <c r="AB1519" s="4">
        <f>MIN(4,INT((AA1519-1)*4/COUNTIF($C$2:$C$3444,C1519))+1)</f>
        <v/>
      </c>
    </row>
    <row r="1520">
      <c r="A1520" s="5" t="inlineStr">
        <is>
          <t>W01768</t>
        </is>
      </c>
      <c r="B1520" s="5" t="inlineStr">
        <is>
          <t>IT · Milan</t>
        </is>
      </c>
      <c r="C1520" s="5" t="inlineStr">
        <is>
          <t>IT</t>
        </is>
      </c>
      <c r="D1520" s="5" t="inlineStr">
        <is>
          <t>Milan</t>
        </is>
      </c>
      <c r="E1520" s="5" t="inlineStr">
        <is>
          <t>HR</t>
        </is>
      </c>
      <c r="F1520" s="5" t="inlineStr">
        <is>
          <t>L2</t>
        </is>
      </c>
      <c r="G1520" s="5" t="inlineStr">
        <is>
          <t>HR L2</t>
        </is>
      </c>
      <c r="H1520" s="5" t="inlineStr">
        <is>
          <t>F</t>
        </is>
      </c>
      <c r="I1520" s="5" t="inlineStr">
        <is>
          <t>Permanent</t>
        </is>
      </c>
      <c r="J1520" s="5" t="inlineStr">
        <is>
          <t>Hybrid</t>
        </is>
      </c>
      <c r="K1520" s="5" t="n">
        <v>1</v>
      </c>
      <c r="L1520" s="5" t="n">
        <v>40</v>
      </c>
      <c r="M1520" s="5" t="n">
        <v>3</v>
      </c>
      <c r="N1520" s="41" t="n">
        <v>35600</v>
      </c>
      <c r="O1520" s="41" t="n">
        <v>0</v>
      </c>
      <c r="P1520" s="41" t="n">
        <v>0</v>
      </c>
      <c r="Q1520" s="41" t="n">
        <v>0</v>
      </c>
      <c r="R1520" s="41" t="n">
        <v>0</v>
      </c>
      <c r="S1520" s="28">
        <f>L1520*Settings!$C$7</f>
        <v/>
      </c>
      <c r="T1520" s="34">
        <f>O1520+P1520+Q1520+R1520</f>
        <v/>
      </c>
      <c r="U1520" s="34">
        <f>N1520+T1520</f>
        <v/>
      </c>
      <c r="V1520" s="33">
        <f>N1520/S1520</f>
        <v/>
      </c>
      <c r="W1520" s="33">
        <f>T1520/S1520</f>
        <v/>
      </c>
      <c r="X1520" s="33">
        <f>U1520/S1520</f>
        <v/>
      </c>
      <c r="Y1520" s="4">
        <f>IF(T1520&gt;0,1,0)</f>
        <v/>
      </c>
      <c r="Z1520" s="4">
        <f>INDEX('Job Evaluation'!$I$5:$I$40,MATCH(G1520,'Job Evaluation'!$A$5:$A$40,0))</f>
        <v/>
      </c>
      <c r="AA1520" s="4">
        <f>SUMPRODUCT(($C$2:$C$3444=C1520)*($X$2:$X$3444&lt;X1520))+SUMPRODUCT(($C$2:C1520=C1520)*($X$2:X1520=X1520))</f>
        <v/>
      </c>
      <c r="AB1520" s="4">
        <f>MIN(4,INT((AA1520-1)*4/COUNTIF($C$2:$C$3444,C1520))+1)</f>
        <v/>
      </c>
    </row>
    <row r="1521">
      <c r="A1521" s="5" t="inlineStr">
        <is>
          <t>W01769</t>
        </is>
      </c>
      <c r="B1521" s="5" t="inlineStr">
        <is>
          <t>PL · Kraków</t>
        </is>
      </c>
      <c r="C1521" s="5" t="inlineStr">
        <is>
          <t>PL</t>
        </is>
      </c>
      <c r="D1521" s="5" t="inlineStr">
        <is>
          <t>Krakow</t>
        </is>
      </c>
      <c r="E1521" s="5" t="inlineStr">
        <is>
          <t>Operations</t>
        </is>
      </c>
      <c r="F1521" s="5" t="inlineStr">
        <is>
          <t>L1</t>
        </is>
      </c>
      <c r="G1521" s="5" t="inlineStr">
        <is>
          <t>Operations L1</t>
        </is>
      </c>
      <c r="H1521" s="5" t="inlineStr">
        <is>
          <t>F</t>
        </is>
      </c>
      <c r="I1521" s="5" t="inlineStr">
        <is>
          <t>Fixed-term</t>
        </is>
      </c>
      <c r="J1521" s="5" t="inlineStr">
        <is>
          <t>Onsite</t>
        </is>
      </c>
      <c r="K1521" s="5" t="n">
        <v>1</v>
      </c>
      <c r="L1521" s="5" t="n">
        <v>40</v>
      </c>
      <c r="M1521" s="5" t="n">
        <v>4</v>
      </c>
      <c r="N1521" s="41" t="n">
        <v>19150</v>
      </c>
      <c r="O1521" s="41" t="n">
        <v>0</v>
      </c>
      <c r="P1521" s="41" t="n">
        <v>0</v>
      </c>
      <c r="Q1521" s="41" t="n">
        <v>840</v>
      </c>
      <c r="R1521" s="41" t="n">
        <v>0</v>
      </c>
      <c r="S1521" s="28">
        <f>L1521*Settings!$C$7</f>
        <v/>
      </c>
      <c r="T1521" s="34">
        <f>O1521+P1521+Q1521+R1521</f>
        <v/>
      </c>
      <c r="U1521" s="34">
        <f>N1521+T1521</f>
        <v/>
      </c>
      <c r="V1521" s="33">
        <f>N1521/S1521</f>
        <v/>
      </c>
      <c r="W1521" s="33">
        <f>T1521/S1521</f>
        <v/>
      </c>
      <c r="X1521" s="33">
        <f>U1521/S1521</f>
        <v/>
      </c>
      <c r="Y1521" s="4">
        <f>IF(T1521&gt;0,1,0)</f>
        <v/>
      </c>
      <c r="Z1521" s="4">
        <f>INDEX('Job Evaluation'!$I$5:$I$40,MATCH(G1521,'Job Evaluation'!$A$5:$A$40,0))</f>
        <v/>
      </c>
      <c r="AA1521" s="4">
        <f>SUMPRODUCT(($C$2:$C$3444=C1521)*($X$2:$X$3444&lt;X1521))+SUMPRODUCT(($C$2:C1521=C1521)*($X$2:X1521=X1521))</f>
        <v/>
      </c>
      <c r="AB1521" s="4">
        <f>MIN(4,INT((AA1521-1)*4/COUNTIF($C$2:$C$3444,C1521))+1)</f>
        <v/>
      </c>
    </row>
    <row r="1522">
      <c r="A1522" s="5" t="inlineStr">
        <is>
          <t>W01770</t>
        </is>
      </c>
      <c r="B1522" s="5" t="inlineStr">
        <is>
          <t>IT · Milan</t>
        </is>
      </c>
      <c r="C1522" s="5" t="inlineStr">
        <is>
          <t>IT</t>
        </is>
      </c>
      <c r="D1522" s="5" t="inlineStr">
        <is>
          <t>Milan</t>
        </is>
      </c>
      <c r="E1522" s="5" t="inlineStr">
        <is>
          <t>Sales</t>
        </is>
      </c>
      <c r="F1522" s="5" t="inlineStr">
        <is>
          <t>L2</t>
        </is>
      </c>
      <c r="G1522" s="5" t="inlineStr">
        <is>
          <t>Sales L2</t>
        </is>
      </c>
      <c r="H1522" s="5" t="inlineStr">
        <is>
          <t>F</t>
        </is>
      </c>
      <c r="I1522" s="5" t="inlineStr">
        <is>
          <t>Permanent</t>
        </is>
      </c>
      <c r="J1522" s="5" t="inlineStr">
        <is>
          <t>Hybrid</t>
        </is>
      </c>
      <c r="K1522" s="5" t="n">
        <v>1</v>
      </c>
      <c r="L1522" s="5" t="n">
        <v>40</v>
      </c>
      <c r="M1522" s="5" t="n">
        <v>3</v>
      </c>
      <c r="N1522" s="41" t="n">
        <v>28100</v>
      </c>
      <c r="O1522" s="41" t="n">
        <v>0</v>
      </c>
      <c r="P1522" s="41" t="n">
        <v>3180</v>
      </c>
      <c r="Q1522" s="41" t="n">
        <v>0</v>
      </c>
      <c r="R1522" s="41" t="n">
        <v>0</v>
      </c>
      <c r="S1522" s="28">
        <f>L1522*Settings!$C$7</f>
        <v/>
      </c>
      <c r="T1522" s="34">
        <f>O1522+P1522+Q1522+R1522</f>
        <v/>
      </c>
      <c r="U1522" s="34">
        <f>N1522+T1522</f>
        <v/>
      </c>
      <c r="V1522" s="33">
        <f>N1522/S1522</f>
        <v/>
      </c>
      <c r="W1522" s="33">
        <f>T1522/S1522</f>
        <v/>
      </c>
      <c r="X1522" s="33">
        <f>U1522/S1522</f>
        <v/>
      </c>
      <c r="Y1522" s="4">
        <f>IF(T1522&gt;0,1,0)</f>
        <v/>
      </c>
      <c r="Z1522" s="4">
        <f>INDEX('Job Evaluation'!$I$5:$I$40,MATCH(G1522,'Job Evaluation'!$A$5:$A$40,0))</f>
        <v/>
      </c>
      <c r="AA1522" s="4">
        <f>SUMPRODUCT(($C$2:$C$3444=C1522)*($X$2:$X$3444&lt;X1522))+SUMPRODUCT(($C$2:C1522=C1522)*($X$2:X1522=X1522))</f>
        <v/>
      </c>
      <c r="AB1522" s="4">
        <f>MIN(4,INT((AA1522-1)*4/COUNTIF($C$2:$C$3444,C1522))+1)</f>
        <v/>
      </c>
    </row>
    <row r="1523">
      <c r="A1523" s="5" t="inlineStr">
        <is>
          <t>W01771</t>
        </is>
      </c>
      <c r="B1523" s="5" t="inlineStr">
        <is>
          <t>PL · Kraków</t>
        </is>
      </c>
      <c r="C1523" s="5" t="inlineStr">
        <is>
          <t>PL</t>
        </is>
      </c>
      <c r="D1523" s="5" t="inlineStr">
        <is>
          <t>Krakow</t>
        </is>
      </c>
      <c r="E1523" s="5" t="inlineStr">
        <is>
          <t>Tech</t>
        </is>
      </c>
      <c r="F1523" s="5" t="inlineStr">
        <is>
          <t>L2</t>
        </is>
      </c>
      <c r="G1523" s="5" t="inlineStr">
        <is>
          <t>Tech L2</t>
        </is>
      </c>
      <c r="H1523" s="5" t="inlineStr">
        <is>
          <t>M</t>
        </is>
      </c>
      <c r="I1523" s="5" t="inlineStr">
        <is>
          <t>Permanent</t>
        </is>
      </c>
      <c r="J1523" s="5" t="inlineStr">
        <is>
          <t>Remote</t>
        </is>
      </c>
      <c r="K1523" s="5" t="n">
        <v>1</v>
      </c>
      <c r="L1523" s="5" t="n">
        <v>40</v>
      </c>
      <c r="M1523" s="5" t="n">
        <v>3</v>
      </c>
      <c r="N1523" s="41" t="n">
        <v>33150</v>
      </c>
      <c r="O1523" s="41" t="n">
        <v>0</v>
      </c>
      <c r="P1523" s="41" t="n">
        <v>0</v>
      </c>
      <c r="Q1523" s="41" t="n">
        <v>0</v>
      </c>
      <c r="R1523" s="41" t="n">
        <v>0</v>
      </c>
      <c r="S1523" s="28">
        <f>L1523*Settings!$C$7</f>
        <v/>
      </c>
      <c r="T1523" s="34">
        <f>O1523+P1523+Q1523+R1523</f>
        <v/>
      </c>
      <c r="U1523" s="34">
        <f>N1523+T1523</f>
        <v/>
      </c>
      <c r="V1523" s="33">
        <f>N1523/S1523</f>
        <v/>
      </c>
      <c r="W1523" s="33">
        <f>T1523/S1523</f>
        <v/>
      </c>
      <c r="X1523" s="33">
        <f>U1523/S1523</f>
        <v/>
      </c>
      <c r="Y1523" s="4">
        <f>IF(T1523&gt;0,1,0)</f>
        <v/>
      </c>
      <c r="Z1523" s="4">
        <f>INDEX('Job Evaluation'!$I$5:$I$40,MATCH(G1523,'Job Evaluation'!$A$5:$A$40,0))</f>
        <v/>
      </c>
      <c r="AA1523" s="4">
        <f>SUMPRODUCT(($C$2:$C$3444=C1523)*($X$2:$X$3444&lt;X1523))+SUMPRODUCT(($C$2:C1523=C1523)*($X$2:X1523=X1523))</f>
        <v/>
      </c>
      <c r="AB1523" s="4">
        <f>MIN(4,INT((AA1523-1)*4/COUNTIF($C$2:$C$3444,C1523))+1)</f>
        <v/>
      </c>
    </row>
    <row r="1524">
      <c r="A1524" s="5" t="inlineStr">
        <is>
          <t>W01772</t>
        </is>
      </c>
      <c r="B1524" s="5" t="inlineStr">
        <is>
          <t>DE · Munich</t>
        </is>
      </c>
      <c r="C1524" s="5" t="inlineStr">
        <is>
          <t>DE</t>
        </is>
      </c>
      <c r="D1524" s="5" t="inlineStr">
        <is>
          <t>Munich</t>
        </is>
      </c>
      <c r="E1524" s="5" t="inlineStr">
        <is>
          <t>HR</t>
        </is>
      </c>
      <c r="F1524" s="5" t="inlineStr">
        <is>
          <t>L5</t>
        </is>
      </c>
      <c r="G1524" s="5" t="inlineStr">
        <is>
          <t>HR L5</t>
        </is>
      </c>
      <c r="H1524" s="5" t="inlineStr">
        <is>
          <t>M</t>
        </is>
      </c>
      <c r="I1524" s="5" t="inlineStr">
        <is>
          <t>Permanent</t>
        </is>
      </c>
      <c r="J1524" s="5" t="inlineStr">
        <is>
          <t>Hybrid</t>
        </is>
      </c>
      <c r="K1524" s="5" t="n">
        <v>1</v>
      </c>
      <c r="L1524" s="5" t="n">
        <v>40</v>
      </c>
      <c r="M1524" s="5" t="n">
        <v>4</v>
      </c>
      <c r="N1524" s="41" t="n">
        <v>113700</v>
      </c>
      <c r="O1524" s="41" t="n">
        <v>16440</v>
      </c>
      <c r="P1524" s="41" t="n">
        <v>0</v>
      </c>
      <c r="Q1524" s="41" t="n">
        <v>0</v>
      </c>
      <c r="R1524" s="41" t="n">
        <v>7200</v>
      </c>
      <c r="S1524" s="28">
        <f>L1524*Settings!$C$7</f>
        <v/>
      </c>
      <c r="T1524" s="34">
        <f>O1524+P1524+Q1524+R1524</f>
        <v/>
      </c>
      <c r="U1524" s="34">
        <f>N1524+T1524</f>
        <v/>
      </c>
      <c r="V1524" s="33">
        <f>N1524/S1524</f>
        <v/>
      </c>
      <c r="W1524" s="33">
        <f>T1524/S1524</f>
        <v/>
      </c>
      <c r="X1524" s="33">
        <f>U1524/S1524</f>
        <v/>
      </c>
      <c r="Y1524" s="4">
        <f>IF(T1524&gt;0,1,0)</f>
        <v/>
      </c>
      <c r="Z1524" s="4">
        <f>INDEX('Job Evaluation'!$I$5:$I$40,MATCH(G1524,'Job Evaluation'!$A$5:$A$40,0))</f>
        <v/>
      </c>
      <c r="AA1524" s="4">
        <f>SUMPRODUCT(($C$2:$C$3444=C1524)*($X$2:$X$3444&lt;X1524))+SUMPRODUCT(($C$2:C1524=C1524)*($X$2:X1524=X1524))</f>
        <v/>
      </c>
      <c r="AB1524" s="4">
        <f>MIN(4,INT((AA1524-1)*4/COUNTIF($C$2:$C$3444,C1524))+1)</f>
        <v/>
      </c>
    </row>
    <row r="1525">
      <c r="A1525" s="5" t="inlineStr">
        <is>
          <t>W01773</t>
        </is>
      </c>
      <c r="B1525" s="5" t="inlineStr">
        <is>
          <t>DE · Munich</t>
        </is>
      </c>
      <c r="C1525" s="5" t="inlineStr">
        <is>
          <t>DE</t>
        </is>
      </c>
      <c r="D1525" s="5" t="inlineStr">
        <is>
          <t>Munich</t>
        </is>
      </c>
      <c r="E1525" s="5" t="inlineStr">
        <is>
          <t>Operations</t>
        </is>
      </c>
      <c r="F1525" s="5" t="inlineStr">
        <is>
          <t>L3</t>
        </is>
      </c>
      <c r="G1525" s="5" t="inlineStr">
        <is>
          <t>Operations L3</t>
        </is>
      </c>
      <c r="H1525" s="5" t="inlineStr">
        <is>
          <t>F</t>
        </is>
      </c>
      <c r="I1525" s="5" t="inlineStr">
        <is>
          <t>Permanent</t>
        </is>
      </c>
      <c r="J1525" s="5" t="inlineStr">
        <is>
          <t>Onsite</t>
        </is>
      </c>
      <c r="K1525" s="5" t="n">
        <v>0.8</v>
      </c>
      <c r="L1525" s="5" t="n">
        <v>32</v>
      </c>
      <c r="M1525" s="5" t="n">
        <v>3</v>
      </c>
      <c r="N1525" s="41" t="n">
        <v>47200</v>
      </c>
      <c r="O1525" s="41" t="n">
        <v>2140</v>
      </c>
      <c r="P1525" s="41" t="n">
        <v>0</v>
      </c>
      <c r="Q1525" s="41" t="n">
        <v>1440</v>
      </c>
      <c r="R1525" s="41" t="n">
        <v>0</v>
      </c>
      <c r="S1525" s="28">
        <f>L1525*Settings!$C$7</f>
        <v/>
      </c>
      <c r="T1525" s="34">
        <f>O1525+P1525+Q1525+R1525</f>
        <v/>
      </c>
      <c r="U1525" s="34">
        <f>N1525+T1525</f>
        <v/>
      </c>
      <c r="V1525" s="33">
        <f>N1525/S1525</f>
        <v/>
      </c>
      <c r="W1525" s="33">
        <f>T1525/S1525</f>
        <v/>
      </c>
      <c r="X1525" s="33">
        <f>U1525/S1525</f>
        <v/>
      </c>
      <c r="Y1525" s="4">
        <f>IF(T1525&gt;0,1,0)</f>
        <v/>
      </c>
      <c r="Z1525" s="4">
        <f>INDEX('Job Evaluation'!$I$5:$I$40,MATCH(G1525,'Job Evaluation'!$A$5:$A$40,0))</f>
        <v/>
      </c>
      <c r="AA1525" s="4">
        <f>SUMPRODUCT(($C$2:$C$3444=C1525)*($X$2:$X$3444&lt;X1525))+SUMPRODUCT(($C$2:C1525=C1525)*($X$2:X1525=X1525))</f>
        <v/>
      </c>
      <c r="AB1525" s="4">
        <f>MIN(4,INT((AA1525-1)*4/COUNTIF($C$2:$C$3444,C1525))+1)</f>
        <v/>
      </c>
    </row>
    <row r="1526">
      <c r="A1526" s="5" t="inlineStr">
        <is>
          <t>W01774</t>
        </is>
      </c>
      <c r="B1526" s="5" t="inlineStr">
        <is>
          <t>PL · Kraków</t>
        </is>
      </c>
      <c r="C1526" s="5" t="inlineStr">
        <is>
          <t>PL</t>
        </is>
      </c>
      <c r="D1526" s="5" t="inlineStr">
        <is>
          <t>Krakow</t>
        </is>
      </c>
      <c r="E1526" s="5" t="inlineStr">
        <is>
          <t>Customer Service</t>
        </is>
      </c>
      <c r="F1526" s="5" t="inlineStr">
        <is>
          <t>L3</t>
        </is>
      </c>
      <c r="G1526" s="5" t="inlineStr">
        <is>
          <t>Customer Service L3</t>
        </is>
      </c>
      <c r="H1526" s="5" t="inlineStr">
        <is>
          <t>F</t>
        </is>
      </c>
      <c r="I1526" s="5" t="inlineStr">
        <is>
          <t>Permanent</t>
        </is>
      </c>
      <c r="J1526" s="5" t="inlineStr">
        <is>
          <t>Hybrid</t>
        </is>
      </c>
      <c r="K1526" s="5" t="n">
        <v>1</v>
      </c>
      <c r="L1526" s="5" t="n">
        <v>40</v>
      </c>
      <c r="M1526" s="5" t="n">
        <v>3</v>
      </c>
      <c r="N1526" s="41" t="n">
        <v>35250</v>
      </c>
      <c r="O1526" s="41" t="n">
        <v>1790</v>
      </c>
      <c r="P1526" s="41" t="n">
        <v>0</v>
      </c>
      <c r="Q1526" s="41" t="n">
        <v>0</v>
      </c>
      <c r="R1526" s="41" t="n">
        <v>0</v>
      </c>
      <c r="S1526" s="28">
        <f>L1526*Settings!$C$7</f>
        <v/>
      </c>
      <c r="T1526" s="34">
        <f>O1526+P1526+Q1526+R1526</f>
        <v/>
      </c>
      <c r="U1526" s="34">
        <f>N1526+T1526</f>
        <v/>
      </c>
      <c r="V1526" s="33">
        <f>N1526/S1526</f>
        <v/>
      </c>
      <c r="W1526" s="33">
        <f>T1526/S1526</f>
        <v/>
      </c>
      <c r="X1526" s="33">
        <f>U1526/S1526</f>
        <v/>
      </c>
      <c r="Y1526" s="4">
        <f>IF(T1526&gt;0,1,0)</f>
        <v/>
      </c>
      <c r="Z1526" s="4">
        <f>INDEX('Job Evaluation'!$I$5:$I$40,MATCH(G1526,'Job Evaluation'!$A$5:$A$40,0))</f>
        <v/>
      </c>
      <c r="AA1526" s="4">
        <f>SUMPRODUCT(($C$2:$C$3444=C1526)*($X$2:$X$3444&lt;X1526))+SUMPRODUCT(($C$2:C1526=C1526)*($X$2:X1526=X1526))</f>
        <v/>
      </c>
      <c r="AB1526" s="4">
        <f>MIN(4,INT((AA1526-1)*4/COUNTIF($C$2:$C$3444,C1526))+1)</f>
        <v/>
      </c>
    </row>
    <row r="1527">
      <c r="A1527" s="5" t="inlineStr">
        <is>
          <t>W01775</t>
        </is>
      </c>
      <c r="B1527" s="5" t="inlineStr">
        <is>
          <t>PL · Kraków</t>
        </is>
      </c>
      <c r="C1527" s="5" t="inlineStr">
        <is>
          <t>PL</t>
        </is>
      </c>
      <c r="D1527" s="5" t="inlineStr">
        <is>
          <t>Krakow</t>
        </is>
      </c>
      <c r="E1527" s="5" t="inlineStr">
        <is>
          <t>Tech</t>
        </is>
      </c>
      <c r="F1527" s="5" t="inlineStr">
        <is>
          <t>L5</t>
        </is>
      </c>
      <c r="G1527" s="5" t="inlineStr">
        <is>
          <t>Tech L5</t>
        </is>
      </c>
      <c r="H1527" s="5" t="inlineStr">
        <is>
          <t>M</t>
        </is>
      </c>
      <c r="I1527" s="5" t="inlineStr">
        <is>
          <t>Fixed-term</t>
        </is>
      </c>
      <c r="J1527" s="5" t="inlineStr">
        <is>
          <t>Onsite</t>
        </is>
      </c>
      <c r="K1527" s="5" t="n">
        <v>1</v>
      </c>
      <c r="L1527" s="5" t="n">
        <v>40</v>
      </c>
      <c r="M1527" s="5" t="n">
        <v>3</v>
      </c>
      <c r="N1527" s="41" t="n">
        <v>84950</v>
      </c>
      <c r="O1527" s="41" t="n">
        <v>9960</v>
      </c>
      <c r="P1527" s="41" t="n">
        <v>0</v>
      </c>
      <c r="Q1527" s="41" t="n">
        <v>0</v>
      </c>
      <c r="R1527" s="41" t="n">
        <v>4200</v>
      </c>
      <c r="S1527" s="28">
        <f>L1527*Settings!$C$7</f>
        <v/>
      </c>
      <c r="T1527" s="34">
        <f>O1527+P1527+Q1527+R1527</f>
        <v/>
      </c>
      <c r="U1527" s="34">
        <f>N1527+T1527</f>
        <v/>
      </c>
      <c r="V1527" s="33">
        <f>N1527/S1527</f>
        <v/>
      </c>
      <c r="W1527" s="33">
        <f>T1527/S1527</f>
        <v/>
      </c>
      <c r="X1527" s="33">
        <f>U1527/S1527</f>
        <v/>
      </c>
      <c r="Y1527" s="4">
        <f>IF(T1527&gt;0,1,0)</f>
        <v/>
      </c>
      <c r="Z1527" s="4">
        <f>INDEX('Job Evaluation'!$I$5:$I$40,MATCH(G1527,'Job Evaluation'!$A$5:$A$40,0))</f>
        <v/>
      </c>
      <c r="AA1527" s="4">
        <f>SUMPRODUCT(($C$2:$C$3444=C1527)*($X$2:$X$3444&lt;X1527))+SUMPRODUCT(($C$2:C1527=C1527)*($X$2:X1527=X1527))</f>
        <v/>
      </c>
      <c r="AB1527" s="4">
        <f>MIN(4,INT((AA1527-1)*4/COUNTIF($C$2:$C$3444,C1527))+1)</f>
        <v/>
      </c>
    </row>
    <row r="1528">
      <c r="A1528" s="5" t="inlineStr">
        <is>
          <t>W01776</t>
        </is>
      </c>
      <c r="B1528" s="5" t="inlineStr">
        <is>
          <t>DE · Munich</t>
        </is>
      </c>
      <c r="C1528" s="5" t="inlineStr">
        <is>
          <t>DE</t>
        </is>
      </c>
      <c r="D1528" s="5" t="inlineStr">
        <is>
          <t>Munich</t>
        </is>
      </c>
      <c r="E1528" s="5" t="inlineStr">
        <is>
          <t>Customer Service</t>
        </is>
      </c>
      <c r="F1528" s="5" t="inlineStr">
        <is>
          <t>L5</t>
        </is>
      </c>
      <c r="G1528" s="5" t="inlineStr">
        <is>
          <t>Customer Service L5</t>
        </is>
      </c>
      <c r="H1528" s="5" t="inlineStr">
        <is>
          <t>M</t>
        </is>
      </c>
      <c r="I1528" s="5" t="inlineStr">
        <is>
          <t>Permanent</t>
        </is>
      </c>
      <c r="J1528" s="5" t="inlineStr">
        <is>
          <t>Hybrid</t>
        </is>
      </c>
      <c r="K1528" s="5" t="n">
        <v>1</v>
      </c>
      <c r="L1528" s="5" t="n">
        <v>40</v>
      </c>
      <c r="M1528" s="5" t="n">
        <v>5</v>
      </c>
      <c r="N1528" s="41" t="n">
        <v>83350</v>
      </c>
      <c r="O1528" s="41" t="n">
        <v>14000</v>
      </c>
      <c r="P1528" s="41" t="n">
        <v>0</v>
      </c>
      <c r="Q1528" s="41" t="n">
        <v>0</v>
      </c>
      <c r="R1528" s="41" t="n">
        <v>7200</v>
      </c>
      <c r="S1528" s="28">
        <f>L1528*Settings!$C$7</f>
        <v/>
      </c>
      <c r="T1528" s="34">
        <f>O1528+P1528+Q1528+R1528</f>
        <v/>
      </c>
      <c r="U1528" s="34">
        <f>N1528+T1528</f>
        <v/>
      </c>
      <c r="V1528" s="33">
        <f>N1528/S1528</f>
        <v/>
      </c>
      <c r="W1528" s="33">
        <f>T1528/S1528</f>
        <v/>
      </c>
      <c r="X1528" s="33">
        <f>U1528/S1528</f>
        <v/>
      </c>
      <c r="Y1528" s="4">
        <f>IF(T1528&gt;0,1,0)</f>
        <v/>
      </c>
      <c r="Z1528" s="4">
        <f>INDEX('Job Evaluation'!$I$5:$I$40,MATCH(G1528,'Job Evaluation'!$A$5:$A$40,0))</f>
        <v/>
      </c>
      <c r="AA1528" s="4">
        <f>SUMPRODUCT(($C$2:$C$3444=C1528)*($X$2:$X$3444&lt;X1528))+SUMPRODUCT(($C$2:C1528=C1528)*($X$2:X1528=X1528))</f>
        <v/>
      </c>
      <c r="AB1528" s="4">
        <f>MIN(4,INT((AA1528-1)*4/COUNTIF($C$2:$C$3444,C1528))+1)</f>
        <v/>
      </c>
    </row>
    <row r="1529">
      <c r="A1529" s="5" t="inlineStr">
        <is>
          <t>W01777</t>
        </is>
      </c>
      <c r="B1529" s="5" t="inlineStr">
        <is>
          <t>DE · Munich</t>
        </is>
      </c>
      <c r="C1529" s="5" t="inlineStr">
        <is>
          <t>DE</t>
        </is>
      </c>
      <c r="D1529" s="5" t="inlineStr">
        <is>
          <t>Munich</t>
        </is>
      </c>
      <c r="E1529" s="5" t="inlineStr">
        <is>
          <t>Finance</t>
        </is>
      </c>
      <c r="F1529" s="5" t="inlineStr">
        <is>
          <t>L2</t>
        </is>
      </c>
      <c r="G1529" s="5" t="inlineStr">
        <is>
          <t>Finance L2</t>
        </is>
      </c>
      <c r="H1529" s="5" t="inlineStr">
        <is>
          <t>F</t>
        </is>
      </c>
      <c r="I1529" s="5" t="inlineStr">
        <is>
          <t>Permanent</t>
        </is>
      </c>
      <c r="J1529" s="5" t="inlineStr">
        <is>
          <t>Hybrid</t>
        </is>
      </c>
      <c r="K1529" s="5" t="n">
        <v>1</v>
      </c>
      <c r="L1529" s="5" t="n">
        <v>40</v>
      </c>
      <c r="M1529" s="5" t="n">
        <v>5</v>
      </c>
      <c r="N1529" s="41" t="n">
        <v>56300</v>
      </c>
      <c r="O1529" s="41" t="n">
        <v>0</v>
      </c>
      <c r="P1529" s="41" t="n">
        <v>0</v>
      </c>
      <c r="Q1529" s="41" t="n">
        <v>0</v>
      </c>
      <c r="R1529" s="41" t="n">
        <v>0</v>
      </c>
      <c r="S1529" s="28">
        <f>L1529*Settings!$C$7</f>
        <v/>
      </c>
      <c r="T1529" s="34">
        <f>O1529+P1529+Q1529+R1529</f>
        <v/>
      </c>
      <c r="U1529" s="34">
        <f>N1529+T1529</f>
        <v/>
      </c>
      <c r="V1529" s="33">
        <f>N1529/S1529</f>
        <v/>
      </c>
      <c r="W1529" s="33">
        <f>T1529/S1529</f>
        <v/>
      </c>
      <c r="X1529" s="33">
        <f>U1529/S1529</f>
        <v/>
      </c>
      <c r="Y1529" s="4">
        <f>IF(T1529&gt;0,1,0)</f>
        <v/>
      </c>
      <c r="Z1529" s="4">
        <f>INDEX('Job Evaluation'!$I$5:$I$40,MATCH(G1529,'Job Evaluation'!$A$5:$A$40,0))</f>
        <v/>
      </c>
      <c r="AA1529" s="4">
        <f>SUMPRODUCT(($C$2:$C$3444=C1529)*($X$2:$X$3444&lt;X1529))+SUMPRODUCT(($C$2:C1529=C1529)*($X$2:X1529=X1529))</f>
        <v/>
      </c>
      <c r="AB1529" s="4">
        <f>MIN(4,INT((AA1529-1)*4/COUNTIF($C$2:$C$3444,C1529))+1)</f>
        <v/>
      </c>
    </row>
    <row r="1530">
      <c r="A1530" s="5" t="inlineStr">
        <is>
          <t>W01778</t>
        </is>
      </c>
      <c r="B1530" s="5" t="inlineStr">
        <is>
          <t>IT · Milan</t>
        </is>
      </c>
      <c r="C1530" s="5" t="inlineStr">
        <is>
          <t>IT</t>
        </is>
      </c>
      <c r="D1530" s="5" t="inlineStr">
        <is>
          <t>Milan</t>
        </is>
      </c>
      <c r="E1530" s="5" t="inlineStr">
        <is>
          <t>Customer Service</t>
        </is>
      </c>
      <c r="F1530" s="5" t="inlineStr">
        <is>
          <t>L4</t>
        </is>
      </c>
      <c r="G1530" s="5" t="inlineStr">
        <is>
          <t>Customer Service L4</t>
        </is>
      </c>
      <c r="H1530" s="5" t="inlineStr">
        <is>
          <t>F</t>
        </is>
      </c>
      <c r="I1530" s="5" t="inlineStr">
        <is>
          <t>Permanent</t>
        </is>
      </c>
      <c r="J1530" s="5" t="inlineStr">
        <is>
          <t>Hybrid</t>
        </is>
      </c>
      <c r="K1530" s="5" t="n">
        <v>0.8</v>
      </c>
      <c r="L1530" s="5" t="n">
        <v>32</v>
      </c>
      <c r="M1530" s="5" t="n">
        <v>4</v>
      </c>
      <c r="N1530" s="41" t="n">
        <v>42640</v>
      </c>
      <c r="O1530" s="41" t="n">
        <v>4660</v>
      </c>
      <c r="P1530" s="41" t="n">
        <v>0</v>
      </c>
      <c r="Q1530" s="41" t="n">
        <v>0</v>
      </c>
      <c r="R1530" s="41" t="n">
        <v>0</v>
      </c>
      <c r="S1530" s="28">
        <f>L1530*Settings!$C$7</f>
        <v/>
      </c>
      <c r="T1530" s="34">
        <f>O1530+P1530+Q1530+R1530</f>
        <v/>
      </c>
      <c r="U1530" s="34">
        <f>N1530+T1530</f>
        <v/>
      </c>
      <c r="V1530" s="33">
        <f>N1530/S1530</f>
        <v/>
      </c>
      <c r="W1530" s="33">
        <f>T1530/S1530</f>
        <v/>
      </c>
      <c r="X1530" s="33">
        <f>U1530/S1530</f>
        <v/>
      </c>
      <c r="Y1530" s="4">
        <f>IF(T1530&gt;0,1,0)</f>
        <v/>
      </c>
      <c r="Z1530" s="4">
        <f>INDEX('Job Evaluation'!$I$5:$I$40,MATCH(G1530,'Job Evaluation'!$A$5:$A$40,0))</f>
        <v/>
      </c>
      <c r="AA1530" s="4">
        <f>SUMPRODUCT(($C$2:$C$3444=C1530)*($X$2:$X$3444&lt;X1530))+SUMPRODUCT(($C$2:C1530=C1530)*($X$2:X1530=X1530))</f>
        <v/>
      </c>
      <c r="AB1530" s="4">
        <f>MIN(4,INT((AA1530-1)*4/COUNTIF($C$2:$C$3444,C1530))+1)</f>
        <v/>
      </c>
    </row>
    <row r="1531">
      <c r="A1531" s="5" t="inlineStr">
        <is>
          <t>W01779</t>
        </is>
      </c>
      <c r="B1531" s="5" t="inlineStr">
        <is>
          <t>PL · Kraków</t>
        </is>
      </c>
      <c r="C1531" s="5" t="inlineStr">
        <is>
          <t>PL</t>
        </is>
      </c>
      <c r="D1531" s="5" t="inlineStr">
        <is>
          <t>Krakow</t>
        </is>
      </c>
      <c r="E1531" s="5" t="inlineStr">
        <is>
          <t>Operations</t>
        </is>
      </c>
      <c r="F1531" s="5" t="inlineStr">
        <is>
          <t>L2</t>
        </is>
      </c>
      <c r="G1531" s="5" t="inlineStr">
        <is>
          <t>Operations L2</t>
        </is>
      </c>
      <c r="H1531" s="5" t="inlineStr">
        <is>
          <t>M</t>
        </is>
      </c>
      <c r="I1531" s="5" t="inlineStr">
        <is>
          <t>Fixed-term</t>
        </is>
      </c>
      <c r="J1531" s="5" t="inlineStr">
        <is>
          <t>Hybrid</t>
        </is>
      </c>
      <c r="K1531" s="5" t="n">
        <v>1</v>
      </c>
      <c r="L1531" s="5" t="n">
        <v>40</v>
      </c>
      <c r="M1531" s="5" t="n">
        <v>3</v>
      </c>
      <c r="N1531" s="41" t="n">
        <v>25400</v>
      </c>
      <c r="O1531" s="41" t="n">
        <v>0</v>
      </c>
      <c r="P1531" s="41" t="n">
        <v>0</v>
      </c>
      <c r="Q1531" s="41" t="n">
        <v>0</v>
      </c>
      <c r="R1531" s="41" t="n">
        <v>0</v>
      </c>
      <c r="S1531" s="28">
        <f>L1531*Settings!$C$7</f>
        <v/>
      </c>
      <c r="T1531" s="34">
        <f>O1531+P1531+Q1531+R1531</f>
        <v/>
      </c>
      <c r="U1531" s="34">
        <f>N1531+T1531</f>
        <v/>
      </c>
      <c r="V1531" s="33">
        <f>N1531/S1531</f>
        <v/>
      </c>
      <c r="W1531" s="33">
        <f>T1531/S1531</f>
        <v/>
      </c>
      <c r="X1531" s="33">
        <f>U1531/S1531</f>
        <v/>
      </c>
      <c r="Y1531" s="4">
        <f>IF(T1531&gt;0,1,0)</f>
        <v/>
      </c>
      <c r="Z1531" s="4">
        <f>INDEX('Job Evaluation'!$I$5:$I$40,MATCH(G1531,'Job Evaluation'!$A$5:$A$40,0))</f>
        <v/>
      </c>
      <c r="AA1531" s="4">
        <f>SUMPRODUCT(($C$2:$C$3444=C1531)*($X$2:$X$3444&lt;X1531))+SUMPRODUCT(($C$2:C1531=C1531)*($X$2:X1531=X1531))</f>
        <v/>
      </c>
      <c r="AB1531" s="4">
        <f>MIN(4,INT((AA1531-1)*4/COUNTIF($C$2:$C$3444,C1531))+1)</f>
        <v/>
      </c>
    </row>
    <row r="1532">
      <c r="A1532" s="5" t="inlineStr">
        <is>
          <t>W01780</t>
        </is>
      </c>
      <c r="B1532" s="5" t="inlineStr">
        <is>
          <t>IT · Milan</t>
        </is>
      </c>
      <c r="C1532" s="5" t="inlineStr">
        <is>
          <t>IT</t>
        </is>
      </c>
      <c r="D1532" s="5" t="inlineStr">
        <is>
          <t>Milan</t>
        </is>
      </c>
      <c r="E1532" s="5" t="inlineStr">
        <is>
          <t>Customer Service</t>
        </is>
      </c>
      <c r="F1532" s="5" t="inlineStr">
        <is>
          <t>L2</t>
        </is>
      </c>
      <c r="G1532" s="5" t="inlineStr">
        <is>
          <t>Customer Service L2</t>
        </is>
      </c>
      <c r="H1532" s="5" t="inlineStr">
        <is>
          <t>M</t>
        </is>
      </c>
      <c r="I1532" s="5" t="inlineStr">
        <is>
          <t>Fixed-term</t>
        </is>
      </c>
      <c r="J1532" s="5" t="inlineStr">
        <is>
          <t>Remote</t>
        </is>
      </c>
      <c r="K1532" s="5" t="n">
        <v>1</v>
      </c>
      <c r="L1532" s="5" t="n">
        <v>40</v>
      </c>
      <c r="M1532" s="5" t="n">
        <v>3</v>
      </c>
      <c r="N1532" s="41" t="n">
        <v>31350</v>
      </c>
      <c r="O1532" s="41" t="n">
        <v>0</v>
      </c>
      <c r="P1532" s="41" t="n">
        <v>0</v>
      </c>
      <c r="Q1532" s="41" t="n">
        <v>0</v>
      </c>
      <c r="R1532" s="41" t="n">
        <v>0</v>
      </c>
      <c r="S1532" s="28">
        <f>L1532*Settings!$C$7</f>
        <v/>
      </c>
      <c r="T1532" s="34">
        <f>O1532+P1532+Q1532+R1532</f>
        <v/>
      </c>
      <c r="U1532" s="34">
        <f>N1532+T1532</f>
        <v/>
      </c>
      <c r="V1532" s="33">
        <f>N1532/S1532</f>
        <v/>
      </c>
      <c r="W1532" s="33">
        <f>T1532/S1532</f>
        <v/>
      </c>
      <c r="X1532" s="33">
        <f>U1532/S1532</f>
        <v/>
      </c>
      <c r="Y1532" s="4">
        <f>IF(T1532&gt;0,1,0)</f>
        <v/>
      </c>
      <c r="Z1532" s="4">
        <f>INDEX('Job Evaluation'!$I$5:$I$40,MATCH(G1532,'Job Evaluation'!$A$5:$A$40,0))</f>
        <v/>
      </c>
      <c r="AA1532" s="4">
        <f>SUMPRODUCT(($C$2:$C$3444=C1532)*($X$2:$X$3444&lt;X1532))+SUMPRODUCT(($C$2:C1532=C1532)*($X$2:X1532=X1532))</f>
        <v/>
      </c>
      <c r="AB1532" s="4">
        <f>MIN(4,INT((AA1532-1)*4/COUNTIF($C$2:$C$3444,C1532))+1)</f>
        <v/>
      </c>
    </row>
    <row r="1533">
      <c r="A1533" s="5" t="inlineStr">
        <is>
          <t>W01781</t>
        </is>
      </c>
      <c r="B1533" s="5" t="inlineStr">
        <is>
          <t>DE · Munich</t>
        </is>
      </c>
      <c r="C1533" s="5" t="inlineStr">
        <is>
          <t>DE</t>
        </is>
      </c>
      <c r="D1533" s="5" t="inlineStr">
        <is>
          <t>Munich</t>
        </is>
      </c>
      <c r="E1533" s="5" t="inlineStr">
        <is>
          <t>Finance</t>
        </is>
      </c>
      <c r="F1533" s="5" t="inlineStr">
        <is>
          <t>L2</t>
        </is>
      </c>
      <c r="G1533" s="5" t="inlineStr">
        <is>
          <t>Finance L2</t>
        </is>
      </c>
      <c r="H1533" s="5" t="inlineStr">
        <is>
          <t>F</t>
        </is>
      </c>
      <c r="I1533" s="5" t="inlineStr">
        <is>
          <t>Permanent</t>
        </is>
      </c>
      <c r="J1533" s="5" t="inlineStr">
        <is>
          <t>Hybrid</t>
        </is>
      </c>
      <c r="K1533" s="5" t="n">
        <v>1</v>
      </c>
      <c r="L1533" s="5" t="n">
        <v>40</v>
      </c>
      <c r="M1533" s="5" t="n">
        <v>4</v>
      </c>
      <c r="N1533" s="41" t="n">
        <v>46200</v>
      </c>
      <c r="O1533" s="41" t="n">
        <v>0</v>
      </c>
      <c r="P1533" s="41" t="n">
        <v>0</v>
      </c>
      <c r="Q1533" s="41" t="n">
        <v>0</v>
      </c>
      <c r="R1533" s="41" t="n">
        <v>0</v>
      </c>
      <c r="S1533" s="28">
        <f>L1533*Settings!$C$7</f>
        <v/>
      </c>
      <c r="T1533" s="34">
        <f>O1533+P1533+Q1533+R1533</f>
        <v/>
      </c>
      <c r="U1533" s="34">
        <f>N1533+T1533</f>
        <v/>
      </c>
      <c r="V1533" s="33">
        <f>N1533/S1533</f>
        <v/>
      </c>
      <c r="W1533" s="33">
        <f>T1533/S1533</f>
        <v/>
      </c>
      <c r="X1533" s="33">
        <f>U1533/S1533</f>
        <v/>
      </c>
      <c r="Y1533" s="4">
        <f>IF(T1533&gt;0,1,0)</f>
        <v/>
      </c>
      <c r="Z1533" s="4">
        <f>INDEX('Job Evaluation'!$I$5:$I$40,MATCH(G1533,'Job Evaluation'!$A$5:$A$40,0))</f>
        <v/>
      </c>
      <c r="AA1533" s="4">
        <f>SUMPRODUCT(($C$2:$C$3444=C1533)*($X$2:$X$3444&lt;X1533))+SUMPRODUCT(($C$2:C1533=C1533)*($X$2:X1533=X1533))</f>
        <v/>
      </c>
      <c r="AB1533" s="4">
        <f>MIN(4,INT((AA1533-1)*4/COUNTIF($C$2:$C$3444,C1533))+1)</f>
        <v/>
      </c>
    </row>
    <row r="1534">
      <c r="A1534" s="5" t="inlineStr">
        <is>
          <t>W01782</t>
        </is>
      </c>
      <c r="B1534" s="5" t="inlineStr">
        <is>
          <t>IT · Milan</t>
        </is>
      </c>
      <c r="C1534" s="5" t="inlineStr">
        <is>
          <t>IT</t>
        </is>
      </c>
      <c r="D1534" s="5" t="inlineStr">
        <is>
          <t>Milan</t>
        </is>
      </c>
      <c r="E1534" s="5" t="inlineStr">
        <is>
          <t>Customer Service</t>
        </is>
      </c>
      <c r="F1534" s="5" t="inlineStr">
        <is>
          <t>L2</t>
        </is>
      </c>
      <c r="G1534" s="5" t="inlineStr">
        <is>
          <t>Customer Service L2</t>
        </is>
      </c>
      <c r="H1534" s="5" t="inlineStr">
        <is>
          <t>F</t>
        </is>
      </c>
      <c r="I1534" s="5" t="inlineStr">
        <is>
          <t>Permanent</t>
        </is>
      </c>
      <c r="J1534" s="5" t="inlineStr">
        <is>
          <t>Remote</t>
        </is>
      </c>
      <c r="K1534" s="5" t="n">
        <v>1</v>
      </c>
      <c r="L1534" s="5" t="n">
        <v>40</v>
      </c>
      <c r="M1534" s="5" t="n">
        <v>3</v>
      </c>
      <c r="N1534" s="41" t="n">
        <v>31900</v>
      </c>
      <c r="O1534" s="41" t="n">
        <v>0</v>
      </c>
      <c r="P1534" s="41" t="n">
        <v>0</v>
      </c>
      <c r="Q1534" s="41" t="n">
        <v>0</v>
      </c>
      <c r="R1534" s="41" t="n">
        <v>0</v>
      </c>
      <c r="S1534" s="28">
        <f>L1534*Settings!$C$7</f>
        <v/>
      </c>
      <c r="T1534" s="34">
        <f>O1534+P1534+Q1534+R1534</f>
        <v/>
      </c>
      <c r="U1534" s="34">
        <f>N1534+T1534</f>
        <v/>
      </c>
      <c r="V1534" s="33">
        <f>N1534/S1534</f>
        <v/>
      </c>
      <c r="W1534" s="33">
        <f>T1534/S1534</f>
        <v/>
      </c>
      <c r="X1534" s="33">
        <f>U1534/S1534</f>
        <v/>
      </c>
      <c r="Y1534" s="4">
        <f>IF(T1534&gt;0,1,0)</f>
        <v/>
      </c>
      <c r="Z1534" s="4">
        <f>INDEX('Job Evaluation'!$I$5:$I$40,MATCH(G1534,'Job Evaluation'!$A$5:$A$40,0))</f>
        <v/>
      </c>
      <c r="AA1534" s="4">
        <f>SUMPRODUCT(($C$2:$C$3444=C1534)*($X$2:$X$3444&lt;X1534))+SUMPRODUCT(($C$2:C1534=C1534)*($X$2:X1534=X1534))</f>
        <v/>
      </c>
      <c r="AB1534" s="4">
        <f>MIN(4,INT((AA1534-1)*4/COUNTIF($C$2:$C$3444,C1534))+1)</f>
        <v/>
      </c>
    </row>
    <row r="1535">
      <c r="A1535" s="5" t="inlineStr">
        <is>
          <t>W01783</t>
        </is>
      </c>
      <c r="B1535" s="5" t="inlineStr">
        <is>
          <t>IT · Milan</t>
        </is>
      </c>
      <c r="C1535" s="5" t="inlineStr">
        <is>
          <t>IT</t>
        </is>
      </c>
      <c r="D1535" s="5" t="inlineStr">
        <is>
          <t>Milan</t>
        </is>
      </c>
      <c r="E1535" s="5" t="inlineStr">
        <is>
          <t>Tech</t>
        </is>
      </c>
      <c r="F1535" s="5" t="inlineStr">
        <is>
          <t>L3</t>
        </is>
      </c>
      <c r="G1535" s="5" t="inlineStr">
        <is>
          <t>Tech L3</t>
        </is>
      </c>
      <c r="H1535" s="5" t="inlineStr">
        <is>
          <t>M</t>
        </is>
      </c>
      <c r="I1535" s="5" t="inlineStr">
        <is>
          <t>Permanent</t>
        </is>
      </c>
      <c r="J1535" s="5" t="inlineStr">
        <is>
          <t>Hybrid</t>
        </is>
      </c>
      <c r="K1535" s="5" t="n">
        <v>1</v>
      </c>
      <c r="L1535" s="5" t="n">
        <v>40</v>
      </c>
      <c r="M1535" s="5" t="n">
        <v>3</v>
      </c>
      <c r="N1535" s="41" t="n">
        <v>54450</v>
      </c>
      <c r="O1535" s="41" t="n">
        <v>2800</v>
      </c>
      <c r="P1535" s="41" t="n">
        <v>0</v>
      </c>
      <c r="Q1535" s="41" t="n">
        <v>0</v>
      </c>
      <c r="R1535" s="41" t="n">
        <v>0</v>
      </c>
      <c r="S1535" s="28">
        <f>L1535*Settings!$C$7</f>
        <v/>
      </c>
      <c r="T1535" s="34">
        <f>O1535+P1535+Q1535+R1535</f>
        <v/>
      </c>
      <c r="U1535" s="34">
        <f>N1535+T1535</f>
        <v/>
      </c>
      <c r="V1535" s="33">
        <f>N1535/S1535</f>
        <v/>
      </c>
      <c r="W1535" s="33">
        <f>T1535/S1535</f>
        <v/>
      </c>
      <c r="X1535" s="33">
        <f>U1535/S1535</f>
        <v/>
      </c>
      <c r="Y1535" s="4">
        <f>IF(T1535&gt;0,1,0)</f>
        <v/>
      </c>
      <c r="Z1535" s="4">
        <f>INDEX('Job Evaluation'!$I$5:$I$40,MATCH(G1535,'Job Evaluation'!$A$5:$A$40,0))</f>
        <v/>
      </c>
      <c r="AA1535" s="4">
        <f>SUMPRODUCT(($C$2:$C$3444=C1535)*($X$2:$X$3444&lt;X1535))+SUMPRODUCT(($C$2:C1535=C1535)*($X$2:X1535=X1535))</f>
        <v/>
      </c>
      <c r="AB1535" s="4">
        <f>MIN(4,INT((AA1535-1)*4/COUNTIF($C$2:$C$3444,C1535))+1)</f>
        <v/>
      </c>
    </row>
    <row r="1536">
      <c r="A1536" s="5" t="inlineStr">
        <is>
          <t>W01785</t>
        </is>
      </c>
      <c r="B1536" s="5" t="inlineStr">
        <is>
          <t>IT · Milan</t>
        </is>
      </c>
      <c r="C1536" s="5" t="inlineStr">
        <is>
          <t>IT</t>
        </is>
      </c>
      <c r="D1536" s="5" t="inlineStr">
        <is>
          <t>Milan</t>
        </is>
      </c>
      <c r="E1536" s="5" t="inlineStr">
        <is>
          <t>Customer Service</t>
        </is>
      </c>
      <c r="F1536" s="5" t="inlineStr">
        <is>
          <t>L2</t>
        </is>
      </c>
      <c r="G1536" s="5" t="inlineStr">
        <is>
          <t>Customer Service L2</t>
        </is>
      </c>
      <c r="H1536" s="5" t="inlineStr">
        <is>
          <t>M</t>
        </is>
      </c>
      <c r="I1536" s="5" t="inlineStr">
        <is>
          <t>Fixed-term</t>
        </is>
      </c>
      <c r="J1536" s="5" t="inlineStr">
        <is>
          <t>Hybrid</t>
        </is>
      </c>
      <c r="K1536" s="5" t="n">
        <v>1</v>
      </c>
      <c r="L1536" s="5" t="n">
        <v>40</v>
      </c>
      <c r="M1536" s="5" t="n">
        <v>3</v>
      </c>
      <c r="N1536" s="41" t="n">
        <v>29900</v>
      </c>
      <c r="O1536" s="41" t="n">
        <v>0</v>
      </c>
      <c r="P1536" s="41" t="n">
        <v>0</v>
      </c>
      <c r="Q1536" s="41" t="n">
        <v>0</v>
      </c>
      <c r="R1536" s="41" t="n">
        <v>0</v>
      </c>
      <c r="S1536" s="28">
        <f>L1536*Settings!$C$7</f>
        <v/>
      </c>
      <c r="T1536" s="34">
        <f>O1536+P1536+Q1536+R1536</f>
        <v/>
      </c>
      <c r="U1536" s="34">
        <f>N1536+T1536</f>
        <v/>
      </c>
      <c r="V1536" s="33">
        <f>N1536/S1536</f>
        <v/>
      </c>
      <c r="W1536" s="33">
        <f>T1536/S1536</f>
        <v/>
      </c>
      <c r="X1536" s="33">
        <f>U1536/S1536</f>
        <v/>
      </c>
      <c r="Y1536" s="4">
        <f>IF(T1536&gt;0,1,0)</f>
        <v/>
      </c>
      <c r="Z1536" s="4">
        <f>INDEX('Job Evaluation'!$I$5:$I$40,MATCH(G1536,'Job Evaluation'!$A$5:$A$40,0))</f>
        <v/>
      </c>
      <c r="AA1536" s="4">
        <f>SUMPRODUCT(($C$2:$C$3444=C1536)*($X$2:$X$3444&lt;X1536))+SUMPRODUCT(($C$2:C1536=C1536)*($X$2:X1536=X1536))</f>
        <v/>
      </c>
      <c r="AB1536" s="4">
        <f>MIN(4,INT((AA1536-1)*4/COUNTIF($C$2:$C$3444,C1536))+1)</f>
        <v/>
      </c>
    </row>
    <row r="1537">
      <c r="A1537" s="5" t="inlineStr">
        <is>
          <t>W01786</t>
        </is>
      </c>
      <c r="B1537" s="5" t="inlineStr">
        <is>
          <t>ES · Barcelona</t>
        </is>
      </c>
      <c r="C1537" s="5" t="inlineStr">
        <is>
          <t>ES</t>
        </is>
      </c>
      <c r="D1537" s="5" t="inlineStr">
        <is>
          <t>Barcelona</t>
        </is>
      </c>
      <c r="E1537" s="5" t="inlineStr">
        <is>
          <t>Tech</t>
        </is>
      </c>
      <c r="F1537" s="5" t="inlineStr">
        <is>
          <t>L3</t>
        </is>
      </c>
      <c r="G1537" s="5" t="inlineStr">
        <is>
          <t>Tech L3</t>
        </is>
      </c>
      <c r="H1537" s="5" t="inlineStr">
        <is>
          <t>M</t>
        </is>
      </c>
      <c r="I1537" s="5" t="inlineStr">
        <is>
          <t>Permanent</t>
        </is>
      </c>
      <c r="J1537" s="5" t="inlineStr">
        <is>
          <t>Remote</t>
        </is>
      </c>
      <c r="K1537" s="5" t="n">
        <v>1</v>
      </c>
      <c r="L1537" s="5" t="n">
        <v>40</v>
      </c>
      <c r="M1537" s="5" t="n">
        <v>4</v>
      </c>
      <c r="N1537" s="41" t="n">
        <v>57000</v>
      </c>
      <c r="O1537" s="41" t="n">
        <v>3670</v>
      </c>
      <c r="P1537" s="41" t="n">
        <v>0</v>
      </c>
      <c r="Q1537" s="41" t="n">
        <v>0</v>
      </c>
      <c r="R1537" s="41" t="n">
        <v>0</v>
      </c>
      <c r="S1537" s="28">
        <f>L1537*Settings!$C$7</f>
        <v/>
      </c>
      <c r="T1537" s="34">
        <f>O1537+P1537+Q1537+R1537</f>
        <v/>
      </c>
      <c r="U1537" s="34">
        <f>N1537+T1537</f>
        <v/>
      </c>
      <c r="V1537" s="33">
        <f>N1537/S1537</f>
        <v/>
      </c>
      <c r="W1537" s="33">
        <f>T1537/S1537</f>
        <v/>
      </c>
      <c r="X1537" s="33">
        <f>U1537/S1537</f>
        <v/>
      </c>
      <c r="Y1537" s="4">
        <f>IF(T1537&gt;0,1,0)</f>
        <v/>
      </c>
      <c r="Z1537" s="4">
        <f>INDEX('Job Evaluation'!$I$5:$I$40,MATCH(G1537,'Job Evaluation'!$A$5:$A$40,0))</f>
        <v/>
      </c>
      <c r="AA1537" s="4">
        <f>SUMPRODUCT(($C$2:$C$3444=C1537)*($X$2:$X$3444&lt;X1537))+SUMPRODUCT(($C$2:C1537=C1537)*($X$2:X1537=X1537))</f>
        <v/>
      </c>
      <c r="AB1537" s="4">
        <f>MIN(4,INT((AA1537-1)*4/COUNTIF($C$2:$C$3444,C1537))+1)</f>
        <v/>
      </c>
    </row>
    <row r="1538">
      <c r="A1538" s="5" t="inlineStr">
        <is>
          <t>W01787</t>
        </is>
      </c>
      <c r="B1538" s="5" t="inlineStr">
        <is>
          <t>IT · Milan</t>
        </is>
      </c>
      <c r="C1538" s="5" t="inlineStr">
        <is>
          <t>IT</t>
        </is>
      </c>
      <c r="D1538" s="5" t="inlineStr">
        <is>
          <t>Milan</t>
        </is>
      </c>
      <c r="E1538" s="5" t="inlineStr">
        <is>
          <t>Operations</t>
        </is>
      </c>
      <c r="F1538" s="5" t="inlineStr">
        <is>
          <t>L1</t>
        </is>
      </c>
      <c r="G1538" s="5" t="inlineStr">
        <is>
          <t>Operations L1</t>
        </is>
      </c>
      <c r="H1538" s="5" t="inlineStr">
        <is>
          <t>M</t>
        </is>
      </c>
      <c r="I1538" s="5" t="inlineStr">
        <is>
          <t>Fixed-term</t>
        </is>
      </c>
      <c r="J1538" s="5" t="inlineStr">
        <is>
          <t>Onsite</t>
        </is>
      </c>
      <c r="K1538" s="5" t="n">
        <v>1</v>
      </c>
      <c r="L1538" s="5" t="n">
        <v>40</v>
      </c>
      <c r="M1538" s="5" t="n">
        <v>4</v>
      </c>
      <c r="N1538" s="41" t="n">
        <v>23150</v>
      </c>
      <c r="O1538" s="41" t="n">
        <v>0</v>
      </c>
      <c r="P1538" s="41" t="n">
        <v>0</v>
      </c>
      <c r="Q1538" s="41" t="n">
        <v>1320</v>
      </c>
      <c r="R1538" s="41" t="n">
        <v>0</v>
      </c>
      <c r="S1538" s="28">
        <f>L1538*Settings!$C$7</f>
        <v/>
      </c>
      <c r="T1538" s="34">
        <f>O1538+P1538+Q1538+R1538</f>
        <v/>
      </c>
      <c r="U1538" s="34">
        <f>N1538+T1538</f>
        <v/>
      </c>
      <c r="V1538" s="33">
        <f>N1538/S1538</f>
        <v/>
      </c>
      <c r="W1538" s="33">
        <f>T1538/S1538</f>
        <v/>
      </c>
      <c r="X1538" s="33">
        <f>U1538/S1538</f>
        <v/>
      </c>
      <c r="Y1538" s="4">
        <f>IF(T1538&gt;0,1,0)</f>
        <v/>
      </c>
      <c r="Z1538" s="4">
        <f>INDEX('Job Evaluation'!$I$5:$I$40,MATCH(G1538,'Job Evaluation'!$A$5:$A$40,0))</f>
        <v/>
      </c>
      <c r="AA1538" s="4">
        <f>SUMPRODUCT(($C$2:$C$3444=C1538)*($X$2:$X$3444&lt;X1538))+SUMPRODUCT(($C$2:C1538=C1538)*($X$2:X1538=X1538))</f>
        <v/>
      </c>
      <c r="AB1538" s="4">
        <f>MIN(4,INT((AA1538-1)*4/COUNTIF($C$2:$C$3444,C1538))+1)</f>
        <v/>
      </c>
    </row>
    <row r="1539">
      <c r="A1539" s="5" t="inlineStr">
        <is>
          <t>W01788</t>
        </is>
      </c>
      <c r="B1539" s="5" t="inlineStr">
        <is>
          <t>ES · Barcelona</t>
        </is>
      </c>
      <c r="C1539" s="5" t="inlineStr">
        <is>
          <t>ES</t>
        </is>
      </c>
      <c r="D1539" s="5" t="inlineStr">
        <is>
          <t>Barcelona</t>
        </is>
      </c>
      <c r="E1539" s="5" t="inlineStr">
        <is>
          <t>HR</t>
        </is>
      </c>
      <c r="F1539" s="5" t="inlineStr">
        <is>
          <t>L1</t>
        </is>
      </c>
      <c r="G1539" s="5" t="inlineStr">
        <is>
          <t>HR L1</t>
        </is>
      </c>
      <c r="H1539" s="5" t="inlineStr">
        <is>
          <t>F</t>
        </is>
      </c>
      <c r="I1539" s="5" t="inlineStr">
        <is>
          <t>Permanent</t>
        </is>
      </c>
      <c r="J1539" s="5" t="inlineStr">
        <is>
          <t>Hybrid</t>
        </is>
      </c>
      <c r="K1539" s="5" t="n">
        <v>1</v>
      </c>
      <c r="L1539" s="5" t="n">
        <v>40</v>
      </c>
      <c r="M1539" s="5" t="n">
        <v>2</v>
      </c>
      <c r="N1539" s="41" t="n">
        <v>22000</v>
      </c>
      <c r="O1539" s="41" t="n">
        <v>0</v>
      </c>
      <c r="P1539" s="41" t="n">
        <v>0</v>
      </c>
      <c r="Q1539" s="41" t="n">
        <v>0</v>
      </c>
      <c r="R1539" s="41" t="n">
        <v>0</v>
      </c>
      <c r="S1539" s="28">
        <f>L1539*Settings!$C$7</f>
        <v/>
      </c>
      <c r="T1539" s="34">
        <f>O1539+P1539+Q1539+R1539</f>
        <v/>
      </c>
      <c r="U1539" s="34">
        <f>N1539+T1539</f>
        <v/>
      </c>
      <c r="V1539" s="33">
        <f>N1539/S1539</f>
        <v/>
      </c>
      <c r="W1539" s="33">
        <f>T1539/S1539</f>
        <v/>
      </c>
      <c r="X1539" s="33">
        <f>U1539/S1539</f>
        <v/>
      </c>
      <c r="Y1539" s="4">
        <f>IF(T1539&gt;0,1,0)</f>
        <v/>
      </c>
      <c r="Z1539" s="4">
        <f>INDEX('Job Evaluation'!$I$5:$I$40,MATCH(G1539,'Job Evaluation'!$A$5:$A$40,0))</f>
        <v/>
      </c>
      <c r="AA1539" s="4">
        <f>SUMPRODUCT(($C$2:$C$3444=C1539)*($X$2:$X$3444&lt;X1539))+SUMPRODUCT(($C$2:C1539=C1539)*($X$2:X1539=X1539))</f>
        <v/>
      </c>
      <c r="AB1539" s="4">
        <f>MIN(4,INT((AA1539-1)*4/COUNTIF($C$2:$C$3444,C1539))+1)</f>
        <v/>
      </c>
    </row>
    <row r="1540">
      <c r="A1540" s="5" t="inlineStr">
        <is>
          <t>W01789</t>
        </is>
      </c>
      <c r="B1540" s="5" t="inlineStr">
        <is>
          <t>IT · Milan</t>
        </is>
      </c>
      <c r="C1540" s="5" t="inlineStr">
        <is>
          <t>IT</t>
        </is>
      </c>
      <c r="D1540" s="5" t="inlineStr">
        <is>
          <t>Milan</t>
        </is>
      </c>
      <c r="E1540" s="5" t="inlineStr">
        <is>
          <t>HR</t>
        </is>
      </c>
      <c r="F1540" s="5" t="inlineStr">
        <is>
          <t>L2</t>
        </is>
      </c>
      <c r="G1540" s="5" t="inlineStr">
        <is>
          <t>HR L2</t>
        </is>
      </c>
      <c r="H1540" s="5" t="inlineStr">
        <is>
          <t>F</t>
        </is>
      </c>
      <c r="I1540" s="5" t="inlineStr">
        <is>
          <t>Fixed-term</t>
        </is>
      </c>
      <c r="J1540" s="5" t="inlineStr">
        <is>
          <t>Hybrid</t>
        </is>
      </c>
      <c r="K1540" s="5" t="n">
        <v>0.8</v>
      </c>
      <c r="L1540" s="5" t="n">
        <v>32</v>
      </c>
      <c r="M1540" s="5" t="n">
        <v>3</v>
      </c>
      <c r="N1540" s="41" t="n">
        <v>25240</v>
      </c>
      <c r="O1540" s="41" t="n">
        <v>0</v>
      </c>
      <c r="P1540" s="41" t="n">
        <v>0</v>
      </c>
      <c r="Q1540" s="41" t="n">
        <v>0</v>
      </c>
      <c r="R1540" s="41" t="n">
        <v>0</v>
      </c>
      <c r="S1540" s="28">
        <f>L1540*Settings!$C$7</f>
        <v/>
      </c>
      <c r="T1540" s="34">
        <f>O1540+P1540+Q1540+R1540</f>
        <v/>
      </c>
      <c r="U1540" s="34">
        <f>N1540+T1540</f>
        <v/>
      </c>
      <c r="V1540" s="33">
        <f>N1540/S1540</f>
        <v/>
      </c>
      <c r="W1540" s="33">
        <f>T1540/S1540</f>
        <v/>
      </c>
      <c r="X1540" s="33">
        <f>U1540/S1540</f>
        <v/>
      </c>
      <c r="Y1540" s="4">
        <f>IF(T1540&gt;0,1,0)</f>
        <v/>
      </c>
      <c r="Z1540" s="4">
        <f>INDEX('Job Evaluation'!$I$5:$I$40,MATCH(G1540,'Job Evaluation'!$A$5:$A$40,0))</f>
        <v/>
      </c>
      <c r="AA1540" s="4">
        <f>SUMPRODUCT(($C$2:$C$3444=C1540)*($X$2:$X$3444&lt;X1540))+SUMPRODUCT(($C$2:C1540=C1540)*($X$2:X1540=X1540))</f>
        <v/>
      </c>
      <c r="AB1540" s="4">
        <f>MIN(4,INT((AA1540-1)*4/COUNTIF($C$2:$C$3444,C1540))+1)</f>
        <v/>
      </c>
    </row>
    <row r="1541">
      <c r="A1541" s="5" t="inlineStr">
        <is>
          <t>W01790</t>
        </is>
      </c>
      <c r="B1541" s="5" t="inlineStr">
        <is>
          <t>IT · Milan</t>
        </is>
      </c>
      <c r="C1541" s="5" t="inlineStr">
        <is>
          <t>IT</t>
        </is>
      </c>
      <c r="D1541" s="5" t="inlineStr">
        <is>
          <t>Milan</t>
        </is>
      </c>
      <c r="E1541" s="5" t="inlineStr">
        <is>
          <t>HR</t>
        </is>
      </c>
      <c r="F1541" s="5" t="inlineStr">
        <is>
          <t>L4</t>
        </is>
      </c>
      <c r="G1541" s="5" t="inlineStr">
        <is>
          <t>HR L4</t>
        </is>
      </c>
      <c r="H1541" s="5" t="inlineStr">
        <is>
          <t>F</t>
        </is>
      </c>
      <c r="I1541" s="5" t="inlineStr">
        <is>
          <t>Permanent</t>
        </is>
      </c>
      <c r="J1541" s="5" t="inlineStr">
        <is>
          <t>Hybrid</t>
        </is>
      </c>
      <c r="K1541" s="5" t="n">
        <v>1</v>
      </c>
      <c r="L1541" s="5" t="n">
        <v>40</v>
      </c>
      <c r="M1541" s="5" t="n">
        <v>4</v>
      </c>
      <c r="N1541" s="41" t="n">
        <v>61150</v>
      </c>
      <c r="O1541" s="41" t="n">
        <v>5790</v>
      </c>
      <c r="P1541" s="41" t="n">
        <v>0</v>
      </c>
      <c r="Q1541" s="41" t="n">
        <v>0</v>
      </c>
      <c r="R1541" s="41" t="n">
        <v>0</v>
      </c>
      <c r="S1541" s="28">
        <f>L1541*Settings!$C$7</f>
        <v/>
      </c>
      <c r="T1541" s="34">
        <f>O1541+P1541+Q1541+R1541</f>
        <v/>
      </c>
      <c r="U1541" s="34">
        <f>N1541+T1541</f>
        <v/>
      </c>
      <c r="V1541" s="33">
        <f>N1541/S1541</f>
        <v/>
      </c>
      <c r="W1541" s="33">
        <f>T1541/S1541</f>
        <v/>
      </c>
      <c r="X1541" s="33">
        <f>U1541/S1541</f>
        <v/>
      </c>
      <c r="Y1541" s="4">
        <f>IF(T1541&gt;0,1,0)</f>
        <v/>
      </c>
      <c r="Z1541" s="4">
        <f>INDEX('Job Evaluation'!$I$5:$I$40,MATCH(G1541,'Job Evaluation'!$A$5:$A$40,0))</f>
        <v/>
      </c>
      <c r="AA1541" s="4">
        <f>SUMPRODUCT(($C$2:$C$3444=C1541)*($X$2:$X$3444&lt;X1541))+SUMPRODUCT(($C$2:C1541=C1541)*($X$2:X1541=X1541))</f>
        <v/>
      </c>
      <c r="AB1541" s="4">
        <f>MIN(4,INT((AA1541-1)*4/COUNTIF($C$2:$C$3444,C1541))+1)</f>
        <v/>
      </c>
    </row>
    <row r="1542">
      <c r="A1542" s="5" t="inlineStr">
        <is>
          <t>W01791</t>
        </is>
      </c>
      <c r="B1542" s="5" t="inlineStr">
        <is>
          <t>PL · Kraków</t>
        </is>
      </c>
      <c r="C1542" s="5" t="inlineStr">
        <is>
          <t>PL</t>
        </is>
      </c>
      <c r="D1542" s="5" t="inlineStr">
        <is>
          <t>Krakow</t>
        </is>
      </c>
      <c r="E1542" s="5" t="inlineStr">
        <is>
          <t>Tech</t>
        </is>
      </c>
      <c r="F1542" s="5" t="inlineStr">
        <is>
          <t>L1</t>
        </is>
      </c>
      <c r="G1542" s="5" t="inlineStr">
        <is>
          <t>Tech L1</t>
        </is>
      </c>
      <c r="H1542" s="5" t="inlineStr">
        <is>
          <t>M</t>
        </is>
      </c>
      <c r="I1542" s="5" t="inlineStr">
        <is>
          <t>Permanent</t>
        </is>
      </c>
      <c r="J1542" s="5" t="inlineStr">
        <is>
          <t>Hybrid</t>
        </is>
      </c>
      <c r="K1542" s="5" t="n">
        <v>1</v>
      </c>
      <c r="L1542" s="5" t="n">
        <v>40</v>
      </c>
      <c r="M1542" s="5" t="n">
        <v>3</v>
      </c>
      <c r="N1542" s="41" t="n">
        <v>24700</v>
      </c>
      <c r="O1542" s="41" t="n">
        <v>0</v>
      </c>
      <c r="P1542" s="41" t="n">
        <v>0</v>
      </c>
      <c r="Q1542" s="41" t="n">
        <v>0</v>
      </c>
      <c r="R1542" s="41" t="n">
        <v>0</v>
      </c>
      <c r="S1542" s="28">
        <f>L1542*Settings!$C$7</f>
        <v/>
      </c>
      <c r="T1542" s="34">
        <f>O1542+P1542+Q1542+R1542</f>
        <v/>
      </c>
      <c r="U1542" s="34">
        <f>N1542+T1542</f>
        <v/>
      </c>
      <c r="V1542" s="33">
        <f>N1542/S1542</f>
        <v/>
      </c>
      <c r="W1542" s="33">
        <f>T1542/S1542</f>
        <v/>
      </c>
      <c r="X1542" s="33">
        <f>U1542/S1542</f>
        <v/>
      </c>
      <c r="Y1542" s="4">
        <f>IF(T1542&gt;0,1,0)</f>
        <v/>
      </c>
      <c r="Z1542" s="4">
        <f>INDEX('Job Evaluation'!$I$5:$I$40,MATCH(G1542,'Job Evaluation'!$A$5:$A$40,0))</f>
        <v/>
      </c>
      <c r="AA1542" s="4">
        <f>SUMPRODUCT(($C$2:$C$3444=C1542)*($X$2:$X$3444&lt;X1542))+SUMPRODUCT(($C$2:C1542=C1542)*($X$2:X1542=X1542))</f>
        <v/>
      </c>
      <c r="AB1542" s="4">
        <f>MIN(4,INT((AA1542-1)*4/COUNTIF($C$2:$C$3444,C1542))+1)</f>
        <v/>
      </c>
    </row>
    <row r="1543">
      <c r="A1543" s="5" t="inlineStr">
        <is>
          <t>W01792</t>
        </is>
      </c>
      <c r="B1543" s="5" t="inlineStr">
        <is>
          <t>ES · Barcelona</t>
        </is>
      </c>
      <c r="C1543" s="5" t="inlineStr">
        <is>
          <t>ES</t>
        </is>
      </c>
      <c r="D1543" s="5" t="inlineStr">
        <is>
          <t>Barcelona</t>
        </is>
      </c>
      <c r="E1543" s="5" t="inlineStr">
        <is>
          <t>Operations</t>
        </is>
      </c>
      <c r="F1543" s="5" t="inlineStr">
        <is>
          <t>L2</t>
        </is>
      </c>
      <c r="G1543" s="5" t="inlineStr">
        <is>
          <t>Operations L2</t>
        </is>
      </c>
      <c r="H1543" s="5" t="inlineStr">
        <is>
          <t>F</t>
        </is>
      </c>
      <c r="I1543" s="5" t="inlineStr">
        <is>
          <t>Permanent</t>
        </is>
      </c>
      <c r="J1543" s="5" t="inlineStr">
        <is>
          <t>Remote</t>
        </is>
      </c>
      <c r="K1543" s="5" t="n">
        <v>1</v>
      </c>
      <c r="L1543" s="5" t="n">
        <v>40</v>
      </c>
      <c r="M1543" s="5" t="n">
        <v>3</v>
      </c>
      <c r="N1543" s="41" t="n">
        <v>28050</v>
      </c>
      <c r="O1543" s="41" t="n">
        <v>0</v>
      </c>
      <c r="P1543" s="41" t="n">
        <v>0</v>
      </c>
      <c r="Q1543" s="41" t="n">
        <v>0</v>
      </c>
      <c r="R1543" s="41" t="n">
        <v>0</v>
      </c>
      <c r="S1543" s="28">
        <f>L1543*Settings!$C$7</f>
        <v/>
      </c>
      <c r="T1543" s="34">
        <f>O1543+P1543+Q1543+R1543</f>
        <v/>
      </c>
      <c r="U1543" s="34">
        <f>N1543+T1543</f>
        <v/>
      </c>
      <c r="V1543" s="33">
        <f>N1543/S1543</f>
        <v/>
      </c>
      <c r="W1543" s="33">
        <f>T1543/S1543</f>
        <v/>
      </c>
      <c r="X1543" s="33">
        <f>U1543/S1543</f>
        <v/>
      </c>
      <c r="Y1543" s="4">
        <f>IF(T1543&gt;0,1,0)</f>
        <v/>
      </c>
      <c r="Z1543" s="4">
        <f>INDEX('Job Evaluation'!$I$5:$I$40,MATCH(G1543,'Job Evaluation'!$A$5:$A$40,0))</f>
        <v/>
      </c>
      <c r="AA1543" s="4">
        <f>SUMPRODUCT(($C$2:$C$3444=C1543)*($X$2:$X$3444&lt;X1543))+SUMPRODUCT(($C$2:C1543=C1543)*($X$2:X1543=X1543))</f>
        <v/>
      </c>
      <c r="AB1543" s="4">
        <f>MIN(4,INT((AA1543-1)*4/COUNTIF($C$2:$C$3444,C1543))+1)</f>
        <v/>
      </c>
    </row>
    <row r="1544">
      <c r="A1544" s="5" t="inlineStr">
        <is>
          <t>W01793</t>
        </is>
      </c>
      <c r="B1544" s="5" t="inlineStr">
        <is>
          <t>PL · Kraków</t>
        </is>
      </c>
      <c r="C1544" s="5" t="inlineStr">
        <is>
          <t>PL</t>
        </is>
      </c>
      <c r="D1544" s="5" t="inlineStr">
        <is>
          <t>Krakow</t>
        </is>
      </c>
      <c r="E1544" s="5" t="inlineStr">
        <is>
          <t>Sales</t>
        </is>
      </c>
      <c r="F1544" s="5" t="inlineStr">
        <is>
          <t>L2</t>
        </is>
      </c>
      <c r="G1544" s="5" t="inlineStr">
        <is>
          <t>Sales L2</t>
        </is>
      </c>
      <c r="H1544" s="5" t="inlineStr">
        <is>
          <t>F</t>
        </is>
      </c>
      <c r="I1544" s="5" t="inlineStr">
        <is>
          <t>Permanent</t>
        </is>
      </c>
      <c r="J1544" s="5" t="inlineStr">
        <is>
          <t>Remote</t>
        </is>
      </c>
      <c r="K1544" s="5" t="n">
        <v>1</v>
      </c>
      <c r="L1544" s="5" t="n">
        <v>40</v>
      </c>
      <c r="M1544" s="5" t="n">
        <v>3</v>
      </c>
      <c r="N1544" s="41" t="n">
        <v>27700</v>
      </c>
      <c r="O1544" s="41" t="n">
        <v>0</v>
      </c>
      <c r="P1544" s="41" t="n">
        <v>3700</v>
      </c>
      <c r="Q1544" s="41" t="n">
        <v>0</v>
      </c>
      <c r="R1544" s="41" t="n">
        <v>0</v>
      </c>
      <c r="S1544" s="28">
        <f>L1544*Settings!$C$7</f>
        <v/>
      </c>
      <c r="T1544" s="34">
        <f>O1544+P1544+Q1544+R1544</f>
        <v/>
      </c>
      <c r="U1544" s="34">
        <f>N1544+T1544</f>
        <v/>
      </c>
      <c r="V1544" s="33">
        <f>N1544/S1544</f>
        <v/>
      </c>
      <c r="W1544" s="33">
        <f>T1544/S1544</f>
        <v/>
      </c>
      <c r="X1544" s="33">
        <f>U1544/S1544</f>
        <v/>
      </c>
      <c r="Y1544" s="4">
        <f>IF(T1544&gt;0,1,0)</f>
        <v/>
      </c>
      <c r="Z1544" s="4">
        <f>INDEX('Job Evaluation'!$I$5:$I$40,MATCH(G1544,'Job Evaluation'!$A$5:$A$40,0))</f>
        <v/>
      </c>
      <c r="AA1544" s="4">
        <f>SUMPRODUCT(($C$2:$C$3444=C1544)*($X$2:$X$3444&lt;X1544))+SUMPRODUCT(($C$2:C1544=C1544)*($X$2:X1544=X1544))</f>
        <v/>
      </c>
      <c r="AB1544" s="4">
        <f>MIN(4,INT((AA1544-1)*4/COUNTIF($C$2:$C$3444,C1544))+1)</f>
        <v/>
      </c>
    </row>
    <row r="1545">
      <c r="A1545" s="5" t="inlineStr">
        <is>
          <t>W01794</t>
        </is>
      </c>
      <c r="B1545" s="5" t="inlineStr">
        <is>
          <t>IT · Milan</t>
        </is>
      </c>
      <c r="C1545" s="5" t="inlineStr">
        <is>
          <t>IT</t>
        </is>
      </c>
      <c r="D1545" s="5" t="inlineStr">
        <is>
          <t>Milan</t>
        </is>
      </c>
      <c r="E1545" s="5" t="inlineStr">
        <is>
          <t>Customer Service</t>
        </is>
      </c>
      <c r="F1545" s="5" t="inlineStr">
        <is>
          <t>L2</t>
        </is>
      </c>
      <c r="G1545" s="5" t="inlineStr">
        <is>
          <t>Customer Service L2</t>
        </is>
      </c>
      <c r="H1545" s="5" t="inlineStr">
        <is>
          <t>F</t>
        </is>
      </c>
      <c r="I1545" s="5" t="inlineStr">
        <is>
          <t>Permanent</t>
        </is>
      </c>
      <c r="J1545" s="5" t="inlineStr">
        <is>
          <t>Hybrid</t>
        </is>
      </c>
      <c r="K1545" s="5" t="n">
        <v>1</v>
      </c>
      <c r="L1545" s="5" t="n">
        <v>40</v>
      </c>
      <c r="M1545" s="5" t="n">
        <v>2</v>
      </c>
      <c r="N1545" s="41" t="n">
        <v>32550</v>
      </c>
      <c r="O1545" s="41" t="n">
        <v>0</v>
      </c>
      <c r="P1545" s="41" t="n">
        <v>0</v>
      </c>
      <c r="Q1545" s="41" t="n">
        <v>0</v>
      </c>
      <c r="R1545" s="41" t="n">
        <v>0</v>
      </c>
      <c r="S1545" s="28">
        <f>L1545*Settings!$C$7</f>
        <v/>
      </c>
      <c r="T1545" s="34">
        <f>O1545+P1545+Q1545+R1545</f>
        <v/>
      </c>
      <c r="U1545" s="34">
        <f>N1545+T1545</f>
        <v/>
      </c>
      <c r="V1545" s="33">
        <f>N1545/S1545</f>
        <v/>
      </c>
      <c r="W1545" s="33">
        <f>T1545/S1545</f>
        <v/>
      </c>
      <c r="X1545" s="33">
        <f>U1545/S1545</f>
        <v/>
      </c>
      <c r="Y1545" s="4">
        <f>IF(T1545&gt;0,1,0)</f>
        <v/>
      </c>
      <c r="Z1545" s="4">
        <f>INDEX('Job Evaluation'!$I$5:$I$40,MATCH(G1545,'Job Evaluation'!$A$5:$A$40,0))</f>
        <v/>
      </c>
      <c r="AA1545" s="4">
        <f>SUMPRODUCT(($C$2:$C$3444=C1545)*($X$2:$X$3444&lt;X1545))+SUMPRODUCT(($C$2:C1545=C1545)*($X$2:X1545=X1545))</f>
        <v/>
      </c>
      <c r="AB1545" s="4">
        <f>MIN(4,INT((AA1545-1)*4/COUNTIF($C$2:$C$3444,C1545))+1)</f>
        <v/>
      </c>
    </row>
    <row r="1546">
      <c r="A1546" s="5" t="inlineStr">
        <is>
          <t>W01795</t>
        </is>
      </c>
      <c r="B1546" s="5" t="inlineStr">
        <is>
          <t>IT · Milan</t>
        </is>
      </c>
      <c r="C1546" s="5" t="inlineStr">
        <is>
          <t>IT</t>
        </is>
      </c>
      <c r="D1546" s="5" t="inlineStr">
        <is>
          <t>Milan</t>
        </is>
      </c>
      <c r="E1546" s="5" t="inlineStr">
        <is>
          <t>Operations</t>
        </is>
      </c>
      <c r="F1546" s="5" t="inlineStr">
        <is>
          <t>L2</t>
        </is>
      </c>
      <c r="G1546" s="5" t="inlineStr">
        <is>
          <t>Operations L2</t>
        </is>
      </c>
      <c r="H1546" s="5" t="inlineStr">
        <is>
          <t>F</t>
        </is>
      </c>
      <c r="I1546" s="5" t="inlineStr">
        <is>
          <t>Permanent</t>
        </is>
      </c>
      <c r="J1546" s="5" t="inlineStr">
        <is>
          <t>Onsite</t>
        </is>
      </c>
      <c r="K1546" s="5" t="n">
        <v>1</v>
      </c>
      <c r="L1546" s="5" t="n">
        <v>40</v>
      </c>
      <c r="M1546" s="5" t="n">
        <v>3</v>
      </c>
      <c r="N1546" s="41" t="n">
        <v>30450</v>
      </c>
      <c r="O1546" s="41" t="n">
        <v>0</v>
      </c>
      <c r="P1546" s="41" t="n">
        <v>0</v>
      </c>
      <c r="Q1546" s="41" t="n">
        <v>1320</v>
      </c>
      <c r="R1546" s="41" t="n">
        <v>0</v>
      </c>
      <c r="S1546" s="28">
        <f>L1546*Settings!$C$7</f>
        <v/>
      </c>
      <c r="T1546" s="34">
        <f>O1546+P1546+Q1546+R1546</f>
        <v/>
      </c>
      <c r="U1546" s="34">
        <f>N1546+T1546</f>
        <v/>
      </c>
      <c r="V1546" s="33">
        <f>N1546/S1546</f>
        <v/>
      </c>
      <c r="W1546" s="33">
        <f>T1546/S1546</f>
        <v/>
      </c>
      <c r="X1546" s="33">
        <f>U1546/S1546</f>
        <v/>
      </c>
      <c r="Y1546" s="4">
        <f>IF(T1546&gt;0,1,0)</f>
        <v/>
      </c>
      <c r="Z1546" s="4">
        <f>INDEX('Job Evaluation'!$I$5:$I$40,MATCH(G1546,'Job Evaluation'!$A$5:$A$40,0))</f>
        <v/>
      </c>
      <c r="AA1546" s="4">
        <f>SUMPRODUCT(($C$2:$C$3444=C1546)*($X$2:$X$3444&lt;X1546))+SUMPRODUCT(($C$2:C1546=C1546)*($X$2:X1546=X1546))</f>
        <v/>
      </c>
      <c r="AB1546" s="4">
        <f>MIN(4,INT((AA1546-1)*4/COUNTIF($C$2:$C$3444,C1546))+1)</f>
        <v/>
      </c>
    </row>
    <row r="1547">
      <c r="A1547" s="5" t="inlineStr">
        <is>
          <t>W01796</t>
        </is>
      </c>
      <c r="B1547" s="5" t="inlineStr">
        <is>
          <t>DE · Munich</t>
        </is>
      </c>
      <c r="C1547" s="5" t="inlineStr">
        <is>
          <t>DE</t>
        </is>
      </c>
      <c r="D1547" s="5" t="inlineStr">
        <is>
          <t>Munich</t>
        </is>
      </c>
      <c r="E1547" s="5" t="inlineStr">
        <is>
          <t>Operations</t>
        </is>
      </c>
      <c r="F1547" s="5" t="inlineStr">
        <is>
          <t>L2</t>
        </is>
      </c>
      <c r="G1547" s="5" t="inlineStr">
        <is>
          <t>Operations L2</t>
        </is>
      </c>
      <c r="H1547" s="5" t="inlineStr">
        <is>
          <t>F</t>
        </is>
      </c>
      <c r="I1547" s="5" t="inlineStr">
        <is>
          <t>Permanent</t>
        </is>
      </c>
      <c r="J1547" s="5" t="inlineStr">
        <is>
          <t>Hybrid</t>
        </is>
      </c>
      <c r="K1547" s="5" t="n">
        <v>1</v>
      </c>
      <c r="L1547" s="5" t="n">
        <v>40</v>
      </c>
      <c r="M1547" s="5" t="n">
        <v>4</v>
      </c>
      <c r="N1547" s="41" t="n">
        <v>53750</v>
      </c>
      <c r="O1547" s="41" t="n">
        <v>0</v>
      </c>
      <c r="P1547" s="41" t="n">
        <v>0</v>
      </c>
      <c r="Q1547" s="41" t="n">
        <v>0</v>
      </c>
      <c r="R1547" s="41" t="n">
        <v>0</v>
      </c>
      <c r="S1547" s="28">
        <f>L1547*Settings!$C$7</f>
        <v/>
      </c>
      <c r="T1547" s="34">
        <f>O1547+P1547+Q1547+R1547</f>
        <v/>
      </c>
      <c r="U1547" s="34">
        <f>N1547+T1547</f>
        <v/>
      </c>
      <c r="V1547" s="33">
        <f>N1547/S1547</f>
        <v/>
      </c>
      <c r="W1547" s="33">
        <f>T1547/S1547</f>
        <v/>
      </c>
      <c r="X1547" s="33">
        <f>U1547/S1547</f>
        <v/>
      </c>
      <c r="Y1547" s="4">
        <f>IF(T1547&gt;0,1,0)</f>
        <v/>
      </c>
      <c r="Z1547" s="4">
        <f>INDEX('Job Evaluation'!$I$5:$I$40,MATCH(G1547,'Job Evaluation'!$A$5:$A$40,0))</f>
        <v/>
      </c>
      <c r="AA1547" s="4">
        <f>SUMPRODUCT(($C$2:$C$3444=C1547)*($X$2:$X$3444&lt;X1547))+SUMPRODUCT(($C$2:C1547=C1547)*($X$2:X1547=X1547))</f>
        <v/>
      </c>
      <c r="AB1547" s="4">
        <f>MIN(4,INT((AA1547-1)*4/COUNTIF($C$2:$C$3444,C1547))+1)</f>
        <v/>
      </c>
    </row>
    <row r="1548">
      <c r="A1548" s="5" t="inlineStr">
        <is>
          <t>W01797</t>
        </is>
      </c>
      <c r="B1548" s="5" t="inlineStr">
        <is>
          <t>PL · Kraków</t>
        </is>
      </c>
      <c r="C1548" s="5" t="inlineStr">
        <is>
          <t>PL</t>
        </is>
      </c>
      <c r="D1548" s="5" t="inlineStr">
        <is>
          <t>Krakow</t>
        </is>
      </c>
      <c r="E1548" s="5" t="inlineStr">
        <is>
          <t>Customer Service</t>
        </is>
      </c>
      <c r="F1548" s="5" t="inlineStr">
        <is>
          <t>L3</t>
        </is>
      </c>
      <c r="G1548" s="5" t="inlineStr">
        <is>
          <t>Customer Service L3</t>
        </is>
      </c>
      <c r="H1548" s="5" t="inlineStr">
        <is>
          <t>M</t>
        </is>
      </c>
      <c r="I1548" s="5" t="inlineStr">
        <is>
          <t>Permanent</t>
        </is>
      </c>
      <c r="J1548" s="5" t="inlineStr">
        <is>
          <t>Hybrid</t>
        </is>
      </c>
      <c r="K1548" s="5" t="n">
        <v>1</v>
      </c>
      <c r="L1548" s="5" t="n">
        <v>40</v>
      </c>
      <c r="M1548" s="5" t="n">
        <v>3</v>
      </c>
      <c r="N1548" s="41" t="n">
        <v>29900</v>
      </c>
      <c r="O1548" s="41" t="n">
        <v>1410</v>
      </c>
      <c r="P1548" s="41" t="n">
        <v>0</v>
      </c>
      <c r="Q1548" s="41" t="n">
        <v>0</v>
      </c>
      <c r="R1548" s="41" t="n">
        <v>0</v>
      </c>
      <c r="S1548" s="28">
        <f>L1548*Settings!$C$7</f>
        <v/>
      </c>
      <c r="T1548" s="34">
        <f>O1548+P1548+Q1548+R1548</f>
        <v/>
      </c>
      <c r="U1548" s="34">
        <f>N1548+T1548</f>
        <v/>
      </c>
      <c r="V1548" s="33">
        <f>N1548/S1548</f>
        <v/>
      </c>
      <c r="W1548" s="33">
        <f>T1548/S1548</f>
        <v/>
      </c>
      <c r="X1548" s="33">
        <f>U1548/S1548</f>
        <v/>
      </c>
      <c r="Y1548" s="4">
        <f>IF(T1548&gt;0,1,0)</f>
        <v/>
      </c>
      <c r="Z1548" s="4">
        <f>INDEX('Job Evaluation'!$I$5:$I$40,MATCH(G1548,'Job Evaluation'!$A$5:$A$40,0))</f>
        <v/>
      </c>
      <c r="AA1548" s="4">
        <f>SUMPRODUCT(($C$2:$C$3444=C1548)*($X$2:$X$3444&lt;X1548))+SUMPRODUCT(($C$2:C1548=C1548)*($X$2:X1548=X1548))</f>
        <v/>
      </c>
      <c r="AB1548" s="4">
        <f>MIN(4,INT((AA1548-1)*4/COUNTIF($C$2:$C$3444,C1548))+1)</f>
        <v/>
      </c>
    </row>
    <row r="1549">
      <c r="A1549" s="5" t="inlineStr">
        <is>
          <t>W01798</t>
        </is>
      </c>
      <c r="B1549" s="5" t="inlineStr">
        <is>
          <t>IT · Milan</t>
        </is>
      </c>
      <c r="C1549" s="5" t="inlineStr">
        <is>
          <t>IT</t>
        </is>
      </c>
      <c r="D1549" s="5" t="inlineStr">
        <is>
          <t>Milan</t>
        </is>
      </c>
      <c r="E1549" s="5" t="inlineStr">
        <is>
          <t>Sales</t>
        </is>
      </c>
      <c r="F1549" s="5" t="inlineStr">
        <is>
          <t>L1</t>
        </is>
      </c>
      <c r="G1549" s="5" t="inlineStr">
        <is>
          <t>Sales L1</t>
        </is>
      </c>
      <c r="H1549" s="5" t="inlineStr">
        <is>
          <t>F</t>
        </is>
      </c>
      <c r="I1549" s="5" t="inlineStr">
        <is>
          <t>Permanent</t>
        </is>
      </c>
      <c r="J1549" s="5" t="inlineStr">
        <is>
          <t>Onsite</t>
        </is>
      </c>
      <c r="K1549" s="5" t="n">
        <v>0.8</v>
      </c>
      <c r="L1549" s="5" t="n">
        <v>32</v>
      </c>
      <c r="M1549" s="5" t="n">
        <v>3</v>
      </c>
      <c r="N1549" s="41" t="n">
        <v>23680</v>
      </c>
      <c r="O1549" s="41" t="n">
        <v>0</v>
      </c>
      <c r="P1549" s="41" t="n">
        <v>2870</v>
      </c>
      <c r="Q1549" s="41" t="n">
        <v>0</v>
      </c>
      <c r="R1549" s="41" t="n">
        <v>0</v>
      </c>
      <c r="S1549" s="28">
        <f>L1549*Settings!$C$7</f>
        <v/>
      </c>
      <c r="T1549" s="34">
        <f>O1549+P1549+Q1549+R1549</f>
        <v/>
      </c>
      <c r="U1549" s="34">
        <f>N1549+T1549</f>
        <v/>
      </c>
      <c r="V1549" s="33">
        <f>N1549/S1549</f>
        <v/>
      </c>
      <c r="W1549" s="33">
        <f>T1549/S1549</f>
        <v/>
      </c>
      <c r="X1549" s="33">
        <f>U1549/S1549</f>
        <v/>
      </c>
      <c r="Y1549" s="4">
        <f>IF(T1549&gt;0,1,0)</f>
        <v/>
      </c>
      <c r="Z1549" s="4">
        <f>INDEX('Job Evaluation'!$I$5:$I$40,MATCH(G1549,'Job Evaluation'!$A$5:$A$40,0))</f>
        <v/>
      </c>
      <c r="AA1549" s="4">
        <f>SUMPRODUCT(($C$2:$C$3444=C1549)*($X$2:$X$3444&lt;X1549))+SUMPRODUCT(($C$2:C1549=C1549)*($X$2:X1549=X1549))</f>
        <v/>
      </c>
      <c r="AB1549" s="4">
        <f>MIN(4,INT((AA1549-1)*4/COUNTIF($C$2:$C$3444,C1549))+1)</f>
        <v/>
      </c>
    </row>
    <row r="1550">
      <c r="A1550" s="5" t="inlineStr">
        <is>
          <t>W01799</t>
        </is>
      </c>
      <c r="B1550" s="5" t="inlineStr">
        <is>
          <t>IT · Milan</t>
        </is>
      </c>
      <c r="C1550" s="5" t="inlineStr">
        <is>
          <t>IT</t>
        </is>
      </c>
      <c r="D1550" s="5" t="inlineStr">
        <is>
          <t>Milan</t>
        </is>
      </c>
      <c r="E1550" s="5" t="inlineStr">
        <is>
          <t>Operations</t>
        </is>
      </c>
      <c r="F1550" s="5" t="inlineStr">
        <is>
          <t>L2</t>
        </is>
      </c>
      <c r="G1550" s="5" t="inlineStr">
        <is>
          <t>Operations L2</t>
        </is>
      </c>
      <c r="H1550" s="5" t="inlineStr">
        <is>
          <t>M</t>
        </is>
      </c>
      <c r="I1550" s="5" t="inlineStr">
        <is>
          <t>Permanent</t>
        </is>
      </c>
      <c r="J1550" s="5" t="inlineStr">
        <is>
          <t>Hybrid</t>
        </is>
      </c>
      <c r="K1550" s="5" t="n">
        <v>1</v>
      </c>
      <c r="L1550" s="5" t="n">
        <v>40</v>
      </c>
      <c r="M1550" s="5" t="n">
        <v>3</v>
      </c>
      <c r="N1550" s="41" t="n">
        <v>32850</v>
      </c>
      <c r="O1550" s="41" t="n">
        <v>0</v>
      </c>
      <c r="P1550" s="41" t="n">
        <v>0</v>
      </c>
      <c r="Q1550" s="41" t="n">
        <v>0</v>
      </c>
      <c r="R1550" s="41" t="n">
        <v>0</v>
      </c>
      <c r="S1550" s="28">
        <f>L1550*Settings!$C$7</f>
        <v/>
      </c>
      <c r="T1550" s="34">
        <f>O1550+P1550+Q1550+R1550</f>
        <v/>
      </c>
      <c r="U1550" s="34">
        <f>N1550+T1550</f>
        <v/>
      </c>
      <c r="V1550" s="33">
        <f>N1550/S1550</f>
        <v/>
      </c>
      <c r="W1550" s="33">
        <f>T1550/S1550</f>
        <v/>
      </c>
      <c r="X1550" s="33">
        <f>U1550/S1550</f>
        <v/>
      </c>
      <c r="Y1550" s="4">
        <f>IF(T1550&gt;0,1,0)</f>
        <v/>
      </c>
      <c r="Z1550" s="4">
        <f>INDEX('Job Evaluation'!$I$5:$I$40,MATCH(G1550,'Job Evaluation'!$A$5:$A$40,0))</f>
        <v/>
      </c>
      <c r="AA1550" s="4">
        <f>SUMPRODUCT(($C$2:$C$3444=C1550)*($X$2:$X$3444&lt;X1550))+SUMPRODUCT(($C$2:C1550=C1550)*($X$2:X1550=X1550))</f>
        <v/>
      </c>
      <c r="AB1550" s="4">
        <f>MIN(4,INT((AA1550-1)*4/COUNTIF($C$2:$C$3444,C1550))+1)</f>
        <v/>
      </c>
    </row>
    <row r="1551">
      <c r="A1551" s="5" t="inlineStr">
        <is>
          <t>W01800</t>
        </is>
      </c>
      <c r="B1551" s="5" t="inlineStr">
        <is>
          <t>PL · Kraków</t>
        </is>
      </c>
      <c r="C1551" s="5" t="inlineStr">
        <is>
          <t>PL</t>
        </is>
      </c>
      <c r="D1551" s="5" t="inlineStr">
        <is>
          <t>Krakow</t>
        </is>
      </c>
      <c r="E1551" s="5" t="inlineStr">
        <is>
          <t>HR</t>
        </is>
      </c>
      <c r="F1551" s="5" t="inlineStr">
        <is>
          <t>L3</t>
        </is>
      </c>
      <c r="G1551" s="5" t="inlineStr">
        <is>
          <t>HR L3</t>
        </is>
      </c>
      <c r="H1551" s="5" t="inlineStr">
        <is>
          <t>F</t>
        </is>
      </c>
      <c r="I1551" s="5" t="inlineStr">
        <is>
          <t>Permanent</t>
        </is>
      </c>
      <c r="J1551" s="5" t="inlineStr">
        <is>
          <t>Hybrid</t>
        </is>
      </c>
      <c r="K1551" s="5" t="n">
        <v>1</v>
      </c>
      <c r="L1551" s="5" t="n">
        <v>40</v>
      </c>
      <c r="M1551" s="5" t="n">
        <v>2</v>
      </c>
      <c r="N1551" s="41" t="n">
        <v>30850</v>
      </c>
      <c r="O1551" s="41" t="n">
        <v>700</v>
      </c>
      <c r="P1551" s="41" t="n">
        <v>0</v>
      </c>
      <c r="Q1551" s="41" t="n">
        <v>0</v>
      </c>
      <c r="R1551" s="41" t="n">
        <v>0</v>
      </c>
      <c r="S1551" s="28">
        <f>L1551*Settings!$C$7</f>
        <v/>
      </c>
      <c r="T1551" s="34">
        <f>O1551+P1551+Q1551+R1551</f>
        <v/>
      </c>
      <c r="U1551" s="34">
        <f>N1551+T1551</f>
        <v/>
      </c>
      <c r="V1551" s="33">
        <f>N1551/S1551</f>
        <v/>
      </c>
      <c r="W1551" s="33">
        <f>T1551/S1551</f>
        <v/>
      </c>
      <c r="X1551" s="33">
        <f>U1551/S1551</f>
        <v/>
      </c>
      <c r="Y1551" s="4">
        <f>IF(T1551&gt;0,1,0)</f>
        <v/>
      </c>
      <c r="Z1551" s="4">
        <f>INDEX('Job Evaluation'!$I$5:$I$40,MATCH(G1551,'Job Evaluation'!$A$5:$A$40,0))</f>
        <v/>
      </c>
      <c r="AA1551" s="4">
        <f>SUMPRODUCT(($C$2:$C$3444=C1551)*($X$2:$X$3444&lt;X1551))+SUMPRODUCT(($C$2:C1551=C1551)*($X$2:X1551=X1551))</f>
        <v/>
      </c>
      <c r="AB1551" s="4">
        <f>MIN(4,INT((AA1551-1)*4/COUNTIF($C$2:$C$3444,C1551))+1)</f>
        <v/>
      </c>
    </row>
    <row r="1552">
      <c r="A1552" s="5" t="inlineStr">
        <is>
          <t>W01801</t>
        </is>
      </c>
      <c r="B1552" s="5" t="inlineStr">
        <is>
          <t>PL · Kraków</t>
        </is>
      </c>
      <c r="C1552" s="5" t="inlineStr">
        <is>
          <t>PL</t>
        </is>
      </c>
      <c r="D1552" s="5" t="inlineStr">
        <is>
          <t>Krakow</t>
        </is>
      </c>
      <c r="E1552" s="5" t="inlineStr">
        <is>
          <t>Operations</t>
        </is>
      </c>
      <c r="F1552" s="5" t="inlineStr">
        <is>
          <t>L2</t>
        </is>
      </c>
      <c r="G1552" s="5" t="inlineStr">
        <is>
          <t>Operations L2</t>
        </is>
      </c>
      <c r="H1552" s="5" t="inlineStr">
        <is>
          <t>F</t>
        </is>
      </c>
      <c r="I1552" s="5" t="inlineStr">
        <is>
          <t>Permanent</t>
        </is>
      </c>
      <c r="J1552" s="5" t="inlineStr">
        <is>
          <t>Remote</t>
        </is>
      </c>
      <c r="K1552" s="5" t="n">
        <v>1</v>
      </c>
      <c r="L1552" s="5" t="n">
        <v>40</v>
      </c>
      <c r="M1552" s="5" t="n">
        <v>2</v>
      </c>
      <c r="N1552" s="41" t="n">
        <v>26450</v>
      </c>
      <c r="O1552" s="41" t="n">
        <v>0</v>
      </c>
      <c r="P1552" s="41" t="n">
        <v>0</v>
      </c>
      <c r="Q1552" s="41" t="n">
        <v>0</v>
      </c>
      <c r="R1552" s="41" t="n">
        <v>0</v>
      </c>
      <c r="S1552" s="28">
        <f>L1552*Settings!$C$7</f>
        <v/>
      </c>
      <c r="T1552" s="34">
        <f>O1552+P1552+Q1552+R1552</f>
        <v/>
      </c>
      <c r="U1552" s="34">
        <f>N1552+T1552</f>
        <v/>
      </c>
      <c r="V1552" s="33">
        <f>N1552/S1552</f>
        <v/>
      </c>
      <c r="W1552" s="33">
        <f>T1552/S1552</f>
        <v/>
      </c>
      <c r="X1552" s="33">
        <f>U1552/S1552</f>
        <v/>
      </c>
      <c r="Y1552" s="4">
        <f>IF(T1552&gt;0,1,0)</f>
        <v/>
      </c>
      <c r="Z1552" s="4">
        <f>INDEX('Job Evaluation'!$I$5:$I$40,MATCH(G1552,'Job Evaluation'!$A$5:$A$40,0))</f>
        <v/>
      </c>
      <c r="AA1552" s="4">
        <f>SUMPRODUCT(($C$2:$C$3444=C1552)*($X$2:$X$3444&lt;X1552))+SUMPRODUCT(($C$2:C1552=C1552)*($X$2:X1552=X1552))</f>
        <v/>
      </c>
      <c r="AB1552" s="4">
        <f>MIN(4,INT((AA1552-1)*4/COUNTIF($C$2:$C$3444,C1552))+1)</f>
        <v/>
      </c>
    </row>
    <row r="1553">
      <c r="A1553" s="5" t="inlineStr">
        <is>
          <t>W01802</t>
        </is>
      </c>
      <c r="B1553" s="5" t="inlineStr">
        <is>
          <t>ES · Barcelona</t>
        </is>
      </c>
      <c r="C1553" s="5" t="inlineStr">
        <is>
          <t>ES</t>
        </is>
      </c>
      <c r="D1553" s="5" t="inlineStr">
        <is>
          <t>Barcelona</t>
        </is>
      </c>
      <c r="E1553" s="5" t="inlineStr">
        <is>
          <t>Operations</t>
        </is>
      </c>
      <c r="F1553" s="5" t="inlineStr">
        <is>
          <t>L2</t>
        </is>
      </c>
      <c r="G1553" s="5" t="inlineStr">
        <is>
          <t>Operations L2</t>
        </is>
      </c>
      <c r="H1553" s="5" t="inlineStr">
        <is>
          <t>F</t>
        </is>
      </c>
      <c r="I1553" s="5" t="inlineStr">
        <is>
          <t>Permanent</t>
        </is>
      </c>
      <c r="J1553" s="5" t="inlineStr">
        <is>
          <t>Hybrid</t>
        </is>
      </c>
      <c r="K1553" s="5" t="n">
        <v>0.8</v>
      </c>
      <c r="L1553" s="5" t="n">
        <v>32</v>
      </c>
      <c r="M1553" s="5" t="n">
        <v>3</v>
      </c>
      <c r="N1553" s="41" t="n">
        <v>21480</v>
      </c>
      <c r="O1553" s="41" t="n">
        <v>0</v>
      </c>
      <c r="P1553" s="41" t="n">
        <v>0</v>
      </c>
      <c r="Q1553" s="41" t="n">
        <v>0</v>
      </c>
      <c r="R1553" s="41" t="n">
        <v>0</v>
      </c>
      <c r="S1553" s="28">
        <f>L1553*Settings!$C$7</f>
        <v/>
      </c>
      <c r="T1553" s="34">
        <f>O1553+P1553+Q1553+R1553</f>
        <v/>
      </c>
      <c r="U1553" s="34">
        <f>N1553+T1553</f>
        <v/>
      </c>
      <c r="V1553" s="33">
        <f>N1553/S1553</f>
        <v/>
      </c>
      <c r="W1553" s="33">
        <f>T1553/S1553</f>
        <v/>
      </c>
      <c r="X1553" s="33">
        <f>U1553/S1553</f>
        <v/>
      </c>
      <c r="Y1553" s="4">
        <f>IF(T1553&gt;0,1,0)</f>
        <v/>
      </c>
      <c r="Z1553" s="4">
        <f>INDEX('Job Evaluation'!$I$5:$I$40,MATCH(G1553,'Job Evaluation'!$A$5:$A$40,0))</f>
        <v/>
      </c>
      <c r="AA1553" s="4">
        <f>SUMPRODUCT(($C$2:$C$3444=C1553)*($X$2:$X$3444&lt;X1553))+SUMPRODUCT(($C$2:C1553=C1553)*($X$2:X1553=X1553))</f>
        <v/>
      </c>
      <c r="AB1553" s="4">
        <f>MIN(4,INT((AA1553-1)*4/COUNTIF($C$2:$C$3444,C1553))+1)</f>
        <v/>
      </c>
    </row>
    <row r="1554">
      <c r="A1554" s="5" t="inlineStr">
        <is>
          <t>W01803</t>
        </is>
      </c>
      <c r="B1554" s="5" t="inlineStr">
        <is>
          <t>PL · Kraków</t>
        </is>
      </c>
      <c r="C1554" s="5" t="inlineStr">
        <is>
          <t>PL</t>
        </is>
      </c>
      <c r="D1554" s="5" t="inlineStr">
        <is>
          <t>Krakow</t>
        </is>
      </c>
      <c r="E1554" s="5" t="inlineStr">
        <is>
          <t>Customer Service</t>
        </is>
      </c>
      <c r="F1554" s="5" t="inlineStr">
        <is>
          <t>L3</t>
        </is>
      </c>
      <c r="G1554" s="5" t="inlineStr">
        <is>
          <t>Customer Service L3</t>
        </is>
      </c>
      <c r="H1554" s="5" t="inlineStr">
        <is>
          <t>F</t>
        </is>
      </c>
      <c r="I1554" s="5" t="inlineStr">
        <is>
          <t>Fixed-term</t>
        </is>
      </c>
      <c r="J1554" s="5" t="inlineStr">
        <is>
          <t>Onsite</t>
        </is>
      </c>
      <c r="K1554" s="5" t="n">
        <v>0.8</v>
      </c>
      <c r="L1554" s="5" t="n">
        <v>32</v>
      </c>
      <c r="M1554" s="5" t="n">
        <v>3</v>
      </c>
      <c r="N1554" s="41" t="n">
        <v>23720</v>
      </c>
      <c r="O1554" s="41" t="n">
        <v>1210</v>
      </c>
      <c r="P1554" s="41" t="n">
        <v>0</v>
      </c>
      <c r="Q1554" s="41" t="n">
        <v>672</v>
      </c>
      <c r="R1554" s="41" t="n">
        <v>0</v>
      </c>
      <c r="S1554" s="28">
        <f>L1554*Settings!$C$7</f>
        <v/>
      </c>
      <c r="T1554" s="34">
        <f>O1554+P1554+Q1554+R1554</f>
        <v/>
      </c>
      <c r="U1554" s="34">
        <f>N1554+T1554</f>
        <v/>
      </c>
      <c r="V1554" s="33">
        <f>N1554/S1554</f>
        <v/>
      </c>
      <c r="W1554" s="33">
        <f>T1554/S1554</f>
        <v/>
      </c>
      <c r="X1554" s="33">
        <f>U1554/S1554</f>
        <v/>
      </c>
      <c r="Y1554" s="4">
        <f>IF(T1554&gt;0,1,0)</f>
        <v/>
      </c>
      <c r="Z1554" s="4">
        <f>INDEX('Job Evaluation'!$I$5:$I$40,MATCH(G1554,'Job Evaluation'!$A$5:$A$40,0))</f>
        <v/>
      </c>
      <c r="AA1554" s="4">
        <f>SUMPRODUCT(($C$2:$C$3444=C1554)*($X$2:$X$3444&lt;X1554))+SUMPRODUCT(($C$2:C1554=C1554)*($X$2:X1554=X1554))</f>
        <v/>
      </c>
      <c r="AB1554" s="4">
        <f>MIN(4,INT((AA1554-1)*4/COUNTIF($C$2:$C$3444,C1554))+1)</f>
        <v/>
      </c>
    </row>
    <row r="1555">
      <c r="A1555" s="5" t="inlineStr">
        <is>
          <t>W01804</t>
        </is>
      </c>
      <c r="B1555" s="5" t="inlineStr">
        <is>
          <t>PL · Kraków</t>
        </is>
      </c>
      <c r="C1555" s="5" t="inlineStr">
        <is>
          <t>PL</t>
        </is>
      </c>
      <c r="D1555" s="5" t="inlineStr">
        <is>
          <t>Krakow</t>
        </is>
      </c>
      <c r="E1555" s="5" t="inlineStr">
        <is>
          <t>Customer Service</t>
        </is>
      </c>
      <c r="F1555" s="5" t="inlineStr">
        <is>
          <t>L2</t>
        </is>
      </c>
      <c r="G1555" s="5" t="inlineStr">
        <is>
          <t>Customer Service L2</t>
        </is>
      </c>
      <c r="H1555" s="5" t="inlineStr">
        <is>
          <t>M</t>
        </is>
      </c>
      <c r="I1555" s="5" t="inlineStr">
        <is>
          <t>Permanent</t>
        </is>
      </c>
      <c r="J1555" s="5" t="inlineStr">
        <is>
          <t>Hybrid</t>
        </is>
      </c>
      <c r="K1555" s="5" t="n">
        <v>1</v>
      </c>
      <c r="L1555" s="5" t="n">
        <v>40</v>
      </c>
      <c r="M1555" s="5" t="n">
        <v>1</v>
      </c>
      <c r="N1555" s="41" t="n">
        <v>24400</v>
      </c>
      <c r="O1555" s="41" t="n">
        <v>0</v>
      </c>
      <c r="P1555" s="41" t="n">
        <v>0</v>
      </c>
      <c r="Q1555" s="41" t="n">
        <v>0</v>
      </c>
      <c r="R1555" s="41" t="n">
        <v>0</v>
      </c>
      <c r="S1555" s="28">
        <f>L1555*Settings!$C$7</f>
        <v/>
      </c>
      <c r="T1555" s="34">
        <f>O1555+P1555+Q1555+R1555</f>
        <v/>
      </c>
      <c r="U1555" s="34">
        <f>N1555+T1555</f>
        <v/>
      </c>
      <c r="V1555" s="33">
        <f>N1555/S1555</f>
        <v/>
      </c>
      <c r="W1555" s="33">
        <f>T1555/S1555</f>
        <v/>
      </c>
      <c r="X1555" s="33">
        <f>U1555/S1555</f>
        <v/>
      </c>
      <c r="Y1555" s="4">
        <f>IF(T1555&gt;0,1,0)</f>
        <v/>
      </c>
      <c r="Z1555" s="4">
        <f>INDEX('Job Evaluation'!$I$5:$I$40,MATCH(G1555,'Job Evaluation'!$A$5:$A$40,0))</f>
        <v/>
      </c>
      <c r="AA1555" s="4">
        <f>SUMPRODUCT(($C$2:$C$3444=C1555)*($X$2:$X$3444&lt;X1555))+SUMPRODUCT(($C$2:C1555=C1555)*($X$2:X1555=X1555))</f>
        <v/>
      </c>
      <c r="AB1555" s="4">
        <f>MIN(4,INT((AA1555-1)*4/COUNTIF($C$2:$C$3444,C1555))+1)</f>
        <v/>
      </c>
    </row>
    <row r="1556">
      <c r="A1556" s="5" t="inlineStr">
        <is>
          <t>W01806</t>
        </is>
      </c>
      <c r="B1556" s="5" t="inlineStr">
        <is>
          <t>DE · Munich</t>
        </is>
      </c>
      <c r="C1556" s="5" t="inlineStr">
        <is>
          <t>DE</t>
        </is>
      </c>
      <c r="D1556" s="5" t="inlineStr">
        <is>
          <t>Munich</t>
        </is>
      </c>
      <c r="E1556" s="5" t="inlineStr">
        <is>
          <t>Operations</t>
        </is>
      </c>
      <c r="F1556" s="5" t="inlineStr">
        <is>
          <t>L1</t>
        </is>
      </c>
      <c r="G1556" s="5" t="inlineStr">
        <is>
          <t>Operations L1</t>
        </is>
      </c>
      <c r="H1556" s="5" t="inlineStr">
        <is>
          <t>M</t>
        </is>
      </c>
      <c r="I1556" s="5" t="inlineStr">
        <is>
          <t>Permanent</t>
        </is>
      </c>
      <c r="J1556" s="5" t="inlineStr">
        <is>
          <t>Onsite</t>
        </is>
      </c>
      <c r="K1556" s="5" t="n">
        <v>1</v>
      </c>
      <c r="L1556" s="5" t="n">
        <v>40</v>
      </c>
      <c r="M1556" s="5" t="n">
        <v>4</v>
      </c>
      <c r="N1556" s="41" t="n">
        <v>36100</v>
      </c>
      <c r="O1556" s="41" t="n">
        <v>0</v>
      </c>
      <c r="P1556" s="41" t="n">
        <v>0</v>
      </c>
      <c r="Q1556" s="41" t="n">
        <v>1800</v>
      </c>
      <c r="R1556" s="41" t="n">
        <v>0</v>
      </c>
      <c r="S1556" s="28">
        <f>L1556*Settings!$C$7</f>
        <v/>
      </c>
      <c r="T1556" s="34">
        <f>O1556+P1556+Q1556+R1556</f>
        <v/>
      </c>
      <c r="U1556" s="34">
        <f>N1556+T1556</f>
        <v/>
      </c>
      <c r="V1556" s="33">
        <f>N1556/S1556</f>
        <v/>
      </c>
      <c r="W1556" s="33">
        <f>T1556/S1556</f>
        <v/>
      </c>
      <c r="X1556" s="33">
        <f>U1556/S1556</f>
        <v/>
      </c>
      <c r="Y1556" s="4">
        <f>IF(T1556&gt;0,1,0)</f>
        <v/>
      </c>
      <c r="Z1556" s="4">
        <f>INDEX('Job Evaluation'!$I$5:$I$40,MATCH(G1556,'Job Evaluation'!$A$5:$A$40,0))</f>
        <v/>
      </c>
      <c r="AA1556" s="4">
        <f>SUMPRODUCT(($C$2:$C$3444=C1556)*($X$2:$X$3444&lt;X1556))+SUMPRODUCT(($C$2:C1556=C1556)*($X$2:X1556=X1556))</f>
        <v/>
      </c>
      <c r="AB1556" s="4">
        <f>MIN(4,INT((AA1556-1)*4/COUNTIF($C$2:$C$3444,C1556))+1)</f>
        <v/>
      </c>
    </row>
    <row r="1557">
      <c r="A1557" s="5" t="inlineStr">
        <is>
          <t>W01807</t>
        </is>
      </c>
      <c r="B1557" s="5" t="inlineStr">
        <is>
          <t>PL · Kraków</t>
        </is>
      </c>
      <c r="C1557" s="5" t="inlineStr">
        <is>
          <t>PL</t>
        </is>
      </c>
      <c r="D1557" s="5" t="inlineStr">
        <is>
          <t>Krakow</t>
        </is>
      </c>
      <c r="E1557" s="5" t="inlineStr">
        <is>
          <t>Sales</t>
        </is>
      </c>
      <c r="F1557" s="5" t="inlineStr">
        <is>
          <t>L1</t>
        </is>
      </c>
      <c r="G1557" s="5" t="inlineStr">
        <is>
          <t>Sales L1</t>
        </is>
      </c>
      <c r="H1557" s="5" t="inlineStr">
        <is>
          <t>M</t>
        </is>
      </c>
      <c r="I1557" s="5" t="inlineStr">
        <is>
          <t>Fixed-term</t>
        </is>
      </c>
      <c r="J1557" s="5" t="inlineStr">
        <is>
          <t>Onsite</t>
        </is>
      </c>
      <c r="K1557" s="5" t="n">
        <v>1</v>
      </c>
      <c r="L1557" s="5" t="n">
        <v>40</v>
      </c>
      <c r="M1557" s="5" t="n">
        <v>1</v>
      </c>
      <c r="N1557" s="41" t="n">
        <v>23000</v>
      </c>
      <c r="O1557" s="41" t="n">
        <v>0</v>
      </c>
      <c r="P1557" s="41" t="n">
        <v>4270</v>
      </c>
      <c r="Q1557" s="41" t="n">
        <v>0</v>
      </c>
      <c r="R1557" s="41" t="n">
        <v>0</v>
      </c>
      <c r="S1557" s="28">
        <f>L1557*Settings!$C$7</f>
        <v/>
      </c>
      <c r="T1557" s="34">
        <f>O1557+P1557+Q1557+R1557</f>
        <v/>
      </c>
      <c r="U1557" s="34">
        <f>N1557+T1557</f>
        <v/>
      </c>
      <c r="V1557" s="33">
        <f>N1557/S1557</f>
        <v/>
      </c>
      <c r="W1557" s="33">
        <f>T1557/S1557</f>
        <v/>
      </c>
      <c r="X1557" s="33">
        <f>U1557/S1557</f>
        <v/>
      </c>
      <c r="Y1557" s="4">
        <f>IF(T1557&gt;0,1,0)</f>
        <v/>
      </c>
      <c r="Z1557" s="4">
        <f>INDEX('Job Evaluation'!$I$5:$I$40,MATCH(G1557,'Job Evaluation'!$A$5:$A$40,0))</f>
        <v/>
      </c>
      <c r="AA1557" s="4">
        <f>SUMPRODUCT(($C$2:$C$3444=C1557)*($X$2:$X$3444&lt;X1557))+SUMPRODUCT(($C$2:C1557=C1557)*($X$2:X1557=X1557))</f>
        <v/>
      </c>
      <c r="AB1557" s="4">
        <f>MIN(4,INT((AA1557-1)*4/COUNTIF($C$2:$C$3444,C1557))+1)</f>
        <v/>
      </c>
    </row>
    <row r="1558">
      <c r="A1558" s="5" t="inlineStr">
        <is>
          <t>W01808</t>
        </is>
      </c>
      <c r="B1558" s="5" t="inlineStr">
        <is>
          <t>DE · Munich</t>
        </is>
      </c>
      <c r="C1558" s="5" t="inlineStr">
        <is>
          <t>DE</t>
        </is>
      </c>
      <c r="D1558" s="5" t="inlineStr">
        <is>
          <t>Munich</t>
        </is>
      </c>
      <c r="E1558" s="5" t="inlineStr">
        <is>
          <t>Tech</t>
        </is>
      </c>
      <c r="F1558" s="5" t="inlineStr">
        <is>
          <t>L2</t>
        </is>
      </c>
      <c r="G1558" s="5" t="inlineStr">
        <is>
          <t>Tech L2</t>
        </is>
      </c>
      <c r="H1558" s="5" t="inlineStr">
        <is>
          <t>M</t>
        </is>
      </c>
      <c r="I1558" s="5" t="inlineStr">
        <is>
          <t>Permanent</t>
        </is>
      </c>
      <c r="J1558" s="5" t="inlineStr">
        <is>
          <t>Onsite</t>
        </is>
      </c>
      <c r="K1558" s="5" t="n">
        <v>1</v>
      </c>
      <c r="L1558" s="5" t="n">
        <v>40</v>
      </c>
      <c r="M1558" s="5" t="n">
        <v>4</v>
      </c>
      <c r="N1558" s="41" t="n">
        <v>58900</v>
      </c>
      <c r="O1558" s="41" t="n">
        <v>0</v>
      </c>
      <c r="P1558" s="41" t="n">
        <v>0</v>
      </c>
      <c r="Q1558" s="41" t="n">
        <v>0</v>
      </c>
      <c r="R1558" s="41" t="n">
        <v>0</v>
      </c>
      <c r="S1558" s="28">
        <f>L1558*Settings!$C$7</f>
        <v/>
      </c>
      <c r="T1558" s="34">
        <f>O1558+P1558+Q1558+R1558</f>
        <v/>
      </c>
      <c r="U1558" s="34">
        <f>N1558+T1558</f>
        <v/>
      </c>
      <c r="V1558" s="33">
        <f>N1558/S1558</f>
        <v/>
      </c>
      <c r="W1558" s="33">
        <f>T1558/S1558</f>
        <v/>
      </c>
      <c r="X1558" s="33">
        <f>U1558/S1558</f>
        <v/>
      </c>
      <c r="Y1558" s="4">
        <f>IF(T1558&gt;0,1,0)</f>
        <v/>
      </c>
      <c r="Z1558" s="4">
        <f>INDEX('Job Evaluation'!$I$5:$I$40,MATCH(G1558,'Job Evaluation'!$A$5:$A$40,0))</f>
        <v/>
      </c>
      <c r="AA1558" s="4">
        <f>SUMPRODUCT(($C$2:$C$3444=C1558)*($X$2:$X$3444&lt;X1558))+SUMPRODUCT(($C$2:C1558=C1558)*($X$2:X1558=X1558))</f>
        <v/>
      </c>
      <c r="AB1558" s="4">
        <f>MIN(4,INT((AA1558-1)*4/COUNTIF($C$2:$C$3444,C1558))+1)</f>
        <v/>
      </c>
    </row>
    <row r="1559">
      <c r="A1559" s="5" t="inlineStr">
        <is>
          <t>W01809</t>
        </is>
      </c>
      <c r="B1559" s="5" t="inlineStr">
        <is>
          <t>PL · Kraków</t>
        </is>
      </c>
      <c r="C1559" s="5" t="inlineStr">
        <is>
          <t>PL</t>
        </is>
      </c>
      <c r="D1559" s="5" t="inlineStr">
        <is>
          <t>Krakow</t>
        </is>
      </c>
      <c r="E1559" s="5" t="inlineStr">
        <is>
          <t>Operations</t>
        </is>
      </c>
      <c r="F1559" s="5" t="inlineStr">
        <is>
          <t>L1</t>
        </is>
      </c>
      <c r="G1559" s="5" t="inlineStr">
        <is>
          <t>Operations L1</t>
        </is>
      </c>
      <c r="H1559" s="5" t="inlineStr">
        <is>
          <t>F</t>
        </is>
      </c>
      <c r="I1559" s="5" t="inlineStr">
        <is>
          <t>Permanent</t>
        </is>
      </c>
      <c r="J1559" s="5" t="inlineStr">
        <is>
          <t>Hybrid</t>
        </is>
      </c>
      <c r="K1559" s="5" t="n">
        <v>1</v>
      </c>
      <c r="L1559" s="5" t="n">
        <v>40</v>
      </c>
      <c r="M1559" s="5" t="n">
        <v>3</v>
      </c>
      <c r="N1559" s="41" t="n">
        <v>24700</v>
      </c>
      <c r="O1559" s="41" t="n">
        <v>0</v>
      </c>
      <c r="P1559" s="41" t="n">
        <v>0</v>
      </c>
      <c r="Q1559" s="41" t="n">
        <v>0</v>
      </c>
      <c r="R1559" s="41" t="n">
        <v>0</v>
      </c>
      <c r="S1559" s="28">
        <f>L1559*Settings!$C$7</f>
        <v/>
      </c>
      <c r="T1559" s="34">
        <f>O1559+P1559+Q1559+R1559</f>
        <v/>
      </c>
      <c r="U1559" s="34">
        <f>N1559+T1559</f>
        <v/>
      </c>
      <c r="V1559" s="33">
        <f>N1559/S1559</f>
        <v/>
      </c>
      <c r="W1559" s="33">
        <f>T1559/S1559</f>
        <v/>
      </c>
      <c r="X1559" s="33">
        <f>U1559/S1559</f>
        <v/>
      </c>
      <c r="Y1559" s="4">
        <f>IF(T1559&gt;0,1,0)</f>
        <v/>
      </c>
      <c r="Z1559" s="4">
        <f>INDEX('Job Evaluation'!$I$5:$I$40,MATCH(G1559,'Job Evaluation'!$A$5:$A$40,0))</f>
        <v/>
      </c>
      <c r="AA1559" s="4">
        <f>SUMPRODUCT(($C$2:$C$3444=C1559)*($X$2:$X$3444&lt;X1559))+SUMPRODUCT(($C$2:C1559=C1559)*($X$2:X1559=X1559))</f>
        <v/>
      </c>
      <c r="AB1559" s="4">
        <f>MIN(4,INT((AA1559-1)*4/COUNTIF($C$2:$C$3444,C1559))+1)</f>
        <v/>
      </c>
    </row>
    <row r="1560">
      <c r="A1560" s="5" t="inlineStr">
        <is>
          <t>W01810</t>
        </is>
      </c>
      <c r="B1560" s="5" t="inlineStr">
        <is>
          <t>PL · Kraków</t>
        </is>
      </c>
      <c r="C1560" s="5" t="inlineStr">
        <is>
          <t>PL</t>
        </is>
      </c>
      <c r="D1560" s="5" t="inlineStr">
        <is>
          <t>Krakow</t>
        </is>
      </c>
      <c r="E1560" s="5" t="inlineStr">
        <is>
          <t>Customer Service</t>
        </is>
      </c>
      <c r="F1560" s="5" t="inlineStr">
        <is>
          <t>L2</t>
        </is>
      </c>
      <c r="G1560" s="5" t="inlineStr">
        <is>
          <t>Customer Service L2</t>
        </is>
      </c>
      <c r="H1560" s="5" t="inlineStr">
        <is>
          <t>F</t>
        </is>
      </c>
      <c r="I1560" s="5" t="inlineStr">
        <is>
          <t>Permanent</t>
        </is>
      </c>
      <c r="J1560" s="5" t="inlineStr">
        <is>
          <t>Remote</t>
        </is>
      </c>
      <c r="K1560" s="5" t="n">
        <v>0.8</v>
      </c>
      <c r="L1560" s="5" t="n">
        <v>32</v>
      </c>
      <c r="M1560" s="5" t="n">
        <v>3</v>
      </c>
      <c r="N1560" s="41" t="n">
        <v>19560</v>
      </c>
      <c r="O1560" s="41" t="n">
        <v>0</v>
      </c>
      <c r="P1560" s="41" t="n">
        <v>0</v>
      </c>
      <c r="Q1560" s="41" t="n">
        <v>0</v>
      </c>
      <c r="R1560" s="41" t="n">
        <v>0</v>
      </c>
      <c r="S1560" s="28">
        <f>L1560*Settings!$C$7</f>
        <v/>
      </c>
      <c r="T1560" s="34">
        <f>O1560+P1560+Q1560+R1560</f>
        <v/>
      </c>
      <c r="U1560" s="34">
        <f>N1560+T1560</f>
        <v/>
      </c>
      <c r="V1560" s="33">
        <f>N1560/S1560</f>
        <v/>
      </c>
      <c r="W1560" s="33">
        <f>T1560/S1560</f>
        <v/>
      </c>
      <c r="X1560" s="33">
        <f>U1560/S1560</f>
        <v/>
      </c>
      <c r="Y1560" s="4">
        <f>IF(T1560&gt;0,1,0)</f>
        <v/>
      </c>
      <c r="Z1560" s="4">
        <f>INDEX('Job Evaluation'!$I$5:$I$40,MATCH(G1560,'Job Evaluation'!$A$5:$A$40,0))</f>
        <v/>
      </c>
      <c r="AA1560" s="4">
        <f>SUMPRODUCT(($C$2:$C$3444=C1560)*($X$2:$X$3444&lt;X1560))+SUMPRODUCT(($C$2:C1560=C1560)*($X$2:X1560=X1560))</f>
        <v/>
      </c>
      <c r="AB1560" s="4">
        <f>MIN(4,INT((AA1560-1)*4/COUNTIF($C$2:$C$3444,C1560))+1)</f>
        <v/>
      </c>
    </row>
    <row r="1561">
      <c r="A1561" s="5" t="inlineStr">
        <is>
          <t>W01811</t>
        </is>
      </c>
      <c r="B1561" s="5" t="inlineStr">
        <is>
          <t>PL · Kraków</t>
        </is>
      </c>
      <c r="C1561" s="5" t="inlineStr">
        <is>
          <t>PL</t>
        </is>
      </c>
      <c r="D1561" s="5" t="inlineStr">
        <is>
          <t>Krakow</t>
        </is>
      </c>
      <c r="E1561" s="5" t="inlineStr">
        <is>
          <t>Customer Service</t>
        </is>
      </c>
      <c r="F1561" s="5" t="inlineStr">
        <is>
          <t>L3</t>
        </is>
      </c>
      <c r="G1561" s="5" t="inlineStr">
        <is>
          <t>Customer Service L3</t>
        </is>
      </c>
      <c r="H1561" s="5" t="inlineStr">
        <is>
          <t>M</t>
        </is>
      </c>
      <c r="I1561" s="5" t="inlineStr">
        <is>
          <t>Permanent</t>
        </is>
      </c>
      <c r="J1561" s="5" t="inlineStr">
        <is>
          <t>Hybrid</t>
        </is>
      </c>
      <c r="K1561" s="5" t="n">
        <v>1</v>
      </c>
      <c r="L1561" s="5" t="n">
        <v>40</v>
      </c>
      <c r="M1561" s="5" t="n">
        <v>3</v>
      </c>
      <c r="N1561" s="41" t="n">
        <v>34600</v>
      </c>
      <c r="O1561" s="41" t="n">
        <v>1570</v>
      </c>
      <c r="P1561" s="41" t="n">
        <v>0</v>
      </c>
      <c r="Q1561" s="41" t="n">
        <v>0</v>
      </c>
      <c r="R1561" s="41" t="n">
        <v>0</v>
      </c>
      <c r="S1561" s="28">
        <f>L1561*Settings!$C$7</f>
        <v/>
      </c>
      <c r="T1561" s="34">
        <f>O1561+P1561+Q1561+R1561</f>
        <v/>
      </c>
      <c r="U1561" s="34">
        <f>N1561+T1561</f>
        <v/>
      </c>
      <c r="V1561" s="33">
        <f>N1561/S1561</f>
        <v/>
      </c>
      <c r="W1561" s="33">
        <f>T1561/S1561</f>
        <v/>
      </c>
      <c r="X1561" s="33">
        <f>U1561/S1561</f>
        <v/>
      </c>
      <c r="Y1561" s="4">
        <f>IF(T1561&gt;0,1,0)</f>
        <v/>
      </c>
      <c r="Z1561" s="4">
        <f>INDEX('Job Evaluation'!$I$5:$I$40,MATCH(G1561,'Job Evaluation'!$A$5:$A$40,0))</f>
        <v/>
      </c>
      <c r="AA1561" s="4">
        <f>SUMPRODUCT(($C$2:$C$3444=C1561)*($X$2:$X$3444&lt;X1561))+SUMPRODUCT(($C$2:C1561=C1561)*($X$2:X1561=X1561))</f>
        <v/>
      </c>
      <c r="AB1561" s="4">
        <f>MIN(4,INT((AA1561-1)*4/COUNTIF($C$2:$C$3444,C1561))+1)</f>
        <v/>
      </c>
    </row>
    <row r="1562">
      <c r="A1562" s="5" t="inlineStr">
        <is>
          <t>W01812</t>
        </is>
      </c>
      <c r="B1562" s="5" t="inlineStr">
        <is>
          <t>PL · Kraków</t>
        </is>
      </c>
      <c r="C1562" s="5" t="inlineStr">
        <is>
          <t>PL</t>
        </is>
      </c>
      <c r="D1562" s="5" t="inlineStr">
        <is>
          <t>Krakow</t>
        </is>
      </c>
      <c r="E1562" s="5" t="inlineStr">
        <is>
          <t>Finance</t>
        </is>
      </c>
      <c r="F1562" s="5" t="inlineStr">
        <is>
          <t>L4</t>
        </is>
      </c>
      <c r="G1562" s="5" t="inlineStr">
        <is>
          <t>Finance L4</t>
        </is>
      </c>
      <c r="H1562" s="5" t="inlineStr">
        <is>
          <t>F</t>
        </is>
      </c>
      <c r="I1562" s="5" t="inlineStr">
        <is>
          <t>Fixed-term</t>
        </is>
      </c>
      <c r="J1562" s="5" t="inlineStr">
        <is>
          <t>Hybrid</t>
        </is>
      </c>
      <c r="K1562" s="5" t="n">
        <v>1</v>
      </c>
      <c r="L1562" s="5" t="n">
        <v>40</v>
      </c>
      <c r="M1562" s="5" t="n">
        <v>3</v>
      </c>
      <c r="N1562" s="41" t="n">
        <v>44650</v>
      </c>
      <c r="O1562" s="41" t="n">
        <v>3500</v>
      </c>
      <c r="P1562" s="41" t="n">
        <v>0</v>
      </c>
      <c r="Q1562" s="41" t="n">
        <v>0</v>
      </c>
      <c r="R1562" s="41" t="n">
        <v>0</v>
      </c>
      <c r="S1562" s="28">
        <f>L1562*Settings!$C$7</f>
        <v/>
      </c>
      <c r="T1562" s="34">
        <f>O1562+P1562+Q1562+R1562</f>
        <v/>
      </c>
      <c r="U1562" s="34">
        <f>N1562+T1562</f>
        <v/>
      </c>
      <c r="V1562" s="33">
        <f>N1562/S1562</f>
        <v/>
      </c>
      <c r="W1562" s="33">
        <f>T1562/S1562</f>
        <v/>
      </c>
      <c r="X1562" s="33">
        <f>U1562/S1562</f>
        <v/>
      </c>
      <c r="Y1562" s="4">
        <f>IF(T1562&gt;0,1,0)</f>
        <v/>
      </c>
      <c r="Z1562" s="4">
        <f>INDEX('Job Evaluation'!$I$5:$I$40,MATCH(G1562,'Job Evaluation'!$A$5:$A$40,0))</f>
        <v/>
      </c>
      <c r="AA1562" s="4">
        <f>SUMPRODUCT(($C$2:$C$3444=C1562)*($X$2:$X$3444&lt;X1562))+SUMPRODUCT(($C$2:C1562=C1562)*($X$2:X1562=X1562))</f>
        <v/>
      </c>
      <c r="AB1562" s="4">
        <f>MIN(4,INT((AA1562-1)*4/COUNTIF($C$2:$C$3444,C1562))+1)</f>
        <v/>
      </c>
    </row>
    <row r="1563">
      <c r="A1563" s="5" t="inlineStr">
        <is>
          <t>W01813</t>
        </is>
      </c>
      <c r="B1563" s="5" t="inlineStr">
        <is>
          <t>PL · Kraków</t>
        </is>
      </c>
      <c r="C1563" s="5" t="inlineStr">
        <is>
          <t>PL</t>
        </is>
      </c>
      <c r="D1563" s="5" t="inlineStr">
        <is>
          <t>Krakow</t>
        </is>
      </c>
      <c r="E1563" s="5" t="inlineStr">
        <is>
          <t>HR</t>
        </is>
      </c>
      <c r="F1563" s="5" t="inlineStr">
        <is>
          <t>L1</t>
        </is>
      </c>
      <c r="G1563" s="5" t="inlineStr">
        <is>
          <t>HR L1</t>
        </is>
      </c>
      <c r="H1563" s="5" t="inlineStr">
        <is>
          <t>F</t>
        </is>
      </c>
      <c r="I1563" s="5" t="inlineStr">
        <is>
          <t>Permanent</t>
        </is>
      </c>
      <c r="J1563" s="5" t="inlineStr">
        <is>
          <t>Onsite</t>
        </is>
      </c>
      <c r="K1563" s="5" t="n">
        <v>1</v>
      </c>
      <c r="L1563" s="5" t="n">
        <v>40</v>
      </c>
      <c r="M1563" s="5" t="n">
        <v>4</v>
      </c>
      <c r="N1563" s="41" t="n">
        <v>19000</v>
      </c>
      <c r="O1563" s="41" t="n">
        <v>0</v>
      </c>
      <c r="P1563" s="41" t="n">
        <v>0</v>
      </c>
      <c r="Q1563" s="41" t="n">
        <v>0</v>
      </c>
      <c r="R1563" s="41" t="n">
        <v>0</v>
      </c>
      <c r="S1563" s="28">
        <f>L1563*Settings!$C$7</f>
        <v/>
      </c>
      <c r="T1563" s="34">
        <f>O1563+P1563+Q1563+R1563</f>
        <v/>
      </c>
      <c r="U1563" s="34">
        <f>N1563+T1563</f>
        <v/>
      </c>
      <c r="V1563" s="33">
        <f>N1563/S1563</f>
        <v/>
      </c>
      <c r="W1563" s="33">
        <f>T1563/S1563</f>
        <v/>
      </c>
      <c r="X1563" s="33">
        <f>U1563/S1563</f>
        <v/>
      </c>
      <c r="Y1563" s="4">
        <f>IF(T1563&gt;0,1,0)</f>
        <v/>
      </c>
      <c r="Z1563" s="4">
        <f>INDEX('Job Evaluation'!$I$5:$I$40,MATCH(G1563,'Job Evaluation'!$A$5:$A$40,0))</f>
        <v/>
      </c>
      <c r="AA1563" s="4">
        <f>SUMPRODUCT(($C$2:$C$3444=C1563)*($X$2:$X$3444&lt;X1563))+SUMPRODUCT(($C$2:C1563=C1563)*($X$2:X1563=X1563))</f>
        <v/>
      </c>
      <c r="AB1563" s="4">
        <f>MIN(4,INT((AA1563-1)*4/COUNTIF($C$2:$C$3444,C1563))+1)</f>
        <v/>
      </c>
    </row>
    <row r="1564">
      <c r="A1564" s="5" t="inlineStr">
        <is>
          <t>W01814</t>
        </is>
      </c>
      <c r="B1564" s="5" t="inlineStr">
        <is>
          <t>ES · Barcelona</t>
        </is>
      </c>
      <c r="C1564" s="5" t="inlineStr">
        <is>
          <t>ES</t>
        </is>
      </c>
      <c r="D1564" s="5" t="inlineStr">
        <is>
          <t>Barcelona</t>
        </is>
      </c>
      <c r="E1564" s="5" t="inlineStr">
        <is>
          <t>Operations</t>
        </is>
      </c>
      <c r="F1564" s="5" t="inlineStr">
        <is>
          <t>L6</t>
        </is>
      </c>
      <c r="G1564" s="5" t="inlineStr">
        <is>
          <t>Operations L6</t>
        </is>
      </c>
      <c r="H1564" s="5" t="inlineStr">
        <is>
          <t>F</t>
        </is>
      </c>
      <c r="I1564" s="5" t="inlineStr">
        <is>
          <t>Permanent</t>
        </is>
      </c>
      <c r="J1564" s="5" t="inlineStr">
        <is>
          <t>Hybrid</t>
        </is>
      </c>
      <c r="K1564" s="5" t="n">
        <v>1</v>
      </c>
      <c r="L1564" s="5" t="n">
        <v>40</v>
      </c>
      <c r="M1564" s="5" t="n">
        <v>5</v>
      </c>
      <c r="N1564" s="41" t="n">
        <v>101250</v>
      </c>
      <c r="O1564" s="41" t="n">
        <v>29620</v>
      </c>
      <c r="P1564" s="41" t="n">
        <v>0</v>
      </c>
      <c r="Q1564" s="41" t="n">
        <v>0</v>
      </c>
      <c r="R1564" s="41" t="n">
        <v>5400</v>
      </c>
      <c r="S1564" s="28">
        <f>L1564*Settings!$C$7</f>
        <v/>
      </c>
      <c r="T1564" s="34">
        <f>O1564+P1564+Q1564+R1564</f>
        <v/>
      </c>
      <c r="U1564" s="34">
        <f>N1564+T1564</f>
        <v/>
      </c>
      <c r="V1564" s="33">
        <f>N1564/S1564</f>
        <v/>
      </c>
      <c r="W1564" s="33">
        <f>T1564/S1564</f>
        <v/>
      </c>
      <c r="X1564" s="33">
        <f>U1564/S1564</f>
        <v/>
      </c>
      <c r="Y1564" s="4">
        <f>IF(T1564&gt;0,1,0)</f>
        <v/>
      </c>
      <c r="Z1564" s="4">
        <f>INDEX('Job Evaluation'!$I$5:$I$40,MATCH(G1564,'Job Evaluation'!$A$5:$A$40,0))</f>
        <v/>
      </c>
      <c r="AA1564" s="4">
        <f>SUMPRODUCT(($C$2:$C$3444=C1564)*($X$2:$X$3444&lt;X1564))+SUMPRODUCT(($C$2:C1564=C1564)*($X$2:X1564=X1564))</f>
        <v/>
      </c>
      <c r="AB1564" s="4">
        <f>MIN(4,INT((AA1564-1)*4/COUNTIF($C$2:$C$3444,C1564))+1)</f>
        <v/>
      </c>
    </row>
    <row r="1565">
      <c r="A1565" s="5" t="inlineStr">
        <is>
          <t>W01815</t>
        </is>
      </c>
      <c r="B1565" s="5" t="inlineStr">
        <is>
          <t>DE · Munich</t>
        </is>
      </c>
      <c r="C1565" s="5" t="inlineStr">
        <is>
          <t>DE</t>
        </is>
      </c>
      <c r="D1565" s="5" t="inlineStr">
        <is>
          <t>Munich</t>
        </is>
      </c>
      <c r="E1565" s="5" t="inlineStr">
        <is>
          <t>Customer Service</t>
        </is>
      </c>
      <c r="F1565" s="5" t="inlineStr">
        <is>
          <t>L2</t>
        </is>
      </c>
      <c r="G1565" s="5" t="inlineStr">
        <is>
          <t>Customer Service L2</t>
        </is>
      </c>
      <c r="H1565" s="5" t="inlineStr">
        <is>
          <t>F</t>
        </is>
      </c>
      <c r="I1565" s="5" t="inlineStr">
        <is>
          <t>Fixed-term</t>
        </is>
      </c>
      <c r="J1565" s="5" t="inlineStr">
        <is>
          <t>Remote</t>
        </is>
      </c>
      <c r="K1565" s="5" t="n">
        <v>1</v>
      </c>
      <c r="L1565" s="5" t="n">
        <v>40</v>
      </c>
      <c r="M1565" s="5" t="n">
        <v>3</v>
      </c>
      <c r="N1565" s="41" t="n">
        <v>32700</v>
      </c>
      <c r="O1565" s="41" t="n">
        <v>0</v>
      </c>
      <c r="P1565" s="41" t="n">
        <v>0</v>
      </c>
      <c r="Q1565" s="41" t="n">
        <v>0</v>
      </c>
      <c r="R1565" s="41" t="n">
        <v>0</v>
      </c>
      <c r="S1565" s="28">
        <f>L1565*Settings!$C$7</f>
        <v/>
      </c>
      <c r="T1565" s="34">
        <f>O1565+P1565+Q1565+R1565</f>
        <v/>
      </c>
      <c r="U1565" s="34">
        <f>N1565+T1565</f>
        <v/>
      </c>
      <c r="V1565" s="33">
        <f>N1565/S1565</f>
        <v/>
      </c>
      <c r="W1565" s="33">
        <f>T1565/S1565</f>
        <v/>
      </c>
      <c r="X1565" s="33">
        <f>U1565/S1565</f>
        <v/>
      </c>
      <c r="Y1565" s="4">
        <f>IF(T1565&gt;0,1,0)</f>
        <v/>
      </c>
      <c r="Z1565" s="4">
        <f>INDEX('Job Evaluation'!$I$5:$I$40,MATCH(G1565,'Job Evaluation'!$A$5:$A$40,0))</f>
        <v/>
      </c>
      <c r="AA1565" s="4">
        <f>SUMPRODUCT(($C$2:$C$3444=C1565)*($X$2:$X$3444&lt;X1565))+SUMPRODUCT(($C$2:C1565=C1565)*($X$2:X1565=X1565))</f>
        <v/>
      </c>
      <c r="AB1565" s="4">
        <f>MIN(4,INT((AA1565-1)*4/COUNTIF($C$2:$C$3444,C1565))+1)</f>
        <v/>
      </c>
    </row>
    <row r="1566">
      <c r="A1566" s="5" t="inlineStr">
        <is>
          <t>W01816</t>
        </is>
      </c>
      <c r="B1566" s="5" t="inlineStr">
        <is>
          <t>DE · Munich</t>
        </is>
      </c>
      <c r="C1566" s="5" t="inlineStr">
        <is>
          <t>DE</t>
        </is>
      </c>
      <c r="D1566" s="5" t="inlineStr">
        <is>
          <t>Munich</t>
        </is>
      </c>
      <c r="E1566" s="5" t="inlineStr">
        <is>
          <t>Operations</t>
        </is>
      </c>
      <c r="F1566" s="5" t="inlineStr">
        <is>
          <t>L3</t>
        </is>
      </c>
      <c r="G1566" s="5" t="inlineStr">
        <is>
          <t>Operations L3</t>
        </is>
      </c>
      <c r="H1566" s="5" t="inlineStr">
        <is>
          <t>F</t>
        </is>
      </c>
      <c r="I1566" s="5" t="inlineStr">
        <is>
          <t>Fixed-term</t>
        </is>
      </c>
      <c r="J1566" s="5" t="inlineStr">
        <is>
          <t>Remote</t>
        </is>
      </c>
      <c r="K1566" s="5" t="n">
        <v>1</v>
      </c>
      <c r="L1566" s="5" t="n">
        <v>40</v>
      </c>
      <c r="M1566" s="5" t="n">
        <v>3</v>
      </c>
      <c r="N1566" s="41" t="n">
        <v>52050</v>
      </c>
      <c r="O1566" s="41" t="n">
        <v>2790</v>
      </c>
      <c r="P1566" s="41" t="n">
        <v>0</v>
      </c>
      <c r="Q1566" s="41" t="n">
        <v>0</v>
      </c>
      <c r="R1566" s="41" t="n">
        <v>0</v>
      </c>
      <c r="S1566" s="28">
        <f>L1566*Settings!$C$7</f>
        <v/>
      </c>
      <c r="T1566" s="34">
        <f>O1566+P1566+Q1566+R1566</f>
        <v/>
      </c>
      <c r="U1566" s="34">
        <f>N1566+T1566</f>
        <v/>
      </c>
      <c r="V1566" s="33">
        <f>N1566/S1566</f>
        <v/>
      </c>
      <c r="W1566" s="33">
        <f>T1566/S1566</f>
        <v/>
      </c>
      <c r="X1566" s="33">
        <f>U1566/S1566</f>
        <v/>
      </c>
      <c r="Y1566" s="4">
        <f>IF(T1566&gt;0,1,0)</f>
        <v/>
      </c>
      <c r="Z1566" s="4">
        <f>INDEX('Job Evaluation'!$I$5:$I$40,MATCH(G1566,'Job Evaluation'!$A$5:$A$40,0))</f>
        <v/>
      </c>
      <c r="AA1566" s="4">
        <f>SUMPRODUCT(($C$2:$C$3444=C1566)*($X$2:$X$3444&lt;X1566))+SUMPRODUCT(($C$2:C1566=C1566)*($X$2:X1566=X1566))</f>
        <v/>
      </c>
      <c r="AB1566" s="4">
        <f>MIN(4,INT((AA1566-1)*4/COUNTIF($C$2:$C$3444,C1566))+1)</f>
        <v/>
      </c>
    </row>
    <row r="1567">
      <c r="A1567" s="5" t="inlineStr">
        <is>
          <t>W01817</t>
        </is>
      </c>
      <c r="B1567" s="5" t="inlineStr">
        <is>
          <t>IT · Milan</t>
        </is>
      </c>
      <c r="C1567" s="5" t="inlineStr">
        <is>
          <t>IT</t>
        </is>
      </c>
      <c r="D1567" s="5" t="inlineStr">
        <is>
          <t>Milan</t>
        </is>
      </c>
      <c r="E1567" s="5" t="inlineStr">
        <is>
          <t>Customer Service</t>
        </is>
      </c>
      <c r="F1567" s="5" t="inlineStr">
        <is>
          <t>L3</t>
        </is>
      </c>
      <c r="G1567" s="5" t="inlineStr">
        <is>
          <t>Customer Service L3</t>
        </is>
      </c>
      <c r="H1567" s="5" t="inlineStr">
        <is>
          <t>F</t>
        </is>
      </c>
      <c r="I1567" s="5" t="inlineStr">
        <is>
          <t>Fixed-term</t>
        </is>
      </c>
      <c r="J1567" s="5" t="inlineStr">
        <is>
          <t>Onsite</t>
        </is>
      </c>
      <c r="K1567" s="5" t="n">
        <v>0.8</v>
      </c>
      <c r="L1567" s="5" t="n">
        <v>32</v>
      </c>
      <c r="M1567" s="5" t="n">
        <v>5</v>
      </c>
      <c r="N1567" s="41" t="n">
        <v>30840</v>
      </c>
      <c r="O1567" s="41" t="n">
        <v>2370</v>
      </c>
      <c r="P1567" s="41" t="n">
        <v>0</v>
      </c>
      <c r="Q1567" s="41" t="n">
        <v>1056</v>
      </c>
      <c r="R1567" s="41" t="n">
        <v>0</v>
      </c>
      <c r="S1567" s="28">
        <f>L1567*Settings!$C$7</f>
        <v/>
      </c>
      <c r="T1567" s="34">
        <f>O1567+P1567+Q1567+R1567</f>
        <v/>
      </c>
      <c r="U1567" s="34">
        <f>N1567+T1567</f>
        <v/>
      </c>
      <c r="V1567" s="33">
        <f>N1567/S1567</f>
        <v/>
      </c>
      <c r="W1567" s="33">
        <f>T1567/S1567</f>
        <v/>
      </c>
      <c r="X1567" s="33">
        <f>U1567/S1567</f>
        <v/>
      </c>
      <c r="Y1567" s="4">
        <f>IF(T1567&gt;0,1,0)</f>
        <v/>
      </c>
      <c r="Z1567" s="4">
        <f>INDEX('Job Evaluation'!$I$5:$I$40,MATCH(G1567,'Job Evaluation'!$A$5:$A$40,0))</f>
        <v/>
      </c>
      <c r="AA1567" s="4">
        <f>SUMPRODUCT(($C$2:$C$3444=C1567)*($X$2:$X$3444&lt;X1567))+SUMPRODUCT(($C$2:C1567=C1567)*($X$2:X1567=X1567))</f>
        <v/>
      </c>
      <c r="AB1567" s="4">
        <f>MIN(4,INT((AA1567-1)*4/COUNTIF($C$2:$C$3444,C1567))+1)</f>
        <v/>
      </c>
    </row>
    <row r="1568">
      <c r="A1568" s="5" t="inlineStr">
        <is>
          <t>W01820</t>
        </is>
      </c>
      <c r="B1568" s="5" t="inlineStr">
        <is>
          <t>ES · Barcelona</t>
        </is>
      </c>
      <c r="C1568" s="5" t="inlineStr">
        <is>
          <t>ES</t>
        </is>
      </c>
      <c r="D1568" s="5" t="inlineStr">
        <is>
          <t>Barcelona</t>
        </is>
      </c>
      <c r="E1568" s="5" t="inlineStr">
        <is>
          <t>HR</t>
        </is>
      </c>
      <c r="F1568" s="5" t="inlineStr">
        <is>
          <t>L2</t>
        </is>
      </c>
      <c r="G1568" s="5" t="inlineStr">
        <is>
          <t>HR L2</t>
        </is>
      </c>
      <c r="H1568" s="5" t="inlineStr">
        <is>
          <t>F</t>
        </is>
      </c>
      <c r="I1568" s="5" t="inlineStr">
        <is>
          <t>Permanent</t>
        </is>
      </c>
      <c r="J1568" s="5" t="inlineStr">
        <is>
          <t>Remote</t>
        </is>
      </c>
      <c r="K1568" s="5" t="n">
        <v>1</v>
      </c>
      <c r="L1568" s="5" t="n">
        <v>40</v>
      </c>
      <c r="M1568" s="5" t="n">
        <v>3</v>
      </c>
      <c r="N1568" s="41" t="n">
        <v>31300</v>
      </c>
      <c r="O1568" s="41" t="n">
        <v>0</v>
      </c>
      <c r="P1568" s="41" t="n">
        <v>0</v>
      </c>
      <c r="Q1568" s="41" t="n">
        <v>0</v>
      </c>
      <c r="R1568" s="41" t="n">
        <v>0</v>
      </c>
      <c r="S1568" s="28">
        <f>L1568*Settings!$C$7</f>
        <v/>
      </c>
      <c r="T1568" s="34">
        <f>O1568+P1568+Q1568+R1568</f>
        <v/>
      </c>
      <c r="U1568" s="34">
        <f>N1568+T1568</f>
        <v/>
      </c>
      <c r="V1568" s="33">
        <f>N1568/S1568</f>
        <v/>
      </c>
      <c r="W1568" s="33">
        <f>T1568/S1568</f>
        <v/>
      </c>
      <c r="X1568" s="33">
        <f>U1568/S1568</f>
        <v/>
      </c>
      <c r="Y1568" s="4">
        <f>IF(T1568&gt;0,1,0)</f>
        <v/>
      </c>
      <c r="Z1568" s="4">
        <f>INDEX('Job Evaluation'!$I$5:$I$40,MATCH(G1568,'Job Evaluation'!$A$5:$A$40,0))</f>
        <v/>
      </c>
      <c r="AA1568" s="4">
        <f>SUMPRODUCT(($C$2:$C$3444=C1568)*($X$2:$X$3444&lt;X1568))+SUMPRODUCT(($C$2:C1568=C1568)*($X$2:X1568=X1568))</f>
        <v/>
      </c>
      <c r="AB1568" s="4">
        <f>MIN(4,INT((AA1568-1)*4/COUNTIF($C$2:$C$3444,C1568))+1)</f>
        <v/>
      </c>
    </row>
    <row r="1569">
      <c r="A1569" s="5" t="inlineStr">
        <is>
          <t>W01821</t>
        </is>
      </c>
      <c r="B1569" s="5" t="inlineStr">
        <is>
          <t>IT · Milan</t>
        </is>
      </c>
      <c r="C1569" s="5" t="inlineStr">
        <is>
          <t>IT</t>
        </is>
      </c>
      <c r="D1569" s="5" t="inlineStr">
        <is>
          <t>Milan</t>
        </is>
      </c>
      <c r="E1569" s="5" t="inlineStr">
        <is>
          <t>Sales</t>
        </is>
      </c>
      <c r="F1569" s="5" t="inlineStr">
        <is>
          <t>L3</t>
        </is>
      </c>
      <c r="G1569" s="5" t="inlineStr">
        <is>
          <t>Sales L3</t>
        </is>
      </c>
      <c r="H1569" s="5" t="inlineStr">
        <is>
          <t>M</t>
        </is>
      </c>
      <c r="I1569" s="5" t="inlineStr">
        <is>
          <t>Fixed-term</t>
        </is>
      </c>
      <c r="J1569" s="5" t="inlineStr">
        <is>
          <t>Hybrid</t>
        </is>
      </c>
      <c r="K1569" s="5" t="n">
        <v>1</v>
      </c>
      <c r="L1569" s="5" t="n">
        <v>40</v>
      </c>
      <c r="M1569" s="5" t="n">
        <v>2</v>
      </c>
      <c r="N1569" s="41" t="n">
        <v>34350</v>
      </c>
      <c r="O1569" s="41" t="n">
        <v>870</v>
      </c>
      <c r="P1569" s="41" t="n">
        <v>5770</v>
      </c>
      <c r="Q1569" s="41" t="n">
        <v>0</v>
      </c>
      <c r="R1569" s="41" t="n">
        <v>0</v>
      </c>
      <c r="S1569" s="28">
        <f>L1569*Settings!$C$7</f>
        <v/>
      </c>
      <c r="T1569" s="34">
        <f>O1569+P1569+Q1569+R1569</f>
        <v/>
      </c>
      <c r="U1569" s="34">
        <f>N1569+T1569</f>
        <v/>
      </c>
      <c r="V1569" s="33">
        <f>N1569/S1569</f>
        <v/>
      </c>
      <c r="W1569" s="33">
        <f>T1569/S1569</f>
        <v/>
      </c>
      <c r="X1569" s="33">
        <f>U1569/S1569</f>
        <v/>
      </c>
      <c r="Y1569" s="4">
        <f>IF(T1569&gt;0,1,0)</f>
        <v/>
      </c>
      <c r="Z1569" s="4">
        <f>INDEX('Job Evaluation'!$I$5:$I$40,MATCH(G1569,'Job Evaluation'!$A$5:$A$40,0))</f>
        <v/>
      </c>
      <c r="AA1569" s="4">
        <f>SUMPRODUCT(($C$2:$C$3444=C1569)*($X$2:$X$3444&lt;X1569))+SUMPRODUCT(($C$2:C1569=C1569)*($X$2:X1569=X1569))</f>
        <v/>
      </c>
      <c r="AB1569" s="4">
        <f>MIN(4,INT((AA1569-1)*4/COUNTIF($C$2:$C$3444,C1569))+1)</f>
        <v/>
      </c>
    </row>
    <row r="1570">
      <c r="A1570" s="5" t="inlineStr">
        <is>
          <t>W01822</t>
        </is>
      </c>
      <c r="B1570" s="5" t="inlineStr">
        <is>
          <t>IT · Milan</t>
        </is>
      </c>
      <c r="C1570" s="5" t="inlineStr">
        <is>
          <t>IT</t>
        </is>
      </c>
      <c r="D1570" s="5" t="inlineStr">
        <is>
          <t>Milan</t>
        </is>
      </c>
      <c r="E1570" s="5" t="inlineStr">
        <is>
          <t>Operations</t>
        </is>
      </c>
      <c r="F1570" s="5" t="inlineStr">
        <is>
          <t>L1</t>
        </is>
      </c>
      <c r="G1570" s="5" t="inlineStr">
        <is>
          <t>Operations L1</t>
        </is>
      </c>
      <c r="H1570" s="5" t="inlineStr">
        <is>
          <t>F</t>
        </is>
      </c>
      <c r="I1570" s="5" t="inlineStr">
        <is>
          <t>Permanent</t>
        </is>
      </c>
      <c r="J1570" s="5" t="inlineStr">
        <is>
          <t>Hybrid</t>
        </is>
      </c>
      <c r="K1570" s="5" t="n">
        <v>1</v>
      </c>
      <c r="L1570" s="5" t="n">
        <v>40</v>
      </c>
      <c r="M1570" s="5" t="n">
        <v>3</v>
      </c>
      <c r="N1570" s="41" t="n">
        <v>28200</v>
      </c>
      <c r="O1570" s="41" t="n">
        <v>0</v>
      </c>
      <c r="P1570" s="41" t="n">
        <v>0</v>
      </c>
      <c r="Q1570" s="41" t="n">
        <v>0</v>
      </c>
      <c r="R1570" s="41" t="n">
        <v>0</v>
      </c>
      <c r="S1570" s="28">
        <f>L1570*Settings!$C$7</f>
        <v/>
      </c>
      <c r="T1570" s="34">
        <f>O1570+P1570+Q1570+R1570</f>
        <v/>
      </c>
      <c r="U1570" s="34">
        <f>N1570+T1570</f>
        <v/>
      </c>
      <c r="V1570" s="33">
        <f>N1570/S1570</f>
        <v/>
      </c>
      <c r="W1570" s="33">
        <f>T1570/S1570</f>
        <v/>
      </c>
      <c r="X1570" s="33">
        <f>U1570/S1570</f>
        <v/>
      </c>
      <c r="Y1570" s="4">
        <f>IF(T1570&gt;0,1,0)</f>
        <v/>
      </c>
      <c r="Z1570" s="4">
        <f>INDEX('Job Evaluation'!$I$5:$I$40,MATCH(G1570,'Job Evaluation'!$A$5:$A$40,0))</f>
        <v/>
      </c>
      <c r="AA1570" s="4">
        <f>SUMPRODUCT(($C$2:$C$3444=C1570)*($X$2:$X$3444&lt;X1570))+SUMPRODUCT(($C$2:C1570=C1570)*($X$2:X1570=X1570))</f>
        <v/>
      </c>
      <c r="AB1570" s="4">
        <f>MIN(4,INT((AA1570-1)*4/COUNTIF($C$2:$C$3444,C1570))+1)</f>
        <v/>
      </c>
    </row>
    <row r="1571">
      <c r="A1571" s="5" t="inlineStr">
        <is>
          <t>W01823</t>
        </is>
      </c>
      <c r="B1571" s="5" t="inlineStr">
        <is>
          <t>IT · Milan</t>
        </is>
      </c>
      <c r="C1571" s="5" t="inlineStr">
        <is>
          <t>IT</t>
        </is>
      </c>
      <c r="D1571" s="5" t="inlineStr">
        <is>
          <t>Milan</t>
        </is>
      </c>
      <c r="E1571" s="5" t="inlineStr">
        <is>
          <t>Sales</t>
        </is>
      </c>
      <c r="F1571" s="5" t="inlineStr">
        <is>
          <t>L2</t>
        </is>
      </c>
      <c r="G1571" s="5" t="inlineStr">
        <is>
          <t>Sales L2</t>
        </is>
      </c>
      <c r="H1571" s="5" t="inlineStr">
        <is>
          <t>F</t>
        </is>
      </c>
      <c r="I1571" s="5" t="inlineStr">
        <is>
          <t>Fixed-term</t>
        </is>
      </c>
      <c r="J1571" s="5" t="inlineStr">
        <is>
          <t>Remote</t>
        </is>
      </c>
      <c r="K1571" s="5" t="n">
        <v>1</v>
      </c>
      <c r="L1571" s="5" t="n">
        <v>40</v>
      </c>
      <c r="M1571" s="5" t="n">
        <v>3</v>
      </c>
      <c r="N1571" s="41" t="n">
        <v>34000</v>
      </c>
      <c r="O1571" s="41" t="n">
        <v>0</v>
      </c>
      <c r="P1571" s="41" t="n">
        <v>4730</v>
      </c>
      <c r="Q1571" s="41" t="n">
        <v>0</v>
      </c>
      <c r="R1571" s="41" t="n">
        <v>0</v>
      </c>
      <c r="S1571" s="28">
        <f>L1571*Settings!$C$7</f>
        <v/>
      </c>
      <c r="T1571" s="34">
        <f>O1571+P1571+Q1571+R1571</f>
        <v/>
      </c>
      <c r="U1571" s="34">
        <f>N1571+T1571</f>
        <v/>
      </c>
      <c r="V1571" s="33">
        <f>N1571/S1571</f>
        <v/>
      </c>
      <c r="W1571" s="33">
        <f>T1571/S1571</f>
        <v/>
      </c>
      <c r="X1571" s="33">
        <f>U1571/S1571</f>
        <v/>
      </c>
      <c r="Y1571" s="4">
        <f>IF(T1571&gt;0,1,0)</f>
        <v/>
      </c>
      <c r="Z1571" s="4">
        <f>INDEX('Job Evaluation'!$I$5:$I$40,MATCH(G1571,'Job Evaluation'!$A$5:$A$40,0))</f>
        <v/>
      </c>
      <c r="AA1571" s="4">
        <f>SUMPRODUCT(($C$2:$C$3444=C1571)*($X$2:$X$3444&lt;X1571))+SUMPRODUCT(($C$2:C1571=C1571)*($X$2:X1571=X1571))</f>
        <v/>
      </c>
      <c r="AB1571" s="4">
        <f>MIN(4,INT((AA1571-1)*4/COUNTIF($C$2:$C$3444,C1571))+1)</f>
        <v/>
      </c>
    </row>
    <row r="1572">
      <c r="A1572" s="5" t="inlineStr">
        <is>
          <t>W01824</t>
        </is>
      </c>
      <c r="B1572" s="5" t="inlineStr">
        <is>
          <t>PL · Kraków</t>
        </is>
      </c>
      <c r="C1572" s="5" t="inlineStr">
        <is>
          <t>PL</t>
        </is>
      </c>
      <c r="D1572" s="5" t="inlineStr">
        <is>
          <t>Krakow</t>
        </is>
      </c>
      <c r="E1572" s="5" t="inlineStr">
        <is>
          <t>Operations</t>
        </is>
      </c>
      <c r="F1572" s="5" t="inlineStr">
        <is>
          <t>L4</t>
        </is>
      </c>
      <c r="G1572" s="5" t="inlineStr">
        <is>
          <t>Operations L4</t>
        </is>
      </c>
      <c r="H1572" s="5" t="inlineStr">
        <is>
          <t>F</t>
        </is>
      </c>
      <c r="I1572" s="5" t="inlineStr">
        <is>
          <t>Fixed-term</t>
        </is>
      </c>
      <c r="J1572" s="5" t="inlineStr">
        <is>
          <t>Hybrid</t>
        </is>
      </c>
      <c r="K1572" s="5" t="n">
        <v>1</v>
      </c>
      <c r="L1572" s="5" t="n">
        <v>40</v>
      </c>
      <c r="M1572" s="5" t="n">
        <v>3</v>
      </c>
      <c r="N1572" s="41" t="n">
        <v>42150</v>
      </c>
      <c r="O1572" s="41" t="n">
        <v>3100</v>
      </c>
      <c r="P1572" s="41" t="n">
        <v>0</v>
      </c>
      <c r="Q1572" s="41" t="n">
        <v>0</v>
      </c>
      <c r="R1572" s="41" t="n">
        <v>0</v>
      </c>
      <c r="S1572" s="28">
        <f>L1572*Settings!$C$7</f>
        <v/>
      </c>
      <c r="T1572" s="34">
        <f>O1572+P1572+Q1572+R1572</f>
        <v/>
      </c>
      <c r="U1572" s="34">
        <f>N1572+T1572</f>
        <v/>
      </c>
      <c r="V1572" s="33">
        <f>N1572/S1572</f>
        <v/>
      </c>
      <c r="W1572" s="33">
        <f>T1572/S1572</f>
        <v/>
      </c>
      <c r="X1572" s="33">
        <f>U1572/S1572</f>
        <v/>
      </c>
      <c r="Y1572" s="4">
        <f>IF(T1572&gt;0,1,0)</f>
        <v/>
      </c>
      <c r="Z1572" s="4">
        <f>INDEX('Job Evaluation'!$I$5:$I$40,MATCH(G1572,'Job Evaluation'!$A$5:$A$40,0))</f>
        <v/>
      </c>
      <c r="AA1572" s="4">
        <f>SUMPRODUCT(($C$2:$C$3444=C1572)*($X$2:$X$3444&lt;X1572))+SUMPRODUCT(($C$2:C1572=C1572)*($X$2:X1572=X1572))</f>
        <v/>
      </c>
      <c r="AB1572" s="4">
        <f>MIN(4,INT((AA1572-1)*4/COUNTIF($C$2:$C$3444,C1572))+1)</f>
        <v/>
      </c>
    </row>
    <row r="1573">
      <c r="A1573" s="5" t="inlineStr">
        <is>
          <t>W01825</t>
        </is>
      </c>
      <c r="B1573" s="5" t="inlineStr">
        <is>
          <t>IT · Milan</t>
        </is>
      </c>
      <c r="C1573" s="5" t="inlineStr">
        <is>
          <t>IT</t>
        </is>
      </c>
      <c r="D1573" s="5" t="inlineStr">
        <is>
          <t>Milan</t>
        </is>
      </c>
      <c r="E1573" s="5" t="inlineStr">
        <is>
          <t>Customer Service</t>
        </is>
      </c>
      <c r="F1573" s="5" t="inlineStr">
        <is>
          <t>L3</t>
        </is>
      </c>
      <c r="G1573" s="5" t="inlineStr">
        <is>
          <t>Customer Service L3</t>
        </is>
      </c>
      <c r="H1573" s="5" t="inlineStr">
        <is>
          <t>M</t>
        </is>
      </c>
      <c r="I1573" s="5" t="inlineStr">
        <is>
          <t>Permanent</t>
        </is>
      </c>
      <c r="J1573" s="5" t="inlineStr">
        <is>
          <t>Hybrid</t>
        </is>
      </c>
      <c r="K1573" s="5" t="n">
        <v>1</v>
      </c>
      <c r="L1573" s="5" t="n">
        <v>40</v>
      </c>
      <c r="M1573" s="5" t="n">
        <v>4</v>
      </c>
      <c r="N1573" s="41" t="n">
        <v>30250</v>
      </c>
      <c r="O1573" s="41" t="n">
        <v>1950</v>
      </c>
      <c r="P1573" s="41" t="n">
        <v>0</v>
      </c>
      <c r="Q1573" s="41" t="n">
        <v>0</v>
      </c>
      <c r="R1573" s="41" t="n">
        <v>0</v>
      </c>
      <c r="S1573" s="28">
        <f>L1573*Settings!$C$7</f>
        <v/>
      </c>
      <c r="T1573" s="34">
        <f>O1573+P1573+Q1573+R1573</f>
        <v/>
      </c>
      <c r="U1573" s="34">
        <f>N1573+T1573</f>
        <v/>
      </c>
      <c r="V1573" s="33">
        <f>N1573/S1573</f>
        <v/>
      </c>
      <c r="W1573" s="33">
        <f>T1573/S1573</f>
        <v/>
      </c>
      <c r="X1573" s="33">
        <f>U1573/S1573</f>
        <v/>
      </c>
      <c r="Y1573" s="4">
        <f>IF(T1573&gt;0,1,0)</f>
        <v/>
      </c>
      <c r="Z1573" s="4">
        <f>INDEX('Job Evaluation'!$I$5:$I$40,MATCH(G1573,'Job Evaluation'!$A$5:$A$40,0))</f>
        <v/>
      </c>
      <c r="AA1573" s="4">
        <f>SUMPRODUCT(($C$2:$C$3444=C1573)*($X$2:$X$3444&lt;X1573))+SUMPRODUCT(($C$2:C1573=C1573)*($X$2:X1573=X1573))</f>
        <v/>
      </c>
      <c r="AB1573" s="4">
        <f>MIN(4,INT((AA1573-1)*4/COUNTIF($C$2:$C$3444,C1573))+1)</f>
        <v/>
      </c>
    </row>
    <row r="1574">
      <c r="A1574" s="5" t="inlineStr">
        <is>
          <t>W01826</t>
        </is>
      </c>
      <c r="B1574" s="5" t="inlineStr">
        <is>
          <t>PL · Kraków</t>
        </is>
      </c>
      <c r="C1574" s="5" t="inlineStr">
        <is>
          <t>PL</t>
        </is>
      </c>
      <c r="D1574" s="5" t="inlineStr">
        <is>
          <t>Krakow</t>
        </is>
      </c>
      <c r="E1574" s="5" t="inlineStr">
        <is>
          <t>Operations</t>
        </is>
      </c>
      <c r="F1574" s="5" t="inlineStr">
        <is>
          <t>L1</t>
        </is>
      </c>
      <c r="G1574" s="5" t="inlineStr">
        <is>
          <t>Operations L1</t>
        </is>
      </c>
      <c r="H1574" s="5" t="inlineStr">
        <is>
          <t>M</t>
        </is>
      </c>
      <c r="I1574" s="5" t="inlineStr">
        <is>
          <t>Permanent</t>
        </is>
      </c>
      <c r="J1574" s="5" t="inlineStr">
        <is>
          <t>Hybrid</t>
        </is>
      </c>
      <c r="K1574" s="5" t="n">
        <v>1</v>
      </c>
      <c r="L1574" s="5" t="n">
        <v>40</v>
      </c>
      <c r="M1574" s="5" t="n">
        <v>3</v>
      </c>
      <c r="N1574" s="41" t="n">
        <v>23500</v>
      </c>
      <c r="O1574" s="41" t="n">
        <v>0</v>
      </c>
      <c r="P1574" s="41" t="n">
        <v>0</v>
      </c>
      <c r="Q1574" s="41" t="n">
        <v>0</v>
      </c>
      <c r="R1574" s="41" t="n">
        <v>0</v>
      </c>
      <c r="S1574" s="28">
        <f>L1574*Settings!$C$7</f>
        <v/>
      </c>
      <c r="T1574" s="34">
        <f>O1574+P1574+Q1574+R1574</f>
        <v/>
      </c>
      <c r="U1574" s="34">
        <f>N1574+T1574</f>
        <v/>
      </c>
      <c r="V1574" s="33">
        <f>N1574/S1574</f>
        <v/>
      </c>
      <c r="W1574" s="33">
        <f>T1574/S1574</f>
        <v/>
      </c>
      <c r="X1574" s="33">
        <f>U1574/S1574</f>
        <v/>
      </c>
      <c r="Y1574" s="4">
        <f>IF(T1574&gt;0,1,0)</f>
        <v/>
      </c>
      <c r="Z1574" s="4">
        <f>INDEX('Job Evaluation'!$I$5:$I$40,MATCH(G1574,'Job Evaluation'!$A$5:$A$40,0))</f>
        <v/>
      </c>
      <c r="AA1574" s="4">
        <f>SUMPRODUCT(($C$2:$C$3444=C1574)*($X$2:$X$3444&lt;X1574))+SUMPRODUCT(($C$2:C1574=C1574)*($X$2:X1574=X1574))</f>
        <v/>
      </c>
      <c r="AB1574" s="4">
        <f>MIN(4,INT((AA1574-1)*4/COUNTIF($C$2:$C$3444,C1574))+1)</f>
        <v/>
      </c>
    </row>
    <row r="1575">
      <c r="A1575" s="5" t="inlineStr">
        <is>
          <t>W01829</t>
        </is>
      </c>
      <c r="B1575" s="5" t="inlineStr">
        <is>
          <t>DE · Munich</t>
        </is>
      </c>
      <c r="C1575" s="5" t="inlineStr">
        <is>
          <t>DE</t>
        </is>
      </c>
      <c r="D1575" s="5" t="inlineStr">
        <is>
          <t>Munich</t>
        </is>
      </c>
      <c r="E1575" s="5" t="inlineStr">
        <is>
          <t>Operations</t>
        </is>
      </c>
      <c r="F1575" s="5" t="inlineStr">
        <is>
          <t>L3</t>
        </is>
      </c>
      <c r="G1575" s="5" t="inlineStr">
        <is>
          <t>Operations L3</t>
        </is>
      </c>
      <c r="H1575" s="5" t="inlineStr">
        <is>
          <t>M</t>
        </is>
      </c>
      <c r="I1575" s="5" t="inlineStr">
        <is>
          <t>Fixed-term</t>
        </is>
      </c>
      <c r="J1575" s="5" t="inlineStr">
        <is>
          <t>Onsite</t>
        </is>
      </c>
      <c r="K1575" s="5" t="n">
        <v>1</v>
      </c>
      <c r="L1575" s="5" t="n">
        <v>40</v>
      </c>
      <c r="M1575" s="5" t="n">
        <v>4</v>
      </c>
      <c r="N1575" s="41" t="n">
        <v>59450</v>
      </c>
      <c r="O1575" s="41" t="n">
        <v>3650</v>
      </c>
      <c r="P1575" s="41" t="n">
        <v>0</v>
      </c>
      <c r="Q1575" s="41" t="n">
        <v>1800</v>
      </c>
      <c r="R1575" s="41" t="n">
        <v>0</v>
      </c>
      <c r="S1575" s="28">
        <f>L1575*Settings!$C$7</f>
        <v/>
      </c>
      <c r="T1575" s="34">
        <f>O1575+P1575+Q1575+R1575</f>
        <v/>
      </c>
      <c r="U1575" s="34">
        <f>N1575+T1575</f>
        <v/>
      </c>
      <c r="V1575" s="33">
        <f>N1575/S1575</f>
        <v/>
      </c>
      <c r="W1575" s="33">
        <f>T1575/S1575</f>
        <v/>
      </c>
      <c r="X1575" s="33">
        <f>U1575/S1575</f>
        <v/>
      </c>
      <c r="Y1575" s="4">
        <f>IF(T1575&gt;0,1,0)</f>
        <v/>
      </c>
      <c r="Z1575" s="4">
        <f>INDEX('Job Evaluation'!$I$5:$I$40,MATCH(G1575,'Job Evaluation'!$A$5:$A$40,0))</f>
        <v/>
      </c>
      <c r="AA1575" s="4">
        <f>SUMPRODUCT(($C$2:$C$3444=C1575)*($X$2:$X$3444&lt;X1575))+SUMPRODUCT(($C$2:C1575=C1575)*($X$2:X1575=X1575))</f>
        <v/>
      </c>
      <c r="AB1575" s="4">
        <f>MIN(4,INT((AA1575-1)*4/COUNTIF($C$2:$C$3444,C1575))+1)</f>
        <v/>
      </c>
    </row>
    <row r="1576">
      <c r="A1576" s="5" t="inlineStr">
        <is>
          <t>W01830</t>
        </is>
      </c>
      <c r="B1576" s="5" t="inlineStr">
        <is>
          <t>ES · Barcelona</t>
        </is>
      </c>
      <c r="C1576" s="5" t="inlineStr">
        <is>
          <t>ES</t>
        </is>
      </c>
      <c r="D1576" s="5" t="inlineStr">
        <is>
          <t>Barcelona</t>
        </is>
      </c>
      <c r="E1576" s="5" t="inlineStr">
        <is>
          <t>Customer Service</t>
        </is>
      </c>
      <c r="F1576" s="5" t="inlineStr">
        <is>
          <t>L1</t>
        </is>
      </c>
      <c r="G1576" s="5" t="inlineStr">
        <is>
          <t>Customer Service L1</t>
        </is>
      </c>
      <c r="H1576" s="5" t="inlineStr">
        <is>
          <t>M</t>
        </is>
      </c>
      <c r="I1576" s="5" t="inlineStr">
        <is>
          <t>Permanent</t>
        </is>
      </c>
      <c r="J1576" s="5" t="inlineStr">
        <is>
          <t>Onsite</t>
        </is>
      </c>
      <c r="K1576" s="5" t="n">
        <v>1</v>
      </c>
      <c r="L1576" s="5" t="n">
        <v>40</v>
      </c>
      <c r="M1576" s="5" t="n">
        <v>3</v>
      </c>
      <c r="N1576" s="41" t="n">
        <v>22800</v>
      </c>
      <c r="O1576" s="41" t="n">
        <v>0</v>
      </c>
      <c r="P1576" s="41" t="n">
        <v>0</v>
      </c>
      <c r="Q1576" s="41" t="n">
        <v>1200</v>
      </c>
      <c r="R1576" s="41" t="n">
        <v>0</v>
      </c>
      <c r="S1576" s="28">
        <f>L1576*Settings!$C$7</f>
        <v/>
      </c>
      <c r="T1576" s="34">
        <f>O1576+P1576+Q1576+R1576</f>
        <v/>
      </c>
      <c r="U1576" s="34">
        <f>N1576+T1576</f>
        <v/>
      </c>
      <c r="V1576" s="33">
        <f>N1576/S1576</f>
        <v/>
      </c>
      <c r="W1576" s="33">
        <f>T1576/S1576</f>
        <v/>
      </c>
      <c r="X1576" s="33">
        <f>U1576/S1576</f>
        <v/>
      </c>
      <c r="Y1576" s="4">
        <f>IF(T1576&gt;0,1,0)</f>
        <v/>
      </c>
      <c r="Z1576" s="4">
        <f>INDEX('Job Evaluation'!$I$5:$I$40,MATCH(G1576,'Job Evaluation'!$A$5:$A$40,0))</f>
        <v/>
      </c>
      <c r="AA1576" s="4">
        <f>SUMPRODUCT(($C$2:$C$3444=C1576)*($X$2:$X$3444&lt;X1576))+SUMPRODUCT(($C$2:C1576=C1576)*($X$2:X1576=X1576))</f>
        <v/>
      </c>
      <c r="AB1576" s="4">
        <f>MIN(4,INT((AA1576-1)*4/COUNTIF($C$2:$C$3444,C1576))+1)</f>
        <v/>
      </c>
    </row>
    <row r="1577">
      <c r="A1577" s="5" t="inlineStr">
        <is>
          <t>W01831</t>
        </is>
      </c>
      <c r="B1577" s="5" t="inlineStr">
        <is>
          <t>DE · Munich</t>
        </is>
      </c>
      <c r="C1577" s="5" t="inlineStr">
        <is>
          <t>DE</t>
        </is>
      </c>
      <c r="D1577" s="5" t="inlineStr">
        <is>
          <t>Munich</t>
        </is>
      </c>
      <c r="E1577" s="5" t="inlineStr">
        <is>
          <t>Tech</t>
        </is>
      </c>
      <c r="F1577" s="5" t="inlineStr">
        <is>
          <t>L2</t>
        </is>
      </c>
      <c r="G1577" s="5" t="inlineStr">
        <is>
          <t>Tech L2</t>
        </is>
      </c>
      <c r="H1577" s="5" t="inlineStr">
        <is>
          <t>F</t>
        </is>
      </c>
      <c r="I1577" s="5" t="inlineStr">
        <is>
          <t>Permanent</t>
        </is>
      </c>
      <c r="J1577" s="5" t="inlineStr">
        <is>
          <t>Hybrid</t>
        </is>
      </c>
      <c r="K1577" s="5" t="n">
        <v>1</v>
      </c>
      <c r="L1577" s="5" t="n">
        <v>40</v>
      </c>
      <c r="M1577" s="5" t="n">
        <v>3</v>
      </c>
      <c r="N1577" s="41" t="n">
        <v>61200</v>
      </c>
      <c r="O1577" s="41" t="n">
        <v>0</v>
      </c>
      <c r="P1577" s="41" t="n">
        <v>0</v>
      </c>
      <c r="Q1577" s="41" t="n">
        <v>0</v>
      </c>
      <c r="R1577" s="41" t="n">
        <v>0</v>
      </c>
      <c r="S1577" s="28">
        <f>L1577*Settings!$C$7</f>
        <v/>
      </c>
      <c r="T1577" s="34">
        <f>O1577+P1577+Q1577+R1577</f>
        <v/>
      </c>
      <c r="U1577" s="34">
        <f>N1577+T1577</f>
        <v/>
      </c>
      <c r="V1577" s="33">
        <f>N1577/S1577</f>
        <v/>
      </c>
      <c r="W1577" s="33">
        <f>T1577/S1577</f>
        <v/>
      </c>
      <c r="X1577" s="33">
        <f>U1577/S1577</f>
        <v/>
      </c>
      <c r="Y1577" s="4">
        <f>IF(T1577&gt;0,1,0)</f>
        <v/>
      </c>
      <c r="Z1577" s="4">
        <f>INDEX('Job Evaluation'!$I$5:$I$40,MATCH(G1577,'Job Evaluation'!$A$5:$A$40,0))</f>
        <v/>
      </c>
      <c r="AA1577" s="4">
        <f>SUMPRODUCT(($C$2:$C$3444=C1577)*($X$2:$X$3444&lt;X1577))+SUMPRODUCT(($C$2:C1577=C1577)*($X$2:X1577=X1577))</f>
        <v/>
      </c>
      <c r="AB1577" s="4">
        <f>MIN(4,INT((AA1577-1)*4/COUNTIF($C$2:$C$3444,C1577))+1)</f>
        <v/>
      </c>
    </row>
    <row r="1578">
      <c r="A1578" s="5" t="inlineStr">
        <is>
          <t>W01832</t>
        </is>
      </c>
      <c r="B1578" s="5" t="inlineStr">
        <is>
          <t>ES · Barcelona</t>
        </is>
      </c>
      <c r="C1578" s="5" t="inlineStr">
        <is>
          <t>ES</t>
        </is>
      </c>
      <c r="D1578" s="5" t="inlineStr">
        <is>
          <t>Barcelona</t>
        </is>
      </c>
      <c r="E1578" s="5" t="inlineStr">
        <is>
          <t>Customer Service</t>
        </is>
      </c>
      <c r="F1578" s="5" t="inlineStr">
        <is>
          <t>L2</t>
        </is>
      </c>
      <c r="G1578" s="5" t="inlineStr">
        <is>
          <t>Customer Service L2</t>
        </is>
      </c>
      <c r="H1578" s="5" t="inlineStr">
        <is>
          <t>M</t>
        </is>
      </c>
      <c r="I1578" s="5" t="inlineStr">
        <is>
          <t>Permanent</t>
        </is>
      </c>
      <c r="J1578" s="5" t="inlineStr">
        <is>
          <t>Hybrid</t>
        </is>
      </c>
      <c r="K1578" s="5" t="n">
        <v>1</v>
      </c>
      <c r="L1578" s="5" t="n">
        <v>40</v>
      </c>
      <c r="M1578" s="5" t="n">
        <v>4</v>
      </c>
      <c r="N1578" s="41" t="n">
        <v>29450</v>
      </c>
      <c r="O1578" s="41" t="n">
        <v>0</v>
      </c>
      <c r="P1578" s="41" t="n">
        <v>0</v>
      </c>
      <c r="Q1578" s="41" t="n">
        <v>0</v>
      </c>
      <c r="R1578" s="41" t="n">
        <v>0</v>
      </c>
      <c r="S1578" s="28">
        <f>L1578*Settings!$C$7</f>
        <v/>
      </c>
      <c r="T1578" s="34">
        <f>O1578+P1578+Q1578+R1578</f>
        <v/>
      </c>
      <c r="U1578" s="34">
        <f>N1578+T1578</f>
        <v/>
      </c>
      <c r="V1578" s="33">
        <f>N1578/S1578</f>
        <v/>
      </c>
      <c r="W1578" s="33">
        <f>T1578/S1578</f>
        <v/>
      </c>
      <c r="X1578" s="33">
        <f>U1578/S1578</f>
        <v/>
      </c>
      <c r="Y1578" s="4">
        <f>IF(T1578&gt;0,1,0)</f>
        <v/>
      </c>
      <c r="Z1578" s="4">
        <f>INDEX('Job Evaluation'!$I$5:$I$40,MATCH(G1578,'Job Evaluation'!$A$5:$A$40,0))</f>
        <v/>
      </c>
      <c r="AA1578" s="4">
        <f>SUMPRODUCT(($C$2:$C$3444=C1578)*($X$2:$X$3444&lt;X1578))+SUMPRODUCT(($C$2:C1578=C1578)*($X$2:X1578=X1578))</f>
        <v/>
      </c>
      <c r="AB1578" s="4">
        <f>MIN(4,INT((AA1578-1)*4/COUNTIF($C$2:$C$3444,C1578))+1)</f>
        <v/>
      </c>
    </row>
    <row r="1579">
      <c r="A1579" s="5" t="inlineStr">
        <is>
          <t>W01833</t>
        </is>
      </c>
      <c r="B1579" s="5" t="inlineStr">
        <is>
          <t>IT · Milan</t>
        </is>
      </c>
      <c r="C1579" s="5" t="inlineStr">
        <is>
          <t>IT</t>
        </is>
      </c>
      <c r="D1579" s="5" t="inlineStr">
        <is>
          <t>Milan</t>
        </is>
      </c>
      <c r="E1579" s="5" t="inlineStr">
        <is>
          <t>Operations</t>
        </is>
      </c>
      <c r="F1579" s="5" t="inlineStr">
        <is>
          <t>L4</t>
        </is>
      </c>
      <c r="G1579" s="5" t="inlineStr">
        <is>
          <t>Operations L4</t>
        </is>
      </c>
      <c r="H1579" s="5" t="inlineStr">
        <is>
          <t>M</t>
        </is>
      </c>
      <c r="I1579" s="5" t="inlineStr">
        <is>
          <t>Permanent</t>
        </is>
      </c>
      <c r="J1579" s="5" t="inlineStr">
        <is>
          <t>Hybrid</t>
        </is>
      </c>
      <c r="K1579" s="5" t="n">
        <v>0.8</v>
      </c>
      <c r="L1579" s="5" t="n">
        <v>32</v>
      </c>
      <c r="M1579" s="5" t="n">
        <v>3</v>
      </c>
      <c r="N1579" s="41" t="n">
        <v>38240</v>
      </c>
      <c r="O1579" s="41" t="n">
        <v>2990</v>
      </c>
      <c r="P1579" s="41" t="n">
        <v>0</v>
      </c>
      <c r="Q1579" s="41" t="n">
        <v>0</v>
      </c>
      <c r="R1579" s="41" t="n">
        <v>0</v>
      </c>
      <c r="S1579" s="28">
        <f>L1579*Settings!$C$7</f>
        <v/>
      </c>
      <c r="T1579" s="34">
        <f>O1579+P1579+Q1579+R1579</f>
        <v/>
      </c>
      <c r="U1579" s="34">
        <f>N1579+T1579</f>
        <v/>
      </c>
      <c r="V1579" s="33">
        <f>N1579/S1579</f>
        <v/>
      </c>
      <c r="W1579" s="33">
        <f>T1579/S1579</f>
        <v/>
      </c>
      <c r="X1579" s="33">
        <f>U1579/S1579</f>
        <v/>
      </c>
      <c r="Y1579" s="4">
        <f>IF(T1579&gt;0,1,0)</f>
        <v/>
      </c>
      <c r="Z1579" s="4">
        <f>INDEX('Job Evaluation'!$I$5:$I$40,MATCH(G1579,'Job Evaluation'!$A$5:$A$40,0))</f>
        <v/>
      </c>
      <c r="AA1579" s="4">
        <f>SUMPRODUCT(($C$2:$C$3444=C1579)*($X$2:$X$3444&lt;X1579))+SUMPRODUCT(($C$2:C1579=C1579)*($X$2:X1579=X1579))</f>
        <v/>
      </c>
      <c r="AB1579" s="4">
        <f>MIN(4,INT((AA1579-1)*4/COUNTIF($C$2:$C$3444,C1579))+1)</f>
        <v/>
      </c>
    </row>
    <row r="1580">
      <c r="A1580" s="5" t="inlineStr">
        <is>
          <t>W01834</t>
        </is>
      </c>
      <c r="B1580" s="5" t="inlineStr">
        <is>
          <t>PL · Kraków</t>
        </is>
      </c>
      <c r="C1580" s="5" t="inlineStr">
        <is>
          <t>PL</t>
        </is>
      </c>
      <c r="D1580" s="5" t="inlineStr">
        <is>
          <t>Krakow</t>
        </is>
      </c>
      <c r="E1580" s="5" t="inlineStr">
        <is>
          <t>Customer Service</t>
        </is>
      </c>
      <c r="F1580" s="5" t="inlineStr">
        <is>
          <t>L2</t>
        </is>
      </c>
      <c r="G1580" s="5" t="inlineStr">
        <is>
          <t>Customer Service L2</t>
        </is>
      </c>
      <c r="H1580" s="5" t="inlineStr">
        <is>
          <t>F</t>
        </is>
      </c>
      <c r="I1580" s="5" t="inlineStr">
        <is>
          <t>Permanent</t>
        </is>
      </c>
      <c r="J1580" s="5" t="inlineStr">
        <is>
          <t>Hybrid</t>
        </is>
      </c>
      <c r="K1580" s="5" t="n">
        <v>1</v>
      </c>
      <c r="L1580" s="5" t="n">
        <v>40</v>
      </c>
      <c r="M1580" s="5" t="n">
        <v>3</v>
      </c>
      <c r="N1580" s="41" t="n">
        <v>24600</v>
      </c>
      <c r="O1580" s="41" t="n">
        <v>0</v>
      </c>
      <c r="P1580" s="41" t="n">
        <v>0</v>
      </c>
      <c r="Q1580" s="41" t="n">
        <v>0</v>
      </c>
      <c r="R1580" s="41" t="n">
        <v>0</v>
      </c>
      <c r="S1580" s="28">
        <f>L1580*Settings!$C$7</f>
        <v/>
      </c>
      <c r="T1580" s="34">
        <f>O1580+P1580+Q1580+R1580</f>
        <v/>
      </c>
      <c r="U1580" s="34">
        <f>N1580+T1580</f>
        <v/>
      </c>
      <c r="V1580" s="33">
        <f>N1580/S1580</f>
        <v/>
      </c>
      <c r="W1580" s="33">
        <f>T1580/S1580</f>
        <v/>
      </c>
      <c r="X1580" s="33">
        <f>U1580/S1580</f>
        <v/>
      </c>
      <c r="Y1580" s="4">
        <f>IF(T1580&gt;0,1,0)</f>
        <v/>
      </c>
      <c r="Z1580" s="4">
        <f>INDEX('Job Evaluation'!$I$5:$I$40,MATCH(G1580,'Job Evaluation'!$A$5:$A$40,0))</f>
        <v/>
      </c>
      <c r="AA1580" s="4">
        <f>SUMPRODUCT(($C$2:$C$3444=C1580)*($X$2:$X$3444&lt;X1580))+SUMPRODUCT(($C$2:C1580=C1580)*($X$2:X1580=X1580))</f>
        <v/>
      </c>
      <c r="AB1580" s="4">
        <f>MIN(4,INT((AA1580-1)*4/COUNTIF($C$2:$C$3444,C1580))+1)</f>
        <v/>
      </c>
    </row>
    <row r="1581">
      <c r="A1581" s="5" t="inlineStr">
        <is>
          <t>W01835</t>
        </is>
      </c>
      <c r="B1581" s="5" t="inlineStr">
        <is>
          <t>PL · Kraków</t>
        </is>
      </c>
      <c r="C1581" s="5" t="inlineStr">
        <is>
          <t>PL</t>
        </is>
      </c>
      <c r="D1581" s="5" t="inlineStr">
        <is>
          <t>Krakow</t>
        </is>
      </c>
      <c r="E1581" s="5" t="inlineStr">
        <is>
          <t>HR</t>
        </is>
      </c>
      <c r="F1581" s="5" t="inlineStr">
        <is>
          <t>L5</t>
        </is>
      </c>
      <c r="G1581" s="5" t="inlineStr">
        <is>
          <t>HR L5</t>
        </is>
      </c>
      <c r="H1581" s="5" t="inlineStr">
        <is>
          <t>M</t>
        </is>
      </c>
      <c r="I1581" s="5" t="inlineStr">
        <is>
          <t>Permanent</t>
        </is>
      </c>
      <c r="J1581" s="5" t="inlineStr">
        <is>
          <t>Hybrid</t>
        </is>
      </c>
      <c r="K1581" s="5" t="n">
        <v>1</v>
      </c>
      <c r="L1581" s="5" t="n">
        <v>40</v>
      </c>
      <c r="M1581" s="5" t="n">
        <v>3</v>
      </c>
      <c r="N1581" s="41" t="n">
        <v>67800</v>
      </c>
      <c r="O1581" s="41" t="n">
        <v>8100</v>
      </c>
      <c r="P1581" s="41" t="n">
        <v>0</v>
      </c>
      <c r="Q1581" s="41" t="n">
        <v>0</v>
      </c>
      <c r="R1581" s="41" t="n">
        <v>4200</v>
      </c>
      <c r="S1581" s="28">
        <f>L1581*Settings!$C$7</f>
        <v/>
      </c>
      <c r="T1581" s="34">
        <f>O1581+P1581+Q1581+R1581</f>
        <v/>
      </c>
      <c r="U1581" s="34">
        <f>N1581+T1581</f>
        <v/>
      </c>
      <c r="V1581" s="33">
        <f>N1581/S1581</f>
        <v/>
      </c>
      <c r="W1581" s="33">
        <f>T1581/S1581</f>
        <v/>
      </c>
      <c r="X1581" s="33">
        <f>U1581/S1581</f>
        <v/>
      </c>
      <c r="Y1581" s="4">
        <f>IF(T1581&gt;0,1,0)</f>
        <v/>
      </c>
      <c r="Z1581" s="4">
        <f>INDEX('Job Evaluation'!$I$5:$I$40,MATCH(G1581,'Job Evaluation'!$A$5:$A$40,0))</f>
        <v/>
      </c>
      <c r="AA1581" s="4">
        <f>SUMPRODUCT(($C$2:$C$3444=C1581)*($X$2:$X$3444&lt;X1581))+SUMPRODUCT(($C$2:C1581=C1581)*($X$2:X1581=X1581))</f>
        <v/>
      </c>
      <c r="AB1581" s="4">
        <f>MIN(4,INT((AA1581-1)*4/COUNTIF($C$2:$C$3444,C1581))+1)</f>
        <v/>
      </c>
    </row>
    <row r="1582">
      <c r="A1582" s="5" t="inlineStr">
        <is>
          <t>W01836</t>
        </is>
      </c>
      <c r="B1582" s="5" t="inlineStr">
        <is>
          <t>IT · Milan</t>
        </is>
      </c>
      <c r="C1582" s="5" t="inlineStr">
        <is>
          <t>IT</t>
        </is>
      </c>
      <c r="D1582" s="5" t="inlineStr">
        <is>
          <t>Milan</t>
        </is>
      </c>
      <c r="E1582" s="5" t="inlineStr">
        <is>
          <t>Operations</t>
        </is>
      </c>
      <c r="F1582" s="5" t="inlineStr">
        <is>
          <t>L1</t>
        </is>
      </c>
      <c r="G1582" s="5" t="inlineStr">
        <is>
          <t>Operations L1</t>
        </is>
      </c>
      <c r="H1582" s="5" t="inlineStr">
        <is>
          <t>M</t>
        </is>
      </c>
      <c r="I1582" s="5" t="inlineStr">
        <is>
          <t>Permanent</t>
        </is>
      </c>
      <c r="J1582" s="5" t="inlineStr">
        <is>
          <t>Hybrid</t>
        </is>
      </c>
      <c r="K1582" s="5" t="n">
        <v>1</v>
      </c>
      <c r="L1582" s="5" t="n">
        <v>40</v>
      </c>
      <c r="M1582" s="5" t="n">
        <v>3</v>
      </c>
      <c r="N1582" s="41" t="n">
        <v>24050</v>
      </c>
      <c r="O1582" s="41" t="n">
        <v>0</v>
      </c>
      <c r="P1582" s="41" t="n">
        <v>0</v>
      </c>
      <c r="Q1582" s="41" t="n">
        <v>0</v>
      </c>
      <c r="R1582" s="41" t="n">
        <v>0</v>
      </c>
      <c r="S1582" s="28">
        <f>L1582*Settings!$C$7</f>
        <v/>
      </c>
      <c r="T1582" s="34">
        <f>O1582+P1582+Q1582+R1582</f>
        <v/>
      </c>
      <c r="U1582" s="34">
        <f>N1582+T1582</f>
        <v/>
      </c>
      <c r="V1582" s="33">
        <f>N1582/S1582</f>
        <v/>
      </c>
      <c r="W1582" s="33">
        <f>T1582/S1582</f>
        <v/>
      </c>
      <c r="X1582" s="33">
        <f>U1582/S1582</f>
        <v/>
      </c>
      <c r="Y1582" s="4">
        <f>IF(T1582&gt;0,1,0)</f>
        <v/>
      </c>
      <c r="Z1582" s="4">
        <f>INDEX('Job Evaluation'!$I$5:$I$40,MATCH(G1582,'Job Evaluation'!$A$5:$A$40,0))</f>
        <v/>
      </c>
      <c r="AA1582" s="4">
        <f>SUMPRODUCT(($C$2:$C$3444=C1582)*($X$2:$X$3444&lt;X1582))+SUMPRODUCT(($C$2:C1582=C1582)*($X$2:X1582=X1582))</f>
        <v/>
      </c>
      <c r="AB1582" s="4">
        <f>MIN(4,INT((AA1582-1)*4/COUNTIF($C$2:$C$3444,C1582))+1)</f>
        <v/>
      </c>
    </row>
    <row r="1583">
      <c r="A1583" s="5" t="inlineStr">
        <is>
          <t>W01837</t>
        </is>
      </c>
      <c r="B1583" s="5" t="inlineStr">
        <is>
          <t>IT · Milan</t>
        </is>
      </c>
      <c r="C1583" s="5" t="inlineStr">
        <is>
          <t>IT</t>
        </is>
      </c>
      <c r="D1583" s="5" t="inlineStr">
        <is>
          <t>Milan</t>
        </is>
      </c>
      <c r="E1583" s="5" t="inlineStr">
        <is>
          <t>Operations</t>
        </is>
      </c>
      <c r="F1583" s="5" t="inlineStr">
        <is>
          <t>L2</t>
        </is>
      </c>
      <c r="G1583" s="5" t="inlineStr">
        <is>
          <t>Operations L2</t>
        </is>
      </c>
      <c r="H1583" s="5" t="inlineStr">
        <is>
          <t>F</t>
        </is>
      </c>
      <c r="I1583" s="5" t="inlineStr">
        <is>
          <t>Permanent</t>
        </is>
      </c>
      <c r="J1583" s="5" t="inlineStr">
        <is>
          <t>Onsite</t>
        </is>
      </c>
      <c r="K1583" s="5" t="n">
        <v>1</v>
      </c>
      <c r="L1583" s="5" t="n">
        <v>40</v>
      </c>
      <c r="M1583" s="5" t="n">
        <v>3</v>
      </c>
      <c r="N1583" s="41" t="n">
        <v>36200</v>
      </c>
      <c r="O1583" s="41" t="n">
        <v>0</v>
      </c>
      <c r="P1583" s="41" t="n">
        <v>0</v>
      </c>
      <c r="Q1583" s="41" t="n">
        <v>1320</v>
      </c>
      <c r="R1583" s="41" t="n">
        <v>0</v>
      </c>
      <c r="S1583" s="28">
        <f>L1583*Settings!$C$7</f>
        <v/>
      </c>
      <c r="T1583" s="34">
        <f>O1583+P1583+Q1583+R1583</f>
        <v/>
      </c>
      <c r="U1583" s="34">
        <f>N1583+T1583</f>
        <v/>
      </c>
      <c r="V1583" s="33">
        <f>N1583/S1583</f>
        <v/>
      </c>
      <c r="W1583" s="33">
        <f>T1583/S1583</f>
        <v/>
      </c>
      <c r="X1583" s="33">
        <f>U1583/S1583</f>
        <v/>
      </c>
      <c r="Y1583" s="4">
        <f>IF(T1583&gt;0,1,0)</f>
        <v/>
      </c>
      <c r="Z1583" s="4">
        <f>INDEX('Job Evaluation'!$I$5:$I$40,MATCH(G1583,'Job Evaluation'!$A$5:$A$40,0))</f>
        <v/>
      </c>
      <c r="AA1583" s="4">
        <f>SUMPRODUCT(($C$2:$C$3444=C1583)*($X$2:$X$3444&lt;X1583))+SUMPRODUCT(($C$2:C1583=C1583)*($X$2:X1583=X1583))</f>
        <v/>
      </c>
      <c r="AB1583" s="4">
        <f>MIN(4,INT((AA1583-1)*4/COUNTIF($C$2:$C$3444,C1583))+1)</f>
        <v/>
      </c>
    </row>
    <row r="1584">
      <c r="A1584" s="5" t="inlineStr">
        <is>
          <t>W01838</t>
        </is>
      </c>
      <c r="B1584" s="5" t="inlineStr">
        <is>
          <t>PL · Kraków</t>
        </is>
      </c>
      <c r="C1584" s="5" t="inlineStr">
        <is>
          <t>PL</t>
        </is>
      </c>
      <c r="D1584" s="5" t="inlineStr">
        <is>
          <t>Krakow</t>
        </is>
      </c>
      <c r="E1584" s="5" t="inlineStr">
        <is>
          <t>Customer Service</t>
        </is>
      </c>
      <c r="F1584" s="5" t="inlineStr">
        <is>
          <t>L1</t>
        </is>
      </c>
      <c r="G1584" s="5" t="inlineStr">
        <is>
          <t>Customer Service L1</t>
        </is>
      </c>
      <c r="H1584" s="5" t="inlineStr">
        <is>
          <t>F</t>
        </is>
      </c>
      <c r="I1584" s="5" t="inlineStr">
        <is>
          <t>Permanent</t>
        </is>
      </c>
      <c r="J1584" s="5" t="inlineStr">
        <is>
          <t>Hybrid</t>
        </is>
      </c>
      <c r="K1584" s="5" t="n">
        <v>1</v>
      </c>
      <c r="L1584" s="5" t="n">
        <v>40</v>
      </c>
      <c r="M1584" s="5" t="n">
        <v>3</v>
      </c>
      <c r="N1584" s="41" t="n">
        <v>20350</v>
      </c>
      <c r="O1584" s="41" t="n">
        <v>0</v>
      </c>
      <c r="P1584" s="41" t="n">
        <v>0</v>
      </c>
      <c r="Q1584" s="41" t="n">
        <v>0</v>
      </c>
      <c r="R1584" s="41" t="n">
        <v>0</v>
      </c>
      <c r="S1584" s="28">
        <f>L1584*Settings!$C$7</f>
        <v/>
      </c>
      <c r="T1584" s="34">
        <f>O1584+P1584+Q1584+R1584</f>
        <v/>
      </c>
      <c r="U1584" s="34">
        <f>N1584+T1584</f>
        <v/>
      </c>
      <c r="V1584" s="33">
        <f>N1584/S1584</f>
        <v/>
      </c>
      <c r="W1584" s="33">
        <f>T1584/S1584</f>
        <v/>
      </c>
      <c r="X1584" s="33">
        <f>U1584/S1584</f>
        <v/>
      </c>
      <c r="Y1584" s="4">
        <f>IF(T1584&gt;0,1,0)</f>
        <v/>
      </c>
      <c r="Z1584" s="4">
        <f>INDEX('Job Evaluation'!$I$5:$I$40,MATCH(G1584,'Job Evaluation'!$A$5:$A$40,0))</f>
        <v/>
      </c>
      <c r="AA1584" s="4">
        <f>SUMPRODUCT(($C$2:$C$3444=C1584)*($X$2:$X$3444&lt;X1584))+SUMPRODUCT(($C$2:C1584=C1584)*($X$2:X1584=X1584))</f>
        <v/>
      </c>
      <c r="AB1584" s="4">
        <f>MIN(4,INT((AA1584-1)*4/COUNTIF($C$2:$C$3444,C1584))+1)</f>
        <v/>
      </c>
    </row>
    <row r="1585">
      <c r="A1585" s="5" t="inlineStr">
        <is>
          <t>W01839</t>
        </is>
      </c>
      <c r="B1585" s="5" t="inlineStr">
        <is>
          <t>PL · Kraków</t>
        </is>
      </c>
      <c r="C1585" s="5" t="inlineStr">
        <is>
          <t>PL</t>
        </is>
      </c>
      <c r="D1585" s="5" t="inlineStr">
        <is>
          <t>Krakow</t>
        </is>
      </c>
      <c r="E1585" s="5" t="inlineStr">
        <is>
          <t>HR</t>
        </is>
      </c>
      <c r="F1585" s="5" t="inlineStr">
        <is>
          <t>L4</t>
        </is>
      </c>
      <c r="G1585" s="5" t="inlineStr">
        <is>
          <t>HR L4</t>
        </is>
      </c>
      <c r="H1585" s="5" t="inlineStr">
        <is>
          <t>M</t>
        </is>
      </c>
      <c r="I1585" s="5" t="inlineStr">
        <is>
          <t>Fixed-term</t>
        </is>
      </c>
      <c r="J1585" s="5" t="inlineStr">
        <is>
          <t>Hybrid</t>
        </is>
      </c>
      <c r="K1585" s="5" t="n">
        <v>1</v>
      </c>
      <c r="L1585" s="5" t="n">
        <v>40</v>
      </c>
      <c r="M1585" s="5" t="n">
        <v>3</v>
      </c>
      <c r="N1585" s="41" t="n">
        <v>38250</v>
      </c>
      <c r="O1585" s="41" t="n">
        <v>3280</v>
      </c>
      <c r="P1585" s="41" t="n">
        <v>0</v>
      </c>
      <c r="Q1585" s="41" t="n">
        <v>0</v>
      </c>
      <c r="R1585" s="41" t="n">
        <v>0</v>
      </c>
      <c r="S1585" s="28">
        <f>L1585*Settings!$C$7</f>
        <v/>
      </c>
      <c r="T1585" s="34">
        <f>O1585+P1585+Q1585+R1585</f>
        <v/>
      </c>
      <c r="U1585" s="34">
        <f>N1585+T1585</f>
        <v/>
      </c>
      <c r="V1585" s="33">
        <f>N1585/S1585</f>
        <v/>
      </c>
      <c r="W1585" s="33">
        <f>T1585/S1585</f>
        <v/>
      </c>
      <c r="X1585" s="33">
        <f>U1585/S1585</f>
        <v/>
      </c>
      <c r="Y1585" s="4">
        <f>IF(T1585&gt;0,1,0)</f>
        <v/>
      </c>
      <c r="Z1585" s="4">
        <f>INDEX('Job Evaluation'!$I$5:$I$40,MATCH(G1585,'Job Evaluation'!$A$5:$A$40,0))</f>
        <v/>
      </c>
      <c r="AA1585" s="4">
        <f>SUMPRODUCT(($C$2:$C$3444=C1585)*($X$2:$X$3444&lt;X1585))+SUMPRODUCT(($C$2:C1585=C1585)*($X$2:X1585=X1585))</f>
        <v/>
      </c>
      <c r="AB1585" s="4">
        <f>MIN(4,INT((AA1585-1)*4/COUNTIF($C$2:$C$3444,C1585))+1)</f>
        <v/>
      </c>
    </row>
    <row r="1586">
      <c r="A1586" s="5" t="inlineStr">
        <is>
          <t>W01840</t>
        </is>
      </c>
      <c r="B1586" s="5" t="inlineStr">
        <is>
          <t>IT · Milan</t>
        </is>
      </c>
      <c r="C1586" s="5" t="inlineStr">
        <is>
          <t>IT</t>
        </is>
      </c>
      <c r="D1586" s="5" t="inlineStr">
        <is>
          <t>Milan</t>
        </is>
      </c>
      <c r="E1586" s="5" t="inlineStr">
        <is>
          <t>Finance</t>
        </is>
      </c>
      <c r="F1586" s="5" t="inlineStr">
        <is>
          <t>L3</t>
        </is>
      </c>
      <c r="G1586" s="5" t="inlineStr">
        <is>
          <t>Finance L3</t>
        </is>
      </c>
      <c r="H1586" s="5" t="inlineStr">
        <is>
          <t>F</t>
        </is>
      </c>
      <c r="I1586" s="5" t="inlineStr">
        <is>
          <t>Permanent</t>
        </is>
      </c>
      <c r="J1586" s="5" t="inlineStr">
        <is>
          <t>Hybrid</t>
        </is>
      </c>
      <c r="K1586" s="5" t="n">
        <v>1</v>
      </c>
      <c r="L1586" s="5" t="n">
        <v>40</v>
      </c>
      <c r="M1586" s="5" t="n">
        <v>5</v>
      </c>
      <c r="N1586" s="41" t="n">
        <v>44850</v>
      </c>
      <c r="O1586" s="41" t="n">
        <v>3760</v>
      </c>
      <c r="P1586" s="41" t="n">
        <v>0</v>
      </c>
      <c r="Q1586" s="41" t="n">
        <v>0</v>
      </c>
      <c r="R1586" s="41" t="n">
        <v>0</v>
      </c>
      <c r="S1586" s="28">
        <f>L1586*Settings!$C$7</f>
        <v/>
      </c>
      <c r="T1586" s="34">
        <f>O1586+P1586+Q1586+R1586</f>
        <v/>
      </c>
      <c r="U1586" s="34">
        <f>N1586+T1586</f>
        <v/>
      </c>
      <c r="V1586" s="33">
        <f>N1586/S1586</f>
        <v/>
      </c>
      <c r="W1586" s="33">
        <f>T1586/S1586</f>
        <v/>
      </c>
      <c r="X1586" s="33">
        <f>U1586/S1586</f>
        <v/>
      </c>
      <c r="Y1586" s="4">
        <f>IF(T1586&gt;0,1,0)</f>
        <v/>
      </c>
      <c r="Z1586" s="4">
        <f>INDEX('Job Evaluation'!$I$5:$I$40,MATCH(G1586,'Job Evaluation'!$A$5:$A$40,0))</f>
        <v/>
      </c>
      <c r="AA1586" s="4">
        <f>SUMPRODUCT(($C$2:$C$3444=C1586)*($X$2:$X$3444&lt;X1586))+SUMPRODUCT(($C$2:C1586=C1586)*($X$2:X1586=X1586))</f>
        <v/>
      </c>
      <c r="AB1586" s="4">
        <f>MIN(4,INT((AA1586-1)*4/COUNTIF($C$2:$C$3444,C1586))+1)</f>
        <v/>
      </c>
    </row>
    <row r="1587">
      <c r="A1587" s="5" t="inlineStr">
        <is>
          <t>W01842</t>
        </is>
      </c>
      <c r="B1587" s="5" t="inlineStr">
        <is>
          <t>PL · Kraków</t>
        </is>
      </c>
      <c r="C1587" s="5" t="inlineStr">
        <is>
          <t>PL</t>
        </is>
      </c>
      <c r="D1587" s="5" t="inlineStr">
        <is>
          <t>Krakow</t>
        </is>
      </c>
      <c r="E1587" s="5" t="inlineStr">
        <is>
          <t>Customer Service</t>
        </is>
      </c>
      <c r="F1587" s="5" t="inlineStr">
        <is>
          <t>L3</t>
        </is>
      </c>
      <c r="G1587" s="5" t="inlineStr">
        <is>
          <t>Customer Service L3</t>
        </is>
      </c>
      <c r="H1587" s="5" t="inlineStr">
        <is>
          <t>F</t>
        </is>
      </c>
      <c r="I1587" s="5" t="inlineStr">
        <is>
          <t>Permanent</t>
        </is>
      </c>
      <c r="J1587" s="5" t="inlineStr">
        <is>
          <t>Hybrid</t>
        </is>
      </c>
      <c r="K1587" s="5" t="n">
        <v>1</v>
      </c>
      <c r="L1587" s="5" t="n">
        <v>40</v>
      </c>
      <c r="M1587" s="5" t="n">
        <v>3</v>
      </c>
      <c r="N1587" s="41" t="n">
        <v>33250</v>
      </c>
      <c r="O1587" s="41" t="n">
        <v>1800</v>
      </c>
      <c r="P1587" s="41" t="n">
        <v>0</v>
      </c>
      <c r="Q1587" s="41" t="n">
        <v>0</v>
      </c>
      <c r="R1587" s="41" t="n">
        <v>0</v>
      </c>
      <c r="S1587" s="28">
        <f>L1587*Settings!$C$7</f>
        <v/>
      </c>
      <c r="T1587" s="34">
        <f>O1587+P1587+Q1587+R1587</f>
        <v/>
      </c>
      <c r="U1587" s="34">
        <f>N1587+T1587</f>
        <v/>
      </c>
      <c r="V1587" s="33">
        <f>N1587/S1587</f>
        <v/>
      </c>
      <c r="W1587" s="33">
        <f>T1587/S1587</f>
        <v/>
      </c>
      <c r="X1587" s="33">
        <f>U1587/S1587</f>
        <v/>
      </c>
      <c r="Y1587" s="4">
        <f>IF(T1587&gt;0,1,0)</f>
        <v/>
      </c>
      <c r="Z1587" s="4">
        <f>INDEX('Job Evaluation'!$I$5:$I$40,MATCH(G1587,'Job Evaluation'!$A$5:$A$40,0))</f>
        <v/>
      </c>
      <c r="AA1587" s="4">
        <f>SUMPRODUCT(($C$2:$C$3444=C1587)*($X$2:$X$3444&lt;X1587))+SUMPRODUCT(($C$2:C1587=C1587)*($X$2:X1587=X1587))</f>
        <v/>
      </c>
      <c r="AB1587" s="4">
        <f>MIN(4,INT((AA1587-1)*4/COUNTIF($C$2:$C$3444,C1587))+1)</f>
        <v/>
      </c>
    </row>
    <row r="1588">
      <c r="A1588" s="5" t="inlineStr">
        <is>
          <t>W01843</t>
        </is>
      </c>
      <c r="B1588" s="5" t="inlineStr">
        <is>
          <t>PL · Kraków</t>
        </is>
      </c>
      <c r="C1588" s="5" t="inlineStr">
        <is>
          <t>PL</t>
        </is>
      </c>
      <c r="D1588" s="5" t="inlineStr">
        <is>
          <t>Krakow</t>
        </is>
      </c>
      <c r="E1588" s="5" t="inlineStr">
        <is>
          <t>Customer Service</t>
        </is>
      </c>
      <c r="F1588" s="5" t="inlineStr">
        <is>
          <t>L5</t>
        </is>
      </c>
      <c r="G1588" s="5" t="inlineStr">
        <is>
          <t>Customer Service L5</t>
        </is>
      </c>
      <c r="H1588" s="5" t="inlineStr">
        <is>
          <t>F</t>
        </is>
      </c>
      <c r="I1588" s="5" t="inlineStr">
        <is>
          <t>Fixed-term</t>
        </is>
      </c>
      <c r="J1588" s="5" t="inlineStr">
        <is>
          <t>Onsite</t>
        </is>
      </c>
      <c r="K1588" s="5" t="n">
        <v>1</v>
      </c>
      <c r="L1588" s="5" t="n">
        <v>40</v>
      </c>
      <c r="M1588" s="5" t="n">
        <v>2</v>
      </c>
      <c r="N1588" s="41" t="n">
        <v>51050</v>
      </c>
      <c r="O1588" s="41" t="n">
        <v>3160</v>
      </c>
      <c r="P1588" s="41" t="n">
        <v>0</v>
      </c>
      <c r="Q1588" s="41" t="n">
        <v>0</v>
      </c>
      <c r="R1588" s="41" t="n">
        <v>4200</v>
      </c>
      <c r="S1588" s="28">
        <f>L1588*Settings!$C$7</f>
        <v/>
      </c>
      <c r="T1588" s="34">
        <f>O1588+P1588+Q1588+R1588</f>
        <v/>
      </c>
      <c r="U1588" s="34">
        <f>N1588+T1588</f>
        <v/>
      </c>
      <c r="V1588" s="33">
        <f>N1588/S1588</f>
        <v/>
      </c>
      <c r="W1588" s="33">
        <f>T1588/S1588</f>
        <v/>
      </c>
      <c r="X1588" s="33">
        <f>U1588/S1588</f>
        <v/>
      </c>
      <c r="Y1588" s="4">
        <f>IF(T1588&gt;0,1,0)</f>
        <v/>
      </c>
      <c r="Z1588" s="4">
        <f>INDEX('Job Evaluation'!$I$5:$I$40,MATCH(G1588,'Job Evaluation'!$A$5:$A$40,0))</f>
        <v/>
      </c>
      <c r="AA1588" s="4">
        <f>SUMPRODUCT(($C$2:$C$3444=C1588)*($X$2:$X$3444&lt;X1588))+SUMPRODUCT(($C$2:C1588=C1588)*($X$2:X1588=X1588))</f>
        <v/>
      </c>
      <c r="AB1588" s="4">
        <f>MIN(4,INT((AA1588-1)*4/COUNTIF($C$2:$C$3444,C1588))+1)</f>
        <v/>
      </c>
    </row>
    <row r="1589">
      <c r="A1589" s="5" t="inlineStr">
        <is>
          <t>W01844</t>
        </is>
      </c>
      <c r="B1589" s="5" t="inlineStr">
        <is>
          <t>PL · Kraków</t>
        </is>
      </c>
      <c r="C1589" s="5" t="inlineStr">
        <is>
          <t>PL</t>
        </is>
      </c>
      <c r="D1589" s="5" t="inlineStr">
        <is>
          <t>Krakow</t>
        </is>
      </c>
      <c r="E1589" s="5" t="inlineStr">
        <is>
          <t>HR</t>
        </is>
      </c>
      <c r="F1589" s="5" t="inlineStr">
        <is>
          <t>L1</t>
        </is>
      </c>
      <c r="G1589" s="5" t="inlineStr">
        <is>
          <t>HR L1</t>
        </is>
      </c>
      <c r="H1589" s="5" t="inlineStr">
        <is>
          <t>F</t>
        </is>
      </c>
      <c r="I1589" s="5" t="inlineStr">
        <is>
          <t>Permanent</t>
        </is>
      </c>
      <c r="J1589" s="5" t="inlineStr">
        <is>
          <t>Hybrid</t>
        </is>
      </c>
      <c r="K1589" s="5" t="n">
        <v>1</v>
      </c>
      <c r="L1589" s="5" t="n">
        <v>40</v>
      </c>
      <c r="M1589" s="5" t="n">
        <v>3</v>
      </c>
      <c r="N1589" s="41" t="n">
        <v>20700</v>
      </c>
      <c r="O1589" s="41" t="n">
        <v>0</v>
      </c>
      <c r="P1589" s="41" t="n">
        <v>0</v>
      </c>
      <c r="Q1589" s="41" t="n">
        <v>0</v>
      </c>
      <c r="R1589" s="41" t="n">
        <v>0</v>
      </c>
      <c r="S1589" s="28">
        <f>L1589*Settings!$C$7</f>
        <v/>
      </c>
      <c r="T1589" s="34">
        <f>O1589+P1589+Q1589+R1589</f>
        <v/>
      </c>
      <c r="U1589" s="34">
        <f>N1589+T1589</f>
        <v/>
      </c>
      <c r="V1589" s="33">
        <f>N1589/S1589</f>
        <v/>
      </c>
      <c r="W1589" s="33">
        <f>T1589/S1589</f>
        <v/>
      </c>
      <c r="X1589" s="33">
        <f>U1589/S1589</f>
        <v/>
      </c>
      <c r="Y1589" s="4">
        <f>IF(T1589&gt;0,1,0)</f>
        <v/>
      </c>
      <c r="Z1589" s="4">
        <f>INDEX('Job Evaluation'!$I$5:$I$40,MATCH(G1589,'Job Evaluation'!$A$5:$A$40,0))</f>
        <v/>
      </c>
      <c r="AA1589" s="4">
        <f>SUMPRODUCT(($C$2:$C$3444=C1589)*($X$2:$X$3444&lt;X1589))+SUMPRODUCT(($C$2:C1589=C1589)*($X$2:X1589=X1589))</f>
        <v/>
      </c>
      <c r="AB1589" s="4">
        <f>MIN(4,INT((AA1589-1)*4/COUNTIF($C$2:$C$3444,C1589))+1)</f>
        <v/>
      </c>
    </row>
    <row r="1590">
      <c r="A1590" s="5" t="inlineStr">
        <is>
          <t>W01845</t>
        </is>
      </c>
      <c r="B1590" s="5" t="inlineStr">
        <is>
          <t>ES · Barcelona</t>
        </is>
      </c>
      <c r="C1590" s="5" t="inlineStr">
        <is>
          <t>ES</t>
        </is>
      </c>
      <c r="D1590" s="5" t="inlineStr">
        <is>
          <t>Barcelona</t>
        </is>
      </c>
      <c r="E1590" s="5" t="inlineStr">
        <is>
          <t>Tech</t>
        </is>
      </c>
      <c r="F1590" s="5" t="inlineStr">
        <is>
          <t>L2</t>
        </is>
      </c>
      <c r="G1590" s="5" t="inlineStr">
        <is>
          <t>Tech L2</t>
        </is>
      </c>
      <c r="H1590" s="5" t="inlineStr">
        <is>
          <t>F</t>
        </is>
      </c>
      <c r="I1590" s="5" t="inlineStr">
        <is>
          <t>Fixed-term</t>
        </is>
      </c>
      <c r="J1590" s="5" t="inlineStr">
        <is>
          <t>Remote</t>
        </is>
      </c>
      <c r="K1590" s="5" t="n">
        <v>1</v>
      </c>
      <c r="L1590" s="5" t="n">
        <v>40</v>
      </c>
      <c r="M1590" s="5" t="n">
        <v>3</v>
      </c>
      <c r="N1590" s="41" t="n">
        <v>45700</v>
      </c>
      <c r="O1590" s="41" t="n">
        <v>0</v>
      </c>
      <c r="P1590" s="41" t="n">
        <v>0</v>
      </c>
      <c r="Q1590" s="41" t="n">
        <v>0</v>
      </c>
      <c r="R1590" s="41" t="n">
        <v>0</v>
      </c>
      <c r="S1590" s="28">
        <f>L1590*Settings!$C$7</f>
        <v/>
      </c>
      <c r="T1590" s="34">
        <f>O1590+P1590+Q1590+R1590</f>
        <v/>
      </c>
      <c r="U1590" s="34">
        <f>N1590+T1590</f>
        <v/>
      </c>
      <c r="V1590" s="33">
        <f>N1590/S1590</f>
        <v/>
      </c>
      <c r="W1590" s="33">
        <f>T1590/S1590</f>
        <v/>
      </c>
      <c r="X1590" s="33">
        <f>U1590/S1590</f>
        <v/>
      </c>
      <c r="Y1590" s="4">
        <f>IF(T1590&gt;0,1,0)</f>
        <v/>
      </c>
      <c r="Z1590" s="4">
        <f>INDEX('Job Evaluation'!$I$5:$I$40,MATCH(G1590,'Job Evaluation'!$A$5:$A$40,0))</f>
        <v/>
      </c>
      <c r="AA1590" s="4">
        <f>SUMPRODUCT(($C$2:$C$3444=C1590)*($X$2:$X$3444&lt;X1590))+SUMPRODUCT(($C$2:C1590=C1590)*($X$2:X1590=X1590))</f>
        <v/>
      </c>
      <c r="AB1590" s="4">
        <f>MIN(4,INT((AA1590-1)*4/COUNTIF($C$2:$C$3444,C1590))+1)</f>
        <v/>
      </c>
    </row>
    <row r="1591">
      <c r="A1591" s="5" t="inlineStr">
        <is>
          <t>W01846</t>
        </is>
      </c>
      <c r="B1591" s="5" t="inlineStr">
        <is>
          <t>DE · Munich</t>
        </is>
      </c>
      <c r="C1591" s="5" t="inlineStr">
        <is>
          <t>DE</t>
        </is>
      </c>
      <c r="D1591" s="5" t="inlineStr">
        <is>
          <t>Munich</t>
        </is>
      </c>
      <c r="E1591" s="5" t="inlineStr">
        <is>
          <t>Tech</t>
        </is>
      </c>
      <c r="F1591" s="5" t="inlineStr">
        <is>
          <t>L1</t>
        </is>
      </c>
      <c r="G1591" s="5" t="inlineStr">
        <is>
          <t>Tech L1</t>
        </is>
      </c>
      <c r="H1591" s="5" t="inlineStr">
        <is>
          <t>M</t>
        </is>
      </c>
      <c r="I1591" s="5" t="inlineStr">
        <is>
          <t>Fixed-term</t>
        </is>
      </c>
      <c r="J1591" s="5" t="inlineStr">
        <is>
          <t>Remote</t>
        </is>
      </c>
      <c r="K1591" s="5" t="n">
        <v>0.8</v>
      </c>
      <c r="L1591" s="5" t="n">
        <v>32</v>
      </c>
      <c r="M1591" s="5" t="n">
        <v>3</v>
      </c>
      <c r="N1591" s="41" t="n">
        <v>38200</v>
      </c>
      <c r="O1591" s="41" t="n">
        <v>0</v>
      </c>
      <c r="P1591" s="41" t="n">
        <v>0</v>
      </c>
      <c r="Q1591" s="41" t="n">
        <v>0</v>
      </c>
      <c r="R1591" s="41" t="n">
        <v>0</v>
      </c>
      <c r="S1591" s="28">
        <f>L1591*Settings!$C$7</f>
        <v/>
      </c>
      <c r="T1591" s="34">
        <f>O1591+P1591+Q1591+R1591</f>
        <v/>
      </c>
      <c r="U1591" s="34">
        <f>N1591+T1591</f>
        <v/>
      </c>
      <c r="V1591" s="33">
        <f>N1591/S1591</f>
        <v/>
      </c>
      <c r="W1591" s="33">
        <f>T1591/S1591</f>
        <v/>
      </c>
      <c r="X1591" s="33">
        <f>U1591/S1591</f>
        <v/>
      </c>
      <c r="Y1591" s="4">
        <f>IF(T1591&gt;0,1,0)</f>
        <v/>
      </c>
      <c r="Z1591" s="4">
        <f>INDEX('Job Evaluation'!$I$5:$I$40,MATCH(G1591,'Job Evaluation'!$A$5:$A$40,0))</f>
        <v/>
      </c>
      <c r="AA1591" s="4">
        <f>SUMPRODUCT(($C$2:$C$3444=C1591)*($X$2:$X$3444&lt;X1591))+SUMPRODUCT(($C$2:C1591=C1591)*($X$2:X1591=X1591))</f>
        <v/>
      </c>
      <c r="AB1591" s="4">
        <f>MIN(4,INT((AA1591-1)*4/COUNTIF($C$2:$C$3444,C1591))+1)</f>
        <v/>
      </c>
    </row>
    <row r="1592">
      <c r="A1592" s="5" t="inlineStr">
        <is>
          <t>W01847</t>
        </is>
      </c>
      <c r="B1592" s="5" t="inlineStr">
        <is>
          <t>DE · Munich</t>
        </is>
      </c>
      <c r="C1592" s="5" t="inlineStr">
        <is>
          <t>DE</t>
        </is>
      </c>
      <c r="D1592" s="5" t="inlineStr">
        <is>
          <t>Munich</t>
        </is>
      </c>
      <c r="E1592" s="5" t="inlineStr">
        <is>
          <t>Operations</t>
        </is>
      </c>
      <c r="F1592" s="5" t="inlineStr">
        <is>
          <t>L4</t>
        </is>
      </c>
      <c r="G1592" s="5" t="inlineStr">
        <is>
          <t>Operations L4</t>
        </is>
      </c>
      <c r="H1592" s="5" t="inlineStr">
        <is>
          <t>F</t>
        </is>
      </c>
      <c r="I1592" s="5" t="inlineStr">
        <is>
          <t>Permanent</t>
        </is>
      </c>
      <c r="J1592" s="5" t="inlineStr">
        <is>
          <t>Hybrid</t>
        </is>
      </c>
      <c r="K1592" s="5" t="n">
        <v>1</v>
      </c>
      <c r="L1592" s="5" t="n">
        <v>40</v>
      </c>
      <c r="M1592" s="5" t="n">
        <v>3</v>
      </c>
      <c r="N1592" s="41" t="n">
        <v>71250</v>
      </c>
      <c r="O1592" s="41" t="n">
        <v>6150</v>
      </c>
      <c r="P1592" s="41" t="n">
        <v>0</v>
      </c>
      <c r="Q1592" s="41" t="n">
        <v>0</v>
      </c>
      <c r="R1592" s="41" t="n">
        <v>0</v>
      </c>
      <c r="S1592" s="28">
        <f>L1592*Settings!$C$7</f>
        <v/>
      </c>
      <c r="T1592" s="34">
        <f>O1592+P1592+Q1592+R1592</f>
        <v/>
      </c>
      <c r="U1592" s="34">
        <f>N1592+T1592</f>
        <v/>
      </c>
      <c r="V1592" s="33">
        <f>N1592/S1592</f>
        <v/>
      </c>
      <c r="W1592" s="33">
        <f>T1592/S1592</f>
        <v/>
      </c>
      <c r="X1592" s="33">
        <f>U1592/S1592</f>
        <v/>
      </c>
      <c r="Y1592" s="4">
        <f>IF(T1592&gt;0,1,0)</f>
        <v/>
      </c>
      <c r="Z1592" s="4">
        <f>INDEX('Job Evaluation'!$I$5:$I$40,MATCH(G1592,'Job Evaluation'!$A$5:$A$40,0))</f>
        <v/>
      </c>
      <c r="AA1592" s="4">
        <f>SUMPRODUCT(($C$2:$C$3444=C1592)*($X$2:$X$3444&lt;X1592))+SUMPRODUCT(($C$2:C1592=C1592)*($X$2:X1592=X1592))</f>
        <v/>
      </c>
      <c r="AB1592" s="4">
        <f>MIN(4,INT((AA1592-1)*4/COUNTIF($C$2:$C$3444,C1592))+1)</f>
        <v/>
      </c>
    </row>
    <row r="1593">
      <c r="A1593" s="5" t="inlineStr">
        <is>
          <t>W01848</t>
        </is>
      </c>
      <c r="B1593" s="5" t="inlineStr">
        <is>
          <t>ES · Barcelona</t>
        </is>
      </c>
      <c r="C1593" s="5" t="inlineStr">
        <is>
          <t>ES</t>
        </is>
      </c>
      <c r="D1593" s="5" t="inlineStr">
        <is>
          <t>Barcelona</t>
        </is>
      </c>
      <c r="E1593" s="5" t="inlineStr">
        <is>
          <t>Customer Service</t>
        </is>
      </c>
      <c r="F1593" s="5" t="inlineStr">
        <is>
          <t>L3</t>
        </is>
      </c>
      <c r="G1593" s="5" t="inlineStr">
        <is>
          <t>Customer Service L3</t>
        </is>
      </c>
      <c r="H1593" s="5" t="inlineStr">
        <is>
          <t>F</t>
        </is>
      </c>
      <c r="I1593" s="5" t="inlineStr">
        <is>
          <t>Permanent</t>
        </is>
      </c>
      <c r="J1593" s="5" t="inlineStr">
        <is>
          <t>Onsite</t>
        </is>
      </c>
      <c r="K1593" s="5" t="n">
        <v>1</v>
      </c>
      <c r="L1593" s="5" t="n">
        <v>40</v>
      </c>
      <c r="M1593" s="5" t="n">
        <v>2</v>
      </c>
      <c r="N1593" s="41" t="n">
        <v>37350</v>
      </c>
      <c r="O1593" s="41" t="n">
        <v>910</v>
      </c>
      <c r="P1593" s="41" t="n">
        <v>0</v>
      </c>
      <c r="Q1593" s="41" t="n">
        <v>1200</v>
      </c>
      <c r="R1593" s="41" t="n">
        <v>0</v>
      </c>
      <c r="S1593" s="28">
        <f>L1593*Settings!$C$7</f>
        <v/>
      </c>
      <c r="T1593" s="34">
        <f>O1593+P1593+Q1593+R1593</f>
        <v/>
      </c>
      <c r="U1593" s="34">
        <f>N1593+T1593</f>
        <v/>
      </c>
      <c r="V1593" s="33">
        <f>N1593/S1593</f>
        <v/>
      </c>
      <c r="W1593" s="33">
        <f>T1593/S1593</f>
        <v/>
      </c>
      <c r="X1593" s="33">
        <f>U1593/S1593</f>
        <v/>
      </c>
      <c r="Y1593" s="4">
        <f>IF(T1593&gt;0,1,0)</f>
        <v/>
      </c>
      <c r="Z1593" s="4">
        <f>INDEX('Job Evaluation'!$I$5:$I$40,MATCH(G1593,'Job Evaluation'!$A$5:$A$40,0))</f>
        <v/>
      </c>
      <c r="AA1593" s="4">
        <f>SUMPRODUCT(($C$2:$C$3444=C1593)*($X$2:$X$3444&lt;X1593))+SUMPRODUCT(($C$2:C1593=C1593)*($X$2:X1593=X1593))</f>
        <v/>
      </c>
      <c r="AB1593" s="4">
        <f>MIN(4,INT((AA1593-1)*4/COUNTIF($C$2:$C$3444,C1593))+1)</f>
        <v/>
      </c>
    </row>
    <row r="1594">
      <c r="A1594" s="5" t="inlineStr">
        <is>
          <t>W01849</t>
        </is>
      </c>
      <c r="B1594" s="5" t="inlineStr">
        <is>
          <t>DE · Munich</t>
        </is>
      </c>
      <c r="C1594" s="5" t="inlineStr">
        <is>
          <t>DE</t>
        </is>
      </c>
      <c r="D1594" s="5" t="inlineStr">
        <is>
          <t>Munich</t>
        </is>
      </c>
      <c r="E1594" s="5" t="inlineStr">
        <is>
          <t>Customer Service</t>
        </is>
      </c>
      <c r="F1594" s="5" t="inlineStr">
        <is>
          <t>L2</t>
        </is>
      </c>
      <c r="G1594" s="5" t="inlineStr">
        <is>
          <t>Customer Service L2</t>
        </is>
      </c>
      <c r="H1594" s="5" t="inlineStr">
        <is>
          <t>M</t>
        </is>
      </c>
      <c r="I1594" s="5" t="inlineStr">
        <is>
          <t>Permanent</t>
        </is>
      </c>
      <c r="J1594" s="5" t="inlineStr">
        <is>
          <t>Hybrid</t>
        </is>
      </c>
      <c r="K1594" s="5" t="n">
        <v>1</v>
      </c>
      <c r="L1594" s="5" t="n">
        <v>40</v>
      </c>
      <c r="M1594" s="5" t="n">
        <v>3</v>
      </c>
      <c r="N1594" s="41" t="n">
        <v>37000</v>
      </c>
      <c r="O1594" s="41" t="n">
        <v>0</v>
      </c>
      <c r="P1594" s="41" t="n">
        <v>0</v>
      </c>
      <c r="Q1594" s="41" t="n">
        <v>0</v>
      </c>
      <c r="R1594" s="41" t="n">
        <v>0</v>
      </c>
      <c r="S1594" s="28">
        <f>L1594*Settings!$C$7</f>
        <v/>
      </c>
      <c r="T1594" s="34">
        <f>O1594+P1594+Q1594+R1594</f>
        <v/>
      </c>
      <c r="U1594" s="34">
        <f>N1594+T1594</f>
        <v/>
      </c>
      <c r="V1594" s="33">
        <f>N1594/S1594</f>
        <v/>
      </c>
      <c r="W1594" s="33">
        <f>T1594/S1594</f>
        <v/>
      </c>
      <c r="X1594" s="33">
        <f>U1594/S1594</f>
        <v/>
      </c>
      <c r="Y1594" s="4">
        <f>IF(T1594&gt;0,1,0)</f>
        <v/>
      </c>
      <c r="Z1594" s="4">
        <f>INDEX('Job Evaluation'!$I$5:$I$40,MATCH(G1594,'Job Evaluation'!$A$5:$A$40,0))</f>
        <v/>
      </c>
      <c r="AA1594" s="4">
        <f>SUMPRODUCT(($C$2:$C$3444=C1594)*($X$2:$X$3444&lt;X1594))+SUMPRODUCT(($C$2:C1594=C1594)*($X$2:X1594=X1594))</f>
        <v/>
      </c>
      <c r="AB1594" s="4">
        <f>MIN(4,INT((AA1594-1)*4/COUNTIF($C$2:$C$3444,C1594))+1)</f>
        <v/>
      </c>
    </row>
    <row r="1595">
      <c r="A1595" s="5" t="inlineStr">
        <is>
          <t>W01850</t>
        </is>
      </c>
      <c r="B1595" s="5" t="inlineStr">
        <is>
          <t>IT · Milan</t>
        </is>
      </c>
      <c r="C1595" s="5" t="inlineStr">
        <is>
          <t>IT</t>
        </is>
      </c>
      <c r="D1595" s="5" t="inlineStr">
        <is>
          <t>Milan</t>
        </is>
      </c>
      <c r="E1595" s="5" t="inlineStr">
        <is>
          <t>Sales</t>
        </is>
      </c>
      <c r="F1595" s="5" t="inlineStr">
        <is>
          <t>L3</t>
        </is>
      </c>
      <c r="G1595" s="5" t="inlineStr">
        <is>
          <t>Sales L3</t>
        </is>
      </c>
      <c r="H1595" s="5" t="inlineStr">
        <is>
          <t>F</t>
        </is>
      </c>
      <c r="I1595" s="5" t="inlineStr">
        <is>
          <t>Permanent</t>
        </is>
      </c>
      <c r="J1595" s="5" t="inlineStr">
        <is>
          <t>Onsite</t>
        </is>
      </c>
      <c r="K1595" s="5" t="n">
        <v>1</v>
      </c>
      <c r="L1595" s="5" t="n">
        <v>40</v>
      </c>
      <c r="M1595" s="5" t="n">
        <v>3</v>
      </c>
      <c r="N1595" s="41" t="n">
        <v>42300</v>
      </c>
      <c r="O1595" s="41" t="n">
        <v>1990</v>
      </c>
      <c r="P1595" s="41" t="n">
        <v>6470</v>
      </c>
      <c r="Q1595" s="41" t="n">
        <v>0</v>
      </c>
      <c r="R1595" s="41" t="n">
        <v>0</v>
      </c>
      <c r="S1595" s="28">
        <f>L1595*Settings!$C$7</f>
        <v/>
      </c>
      <c r="T1595" s="34">
        <f>O1595+P1595+Q1595+R1595</f>
        <v/>
      </c>
      <c r="U1595" s="34">
        <f>N1595+T1595</f>
        <v/>
      </c>
      <c r="V1595" s="33">
        <f>N1595/S1595</f>
        <v/>
      </c>
      <c r="W1595" s="33">
        <f>T1595/S1595</f>
        <v/>
      </c>
      <c r="X1595" s="33">
        <f>U1595/S1595</f>
        <v/>
      </c>
      <c r="Y1595" s="4">
        <f>IF(T1595&gt;0,1,0)</f>
        <v/>
      </c>
      <c r="Z1595" s="4">
        <f>INDEX('Job Evaluation'!$I$5:$I$40,MATCH(G1595,'Job Evaluation'!$A$5:$A$40,0))</f>
        <v/>
      </c>
      <c r="AA1595" s="4">
        <f>SUMPRODUCT(($C$2:$C$3444=C1595)*($X$2:$X$3444&lt;X1595))+SUMPRODUCT(($C$2:C1595=C1595)*($X$2:X1595=X1595))</f>
        <v/>
      </c>
      <c r="AB1595" s="4">
        <f>MIN(4,INT((AA1595-1)*4/COUNTIF($C$2:$C$3444,C1595))+1)</f>
        <v/>
      </c>
    </row>
    <row r="1596">
      <c r="A1596" s="5" t="inlineStr">
        <is>
          <t>W01851</t>
        </is>
      </c>
      <c r="B1596" s="5" t="inlineStr">
        <is>
          <t>PL · Kraków</t>
        </is>
      </c>
      <c r="C1596" s="5" t="inlineStr">
        <is>
          <t>PL</t>
        </is>
      </c>
      <c r="D1596" s="5" t="inlineStr">
        <is>
          <t>Krakow</t>
        </is>
      </c>
      <c r="E1596" s="5" t="inlineStr">
        <is>
          <t>Sales</t>
        </is>
      </c>
      <c r="F1596" s="5" t="inlineStr">
        <is>
          <t>L4</t>
        </is>
      </c>
      <c r="G1596" s="5" t="inlineStr">
        <is>
          <t>Sales L4</t>
        </is>
      </c>
      <c r="H1596" s="5" t="inlineStr">
        <is>
          <t>M</t>
        </is>
      </c>
      <c r="I1596" s="5" t="inlineStr">
        <is>
          <t>Permanent</t>
        </is>
      </c>
      <c r="J1596" s="5" t="inlineStr">
        <is>
          <t>Onsite</t>
        </is>
      </c>
      <c r="K1596" s="5" t="n">
        <v>1</v>
      </c>
      <c r="L1596" s="5" t="n">
        <v>40</v>
      </c>
      <c r="M1596" s="5" t="n">
        <v>3</v>
      </c>
      <c r="N1596" s="41" t="n">
        <v>54750</v>
      </c>
      <c r="O1596" s="41" t="n">
        <v>3990</v>
      </c>
      <c r="P1596" s="41" t="n">
        <v>9440</v>
      </c>
      <c r="Q1596" s="41" t="n">
        <v>0</v>
      </c>
      <c r="R1596" s="41" t="n">
        <v>0</v>
      </c>
      <c r="S1596" s="28">
        <f>L1596*Settings!$C$7</f>
        <v/>
      </c>
      <c r="T1596" s="34">
        <f>O1596+P1596+Q1596+R1596</f>
        <v/>
      </c>
      <c r="U1596" s="34">
        <f>N1596+T1596</f>
        <v/>
      </c>
      <c r="V1596" s="33">
        <f>N1596/S1596</f>
        <v/>
      </c>
      <c r="W1596" s="33">
        <f>T1596/S1596</f>
        <v/>
      </c>
      <c r="X1596" s="33">
        <f>U1596/S1596</f>
        <v/>
      </c>
      <c r="Y1596" s="4">
        <f>IF(T1596&gt;0,1,0)</f>
        <v/>
      </c>
      <c r="Z1596" s="4">
        <f>INDEX('Job Evaluation'!$I$5:$I$40,MATCH(G1596,'Job Evaluation'!$A$5:$A$40,0))</f>
        <v/>
      </c>
      <c r="AA1596" s="4">
        <f>SUMPRODUCT(($C$2:$C$3444=C1596)*($X$2:$X$3444&lt;X1596))+SUMPRODUCT(($C$2:C1596=C1596)*($X$2:X1596=X1596))</f>
        <v/>
      </c>
      <c r="AB1596" s="4">
        <f>MIN(4,INT((AA1596-1)*4/COUNTIF($C$2:$C$3444,C1596))+1)</f>
        <v/>
      </c>
    </row>
    <row r="1597">
      <c r="A1597" s="5" t="inlineStr">
        <is>
          <t>W01852</t>
        </is>
      </c>
      <c r="B1597" s="5" t="inlineStr">
        <is>
          <t>PL · Kraków</t>
        </is>
      </c>
      <c r="C1597" s="5" t="inlineStr">
        <is>
          <t>PL</t>
        </is>
      </c>
      <c r="D1597" s="5" t="inlineStr">
        <is>
          <t>Krakow</t>
        </is>
      </c>
      <c r="E1597" s="5" t="inlineStr">
        <is>
          <t>Operations</t>
        </is>
      </c>
      <c r="F1597" s="5" t="inlineStr">
        <is>
          <t>L2</t>
        </is>
      </c>
      <c r="G1597" s="5" t="inlineStr">
        <is>
          <t>Operations L2</t>
        </is>
      </c>
      <c r="H1597" s="5" t="inlineStr">
        <is>
          <t>M</t>
        </is>
      </c>
      <c r="I1597" s="5" t="inlineStr">
        <is>
          <t>Permanent</t>
        </is>
      </c>
      <c r="J1597" s="5" t="inlineStr">
        <is>
          <t>Hybrid</t>
        </is>
      </c>
      <c r="K1597" s="5" t="n">
        <v>1</v>
      </c>
      <c r="L1597" s="5" t="n">
        <v>40</v>
      </c>
      <c r="M1597" s="5" t="n">
        <v>4</v>
      </c>
      <c r="N1597" s="41" t="n">
        <v>23800</v>
      </c>
      <c r="O1597" s="41" t="n">
        <v>0</v>
      </c>
      <c r="P1597" s="41" t="n">
        <v>0</v>
      </c>
      <c r="Q1597" s="41" t="n">
        <v>0</v>
      </c>
      <c r="R1597" s="41" t="n">
        <v>0</v>
      </c>
      <c r="S1597" s="28">
        <f>L1597*Settings!$C$7</f>
        <v/>
      </c>
      <c r="T1597" s="34">
        <f>O1597+P1597+Q1597+R1597</f>
        <v/>
      </c>
      <c r="U1597" s="34">
        <f>N1597+T1597</f>
        <v/>
      </c>
      <c r="V1597" s="33">
        <f>N1597/S1597</f>
        <v/>
      </c>
      <c r="W1597" s="33">
        <f>T1597/S1597</f>
        <v/>
      </c>
      <c r="X1597" s="33">
        <f>U1597/S1597</f>
        <v/>
      </c>
      <c r="Y1597" s="4">
        <f>IF(T1597&gt;0,1,0)</f>
        <v/>
      </c>
      <c r="Z1597" s="4">
        <f>INDEX('Job Evaluation'!$I$5:$I$40,MATCH(G1597,'Job Evaluation'!$A$5:$A$40,0))</f>
        <v/>
      </c>
      <c r="AA1597" s="4">
        <f>SUMPRODUCT(($C$2:$C$3444=C1597)*($X$2:$X$3444&lt;X1597))+SUMPRODUCT(($C$2:C1597=C1597)*($X$2:X1597=X1597))</f>
        <v/>
      </c>
      <c r="AB1597" s="4">
        <f>MIN(4,INT((AA1597-1)*4/COUNTIF($C$2:$C$3444,C1597))+1)</f>
        <v/>
      </c>
    </row>
    <row r="1598">
      <c r="A1598" s="5" t="inlineStr">
        <is>
          <t>W01853</t>
        </is>
      </c>
      <c r="B1598" s="5" t="inlineStr">
        <is>
          <t>DE · Munich</t>
        </is>
      </c>
      <c r="C1598" s="5" t="inlineStr">
        <is>
          <t>DE</t>
        </is>
      </c>
      <c r="D1598" s="5" t="inlineStr">
        <is>
          <t>Munich</t>
        </is>
      </c>
      <c r="E1598" s="5" t="inlineStr">
        <is>
          <t>HR</t>
        </is>
      </c>
      <c r="F1598" s="5" t="inlineStr">
        <is>
          <t>L5</t>
        </is>
      </c>
      <c r="G1598" s="5" t="inlineStr">
        <is>
          <t>HR L5</t>
        </is>
      </c>
      <c r="H1598" s="5" t="inlineStr">
        <is>
          <t>M</t>
        </is>
      </c>
      <c r="I1598" s="5" t="inlineStr">
        <is>
          <t>Fixed-term</t>
        </is>
      </c>
      <c r="J1598" s="5" t="inlineStr">
        <is>
          <t>Hybrid</t>
        </is>
      </c>
      <c r="K1598" s="5" t="n">
        <v>0.8</v>
      </c>
      <c r="L1598" s="5" t="n">
        <v>32</v>
      </c>
      <c r="M1598" s="5" t="n">
        <v>3</v>
      </c>
      <c r="N1598" s="41" t="n">
        <v>85200</v>
      </c>
      <c r="O1598" s="41" t="n">
        <v>9860</v>
      </c>
      <c r="P1598" s="41" t="n">
        <v>0</v>
      </c>
      <c r="Q1598" s="41" t="n">
        <v>0</v>
      </c>
      <c r="R1598" s="41" t="n">
        <v>7200</v>
      </c>
      <c r="S1598" s="28">
        <f>L1598*Settings!$C$7</f>
        <v/>
      </c>
      <c r="T1598" s="34">
        <f>O1598+P1598+Q1598+R1598</f>
        <v/>
      </c>
      <c r="U1598" s="34">
        <f>N1598+T1598</f>
        <v/>
      </c>
      <c r="V1598" s="33">
        <f>N1598/S1598</f>
        <v/>
      </c>
      <c r="W1598" s="33">
        <f>T1598/S1598</f>
        <v/>
      </c>
      <c r="X1598" s="33">
        <f>U1598/S1598</f>
        <v/>
      </c>
      <c r="Y1598" s="4">
        <f>IF(T1598&gt;0,1,0)</f>
        <v/>
      </c>
      <c r="Z1598" s="4">
        <f>INDEX('Job Evaluation'!$I$5:$I$40,MATCH(G1598,'Job Evaluation'!$A$5:$A$40,0))</f>
        <v/>
      </c>
      <c r="AA1598" s="4">
        <f>SUMPRODUCT(($C$2:$C$3444=C1598)*($X$2:$X$3444&lt;X1598))+SUMPRODUCT(($C$2:C1598=C1598)*($X$2:X1598=X1598))</f>
        <v/>
      </c>
      <c r="AB1598" s="4">
        <f>MIN(4,INT((AA1598-1)*4/COUNTIF($C$2:$C$3444,C1598))+1)</f>
        <v/>
      </c>
    </row>
    <row r="1599">
      <c r="A1599" s="5" t="inlineStr">
        <is>
          <t>W01854</t>
        </is>
      </c>
      <c r="B1599" s="5" t="inlineStr">
        <is>
          <t>PL · Kraków</t>
        </is>
      </c>
      <c r="C1599" s="5" t="inlineStr">
        <is>
          <t>PL</t>
        </is>
      </c>
      <c r="D1599" s="5" t="inlineStr">
        <is>
          <t>Krakow</t>
        </is>
      </c>
      <c r="E1599" s="5" t="inlineStr">
        <is>
          <t>Customer Service</t>
        </is>
      </c>
      <c r="F1599" s="5" t="inlineStr">
        <is>
          <t>L1</t>
        </is>
      </c>
      <c r="G1599" s="5" t="inlineStr">
        <is>
          <t>Customer Service L1</t>
        </is>
      </c>
      <c r="H1599" s="5" t="inlineStr">
        <is>
          <t>F</t>
        </is>
      </c>
      <c r="I1599" s="5" t="inlineStr">
        <is>
          <t>Fixed-term</t>
        </is>
      </c>
      <c r="J1599" s="5" t="inlineStr">
        <is>
          <t>Onsite</t>
        </is>
      </c>
      <c r="K1599" s="5" t="n">
        <v>1</v>
      </c>
      <c r="L1599" s="5" t="n">
        <v>40</v>
      </c>
      <c r="M1599" s="5" t="n">
        <v>3</v>
      </c>
      <c r="N1599" s="41" t="n">
        <v>18050</v>
      </c>
      <c r="O1599" s="41" t="n">
        <v>0</v>
      </c>
      <c r="P1599" s="41" t="n">
        <v>0</v>
      </c>
      <c r="Q1599" s="41" t="n">
        <v>840</v>
      </c>
      <c r="R1599" s="41" t="n">
        <v>0</v>
      </c>
      <c r="S1599" s="28">
        <f>L1599*Settings!$C$7</f>
        <v/>
      </c>
      <c r="T1599" s="34">
        <f>O1599+P1599+Q1599+R1599</f>
        <v/>
      </c>
      <c r="U1599" s="34">
        <f>N1599+T1599</f>
        <v/>
      </c>
      <c r="V1599" s="33">
        <f>N1599/S1599</f>
        <v/>
      </c>
      <c r="W1599" s="33">
        <f>T1599/S1599</f>
        <v/>
      </c>
      <c r="X1599" s="33">
        <f>U1599/S1599</f>
        <v/>
      </c>
      <c r="Y1599" s="4">
        <f>IF(T1599&gt;0,1,0)</f>
        <v/>
      </c>
      <c r="Z1599" s="4">
        <f>INDEX('Job Evaluation'!$I$5:$I$40,MATCH(G1599,'Job Evaluation'!$A$5:$A$40,0))</f>
        <v/>
      </c>
      <c r="AA1599" s="4">
        <f>SUMPRODUCT(($C$2:$C$3444=C1599)*($X$2:$X$3444&lt;X1599))+SUMPRODUCT(($C$2:C1599=C1599)*($X$2:X1599=X1599))</f>
        <v/>
      </c>
      <c r="AB1599" s="4">
        <f>MIN(4,INT((AA1599-1)*4/COUNTIF($C$2:$C$3444,C1599))+1)</f>
        <v/>
      </c>
    </row>
    <row r="1600">
      <c r="A1600" s="5" t="inlineStr">
        <is>
          <t>W01855</t>
        </is>
      </c>
      <c r="B1600" s="5" t="inlineStr">
        <is>
          <t>PL · Kraków</t>
        </is>
      </c>
      <c r="C1600" s="5" t="inlineStr">
        <is>
          <t>PL</t>
        </is>
      </c>
      <c r="D1600" s="5" t="inlineStr">
        <is>
          <t>Krakow</t>
        </is>
      </c>
      <c r="E1600" s="5" t="inlineStr">
        <is>
          <t>Finance</t>
        </is>
      </c>
      <c r="F1600" s="5" t="inlineStr">
        <is>
          <t>L3</t>
        </is>
      </c>
      <c r="G1600" s="5" t="inlineStr">
        <is>
          <t>Finance L3</t>
        </is>
      </c>
      <c r="H1600" s="5" t="inlineStr">
        <is>
          <t>M</t>
        </is>
      </c>
      <c r="I1600" s="5" t="inlineStr">
        <is>
          <t>Fixed-term</t>
        </is>
      </c>
      <c r="J1600" s="5" t="inlineStr">
        <is>
          <t>Hybrid</t>
        </is>
      </c>
      <c r="K1600" s="5" t="n">
        <v>0.8</v>
      </c>
      <c r="L1600" s="5" t="n">
        <v>32</v>
      </c>
      <c r="M1600" s="5" t="n">
        <v>4</v>
      </c>
      <c r="N1600" s="41" t="n">
        <v>24600</v>
      </c>
      <c r="O1600" s="41" t="n">
        <v>1400</v>
      </c>
      <c r="P1600" s="41" t="n">
        <v>0</v>
      </c>
      <c r="Q1600" s="41" t="n">
        <v>0</v>
      </c>
      <c r="R1600" s="41" t="n">
        <v>0</v>
      </c>
      <c r="S1600" s="28">
        <f>L1600*Settings!$C$7</f>
        <v/>
      </c>
      <c r="T1600" s="34">
        <f>O1600+P1600+Q1600+R1600</f>
        <v/>
      </c>
      <c r="U1600" s="34">
        <f>N1600+T1600</f>
        <v/>
      </c>
      <c r="V1600" s="33">
        <f>N1600/S1600</f>
        <v/>
      </c>
      <c r="W1600" s="33">
        <f>T1600/S1600</f>
        <v/>
      </c>
      <c r="X1600" s="33">
        <f>U1600/S1600</f>
        <v/>
      </c>
      <c r="Y1600" s="4">
        <f>IF(T1600&gt;0,1,0)</f>
        <v/>
      </c>
      <c r="Z1600" s="4">
        <f>INDEX('Job Evaluation'!$I$5:$I$40,MATCH(G1600,'Job Evaluation'!$A$5:$A$40,0))</f>
        <v/>
      </c>
      <c r="AA1600" s="4">
        <f>SUMPRODUCT(($C$2:$C$3444=C1600)*($X$2:$X$3444&lt;X1600))+SUMPRODUCT(($C$2:C1600=C1600)*($X$2:X1600=X1600))</f>
        <v/>
      </c>
      <c r="AB1600" s="4">
        <f>MIN(4,INT((AA1600-1)*4/COUNTIF($C$2:$C$3444,C1600))+1)</f>
        <v/>
      </c>
    </row>
    <row r="1601">
      <c r="A1601" s="5" t="inlineStr">
        <is>
          <t>W01856</t>
        </is>
      </c>
      <c r="B1601" s="5" t="inlineStr">
        <is>
          <t>DE · Munich</t>
        </is>
      </c>
      <c r="C1601" s="5" t="inlineStr">
        <is>
          <t>DE</t>
        </is>
      </c>
      <c r="D1601" s="5" t="inlineStr">
        <is>
          <t>Munich</t>
        </is>
      </c>
      <c r="E1601" s="5" t="inlineStr">
        <is>
          <t>Tech</t>
        </is>
      </c>
      <c r="F1601" s="5" t="inlineStr">
        <is>
          <t>L3</t>
        </is>
      </c>
      <c r="G1601" s="5" t="inlineStr">
        <is>
          <t>Tech L3</t>
        </is>
      </c>
      <c r="H1601" s="5" t="inlineStr">
        <is>
          <t>M</t>
        </is>
      </c>
      <c r="I1601" s="5" t="inlineStr">
        <is>
          <t>Fixed-term</t>
        </is>
      </c>
      <c r="J1601" s="5" t="inlineStr">
        <is>
          <t>Onsite</t>
        </is>
      </c>
      <c r="K1601" s="5" t="n">
        <v>1</v>
      </c>
      <c r="L1601" s="5" t="n">
        <v>40</v>
      </c>
      <c r="M1601" s="5" t="n">
        <v>5</v>
      </c>
      <c r="N1601" s="41" t="n">
        <v>78700</v>
      </c>
      <c r="O1601" s="41" t="n">
        <v>5410</v>
      </c>
      <c r="P1601" s="41" t="n">
        <v>0</v>
      </c>
      <c r="Q1601" s="41" t="n">
        <v>0</v>
      </c>
      <c r="R1601" s="41" t="n">
        <v>0</v>
      </c>
      <c r="S1601" s="28">
        <f>L1601*Settings!$C$7</f>
        <v/>
      </c>
      <c r="T1601" s="34">
        <f>O1601+P1601+Q1601+R1601</f>
        <v/>
      </c>
      <c r="U1601" s="34">
        <f>N1601+T1601</f>
        <v/>
      </c>
      <c r="V1601" s="33">
        <f>N1601/S1601</f>
        <v/>
      </c>
      <c r="W1601" s="33">
        <f>T1601/S1601</f>
        <v/>
      </c>
      <c r="X1601" s="33">
        <f>U1601/S1601</f>
        <v/>
      </c>
      <c r="Y1601" s="4">
        <f>IF(T1601&gt;0,1,0)</f>
        <v/>
      </c>
      <c r="Z1601" s="4">
        <f>INDEX('Job Evaluation'!$I$5:$I$40,MATCH(G1601,'Job Evaluation'!$A$5:$A$40,0))</f>
        <v/>
      </c>
      <c r="AA1601" s="4">
        <f>SUMPRODUCT(($C$2:$C$3444=C1601)*($X$2:$X$3444&lt;X1601))+SUMPRODUCT(($C$2:C1601=C1601)*($X$2:X1601=X1601))</f>
        <v/>
      </c>
      <c r="AB1601" s="4">
        <f>MIN(4,INT((AA1601-1)*4/COUNTIF($C$2:$C$3444,C1601))+1)</f>
        <v/>
      </c>
    </row>
    <row r="1602">
      <c r="A1602" s="5" t="inlineStr">
        <is>
          <t>W01858</t>
        </is>
      </c>
      <c r="B1602" s="5" t="inlineStr">
        <is>
          <t>PL · Kraków</t>
        </is>
      </c>
      <c r="C1602" s="5" t="inlineStr">
        <is>
          <t>PL</t>
        </is>
      </c>
      <c r="D1602" s="5" t="inlineStr">
        <is>
          <t>Krakow</t>
        </is>
      </c>
      <c r="E1602" s="5" t="inlineStr">
        <is>
          <t>Finance</t>
        </is>
      </c>
      <c r="F1602" s="5" t="inlineStr">
        <is>
          <t>L2</t>
        </is>
      </c>
      <c r="G1602" s="5" t="inlineStr">
        <is>
          <t>Finance L2</t>
        </is>
      </c>
      <c r="H1602" s="5" t="inlineStr">
        <is>
          <t>F</t>
        </is>
      </c>
      <c r="I1602" s="5" t="inlineStr">
        <is>
          <t>Permanent</t>
        </is>
      </c>
      <c r="J1602" s="5" t="inlineStr">
        <is>
          <t>Onsite</t>
        </is>
      </c>
      <c r="K1602" s="5" t="n">
        <v>1</v>
      </c>
      <c r="L1602" s="5" t="n">
        <v>40</v>
      </c>
      <c r="M1602" s="5" t="n">
        <v>3</v>
      </c>
      <c r="N1602" s="41" t="n">
        <v>30050</v>
      </c>
      <c r="O1602" s="41" t="n">
        <v>0</v>
      </c>
      <c r="P1602" s="41" t="n">
        <v>0</v>
      </c>
      <c r="Q1602" s="41" t="n">
        <v>0</v>
      </c>
      <c r="R1602" s="41" t="n">
        <v>0</v>
      </c>
      <c r="S1602" s="28">
        <f>L1602*Settings!$C$7</f>
        <v/>
      </c>
      <c r="T1602" s="34">
        <f>O1602+P1602+Q1602+R1602</f>
        <v/>
      </c>
      <c r="U1602" s="34">
        <f>N1602+T1602</f>
        <v/>
      </c>
      <c r="V1602" s="33">
        <f>N1602/S1602</f>
        <v/>
      </c>
      <c r="W1602" s="33">
        <f>T1602/S1602</f>
        <v/>
      </c>
      <c r="X1602" s="33">
        <f>U1602/S1602</f>
        <v/>
      </c>
      <c r="Y1602" s="4">
        <f>IF(T1602&gt;0,1,0)</f>
        <v/>
      </c>
      <c r="Z1602" s="4">
        <f>INDEX('Job Evaluation'!$I$5:$I$40,MATCH(G1602,'Job Evaluation'!$A$5:$A$40,0))</f>
        <v/>
      </c>
      <c r="AA1602" s="4">
        <f>SUMPRODUCT(($C$2:$C$3444=C1602)*($X$2:$X$3444&lt;X1602))+SUMPRODUCT(($C$2:C1602=C1602)*($X$2:X1602=X1602))</f>
        <v/>
      </c>
      <c r="AB1602" s="4">
        <f>MIN(4,INT((AA1602-1)*4/COUNTIF($C$2:$C$3444,C1602))+1)</f>
        <v/>
      </c>
    </row>
    <row r="1603">
      <c r="A1603" s="5" t="inlineStr">
        <is>
          <t>W01859</t>
        </is>
      </c>
      <c r="B1603" s="5" t="inlineStr">
        <is>
          <t>ES · Barcelona</t>
        </is>
      </c>
      <c r="C1603" s="5" t="inlineStr">
        <is>
          <t>ES</t>
        </is>
      </c>
      <c r="D1603" s="5" t="inlineStr">
        <is>
          <t>Barcelona</t>
        </is>
      </c>
      <c r="E1603" s="5" t="inlineStr">
        <is>
          <t>Sales</t>
        </is>
      </c>
      <c r="F1603" s="5" t="inlineStr">
        <is>
          <t>L1</t>
        </is>
      </c>
      <c r="G1603" s="5" t="inlineStr">
        <is>
          <t>Sales L1</t>
        </is>
      </c>
      <c r="H1603" s="5" t="inlineStr">
        <is>
          <t>F</t>
        </is>
      </c>
      <c r="I1603" s="5" t="inlineStr">
        <is>
          <t>Permanent</t>
        </is>
      </c>
      <c r="J1603" s="5" t="inlineStr">
        <is>
          <t>Hybrid</t>
        </is>
      </c>
      <c r="K1603" s="5" t="n">
        <v>1</v>
      </c>
      <c r="L1603" s="5" t="n">
        <v>40</v>
      </c>
      <c r="M1603" s="5" t="n">
        <v>3</v>
      </c>
      <c r="N1603" s="41" t="n">
        <v>25200</v>
      </c>
      <c r="O1603" s="41" t="n">
        <v>0</v>
      </c>
      <c r="P1603" s="41" t="n">
        <v>3390</v>
      </c>
      <c r="Q1603" s="41" t="n">
        <v>0</v>
      </c>
      <c r="R1603" s="41" t="n">
        <v>0</v>
      </c>
      <c r="S1603" s="28">
        <f>L1603*Settings!$C$7</f>
        <v/>
      </c>
      <c r="T1603" s="34">
        <f>O1603+P1603+Q1603+R1603</f>
        <v/>
      </c>
      <c r="U1603" s="34">
        <f>N1603+T1603</f>
        <v/>
      </c>
      <c r="V1603" s="33">
        <f>N1603/S1603</f>
        <v/>
      </c>
      <c r="W1603" s="33">
        <f>T1603/S1603</f>
        <v/>
      </c>
      <c r="X1603" s="33">
        <f>U1603/S1603</f>
        <v/>
      </c>
      <c r="Y1603" s="4">
        <f>IF(T1603&gt;0,1,0)</f>
        <v/>
      </c>
      <c r="Z1603" s="4">
        <f>INDEX('Job Evaluation'!$I$5:$I$40,MATCH(G1603,'Job Evaluation'!$A$5:$A$40,0))</f>
        <v/>
      </c>
      <c r="AA1603" s="4">
        <f>SUMPRODUCT(($C$2:$C$3444=C1603)*($X$2:$X$3444&lt;X1603))+SUMPRODUCT(($C$2:C1603=C1603)*($X$2:X1603=X1603))</f>
        <v/>
      </c>
      <c r="AB1603" s="4">
        <f>MIN(4,INT((AA1603-1)*4/COUNTIF($C$2:$C$3444,C1603))+1)</f>
        <v/>
      </c>
    </row>
    <row r="1604">
      <c r="A1604" s="5" t="inlineStr">
        <is>
          <t>W01860</t>
        </is>
      </c>
      <c r="B1604" s="5" t="inlineStr">
        <is>
          <t>PL · Kraków</t>
        </is>
      </c>
      <c r="C1604" s="5" t="inlineStr">
        <is>
          <t>PL</t>
        </is>
      </c>
      <c r="D1604" s="5" t="inlineStr">
        <is>
          <t>Krakow</t>
        </is>
      </c>
      <c r="E1604" s="5" t="inlineStr">
        <is>
          <t>Operations</t>
        </is>
      </c>
      <c r="F1604" s="5" t="inlineStr">
        <is>
          <t>L1</t>
        </is>
      </c>
      <c r="G1604" s="5" t="inlineStr">
        <is>
          <t>Operations L1</t>
        </is>
      </c>
      <c r="H1604" s="5" t="inlineStr">
        <is>
          <t>M</t>
        </is>
      </c>
      <c r="I1604" s="5" t="inlineStr">
        <is>
          <t>Permanent</t>
        </is>
      </c>
      <c r="J1604" s="5" t="inlineStr">
        <is>
          <t>Onsite</t>
        </is>
      </c>
      <c r="K1604" s="5" t="n">
        <v>1</v>
      </c>
      <c r="L1604" s="5" t="n">
        <v>40</v>
      </c>
      <c r="M1604" s="5" t="n">
        <v>3</v>
      </c>
      <c r="N1604" s="41" t="n">
        <v>24250</v>
      </c>
      <c r="O1604" s="41" t="n">
        <v>0</v>
      </c>
      <c r="P1604" s="41" t="n">
        <v>0</v>
      </c>
      <c r="Q1604" s="41" t="n">
        <v>840</v>
      </c>
      <c r="R1604" s="41" t="n">
        <v>0</v>
      </c>
      <c r="S1604" s="28">
        <f>L1604*Settings!$C$7</f>
        <v/>
      </c>
      <c r="T1604" s="34">
        <f>O1604+P1604+Q1604+R1604</f>
        <v/>
      </c>
      <c r="U1604" s="34">
        <f>N1604+T1604</f>
        <v/>
      </c>
      <c r="V1604" s="33">
        <f>N1604/S1604</f>
        <v/>
      </c>
      <c r="W1604" s="33">
        <f>T1604/S1604</f>
        <v/>
      </c>
      <c r="X1604" s="33">
        <f>U1604/S1604</f>
        <v/>
      </c>
      <c r="Y1604" s="4">
        <f>IF(T1604&gt;0,1,0)</f>
        <v/>
      </c>
      <c r="Z1604" s="4">
        <f>INDEX('Job Evaluation'!$I$5:$I$40,MATCH(G1604,'Job Evaluation'!$A$5:$A$40,0))</f>
        <v/>
      </c>
      <c r="AA1604" s="4">
        <f>SUMPRODUCT(($C$2:$C$3444=C1604)*($X$2:$X$3444&lt;X1604))+SUMPRODUCT(($C$2:C1604=C1604)*($X$2:X1604=X1604))</f>
        <v/>
      </c>
      <c r="AB1604" s="4">
        <f>MIN(4,INT((AA1604-1)*4/COUNTIF($C$2:$C$3444,C1604))+1)</f>
        <v/>
      </c>
    </row>
    <row r="1605">
      <c r="A1605" s="5" t="inlineStr">
        <is>
          <t>W01861</t>
        </is>
      </c>
      <c r="B1605" s="5" t="inlineStr">
        <is>
          <t>DE · Munich</t>
        </is>
      </c>
      <c r="C1605" s="5" t="inlineStr">
        <is>
          <t>DE</t>
        </is>
      </c>
      <c r="D1605" s="5" t="inlineStr">
        <is>
          <t>Munich</t>
        </is>
      </c>
      <c r="E1605" s="5" t="inlineStr">
        <is>
          <t>Tech</t>
        </is>
      </c>
      <c r="F1605" s="5" t="inlineStr">
        <is>
          <t>L3</t>
        </is>
      </c>
      <c r="G1605" s="5" t="inlineStr">
        <is>
          <t>Tech L3</t>
        </is>
      </c>
      <c r="H1605" s="5" t="inlineStr">
        <is>
          <t>M</t>
        </is>
      </c>
      <c r="I1605" s="5" t="inlineStr">
        <is>
          <t>Permanent</t>
        </is>
      </c>
      <c r="J1605" s="5" t="inlineStr">
        <is>
          <t>Remote</t>
        </is>
      </c>
      <c r="K1605" s="5" t="n">
        <v>1</v>
      </c>
      <c r="L1605" s="5" t="n">
        <v>40</v>
      </c>
      <c r="M1605" s="5" t="n">
        <v>3</v>
      </c>
      <c r="N1605" s="41" t="n">
        <v>72450</v>
      </c>
      <c r="O1605" s="41" t="n">
        <v>3780</v>
      </c>
      <c r="P1605" s="41" t="n">
        <v>0</v>
      </c>
      <c r="Q1605" s="41" t="n">
        <v>0</v>
      </c>
      <c r="R1605" s="41" t="n">
        <v>0</v>
      </c>
      <c r="S1605" s="28">
        <f>L1605*Settings!$C$7</f>
        <v/>
      </c>
      <c r="T1605" s="34">
        <f>O1605+P1605+Q1605+R1605</f>
        <v/>
      </c>
      <c r="U1605" s="34">
        <f>N1605+T1605</f>
        <v/>
      </c>
      <c r="V1605" s="33">
        <f>N1605/S1605</f>
        <v/>
      </c>
      <c r="W1605" s="33">
        <f>T1605/S1605</f>
        <v/>
      </c>
      <c r="X1605" s="33">
        <f>U1605/S1605</f>
        <v/>
      </c>
      <c r="Y1605" s="4">
        <f>IF(T1605&gt;0,1,0)</f>
        <v/>
      </c>
      <c r="Z1605" s="4">
        <f>INDEX('Job Evaluation'!$I$5:$I$40,MATCH(G1605,'Job Evaluation'!$A$5:$A$40,0))</f>
        <v/>
      </c>
      <c r="AA1605" s="4">
        <f>SUMPRODUCT(($C$2:$C$3444=C1605)*($X$2:$X$3444&lt;X1605))+SUMPRODUCT(($C$2:C1605=C1605)*($X$2:X1605=X1605))</f>
        <v/>
      </c>
      <c r="AB1605" s="4">
        <f>MIN(4,INT((AA1605-1)*4/COUNTIF($C$2:$C$3444,C1605))+1)</f>
        <v/>
      </c>
    </row>
    <row r="1606">
      <c r="A1606" s="5" t="inlineStr">
        <is>
          <t>W01862</t>
        </is>
      </c>
      <c r="B1606" s="5" t="inlineStr">
        <is>
          <t>ES · Barcelona</t>
        </is>
      </c>
      <c r="C1606" s="5" t="inlineStr">
        <is>
          <t>ES</t>
        </is>
      </c>
      <c r="D1606" s="5" t="inlineStr">
        <is>
          <t>Barcelona</t>
        </is>
      </c>
      <c r="E1606" s="5" t="inlineStr">
        <is>
          <t>Tech</t>
        </is>
      </c>
      <c r="F1606" s="5" t="inlineStr">
        <is>
          <t>L3</t>
        </is>
      </c>
      <c r="G1606" s="5" t="inlineStr">
        <is>
          <t>Tech L3</t>
        </is>
      </c>
      <c r="H1606" s="5" t="inlineStr">
        <is>
          <t>M</t>
        </is>
      </c>
      <c r="I1606" s="5" t="inlineStr">
        <is>
          <t>Fixed-term</t>
        </is>
      </c>
      <c r="J1606" s="5" t="inlineStr">
        <is>
          <t>Hybrid</t>
        </is>
      </c>
      <c r="K1606" s="5" t="n">
        <v>1</v>
      </c>
      <c r="L1606" s="5" t="n">
        <v>40</v>
      </c>
      <c r="M1606" s="5" t="n">
        <v>3</v>
      </c>
      <c r="N1606" s="41" t="n">
        <v>54550</v>
      </c>
      <c r="O1606" s="41" t="n">
        <v>2700</v>
      </c>
      <c r="P1606" s="41" t="n">
        <v>0</v>
      </c>
      <c r="Q1606" s="41" t="n">
        <v>0</v>
      </c>
      <c r="R1606" s="41" t="n">
        <v>0</v>
      </c>
      <c r="S1606" s="28">
        <f>L1606*Settings!$C$7</f>
        <v/>
      </c>
      <c r="T1606" s="34">
        <f>O1606+P1606+Q1606+R1606</f>
        <v/>
      </c>
      <c r="U1606" s="34">
        <f>N1606+T1606</f>
        <v/>
      </c>
      <c r="V1606" s="33">
        <f>N1606/S1606</f>
        <v/>
      </c>
      <c r="W1606" s="33">
        <f>T1606/S1606</f>
        <v/>
      </c>
      <c r="X1606" s="33">
        <f>U1606/S1606</f>
        <v/>
      </c>
      <c r="Y1606" s="4">
        <f>IF(T1606&gt;0,1,0)</f>
        <v/>
      </c>
      <c r="Z1606" s="4">
        <f>INDEX('Job Evaluation'!$I$5:$I$40,MATCH(G1606,'Job Evaluation'!$A$5:$A$40,0))</f>
        <v/>
      </c>
      <c r="AA1606" s="4">
        <f>SUMPRODUCT(($C$2:$C$3444=C1606)*($X$2:$X$3444&lt;X1606))+SUMPRODUCT(($C$2:C1606=C1606)*($X$2:X1606=X1606))</f>
        <v/>
      </c>
      <c r="AB1606" s="4">
        <f>MIN(4,INT((AA1606-1)*4/COUNTIF($C$2:$C$3444,C1606))+1)</f>
        <v/>
      </c>
    </row>
    <row r="1607">
      <c r="A1607" s="5" t="inlineStr">
        <is>
          <t>W01863</t>
        </is>
      </c>
      <c r="B1607" s="5" t="inlineStr">
        <is>
          <t>IT · Milan</t>
        </is>
      </c>
      <c r="C1607" s="5" t="inlineStr">
        <is>
          <t>IT</t>
        </is>
      </c>
      <c r="D1607" s="5" t="inlineStr">
        <is>
          <t>Milan</t>
        </is>
      </c>
      <c r="E1607" s="5" t="inlineStr">
        <is>
          <t>Sales</t>
        </is>
      </c>
      <c r="F1607" s="5" t="inlineStr">
        <is>
          <t>L1</t>
        </is>
      </c>
      <c r="G1607" s="5" t="inlineStr">
        <is>
          <t>Sales L1</t>
        </is>
      </c>
      <c r="H1607" s="5" t="inlineStr">
        <is>
          <t>F</t>
        </is>
      </c>
      <c r="I1607" s="5" t="inlineStr">
        <is>
          <t>Permanent</t>
        </is>
      </c>
      <c r="J1607" s="5" t="inlineStr">
        <is>
          <t>Remote</t>
        </is>
      </c>
      <c r="K1607" s="5" t="n">
        <v>1</v>
      </c>
      <c r="L1607" s="5" t="n">
        <v>40</v>
      </c>
      <c r="M1607" s="5" t="n">
        <v>1</v>
      </c>
      <c r="N1607" s="41" t="n">
        <v>25650</v>
      </c>
      <c r="O1607" s="41" t="n">
        <v>0</v>
      </c>
      <c r="P1607" s="41" t="n">
        <v>2010</v>
      </c>
      <c r="Q1607" s="41" t="n">
        <v>0</v>
      </c>
      <c r="R1607" s="41" t="n">
        <v>0</v>
      </c>
      <c r="S1607" s="28">
        <f>L1607*Settings!$C$7</f>
        <v/>
      </c>
      <c r="T1607" s="34">
        <f>O1607+P1607+Q1607+R1607</f>
        <v/>
      </c>
      <c r="U1607" s="34">
        <f>N1607+T1607</f>
        <v/>
      </c>
      <c r="V1607" s="33">
        <f>N1607/S1607</f>
        <v/>
      </c>
      <c r="W1607" s="33">
        <f>T1607/S1607</f>
        <v/>
      </c>
      <c r="X1607" s="33">
        <f>U1607/S1607</f>
        <v/>
      </c>
      <c r="Y1607" s="4">
        <f>IF(T1607&gt;0,1,0)</f>
        <v/>
      </c>
      <c r="Z1607" s="4">
        <f>INDEX('Job Evaluation'!$I$5:$I$40,MATCH(G1607,'Job Evaluation'!$A$5:$A$40,0))</f>
        <v/>
      </c>
      <c r="AA1607" s="4">
        <f>SUMPRODUCT(($C$2:$C$3444=C1607)*($X$2:$X$3444&lt;X1607))+SUMPRODUCT(($C$2:C1607=C1607)*($X$2:X1607=X1607))</f>
        <v/>
      </c>
      <c r="AB1607" s="4">
        <f>MIN(4,INT((AA1607-1)*4/COUNTIF($C$2:$C$3444,C1607))+1)</f>
        <v/>
      </c>
    </row>
    <row r="1608">
      <c r="A1608" s="5" t="inlineStr">
        <is>
          <t>W01864</t>
        </is>
      </c>
      <c r="B1608" s="5" t="inlineStr">
        <is>
          <t>PL · Kraków</t>
        </is>
      </c>
      <c r="C1608" s="5" t="inlineStr">
        <is>
          <t>PL</t>
        </is>
      </c>
      <c r="D1608" s="5" t="inlineStr">
        <is>
          <t>Krakow</t>
        </is>
      </c>
      <c r="E1608" s="5" t="inlineStr">
        <is>
          <t>Customer Service</t>
        </is>
      </c>
      <c r="F1608" s="5" t="inlineStr">
        <is>
          <t>L3</t>
        </is>
      </c>
      <c r="G1608" s="5" t="inlineStr">
        <is>
          <t>Customer Service L3</t>
        </is>
      </c>
      <c r="H1608" s="5" t="inlineStr">
        <is>
          <t>F</t>
        </is>
      </c>
      <c r="I1608" s="5" t="inlineStr">
        <is>
          <t>Permanent</t>
        </is>
      </c>
      <c r="J1608" s="5" t="inlineStr">
        <is>
          <t>Hybrid</t>
        </is>
      </c>
      <c r="K1608" s="5" t="n">
        <v>0.8</v>
      </c>
      <c r="L1608" s="5" t="n">
        <v>32</v>
      </c>
      <c r="M1608" s="5" t="n">
        <v>3</v>
      </c>
      <c r="N1608" s="41" t="n">
        <v>25320</v>
      </c>
      <c r="O1608" s="41" t="n">
        <v>1300</v>
      </c>
      <c r="P1608" s="41" t="n">
        <v>0</v>
      </c>
      <c r="Q1608" s="41" t="n">
        <v>0</v>
      </c>
      <c r="R1608" s="41" t="n">
        <v>0</v>
      </c>
      <c r="S1608" s="28">
        <f>L1608*Settings!$C$7</f>
        <v/>
      </c>
      <c r="T1608" s="34">
        <f>O1608+P1608+Q1608+R1608</f>
        <v/>
      </c>
      <c r="U1608" s="34">
        <f>N1608+T1608</f>
        <v/>
      </c>
      <c r="V1608" s="33">
        <f>N1608/S1608</f>
        <v/>
      </c>
      <c r="W1608" s="33">
        <f>T1608/S1608</f>
        <v/>
      </c>
      <c r="X1608" s="33">
        <f>U1608/S1608</f>
        <v/>
      </c>
      <c r="Y1608" s="4">
        <f>IF(T1608&gt;0,1,0)</f>
        <v/>
      </c>
      <c r="Z1608" s="4">
        <f>INDEX('Job Evaluation'!$I$5:$I$40,MATCH(G1608,'Job Evaluation'!$A$5:$A$40,0))</f>
        <v/>
      </c>
      <c r="AA1608" s="4">
        <f>SUMPRODUCT(($C$2:$C$3444=C1608)*($X$2:$X$3444&lt;X1608))+SUMPRODUCT(($C$2:C1608=C1608)*($X$2:X1608=X1608))</f>
        <v/>
      </c>
      <c r="AB1608" s="4">
        <f>MIN(4,INT((AA1608-1)*4/COUNTIF($C$2:$C$3444,C1608))+1)</f>
        <v/>
      </c>
    </row>
    <row r="1609">
      <c r="A1609" s="5" t="inlineStr">
        <is>
          <t>W01865</t>
        </is>
      </c>
      <c r="B1609" s="5" t="inlineStr">
        <is>
          <t>ES · Barcelona</t>
        </is>
      </c>
      <c r="C1609" s="5" t="inlineStr">
        <is>
          <t>ES</t>
        </is>
      </c>
      <c r="D1609" s="5" t="inlineStr">
        <is>
          <t>Barcelona</t>
        </is>
      </c>
      <c r="E1609" s="5" t="inlineStr">
        <is>
          <t>Sales</t>
        </is>
      </c>
      <c r="F1609" s="5" t="inlineStr">
        <is>
          <t>L1</t>
        </is>
      </c>
      <c r="G1609" s="5" t="inlineStr">
        <is>
          <t>Sales L1</t>
        </is>
      </c>
      <c r="H1609" s="5" t="inlineStr">
        <is>
          <t>F</t>
        </is>
      </c>
      <c r="I1609" s="5" t="inlineStr">
        <is>
          <t>Permanent</t>
        </is>
      </c>
      <c r="J1609" s="5" t="inlineStr">
        <is>
          <t>Remote</t>
        </is>
      </c>
      <c r="K1609" s="5" t="n">
        <v>1</v>
      </c>
      <c r="L1609" s="5" t="n">
        <v>40</v>
      </c>
      <c r="M1609" s="5" t="n">
        <v>5</v>
      </c>
      <c r="N1609" s="41" t="n">
        <v>28750</v>
      </c>
      <c r="O1609" s="41" t="n">
        <v>0</v>
      </c>
      <c r="P1609" s="41" t="n">
        <v>5030</v>
      </c>
      <c r="Q1609" s="41" t="n">
        <v>0</v>
      </c>
      <c r="R1609" s="41" t="n">
        <v>0</v>
      </c>
      <c r="S1609" s="28">
        <f>L1609*Settings!$C$7</f>
        <v/>
      </c>
      <c r="T1609" s="34">
        <f>O1609+P1609+Q1609+R1609</f>
        <v/>
      </c>
      <c r="U1609" s="34">
        <f>N1609+T1609</f>
        <v/>
      </c>
      <c r="V1609" s="33">
        <f>N1609/S1609</f>
        <v/>
      </c>
      <c r="W1609" s="33">
        <f>T1609/S1609</f>
        <v/>
      </c>
      <c r="X1609" s="33">
        <f>U1609/S1609</f>
        <v/>
      </c>
      <c r="Y1609" s="4">
        <f>IF(T1609&gt;0,1,0)</f>
        <v/>
      </c>
      <c r="Z1609" s="4">
        <f>INDEX('Job Evaluation'!$I$5:$I$40,MATCH(G1609,'Job Evaluation'!$A$5:$A$40,0))</f>
        <v/>
      </c>
      <c r="AA1609" s="4">
        <f>SUMPRODUCT(($C$2:$C$3444=C1609)*($X$2:$X$3444&lt;X1609))+SUMPRODUCT(($C$2:C1609=C1609)*($X$2:X1609=X1609))</f>
        <v/>
      </c>
      <c r="AB1609" s="4">
        <f>MIN(4,INT((AA1609-1)*4/COUNTIF($C$2:$C$3444,C1609))+1)</f>
        <v/>
      </c>
    </row>
    <row r="1610">
      <c r="A1610" s="5" t="inlineStr">
        <is>
          <t>W01866</t>
        </is>
      </c>
      <c r="B1610" s="5" t="inlineStr">
        <is>
          <t>DE · Munich</t>
        </is>
      </c>
      <c r="C1610" s="5" t="inlineStr">
        <is>
          <t>DE</t>
        </is>
      </c>
      <c r="D1610" s="5" t="inlineStr">
        <is>
          <t>Munich</t>
        </is>
      </c>
      <c r="E1610" s="5" t="inlineStr">
        <is>
          <t>Customer Service</t>
        </is>
      </c>
      <c r="F1610" s="5" t="inlineStr">
        <is>
          <t>L3</t>
        </is>
      </c>
      <c r="G1610" s="5" t="inlineStr">
        <is>
          <t>Customer Service L3</t>
        </is>
      </c>
      <c r="H1610" s="5" t="inlineStr">
        <is>
          <t>M</t>
        </is>
      </c>
      <c r="I1610" s="5" t="inlineStr">
        <is>
          <t>Permanent</t>
        </is>
      </c>
      <c r="J1610" s="5" t="inlineStr">
        <is>
          <t>Hybrid</t>
        </is>
      </c>
      <c r="K1610" s="5" t="n">
        <v>1</v>
      </c>
      <c r="L1610" s="5" t="n">
        <v>40</v>
      </c>
      <c r="M1610" s="5" t="n">
        <v>3</v>
      </c>
      <c r="N1610" s="41" t="n">
        <v>44350</v>
      </c>
      <c r="O1610" s="41" t="n">
        <v>2240</v>
      </c>
      <c r="P1610" s="41" t="n">
        <v>0</v>
      </c>
      <c r="Q1610" s="41" t="n">
        <v>0</v>
      </c>
      <c r="R1610" s="41" t="n">
        <v>0</v>
      </c>
      <c r="S1610" s="28">
        <f>L1610*Settings!$C$7</f>
        <v/>
      </c>
      <c r="T1610" s="34">
        <f>O1610+P1610+Q1610+R1610</f>
        <v/>
      </c>
      <c r="U1610" s="34">
        <f>N1610+T1610</f>
        <v/>
      </c>
      <c r="V1610" s="33">
        <f>N1610/S1610</f>
        <v/>
      </c>
      <c r="W1610" s="33">
        <f>T1610/S1610</f>
        <v/>
      </c>
      <c r="X1610" s="33">
        <f>U1610/S1610</f>
        <v/>
      </c>
      <c r="Y1610" s="4">
        <f>IF(T1610&gt;0,1,0)</f>
        <v/>
      </c>
      <c r="Z1610" s="4">
        <f>INDEX('Job Evaluation'!$I$5:$I$40,MATCH(G1610,'Job Evaluation'!$A$5:$A$40,0))</f>
        <v/>
      </c>
      <c r="AA1610" s="4">
        <f>SUMPRODUCT(($C$2:$C$3444=C1610)*($X$2:$X$3444&lt;X1610))+SUMPRODUCT(($C$2:C1610=C1610)*($X$2:X1610=X1610))</f>
        <v/>
      </c>
      <c r="AB1610" s="4">
        <f>MIN(4,INT((AA1610-1)*4/COUNTIF($C$2:$C$3444,C1610))+1)</f>
        <v/>
      </c>
    </row>
    <row r="1611">
      <c r="A1611" s="5" t="inlineStr">
        <is>
          <t>W01867</t>
        </is>
      </c>
      <c r="B1611" s="5" t="inlineStr">
        <is>
          <t>ES · Barcelona</t>
        </is>
      </c>
      <c r="C1611" s="5" t="inlineStr">
        <is>
          <t>ES</t>
        </is>
      </c>
      <c r="D1611" s="5" t="inlineStr">
        <is>
          <t>Barcelona</t>
        </is>
      </c>
      <c r="E1611" s="5" t="inlineStr">
        <is>
          <t>HR</t>
        </is>
      </c>
      <c r="F1611" s="5" t="inlineStr">
        <is>
          <t>L1</t>
        </is>
      </c>
      <c r="G1611" s="5" t="inlineStr">
        <is>
          <t>HR L1</t>
        </is>
      </c>
      <c r="H1611" s="5" t="inlineStr">
        <is>
          <t>M</t>
        </is>
      </c>
      <c r="I1611" s="5" t="inlineStr">
        <is>
          <t>Permanent</t>
        </is>
      </c>
      <c r="J1611" s="5" t="inlineStr">
        <is>
          <t>Hybrid</t>
        </is>
      </c>
      <c r="K1611" s="5" t="n">
        <v>1</v>
      </c>
      <c r="L1611" s="5" t="n">
        <v>40</v>
      </c>
      <c r="M1611" s="5" t="n">
        <v>4</v>
      </c>
      <c r="N1611" s="41" t="n">
        <v>22800</v>
      </c>
      <c r="O1611" s="41" t="n">
        <v>0</v>
      </c>
      <c r="P1611" s="41" t="n">
        <v>0</v>
      </c>
      <c r="Q1611" s="41" t="n">
        <v>0</v>
      </c>
      <c r="R1611" s="41" t="n">
        <v>0</v>
      </c>
      <c r="S1611" s="28">
        <f>L1611*Settings!$C$7</f>
        <v/>
      </c>
      <c r="T1611" s="34">
        <f>O1611+P1611+Q1611+R1611</f>
        <v/>
      </c>
      <c r="U1611" s="34">
        <f>N1611+T1611</f>
        <v/>
      </c>
      <c r="V1611" s="33">
        <f>N1611/S1611</f>
        <v/>
      </c>
      <c r="W1611" s="33">
        <f>T1611/S1611</f>
        <v/>
      </c>
      <c r="X1611" s="33">
        <f>U1611/S1611</f>
        <v/>
      </c>
      <c r="Y1611" s="4">
        <f>IF(T1611&gt;0,1,0)</f>
        <v/>
      </c>
      <c r="Z1611" s="4">
        <f>INDEX('Job Evaluation'!$I$5:$I$40,MATCH(G1611,'Job Evaluation'!$A$5:$A$40,0))</f>
        <v/>
      </c>
      <c r="AA1611" s="4">
        <f>SUMPRODUCT(($C$2:$C$3444=C1611)*($X$2:$X$3444&lt;X1611))+SUMPRODUCT(($C$2:C1611=C1611)*($X$2:X1611=X1611))</f>
        <v/>
      </c>
      <c r="AB1611" s="4">
        <f>MIN(4,INT((AA1611-1)*4/COUNTIF($C$2:$C$3444,C1611))+1)</f>
        <v/>
      </c>
    </row>
    <row r="1612">
      <c r="A1612" s="5" t="inlineStr">
        <is>
          <t>W01868</t>
        </is>
      </c>
      <c r="B1612" s="5" t="inlineStr">
        <is>
          <t>IT · Milan</t>
        </is>
      </c>
      <c r="C1612" s="5" t="inlineStr">
        <is>
          <t>IT</t>
        </is>
      </c>
      <c r="D1612" s="5" t="inlineStr">
        <is>
          <t>Milan</t>
        </is>
      </c>
      <c r="E1612" s="5" t="inlineStr">
        <is>
          <t>Operations</t>
        </is>
      </c>
      <c r="F1612" s="5" t="inlineStr">
        <is>
          <t>L2</t>
        </is>
      </c>
      <c r="G1612" s="5" t="inlineStr">
        <is>
          <t>Operations L2</t>
        </is>
      </c>
      <c r="H1612" s="5" t="inlineStr">
        <is>
          <t>M</t>
        </is>
      </c>
      <c r="I1612" s="5" t="inlineStr">
        <is>
          <t>Permanent</t>
        </is>
      </c>
      <c r="J1612" s="5" t="inlineStr">
        <is>
          <t>Hybrid</t>
        </is>
      </c>
      <c r="K1612" s="5" t="n">
        <v>1</v>
      </c>
      <c r="L1612" s="5" t="n">
        <v>40</v>
      </c>
      <c r="M1612" s="5" t="n">
        <v>2</v>
      </c>
      <c r="N1612" s="41" t="n">
        <v>27250</v>
      </c>
      <c r="O1612" s="41" t="n">
        <v>0</v>
      </c>
      <c r="P1612" s="41" t="n">
        <v>0</v>
      </c>
      <c r="Q1612" s="41" t="n">
        <v>0</v>
      </c>
      <c r="R1612" s="41" t="n">
        <v>0</v>
      </c>
      <c r="S1612" s="28">
        <f>L1612*Settings!$C$7</f>
        <v/>
      </c>
      <c r="T1612" s="34">
        <f>O1612+P1612+Q1612+R1612</f>
        <v/>
      </c>
      <c r="U1612" s="34">
        <f>N1612+T1612</f>
        <v/>
      </c>
      <c r="V1612" s="33">
        <f>N1612/S1612</f>
        <v/>
      </c>
      <c r="W1612" s="33">
        <f>T1612/S1612</f>
        <v/>
      </c>
      <c r="X1612" s="33">
        <f>U1612/S1612</f>
        <v/>
      </c>
      <c r="Y1612" s="4">
        <f>IF(T1612&gt;0,1,0)</f>
        <v/>
      </c>
      <c r="Z1612" s="4">
        <f>INDEX('Job Evaluation'!$I$5:$I$40,MATCH(G1612,'Job Evaluation'!$A$5:$A$40,0))</f>
        <v/>
      </c>
      <c r="AA1612" s="4">
        <f>SUMPRODUCT(($C$2:$C$3444=C1612)*($X$2:$X$3444&lt;X1612))+SUMPRODUCT(($C$2:C1612=C1612)*($X$2:X1612=X1612))</f>
        <v/>
      </c>
      <c r="AB1612" s="4">
        <f>MIN(4,INT((AA1612-1)*4/COUNTIF($C$2:$C$3444,C1612))+1)</f>
        <v/>
      </c>
    </row>
    <row r="1613">
      <c r="A1613" s="5" t="inlineStr">
        <is>
          <t>W01869</t>
        </is>
      </c>
      <c r="B1613" s="5" t="inlineStr">
        <is>
          <t>PL · Kraków</t>
        </is>
      </c>
      <c r="C1613" s="5" t="inlineStr">
        <is>
          <t>PL</t>
        </is>
      </c>
      <c r="D1613" s="5" t="inlineStr">
        <is>
          <t>Krakow</t>
        </is>
      </c>
      <c r="E1613" s="5" t="inlineStr">
        <is>
          <t>Operations</t>
        </is>
      </c>
      <c r="F1613" s="5" t="inlineStr">
        <is>
          <t>L1</t>
        </is>
      </c>
      <c r="G1613" s="5" t="inlineStr">
        <is>
          <t>Operations L1</t>
        </is>
      </c>
      <c r="H1613" s="5" t="inlineStr">
        <is>
          <t>F</t>
        </is>
      </c>
      <c r="I1613" s="5" t="inlineStr">
        <is>
          <t>Fixed-term</t>
        </is>
      </c>
      <c r="J1613" s="5" t="inlineStr">
        <is>
          <t>Hybrid</t>
        </is>
      </c>
      <c r="K1613" s="5" t="n">
        <v>1</v>
      </c>
      <c r="L1613" s="5" t="n">
        <v>40</v>
      </c>
      <c r="M1613" s="5" t="n">
        <v>5</v>
      </c>
      <c r="N1613" s="41" t="n">
        <v>17300</v>
      </c>
      <c r="O1613" s="41" t="n">
        <v>0</v>
      </c>
      <c r="P1613" s="41" t="n">
        <v>0</v>
      </c>
      <c r="Q1613" s="41" t="n">
        <v>0</v>
      </c>
      <c r="R1613" s="41" t="n">
        <v>0</v>
      </c>
      <c r="S1613" s="28">
        <f>L1613*Settings!$C$7</f>
        <v/>
      </c>
      <c r="T1613" s="34">
        <f>O1613+P1613+Q1613+R1613</f>
        <v/>
      </c>
      <c r="U1613" s="34">
        <f>N1613+T1613</f>
        <v/>
      </c>
      <c r="V1613" s="33">
        <f>N1613/S1613</f>
        <v/>
      </c>
      <c r="W1613" s="33">
        <f>T1613/S1613</f>
        <v/>
      </c>
      <c r="X1613" s="33">
        <f>U1613/S1613</f>
        <v/>
      </c>
      <c r="Y1613" s="4">
        <f>IF(T1613&gt;0,1,0)</f>
        <v/>
      </c>
      <c r="Z1613" s="4">
        <f>INDEX('Job Evaluation'!$I$5:$I$40,MATCH(G1613,'Job Evaluation'!$A$5:$A$40,0))</f>
        <v/>
      </c>
      <c r="AA1613" s="4">
        <f>SUMPRODUCT(($C$2:$C$3444=C1613)*($X$2:$X$3444&lt;X1613))+SUMPRODUCT(($C$2:C1613=C1613)*($X$2:X1613=X1613))</f>
        <v/>
      </c>
      <c r="AB1613" s="4">
        <f>MIN(4,INT((AA1613-1)*4/COUNTIF($C$2:$C$3444,C1613))+1)</f>
        <v/>
      </c>
    </row>
    <row r="1614">
      <c r="A1614" s="5" t="inlineStr">
        <is>
          <t>W01870</t>
        </is>
      </c>
      <c r="B1614" s="5" t="inlineStr">
        <is>
          <t>PL · Kraków</t>
        </is>
      </c>
      <c r="C1614" s="5" t="inlineStr">
        <is>
          <t>PL</t>
        </is>
      </c>
      <c r="D1614" s="5" t="inlineStr">
        <is>
          <t>Krakow</t>
        </is>
      </c>
      <c r="E1614" s="5" t="inlineStr">
        <is>
          <t>Sales</t>
        </is>
      </c>
      <c r="F1614" s="5" t="inlineStr">
        <is>
          <t>L1</t>
        </is>
      </c>
      <c r="G1614" s="5" t="inlineStr">
        <is>
          <t>Sales L1</t>
        </is>
      </c>
      <c r="H1614" s="5" t="inlineStr">
        <is>
          <t>M</t>
        </is>
      </c>
      <c r="I1614" s="5" t="inlineStr">
        <is>
          <t>Fixed-term</t>
        </is>
      </c>
      <c r="J1614" s="5" t="inlineStr">
        <is>
          <t>Hybrid</t>
        </is>
      </c>
      <c r="K1614" s="5" t="n">
        <v>1</v>
      </c>
      <c r="L1614" s="5" t="n">
        <v>40</v>
      </c>
      <c r="M1614" s="5" t="n">
        <v>3</v>
      </c>
      <c r="N1614" s="41" t="n">
        <v>20350</v>
      </c>
      <c r="O1614" s="41" t="n">
        <v>0</v>
      </c>
      <c r="P1614" s="41" t="n">
        <v>3590</v>
      </c>
      <c r="Q1614" s="41" t="n">
        <v>0</v>
      </c>
      <c r="R1614" s="41" t="n">
        <v>0</v>
      </c>
      <c r="S1614" s="28">
        <f>L1614*Settings!$C$7</f>
        <v/>
      </c>
      <c r="T1614" s="34">
        <f>O1614+P1614+Q1614+R1614</f>
        <v/>
      </c>
      <c r="U1614" s="34">
        <f>N1614+T1614</f>
        <v/>
      </c>
      <c r="V1614" s="33">
        <f>N1614/S1614</f>
        <v/>
      </c>
      <c r="W1614" s="33">
        <f>T1614/S1614</f>
        <v/>
      </c>
      <c r="X1614" s="33">
        <f>U1614/S1614</f>
        <v/>
      </c>
      <c r="Y1614" s="4">
        <f>IF(T1614&gt;0,1,0)</f>
        <v/>
      </c>
      <c r="Z1614" s="4">
        <f>INDEX('Job Evaluation'!$I$5:$I$40,MATCH(G1614,'Job Evaluation'!$A$5:$A$40,0))</f>
        <v/>
      </c>
      <c r="AA1614" s="4">
        <f>SUMPRODUCT(($C$2:$C$3444=C1614)*($X$2:$X$3444&lt;X1614))+SUMPRODUCT(($C$2:C1614=C1614)*($X$2:X1614=X1614))</f>
        <v/>
      </c>
      <c r="AB1614" s="4">
        <f>MIN(4,INT((AA1614-1)*4/COUNTIF($C$2:$C$3444,C1614))+1)</f>
        <v/>
      </c>
    </row>
    <row r="1615">
      <c r="A1615" s="5" t="inlineStr">
        <is>
          <t>W01871</t>
        </is>
      </c>
      <c r="B1615" s="5" t="inlineStr">
        <is>
          <t>PL · Kraków</t>
        </is>
      </c>
      <c r="C1615" s="5" t="inlineStr">
        <is>
          <t>PL</t>
        </is>
      </c>
      <c r="D1615" s="5" t="inlineStr">
        <is>
          <t>Krakow</t>
        </is>
      </c>
      <c r="E1615" s="5" t="inlineStr">
        <is>
          <t>Customer Service</t>
        </is>
      </c>
      <c r="F1615" s="5" t="inlineStr">
        <is>
          <t>L2</t>
        </is>
      </c>
      <c r="G1615" s="5" t="inlineStr">
        <is>
          <t>Customer Service L2</t>
        </is>
      </c>
      <c r="H1615" s="5" t="inlineStr">
        <is>
          <t>F</t>
        </is>
      </c>
      <c r="I1615" s="5" t="inlineStr">
        <is>
          <t>Fixed-term</t>
        </is>
      </c>
      <c r="J1615" s="5" t="inlineStr">
        <is>
          <t>Hybrid</t>
        </is>
      </c>
      <c r="K1615" s="5" t="n">
        <v>1</v>
      </c>
      <c r="L1615" s="5" t="n">
        <v>40</v>
      </c>
      <c r="M1615" s="5" t="n">
        <v>3</v>
      </c>
      <c r="N1615" s="41" t="n">
        <v>22000</v>
      </c>
      <c r="O1615" s="41" t="n">
        <v>0</v>
      </c>
      <c r="P1615" s="41" t="n">
        <v>0</v>
      </c>
      <c r="Q1615" s="41" t="n">
        <v>0</v>
      </c>
      <c r="R1615" s="41" t="n">
        <v>0</v>
      </c>
      <c r="S1615" s="28">
        <f>L1615*Settings!$C$7</f>
        <v/>
      </c>
      <c r="T1615" s="34">
        <f>O1615+P1615+Q1615+R1615</f>
        <v/>
      </c>
      <c r="U1615" s="34">
        <f>N1615+T1615</f>
        <v/>
      </c>
      <c r="V1615" s="33">
        <f>N1615/S1615</f>
        <v/>
      </c>
      <c r="W1615" s="33">
        <f>T1615/S1615</f>
        <v/>
      </c>
      <c r="X1615" s="33">
        <f>U1615/S1615</f>
        <v/>
      </c>
      <c r="Y1615" s="4">
        <f>IF(T1615&gt;0,1,0)</f>
        <v/>
      </c>
      <c r="Z1615" s="4">
        <f>INDEX('Job Evaluation'!$I$5:$I$40,MATCH(G1615,'Job Evaluation'!$A$5:$A$40,0))</f>
        <v/>
      </c>
      <c r="AA1615" s="4">
        <f>SUMPRODUCT(($C$2:$C$3444=C1615)*($X$2:$X$3444&lt;X1615))+SUMPRODUCT(($C$2:C1615=C1615)*($X$2:X1615=X1615))</f>
        <v/>
      </c>
      <c r="AB1615" s="4">
        <f>MIN(4,INT((AA1615-1)*4/COUNTIF($C$2:$C$3444,C1615))+1)</f>
        <v/>
      </c>
    </row>
    <row r="1616">
      <c r="A1616" s="5" t="inlineStr">
        <is>
          <t>W01872</t>
        </is>
      </c>
      <c r="B1616" s="5" t="inlineStr">
        <is>
          <t>DE · Munich</t>
        </is>
      </c>
      <c r="C1616" s="5" t="inlineStr">
        <is>
          <t>DE</t>
        </is>
      </c>
      <c r="D1616" s="5" t="inlineStr">
        <is>
          <t>Munich</t>
        </is>
      </c>
      <c r="E1616" s="5" t="inlineStr">
        <is>
          <t>Sales</t>
        </is>
      </c>
      <c r="F1616" s="5" t="inlineStr">
        <is>
          <t>L6</t>
        </is>
      </c>
      <c r="G1616" s="5" t="inlineStr">
        <is>
          <t>Sales L6</t>
        </is>
      </c>
      <c r="H1616" s="5" t="inlineStr">
        <is>
          <t>M</t>
        </is>
      </c>
      <c r="I1616" s="5" t="inlineStr">
        <is>
          <t>Fixed-term</t>
        </is>
      </c>
      <c r="J1616" s="5" t="inlineStr">
        <is>
          <t>Hybrid</t>
        </is>
      </c>
      <c r="K1616" s="5" t="n">
        <v>1</v>
      </c>
      <c r="L1616" s="5" t="n">
        <v>40</v>
      </c>
      <c r="M1616" s="5" t="n">
        <v>4</v>
      </c>
      <c r="N1616" s="41" t="n">
        <v>131950</v>
      </c>
      <c r="O1616" s="41" t="n">
        <v>32910</v>
      </c>
      <c r="P1616" s="41" t="n">
        <v>17840</v>
      </c>
      <c r="Q1616" s="41" t="n">
        <v>0</v>
      </c>
      <c r="R1616" s="41" t="n">
        <v>7200</v>
      </c>
      <c r="S1616" s="28">
        <f>L1616*Settings!$C$7</f>
        <v/>
      </c>
      <c r="T1616" s="34">
        <f>O1616+P1616+Q1616+R1616</f>
        <v/>
      </c>
      <c r="U1616" s="34">
        <f>N1616+T1616</f>
        <v/>
      </c>
      <c r="V1616" s="33">
        <f>N1616/S1616</f>
        <v/>
      </c>
      <c r="W1616" s="33">
        <f>T1616/S1616</f>
        <v/>
      </c>
      <c r="X1616" s="33">
        <f>U1616/S1616</f>
        <v/>
      </c>
      <c r="Y1616" s="4">
        <f>IF(T1616&gt;0,1,0)</f>
        <v/>
      </c>
      <c r="Z1616" s="4">
        <f>INDEX('Job Evaluation'!$I$5:$I$40,MATCH(G1616,'Job Evaluation'!$A$5:$A$40,0))</f>
        <v/>
      </c>
      <c r="AA1616" s="4">
        <f>SUMPRODUCT(($C$2:$C$3444=C1616)*($X$2:$X$3444&lt;X1616))+SUMPRODUCT(($C$2:C1616=C1616)*($X$2:X1616=X1616))</f>
        <v/>
      </c>
      <c r="AB1616" s="4">
        <f>MIN(4,INT((AA1616-1)*4/COUNTIF($C$2:$C$3444,C1616))+1)</f>
        <v/>
      </c>
    </row>
    <row r="1617">
      <c r="A1617" s="5" t="inlineStr">
        <is>
          <t>W01873</t>
        </is>
      </c>
      <c r="B1617" s="5" t="inlineStr">
        <is>
          <t>DE · Munich</t>
        </is>
      </c>
      <c r="C1617" s="5" t="inlineStr">
        <is>
          <t>DE</t>
        </is>
      </c>
      <c r="D1617" s="5" t="inlineStr">
        <is>
          <t>Munich</t>
        </is>
      </c>
      <c r="E1617" s="5" t="inlineStr">
        <is>
          <t>HR</t>
        </is>
      </c>
      <c r="F1617" s="5" t="inlineStr">
        <is>
          <t>L2</t>
        </is>
      </c>
      <c r="G1617" s="5" t="inlineStr">
        <is>
          <t>HR L2</t>
        </is>
      </c>
      <c r="H1617" s="5" t="inlineStr">
        <is>
          <t>M</t>
        </is>
      </c>
      <c r="I1617" s="5" t="inlineStr">
        <is>
          <t>Fixed-term</t>
        </is>
      </c>
      <c r="J1617" s="5" t="inlineStr">
        <is>
          <t>Hybrid</t>
        </is>
      </c>
      <c r="K1617" s="5" t="n">
        <v>1</v>
      </c>
      <c r="L1617" s="5" t="n">
        <v>40</v>
      </c>
      <c r="M1617" s="5" t="n">
        <v>2</v>
      </c>
      <c r="N1617" s="41" t="n">
        <v>39950</v>
      </c>
      <c r="O1617" s="41" t="n">
        <v>0</v>
      </c>
      <c r="P1617" s="41" t="n">
        <v>0</v>
      </c>
      <c r="Q1617" s="41" t="n">
        <v>0</v>
      </c>
      <c r="R1617" s="41" t="n">
        <v>0</v>
      </c>
      <c r="S1617" s="28">
        <f>L1617*Settings!$C$7</f>
        <v/>
      </c>
      <c r="T1617" s="34">
        <f>O1617+P1617+Q1617+R1617</f>
        <v/>
      </c>
      <c r="U1617" s="34">
        <f>N1617+T1617</f>
        <v/>
      </c>
      <c r="V1617" s="33">
        <f>N1617/S1617</f>
        <v/>
      </c>
      <c r="W1617" s="33">
        <f>T1617/S1617</f>
        <v/>
      </c>
      <c r="X1617" s="33">
        <f>U1617/S1617</f>
        <v/>
      </c>
      <c r="Y1617" s="4">
        <f>IF(T1617&gt;0,1,0)</f>
        <v/>
      </c>
      <c r="Z1617" s="4">
        <f>INDEX('Job Evaluation'!$I$5:$I$40,MATCH(G1617,'Job Evaluation'!$A$5:$A$40,0))</f>
        <v/>
      </c>
      <c r="AA1617" s="4">
        <f>SUMPRODUCT(($C$2:$C$3444=C1617)*($X$2:$X$3444&lt;X1617))+SUMPRODUCT(($C$2:C1617=C1617)*($X$2:X1617=X1617))</f>
        <v/>
      </c>
      <c r="AB1617" s="4">
        <f>MIN(4,INT((AA1617-1)*4/COUNTIF($C$2:$C$3444,C1617))+1)</f>
        <v/>
      </c>
    </row>
    <row r="1618">
      <c r="A1618" s="5" t="inlineStr">
        <is>
          <t>W01874</t>
        </is>
      </c>
      <c r="B1618" s="5" t="inlineStr">
        <is>
          <t>PL · Kraków</t>
        </is>
      </c>
      <c r="C1618" s="5" t="inlineStr">
        <is>
          <t>PL</t>
        </is>
      </c>
      <c r="D1618" s="5" t="inlineStr">
        <is>
          <t>Krakow</t>
        </is>
      </c>
      <c r="E1618" s="5" t="inlineStr">
        <is>
          <t>Tech</t>
        </is>
      </c>
      <c r="F1618" s="5" t="inlineStr">
        <is>
          <t>L3</t>
        </is>
      </c>
      <c r="G1618" s="5" t="inlineStr">
        <is>
          <t>Tech L3</t>
        </is>
      </c>
      <c r="H1618" s="5" t="inlineStr">
        <is>
          <t>M</t>
        </is>
      </c>
      <c r="I1618" s="5" t="inlineStr">
        <is>
          <t>Fixed-term</t>
        </is>
      </c>
      <c r="J1618" s="5" t="inlineStr">
        <is>
          <t>Onsite</t>
        </is>
      </c>
      <c r="K1618" s="5" t="n">
        <v>1</v>
      </c>
      <c r="L1618" s="5" t="n">
        <v>40</v>
      </c>
      <c r="M1618" s="5" t="n">
        <v>3</v>
      </c>
      <c r="N1618" s="41" t="n">
        <v>42000</v>
      </c>
      <c r="O1618" s="41" t="n">
        <v>1880</v>
      </c>
      <c r="P1618" s="41" t="n">
        <v>0</v>
      </c>
      <c r="Q1618" s="41" t="n">
        <v>0</v>
      </c>
      <c r="R1618" s="41" t="n">
        <v>0</v>
      </c>
      <c r="S1618" s="28">
        <f>L1618*Settings!$C$7</f>
        <v/>
      </c>
      <c r="T1618" s="34">
        <f>O1618+P1618+Q1618+R1618</f>
        <v/>
      </c>
      <c r="U1618" s="34">
        <f>N1618+T1618</f>
        <v/>
      </c>
      <c r="V1618" s="33">
        <f>N1618/S1618</f>
        <v/>
      </c>
      <c r="W1618" s="33">
        <f>T1618/S1618</f>
        <v/>
      </c>
      <c r="X1618" s="33">
        <f>U1618/S1618</f>
        <v/>
      </c>
      <c r="Y1618" s="4">
        <f>IF(T1618&gt;0,1,0)</f>
        <v/>
      </c>
      <c r="Z1618" s="4">
        <f>INDEX('Job Evaluation'!$I$5:$I$40,MATCH(G1618,'Job Evaluation'!$A$5:$A$40,0))</f>
        <v/>
      </c>
      <c r="AA1618" s="4">
        <f>SUMPRODUCT(($C$2:$C$3444=C1618)*($X$2:$X$3444&lt;X1618))+SUMPRODUCT(($C$2:C1618=C1618)*($X$2:X1618=X1618))</f>
        <v/>
      </c>
      <c r="AB1618" s="4">
        <f>MIN(4,INT((AA1618-1)*4/COUNTIF($C$2:$C$3444,C1618))+1)</f>
        <v/>
      </c>
    </row>
    <row r="1619">
      <c r="A1619" s="5" t="inlineStr">
        <is>
          <t>W01875</t>
        </is>
      </c>
      <c r="B1619" s="5" t="inlineStr">
        <is>
          <t>DE · Munich</t>
        </is>
      </c>
      <c r="C1619" s="5" t="inlineStr">
        <is>
          <t>DE</t>
        </is>
      </c>
      <c r="D1619" s="5" t="inlineStr">
        <is>
          <t>Munich</t>
        </is>
      </c>
      <c r="E1619" s="5" t="inlineStr">
        <is>
          <t>Customer Service</t>
        </is>
      </c>
      <c r="F1619" s="5" t="inlineStr">
        <is>
          <t>L1</t>
        </is>
      </c>
      <c r="G1619" s="5" t="inlineStr">
        <is>
          <t>Customer Service L1</t>
        </is>
      </c>
      <c r="H1619" s="5" t="inlineStr">
        <is>
          <t>F</t>
        </is>
      </c>
      <c r="I1619" s="5" t="inlineStr">
        <is>
          <t>Permanent</t>
        </is>
      </c>
      <c r="J1619" s="5" t="inlineStr">
        <is>
          <t>Onsite</t>
        </is>
      </c>
      <c r="K1619" s="5" t="n">
        <v>1</v>
      </c>
      <c r="L1619" s="5" t="n">
        <v>40</v>
      </c>
      <c r="M1619" s="5" t="n">
        <v>3</v>
      </c>
      <c r="N1619" s="41" t="n">
        <v>29900</v>
      </c>
      <c r="O1619" s="41" t="n">
        <v>0</v>
      </c>
      <c r="P1619" s="41" t="n">
        <v>0</v>
      </c>
      <c r="Q1619" s="41" t="n">
        <v>1800</v>
      </c>
      <c r="R1619" s="41" t="n">
        <v>0</v>
      </c>
      <c r="S1619" s="28">
        <f>L1619*Settings!$C$7</f>
        <v/>
      </c>
      <c r="T1619" s="34">
        <f>O1619+P1619+Q1619+R1619</f>
        <v/>
      </c>
      <c r="U1619" s="34">
        <f>N1619+T1619</f>
        <v/>
      </c>
      <c r="V1619" s="33">
        <f>N1619/S1619</f>
        <v/>
      </c>
      <c r="W1619" s="33">
        <f>T1619/S1619</f>
        <v/>
      </c>
      <c r="X1619" s="33">
        <f>U1619/S1619</f>
        <v/>
      </c>
      <c r="Y1619" s="4">
        <f>IF(T1619&gt;0,1,0)</f>
        <v/>
      </c>
      <c r="Z1619" s="4">
        <f>INDEX('Job Evaluation'!$I$5:$I$40,MATCH(G1619,'Job Evaluation'!$A$5:$A$40,0))</f>
        <v/>
      </c>
      <c r="AA1619" s="4">
        <f>SUMPRODUCT(($C$2:$C$3444=C1619)*($X$2:$X$3444&lt;X1619))+SUMPRODUCT(($C$2:C1619=C1619)*($X$2:X1619=X1619))</f>
        <v/>
      </c>
      <c r="AB1619" s="4">
        <f>MIN(4,INT((AA1619-1)*4/COUNTIF($C$2:$C$3444,C1619))+1)</f>
        <v/>
      </c>
    </row>
    <row r="1620">
      <c r="A1620" s="5" t="inlineStr">
        <is>
          <t>W01876</t>
        </is>
      </c>
      <c r="B1620" s="5" t="inlineStr">
        <is>
          <t>PL · Kraków</t>
        </is>
      </c>
      <c r="C1620" s="5" t="inlineStr">
        <is>
          <t>PL</t>
        </is>
      </c>
      <c r="D1620" s="5" t="inlineStr">
        <is>
          <t>Krakow</t>
        </is>
      </c>
      <c r="E1620" s="5" t="inlineStr">
        <is>
          <t>Sales</t>
        </is>
      </c>
      <c r="F1620" s="5" t="inlineStr">
        <is>
          <t>L2</t>
        </is>
      </c>
      <c r="G1620" s="5" t="inlineStr">
        <is>
          <t>Sales L2</t>
        </is>
      </c>
      <c r="H1620" s="5" t="inlineStr">
        <is>
          <t>F</t>
        </is>
      </c>
      <c r="I1620" s="5" t="inlineStr">
        <is>
          <t>Permanent</t>
        </is>
      </c>
      <c r="J1620" s="5" t="inlineStr">
        <is>
          <t>Hybrid</t>
        </is>
      </c>
      <c r="K1620" s="5" t="n">
        <v>1</v>
      </c>
      <c r="L1620" s="5" t="n">
        <v>40</v>
      </c>
      <c r="M1620" s="5" t="n">
        <v>2</v>
      </c>
      <c r="N1620" s="41" t="n">
        <v>29800</v>
      </c>
      <c r="O1620" s="41" t="n">
        <v>0</v>
      </c>
      <c r="P1620" s="41" t="n">
        <v>2680</v>
      </c>
      <c r="Q1620" s="41" t="n">
        <v>0</v>
      </c>
      <c r="R1620" s="41" t="n">
        <v>0</v>
      </c>
      <c r="S1620" s="28">
        <f>L1620*Settings!$C$7</f>
        <v/>
      </c>
      <c r="T1620" s="34">
        <f>O1620+P1620+Q1620+R1620</f>
        <v/>
      </c>
      <c r="U1620" s="34">
        <f>N1620+T1620</f>
        <v/>
      </c>
      <c r="V1620" s="33">
        <f>N1620/S1620</f>
        <v/>
      </c>
      <c r="W1620" s="33">
        <f>T1620/S1620</f>
        <v/>
      </c>
      <c r="X1620" s="33">
        <f>U1620/S1620</f>
        <v/>
      </c>
      <c r="Y1620" s="4">
        <f>IF(T1620&gt;0,1,0)</f>
        <v/>
      </c>
      <c r="Z1620" s="4">
        <f>INDEX('Job Evaluation'!$I$5:$I$40,MATCH(G1620,'Job Evaluation'!$A$5:$A$40,0))</f>
        <v/>
      </c>
      <c r="AA1620" s="4">
        <f>SUMPRODUCT(($C$2:$C$3444=C1620)*($X$2:$X$3444&lt;X1620))+SUMPRODUCT(($C$2:C1620=C1620)*($X$2:X1620=X1620))</f>
        <v/>
      </c>
      <c r="AB1620" s="4">
        <f>MIN(4,INT((AA1620-1)*4/COUNTIF($C$2:$C$3444,C1620))+1)</f>
        <v/>
      </c>
    </row>
    <row r="1621">
      <c r="A1621" s="5" t="inlineStr">
        <is>
          <t>W01877</t>
        </is>
      </c>
      <c r="B1621" s="5" t="inlineStr">
        <is>
          <t>IT · Milan</t>
        </is>
      </c>
      <c r="C1621" s="5" t="inlineStr">
        <is>
          <t>IT</t>
        </is>
      </c>
      <c r="D1621" s="5" t="inlineStr">
        <is>
          <t>Milan</t>
        </is>
      </c>
      <c r="E1621" s="5" t="inlineStr">
        <is>
          <t>Operations</t>
        </is>
      </c>
      <c r="F1621" s="5" t="inlineStr">
        <is>
          <t>L2</t>
        </is>
      </c>
      <c r="G1621" s="5" t="inlineStr">
        <is>
          <t>Operations L2</t>
        </is>
      </c>
      <c r="H1621" s="5" t="inlineStr">
        <is>
          <t>F</t>
        </is>
      </c>
      <c r="I1621" s="5" t="inlineStr">
        <is>
          <t>Permanent</t>
        </is>
      </c>
      <c r="J1621" s="5" t="inlineStr">
        <is>
          <t>Hybrid</t>
        </is>
      </c>
      <c r="K1621" s="5" t="n">
        <v>1</v>
      </c>
      <c r="L1621" s="5" t="n">
        <v>40</v>
      </c>
      <c r="M1621" s="5" t="n">
        <v>3</v>
      </c>
      <c r="N1621" s="41" t="n">
        <v>28950</v>
      </c>
      <c r="O1621" s="41" t="n">
        <v>0</v>
      </c>
      <c r="P1621" s="41" t="n">
        <v>0</v>
      </c>
      <c r="Q1621" s="41" t="n">
        <v>0</v>
      </c>
      <c r="R1621" s="41" t="n">
        <v>0</v>
      </c>
      <c r="S1621" s="28">
        <f>L1621*Settings!$C$7</f>
        <v/>
      </c>
      <c r="T1621" s="34">
        <f>O1621+P1621+Q1621+R1621</f>
        <v/>
      </c>
      <c r="U1621" s="34">
        <f>N1621+T1621</f>
        <v/>
      </c>
      <c r="V1621" s="33">
        <f>N1621/S1621</f>
        <v/>
      </c>
      <c r="W1621" s="33">
        <f>T1621/S1621</f>
        <v/>
      </c>
      <c r="X1621" s="33">
        <f>U1621/S1621</f>
        <v/>
      </c>
      <c r="Y1621" s="4">
        <f>IF(T1621&gt;0,1,0)</f>
        <v/>
      </c>
      <c r="Z1621" s="4">
        <f>INDEX('Job Evaluation'!$I$5:$I$40,MATCH(G1621,'Job Evaluation'!$A$5:$A$40,0))</f>
        <v/>
      </c>
      <c r="AA1621" s="4">
        <f>SUMPRODUCT(($C$2:$C$3444=C1621)*($X$2:$X$3444&lt;X1621))+SUMPRODUCT(($C$2:C1621=C1621)*($X$2:X1621=X1621))</f>
        <v/>
      </c>
      <c r="AB1621" s="4">
        <f>MIN(4,INT((AA1621-1)*4/COUNTIF($C$2:$C$3444,C1621))+1)</f>
        <v/>
      </c>
    </row>
    <row r="1622">
      <c r="A1622" s="5" t="inlineStr">
        <is>
          <t>W01879</t>
        </is>
      </c>
      <c r="B1622" s="5" t="inlineStr">
        <is>
          <t>IT · Milan</t>
        </is>
      </c>
      <c r="C1622" s="5" t="inlineStr">
        <is>
          <t>IT</t>
        </is>
      </c>
      <c r="D1622" s="5" t="inlineStr">
        <is>
          <t>Milan</t>
        </is>
      </c>
      <c r="E1622" s="5" t="inlineStr">
        <is>
          <t>HR</t>
        </is>
      </c>
      <c r="F1622" s="5" t="inlineStr">
        <is>
          <t>L1</t>
        </is>
      </c>
      <c r="G1622" s="5" t="inlineStr">
        <is>
          <t>HR L1</t>
        </is>
      </c>
      <c r="H1622" s="5" t="inlineStr">
        <is>
          <t>M</t>
        </is>
      </c>
      <c r="I1622" s="5" t="inlineStr">
        <is>
          <t>Permanent</t>
        </is>
      </c>
      <c r="J1622" s="5" t="inlineStr">
        <is>
          <t>Onsite</t>
        </is>
      </c>
      <c r="K1622" s="5" t="n">
        <v>1</v>
      </c>
      <c r="L1622" s="5" t="n">
        <v>40</v>
      </c>
      <c r="M1622" s="5" t="n">
        <v>5</v>
      </c>
      <c r="N1622" s="41" t="n">
        <v>26900</v>
      </c>
      <c r="O1622" s="41" t="n">
        <v>0</v>
      </c>
      <c r="P1622" s="41" t="n">
        <v>0</v>
      </c>
      <c r="Q1622" s="41" t="n">
        <v>0</v>
      </c>
      <c r="R1622" s="41" t="n">
        <v>0</v>
      </c>
      <c r="S1622" s="28">
        <f>L1622*Settings!$C$7</f>
        <v/>
      </c>
      <c r="T1622" s="34">
        <f>O1622+P1622+Q1622+R1622</f>
        <v/>
      </c>
      <c r="U1622" s="34">
        <f>N1622+T1622</f>
        <v/>
      </c>
      <c r="V1622" s="33">
        <f>N1622/S1622</f>
        <v/>
      </c>
      <c r="W1622" s="33">
        <f>T1622/S1622</f>
        <v/>
      </c>
      <c r="X1622" s="33">
        <f>U1622/S1622</f>
        <v/>
      </c>
      <c r="Y1622" s="4">
        <f>IF(T1622&gt;0,1,0)</f>
        <v/>
      </c>
      <c r="Z1622" s="4">
        <f>INDEX('Job Evaluation'!$I$5:$I$40,MATCH(G1622,'Job Evaluation'!$A$5:$A$40,0))</f>
        <v/>
      </c>
      <c r="AA1622" s="4">
        <f>SUMPRODUCT(($C$2:$C$3444=C1622)*($X$2:$X$3444&lt;X1622))+SUMPRODUCT(($C$2:C1622=C1622)*($X$2:X1622=X1622))</f>
        <v/>
      </c>
      <c r="AB1622" s="4">
        <f>MIN(4,INT((AA1622-1)*4/COUNTIF($C$2:$C$3444,C1622))+1)</f>
        <v/>
      </c>
    </row>
    <row r="1623">
      <c r="A1623" s="5" t="inlineStr">
        <is>
          <t>W01880</t>
        </is>
      </c>
      <c r="B1623" s="5" t="inlineStr">
        <is>
          <t>PL · Kraków</t>
        </is>
      </c>
      <c r="C1623" s="5" t="inlineStr">
        <is>
          <t>PL</t>
        </is>
      </c>
      <c r="D1623" s="5" t="inlineStr">
        <is>
          <t>Krakow</t>
        </is>
      </c>
      <c r="E1623" s="5" t="inlineStr">
        <is>
          <t>Tech</t>
        </is>
      </c>
      <c r="F1623" s="5" t="inlineStr">
        <is>
          <t>L2</t>
        </is>
      </c>
      <c r="G1623" s="5" t="inlineStr">
        <is>
          <t>Tech L2</t>
        </is>
      </c>
      <c r="H1623" s="5" t="inlineStr">
        <is>
          <t>F</t>
        </is>
      </c>
      <c r="I1623" s="5" t="inlineStr">
        <is>
          <t>Permanent</t>
        </is>
      </c>
      <c r="J1623" s="5" t="inlineStr">
        <is>
          <t>Hybrid</t>
        </is>
      </c>
      <c r="K1623" s="5" t="n">
        <v>1</v>
      </c>
      <c r="L1623" s="5" t="n">
        <v>40</v>
      </c>
      <c r="M1623" s="5" t="n">
        <v>5</v>
      </c>
      <c r="N1623" s="41" t="n">
        <v>32800</v>
      </c>
      <c r="O1623" s="41" t="n">
        <v>0</v>
      </c>
      <c r="P1623" s="41" t="n">
        <v>0</v>
      </c>
      <c r="Q1623" s="41" t="n">
        <v>0</v>
      </c>
      <c r="R1623" s="41" t="n">
        <v>0</v>
      </c>
      <c r="S1623" s="28">
        <f>L1623*Settings!$C$7</f>
        <v/>
      </c>
      <c r="T1623" s="34">
        <f>O1623+P1623+Q1623+R1623</f>
        <v/>
      </c>
      <c r="U1623" s="34">
        <f>N1623+T1623</f>
        <v/>
      </c>
      <c r="V1623" s="33">
        <f>N1623/S1623</f>
        <v/>
      </c>
      <c r="W1623" s="33">
        <f>T1623/S1623</f>
        <v/>
      </c>
      <c r="X1623" s="33">
        <f>U1623/S1623</f>
        <v/>
      </c>
      <c r="Y1623" s="4">
        <f>IF(T1623&gt;0,1,0)</f>
        <v/>
      </c>
      <c r="Z1623" s="4">
        <f>INDEX('Job Evaluation'!$I$5:$I$40,MATCH(G1623,'Job Evaluation'!$A$5:$A$40,0))</f>
        <v/>
      </c>
      <c r="AA1623" s="4">
        <f>SUMPRODUCT(($C$2:$C$3444=C1623)*($X$2:$X$3444&lt;X1623))+SUMPRODUCT(($C$2:C1623=C1623)*($X$2:X1623=X1623))</f>
        <v/>
      </c>
      <c r="AB1623" s="4">
        <f>MIN(4,INT((AA1623-1)*4/COUNTIF($C$2:$C$3444,C1623))+1)</f>
        <v/>
      </c>
    </row>
    <row r="1624">
      <c r="A1624" s="5" t="inlineStr">
        <is>
          <t>W01881</t>
        </is>
      </c>
      <c r="B1624" s="5" t="inlineStr">
        <is>
          <t>PL · Kraków</t>
        </is>
      </c>
      <c r="C1624" s="5" t="inlineStr">
        <is>
          <t>PL</t>
        </is>
      </c>
      <c r="D1624" s="5" t="inlineStr">
        <is>
          <t>Krakow</t>
        </is>
      </c>
      <c r="E1624" s="5" t="inlineStr">
        <is>
          <t>HR</t>
        </is>
      </c>
      <c r="F1624" s="5" t="inlineStr">
        <is>
          <t>L2</t>
        </is>
      </c>
      <c r="G1624" s="5" t="inlineStr">
        <is>
          <t>HR L2</t>
        </is>
      </c>
      <c r="H1624" s="5" t="inlineStr">
        <is>
          <t>M</t>
        </is>
      </c>
      <c r="I1624" s="5" t="inlineStr">
        <is>
          <t>Permanent</t>
        </is>
      </c>
      <c r="J1624" s="5" t="inlineStr">
        <is>
          <t>Onsite</t>
        </is>
      </c>
      <c r="K1624" s="5" t="n">
        <v>1</v>
      </c>
      <c r="L1624" s="5" t="n">
        <v>40</v>
      </c>
      <c r="M1624" s="5" t="n">
        <v>2</v>
      </c>
      <c r="N1624" s="41" t="n">
        <v>27100</v>
      </c>
      <c r="O1624" s="41" t="n">
        <v>0</v>
      </c>
      <c r="P1624" s="41" t="n">
        <v>0</v>
      </c>
      <c r="Q1624" s="41" t="n">
        <v>0</v>
      </c>
      <c r="R1624" s="41" t="n">
        <v>0</v>
      </c>
      <c r="S1624" s="28">
        <f>L1624*Settings!$C$7</f>
        <v/>
      </c>
      <c r="T1624" s="34">
        <f>O1624+P1624+Q1624+R1624</f>
        <v/>
      </c>
      <c r="U1624" s="34">
        <f>N1624+T1624</f>
        <v/>
      </c>
      <c r="V1624" s="33">
        <f>N1624/S1624</f>
        <v/>
      </c>
      <c r="W1624" s="33">
        <f>T1624/S1624</f>
        <v/>
      </c>
      <c r="X1624" s="33">
        <f>U1624/S1624</f>
        <v/>
      </c>
      <c r="Y1624" s="4">
        <f>IF(T1624&gt;0,1,0)</f>
        <v/>
      </c>
      <c r="Z1624" s="4">
        <f>INDEX('Job Evaluation'!$I$5:$I$40,MATCH(G1624,'Job Evaluation'!$A$5:$A$40,0))</f>
        <v/>
      </c>
      <c r="AA1624" s="4">
        <f>SUMPRODUCT(($C$2:$C$3444=C1624)*($X$2:$X$3444&lt;X1624))+SUMPRODUCT(($C$2:C1624=C1624)*($X$2:X1624=X1624))</f>
        <v/>
      </c>
      <c r="AB1624" s="4">
        <f>MIN(4,INT((AA1624-1)*4/COUNTIF($C$2:$C$3444,C1624))+1)</f>
        <v/>
      </c>
    </row>
    <row r="1625">
      <c r="A1625" s="5" t="inlineStr">
        <is>
          <t>W01883</t>
        </is>
      </c>
      <c r="B1625" s="5" t="inlineStr">
        <is>
          <t>PL · Kraków</t>
        </is>
      </c>
      <c r="C1625" s="5" t="inlineStr">
        <is>
          <t>PL</t>
        </is>
      </c>
      <c r="D1625" s="5" t="inlineStr">
        <is>
          <t>Krakow</t>
        </is>
      </c>
      <c r="E1625" s="5" t="inlineStr">
        <is>
          <t>Customer Service</t>
        </is>
      </c>
      <c r="F1625" s="5" t="inlineStr">
        <is>
          <t>L2</t>
        </is>
      </c>
      <c r="G1625" s="5" t="inlineStr">
        <is>
          <t>Customer Service L2</t>
        </is>
      </c>
      <c r="H1625" s="5" t="inlineStr">
        <is>
          <t>M</t>
        </is>
      </c>
      <c r="I1625" s="5" t="inlineStr">
        <is>
          <t>Permanent</t>
        </is>
      </c>
      <c r="J1625" s="5" t="inlineStr">
        <is>
          <t>Hybrid</t>
        </is>
      </c>
      <c r="K1625" s="5" t="n">
        <v>1</v>
      </c>
      <c r="L1625" s="5" t="n">
        <v>40</v>
      </c>
      <c r="M1625" s="5" t="n">
        <v>3</v>
      </c>
      <c r="N1625" s="41" t="n">
        <v>28150</v>
      </c>
      <c r="O1625" s="41" t="n">
        <v>0</v>
      </c>
      <c r="P1625" s="41" t="n">
        <v>0</v>
      </c>
      <c r="Q1625" s="41" t="n">
        <v>0</v>
      </c>
      <c r="R1625" s="41" t="n">
        <v>0</v>
      </c>
      <c r="S1625" s="28">
        <f>L1625*Settings!$C$7</f>
        <v/>
      </c>
      <c r="T1625" s="34">
        <f>O1625+P1625+Q1625+R1625</f>
        <v/>
      </c>
      <c r="U1625" s="34">
        <f>N1625+T1625</f>
        <v/>
      </c>
      <c r="V1625" s="33">
        <f>N1625/S1625</f>
        <v/>
      </c>
      <c r="W1625" s="33">
        <f>T1625/S1625</f>
        <v/>
      </c>
      <c r="X1625" s="33">
        <f>U1625/S1625</f>
        <v/>
      </c>
      <c r="Y1625" s="4">
        <f>IF(T1625&gt;0,1,0)</f>
        <v/>
      </c>
      <c r="Z1625" s="4">
        <f>INDEX('Job Evaluation'!$I$5:$I$40,MATCH(G1625,'Job Evaluation'!$A$5:$A$40,0))</f>
        <v/>
      </c>
      <c r="AA1625" s="4">
        <f>SUMPRODUCT(($C$2:$C$3444=C1625)*($X$2:$X$3444&lt;X1625))+SUMPRODUCT(($C$2:C1625=C1625)*($X$2:X1625=X1625))</f>
        <v/>
      </c>
      <c r="AB1625" s="4">
        <f>MIN(4,INT((AA1625-1)*4/COUNTIF($C$2:$C$3444,C1625))+1)</f>
        <v/>
      </c>
    </row>
    <row r="1626">
      <c r="A1626" s="5" t="inlineStr">
        <is>
          <t>W01885</t>
        </is>
      </c>
      <c r="B1626" s="5" t="inlineStr">
        <is>
          <t>DE · Munich</t>
        </is>
      </c>
      <c r="C1626" s="5" t="inlineStr">
        <is>
          <t>DE</t>
        </is>
      </c>
      <c r="D1626" s="5" t="inlineStr">
        <is>
          <t>Munich</t>
        </is>
      </c>
      <c r="E1626" s="5" t="inlineStr">
        <is>
          <t>Customer Service</t>
        </is>
      </c>
      <c r="F1626" s="5" t="inlineStr">
        <is>
          <t>L3</t>
        </is>
      </c>
      <c r="G1626" s="5" t="inlineStr">
        <is>
          <t>Customer Service L3</t>
        </is>
      </c>
      <c r="H1626" s="5" t="inlineStr">
        <is>
          <t>F</t>
        </is>
      </c>
      <c r="I1626" s="5" t="inlineStr">
        <is>
          <t>Permanent</t>
        </is>
      </c>
      <c r="J1626" s="5" t="inlineStr">
        <is>
          <t>Hybrid</t>
        </is>
      </c>
      <c r="K1626" s="5" t="n">
        <v>1</v>
      </c>
      <c r="L1626" s="5" t="n">
        <v>40</v>
      </c>
      <c r="M1626" s="5" t="n">
        <v>3</v>
      </c>
      <c r="N1626" s="41" t="n">
        <v>53750</v>
      </c>
      <c r="O1626" s="41" t="n">
        <v>3050</v>
      </c>
      <c r="P1626" s="41" t="n">
        <v>0</v>
      </c>
      <c r="Q1626" s="41" t="n">
        <v>0</v>
      </c>
      <c r="R1626" s="41" t="n">
        <v>0</v>
      </c>
      <c r="S1626" s="28">
        <f>L1626*Settings!$C$7</f>
        <v/>
      </c>
      <c r="T1626" s="34">
        <f>O1626+P1626+Q1626+R1626</f>
        <v/>
      </c>
      <c r="U1626" s="34">
        <f>N1626+T1626</f>
        <v/>
      </c>
      <c r="V1626" s="33">
        <f>N1626/S1626</f>
        <v/>
      </c>
      <c r="W1626" s="33">
        <f>T1626/S1626</f>
        <v/>
      </c>
      <c r="X1626" s="33">
        <f>U1626/S1626</f>
        <v/>
      </c>
      <c r="Y1626" s="4">
        <f>IF(T1626&gt;0,1,0)</f>
        <v/>
      </c>
      <c r="Z1626" s="4">
        <f>INDEX('Job Evaluation'!$I$5:$I$40,MATCH(G1626,'Job Evaluation'!$A$5:$A$40,0))</f>
        <v/>
      </c>
      <c r="AA1626" s="4">
        <f>SUMPRODUCT(($C$2:$C$3444=C1626)*($X$2:$X$3444&lt;X1626))+SUMPRODUCT(($C$2:C1626=C1626)*($X$2:X1626=X1626))</f>
        <v/>
      </c>
      <c r="AB1626" s="4">
        <f>MIN(4,INT((AA1626-1)*4/COUNTIF($C$2:$C$3444,C1626))+1)</f>
        <v/>
      </c>
    </row>
    <row r="1627">
      <c r="A1627" s="5" t="inlineStr">
        <is>
          <t>W01886</t>
        </is>
      </c>
      <c r="B1627" s="5" t="inlineStr">
        <is>
          <t>IT · Milan</t>
        </is>
      </c>
      <c r="C1627" s="5" t="inlineStr">
        <is>
          <t>IT</t>
        </is>
      </c>
      <c r="D1627" s="5" t="inlineStr">
        <is>
          <t>Milan</t>
        </is>
      </c>
      <c r="E1627" s="5" t="inlineStr">
        <is>
          <t>Operations</t>
        </is>
      </c>
      <c r="F1627" s="5" t="inlineStr">
        <is>
          <t>L1</t>
        </is>
      </c>
      <c r="G1627" s="5" t="inlineStr">
        <is>
          <t>Operations L1</t>
        </is>
      </c>
      <c r="H1627" s="5" t="inlineStr">
        <is>
          <t>F</t>
        </is>
      </c>
      <c r="I1627" s="5" t="inlineStr">
        <is>
          <t>Permanent</t>
        </is>
      </c>
      <c r="J1627" s="5" t="inlineStr">
        <is>
          <t>Onsite</t>
        </is>
      </c>
      <c r="K1627" s="5" t="n">
        <v>1</v>
      </c>
      <c r="L1627" s="5" t="n">
        <v>40</v>
      </c>
      <c r="M1627" s="5" t="n">
        <v>4</v>
      </c>
      <c r="N1627" s="41" t="n">
        <v>25000</v>
      </c>
      <c r="O1627" s="41" t="n">
        <v>0</v>
      </c>
      <c r="P1627" s="41" t="n">
        <v>0</v>
      </c>
      <c r="Q1627" s="41" t="n">
        <v>1320</v>
      </c>
      <c r="R1627" s="41" t="n">
        <v>0</v>
      </c>
      <c r="S1627" s="28">
        <f>L1627*Settings!$C$7</f>
        <v/>
      </c>
      <c r="T1627" s="34">
        <f>O1627+P1627+Q1627+R1627</f>
        <v/>
      </c>
      <c r="U1627" s="34">
        <f>N1627+T1627</f>
        <v/>
      </c>
      <c r="V1627" s="33">
        <f>N1627/S1627</f>
        <v/>
      </c>
      <c r="W1627" s="33">
        <f>T1627/S1627</f>
        <v/>
      </c>
      <c r="X1627" s="33">
        <f>U1627/S1627</f>
        <v/>
      </c>
      <c r="Y1627" s="4">
        <f>IF(T1627&gt;0,1,0)</f>
        <v/>
      </c>
      <c r="Z1627" s="4">
        <f>INDEX('Job Evaluation'!$I$5:$I$40,MATCH(G1627,'Job Evaluation'!$A$5:$A$40,0))</f>
        <v/>
      </c>
      <c r="AA1627" s="4">
        <f>SUMPRODUCT(($C$2:$C$3444=C1627)*($X$2:$X$3444&lt;X1627))+SUMPRODUCT(($C$2:C1627=C1627)*($X$2:X1627=X1627))</f>
        <v/>
      </c>
      <c r="AB1627" s="4">
        <f>MIN(4,INT((AA1627-1)*4/COUNTIF($C$2:$C$3444,C1627))+1)</f>
        <v/>
      </c>
    </row>
    <row r="1628">
      <c r="A1628" s="5" t="inlineStr">
        <is>
          <t>W01887</t>
        </is>
      </c>
      <c r="B1628" s="5" t="inlineStr">
        <is>
          <t>DE · Munich</t>
        </is>
      </c>
      <c r="C1628" s="5" t="inlineStr">
        <is>
          <t>DE</t>
        </is>
      </c>
      <c r="D1628" s="5" t="inlineStr">
        <is>
          <t>Munich</t>
        </is>
      </c>
      <c r="E1628" s="5" t="inlineStr">
        <is>
          <t>Customer Service</t>
        </is>
      </c>
      <c r="F1628" s="5" t="inlineStr">
        <is>
          <t>L3</t>
        </is>
      </c>
      <c r="G1628" s="5" t="inlineStr">
        <is>
          <t>Customer Service L3</t>
        </is>
      </c>
      <c r="H1628" s="5" t="inlineStr">
        <is>
          <t>F</t>
        </is>
      </c>
      <c r="I1628" s="5" t="inlineStr">
        <is>
          <t>Permanent</t>
        </is>
      </c>
      <c r="J1628" s="5" t="inlineStr">
        <is>
          <t>Hybrid</t>
        </is>
      </c>
      <c r="K1628" s="5" t="n">
        <v>1</v>
      </c>
      <c r="L1628" s="5" t="n">
        <v>40</v>
      </c>
      <c r="M1628" s="5" t="n">
        <v>4</v>
      </c>
      <c r="N1628" s="41" t="n">
        <v>57500</v>
      </c>
      <c r="O1628" s="41" t="n">
        <v>3670</v>
      </c>
      <c r="P1628" s="41" t="n">
        <v>0</v>
      </c>
      <c r="Q1628" s="41" t="n">
        <v>0</v>
      </c>
      <c r="R1628" s="41" t="n">
        <v>0</v>
      </c>
      <c r="S1628" s="28">
        <f>L1628*Settings!$C$7</f>
        <v/>
      </c>
      <c r="T1628" s="34">
        <f>O1628+P1628+Q1628+R1628</f>
        <v/>
      </c>
      <c r="U1628" s="34">
        <f>N1628+T1628</f>
        <v/>
      </c>
      <c r="V1628" s="33">
        <f>N1628/S1628</f>
        <v/>
      </c>
      <c r="W1628" s="33">
        <f>T1628/S1628</f>
        <v/>
      </c>
      <c r="X1628" s="33">
        <f>U1628/S1628</f>
        <v/>
      </c>
      <c r="Y1628" s="4">
        <f>IF(T1628&gt;0,1,0)</f>
        <v/>
      </c>
      <c r="Z1628" s="4">
        <f>INDEX('Job Evaluation'!$I$5:$I$40,MATCH(G1628,'Job Evaluation'!$A$5:$A$40,0))</f>
        <v/>
      </c>
      <c r="AA1628" s="4">
        <f>SUMPRODUCT(($C$2:$C$3444=C1628)*($X$2:$X$3444&lt;X1628))+SUMPRODUCT(($C$2:C1628=C1628)*($X$2:X1628=X1628))</f>
        <v/>
      </c>
      <c r="AB1628" s="4">
        <f>MIN(4,INT((AA1628-1)*4/COUNTIF($C$2:$C$3444,C1628))+1)</f>
        <v/>
      </c>
    </row>
    <row r="1629">
      <c r="A1629" s="5" t="inlineStr">
        <is>
          <t>W01888</t>
        </is>
      </c>
      <c r="B1629" s="5" t="inlineStr">
        <is>
          <t>PL · Kraków</t>
        </is>
      </c>
      <c r="C1629" s="5" t="inlineStr">
        <is>
          <t>PL</t>
        </is>
      </c>
      <c r="D1629" s="5" t="inlineStr">
        <is>
          <t>Krakow</t>
        </is>
      </c>
      <c r="E1629" s="5" t="inlineStr">
        <is>
          <t>Sales</t>
        </is>
      </c>
      <c r="F1629" s="5" t="inlineStr">
        <is>
          <t>L2</t>
        </is>
      </c>
      <c r="G1629" s="5" t="inlineStr">
        <is>
          <t>Sales L2</t>
        </is>
      </c>
      <c r="H1629" s="5" t="inlineStr">
        <is>
          <t>M</t>
        </is>
      </c>
      <c r="I1629" s="5" t="inlineStr">
        <is>
          <t>Permanent</t>
        </is>
      </c>
      <c r="J1629" s="5" t="inlineStr">
        <is>
          <t>Onsite</t>
        </is>
      </c>
      <c r="K1629" s="5" t="n">
        <v>1</v>
      </c>
      <c r="L1629" s="5" t="n">
        <v>40</v>
      </c>
      <c r="M1629" s="5" t="n">
        <v>2</v>
      </c>
      <c r="N1629" s="41" t="n">
        <v>26150</v>
      </c>
      <c r="O1629" s="41" t="n">
        <v>0</v>
      </c>
      <c r="P1629" s="41" t="n">
        <v>3950</v>
      </c>
      <c r="Q1629" s="41" t="n">
        <v>0</v>
      </c>
      <c r="R1629" s="41" t="n">
        <v>0</v>
      </c>
      <c r="S1629" s="28">
        <f>L1629*Settings!$C$7</f>
        <v/>
      </c>
      <c r="T1629" s="34">
        <f>O1629+P1629+Q1629+R1629</f>
        <v/>
      </c>
      <c r="U1629" s="34">
        <f>N1629+T1629</f>
        <v/>
      </c>
      <c r="V1629" s="33">
        <f>N1629/S1629</f>
        <v/>
      </c>
      <c r="W1629" s="33">
        <f>T1629/S1629</f>
        <v/>
      </c>
      <c r="X1629" s="33">
        <f>U1629/S1629</f>
        <v/>
      </c>
      <c r="Y1629" s="4">
        <f>IF(T1629&gt;0,1,0)</f>
        <v/>
      </c>
      <c r="Z1629" s="4">
        <f>INDEX('Job Evaluation'!$I$5:$I$40,MATCH(G1629,'Job Evaluation'!$A$5:$A$40,0))</f>
        <v/>
      </c>
      <c r="AA1629" s="4">
        <f>SUMPRODUCT(($C$2:$C$3444=C1629)*($X$2:$X$3444&lt;X1629))+SUMPRODUCT(($C$2:C1629=C1629)*($X$2:X1629=X1629))</f>
        <v/>
      </c>
      <c r="AB1629" s="4">
        <f>MIN(4,INT((AA1629-1)*4/COUNTIF($C$2:$C$3444,C1629))+1)</f>
        <v/>
      </c>
    </row>
    <row r="1630">
      <c r="A1630" s="5" t="inlineStr">
        <is>
          <t>W01889</t>
        </is>
      </c>
      <c r="B1630" s="5" t="inlineStr">
        <is>
          <t>IT · Milan</t>
        </is>
      </c>
      <c r="C1630" s="5" t="inlineStr">
        <is>
          <t>IT</t>
        </is>
      </c>
      <c r="D1630" s="5" t="inlineStr">
        <is>
          <t>Milan</t>
        </is>
      </c>
      <c r="E1630" s="5" t="inlineStr">
        <is>
          <t>Customer Service</t>
        </is>
      </c>
      <c r="F1630" s="5" t="inlineStr">
        <is>
          <t>L4</t>
        </is>
      </c>
      <c r="G1630" s="5" t="inlineStr">
        <is>
          <t>Customer Service L4</t>
        </is>
      </c>
      <c r="H1630" s="5" t="inlineStr">
        <is>
          <t>M</t>
        </is>
      </c>
      <c r="I1630" s="5" t="inlineStr">
        <is>
          <t>Permanent</t>
        </is>
      </c>
      <c r="J1630" s="5" t="inlineStr">
        <is>
          <t>Onsite</t>
        </is>
      </c>
      <c r="K1630" s="5" t="n">
        <v>1</v>
      </c>
      <c r="L1630" s="5" t="n">
        <v>40</v>
      </c>
      <c r="M1630" s="5" t="n">
        <v>3</v>
      </c>
      <c r="N1630" s="41" t="n">
        <v>53150</v>
      </c>
      <c r="O1630" s="41" t="n">
        <v>4150</v>
      </c>
      <c r="P1630" s="41" t="n">
        <v>0</v>
      </c>
      <c r="Q1630" s="41" t="n">
        <v>0</v>
      </c>
      <c r="R1630" s="41" t="n">
        <v>0</v>
      </c>
      <c r="S1630" s="28">
        <f>L1630*Settings!$C$7</f>
        <v/>
      </c>
      <c r="T1630" s="34">
        <f>O1630+P1630+Q1630+R1630</f>
        <v/>
      </c>
      <c r="U1630" s="34">
        <f>N1630+T1630</f>
        <v/>
      </c>
      <c r="V1630" s="33">
        <f>N1630/S1630</f>
        <v/>
      </c>
      <c r="W1630" s="33">
        <f>T1630/S1630</f>
        <v/>
      </c>
      <c r="X1630" s="33">
        <f>U1630/S1630</f>
        <v/>
      </c>
      <c r="Y1630" s="4">
        <f>IF(T1630&gt;0,1,0)</f>
        <v/>
      </c>
      <c r="Z1630" s="4">
        <f>INDEX('Job Evaluation'!$I$5:$I$40,MATCH(G1630,'Job Evaluation'!$A$5:$A$40,0))</f>
        <v/>
      </c>
      <c r="AA1630" s="4">
        <f>SUMPRODUCT(($C$2:$C$3444=C1630)*($X$2:$X$3444&lt;X1630))+SUMPRODUCT(($C$2:C1630=C1630)*($X$2:X1630=X1630))</f>
        <v/>
      </c>
      <c r="AB1630" s="4">
        <f>MIN(4,INT((AA1630-1)*4/COUNTIF($C$2:$C$3444,C1630))+1)</f>
        <v/>
      </c>
    </row>
    <row r="1631">
      <c r="A1631" s="5" t="inlineStr">
        <is>
          <t>W01891</t>
        </is>
      </c>
      <c r="B1631" s="5" t="inlineStr">
        <is>
          <t>IT · Milan</t>
        </is>
      </c>
      <c r="C1631" s="5" t="inlineStr">
        <is>
          <t>IT</t>
        </is>
      </c>
      <c r="D1631" s="5" t="inlineStr">
        <is>
          <t>Milan</t>
        </is>
      </c>
      <c r="E1631" s="5" t="inlineStr">
        <is>
          <t>Customer Service</t>
        </is>
      </c>
      <c r="F1631" s="5" t="inlineStr">
        <is>
          <t>L3</t>
        </is>
      </c>
      <c r="G1631" s="5" t="inlineStr">
        <is>
          <t>Customer Service L3</t>
        </is>
      </c>
      <c r="H1631" s="5" t="inlineStr">
        <is>
          <t>F</t>
        </is>
      </c>
      <c r="I1631" s="5" t="inlineStr">
        <is>
          <t>Permanent</t>
        </is>
      </c>
      <c r="J1631" s="5" t="inlineStr">
        <is>
          <t>Hybrid</t>
        </is>
      </c>
      <c r="K1631" s="5" t="n">
        <v>1</v>
      </c>
      <c r="L1631" s="5" t="n">
        <v>40</v>
      </c>
      <c r="M1631" s="5" t="n">
        <v>2</v>
      </c>
      <c r="N1631" s="41" t="n">
        <v>36600</v>
      </c>
      <c r="O1631" s="41" t="n">
        <v>890</v>
      </c>
      <c r="P1631" s="41" t="n">
        <v>0</v>
      </c>
      <c r="Q1631" s="41" t="n">
        <v>0</v>
      </c>
      <c r="R1631" s="41" t="n">
        <v>0</v>
      </c>
      <c r="S1631" s="28">
        <f>L1631*Settings!$C$7</f>
        <v/>
      </c>
      <c r="T1631" s="34">
        <f>O1631+P1631+Q1631+R1631</f>
        <v/>
      </c>
      <c r="U1631" s="34">
        <f>N1631+T1631</f>
        <v/>
      </c>
      <c r="V1631" s="33">
        <f>N1631/S1631</f>
        <v/>
      </c>
      <c r="W1631" s="33">
        <f>T1631/S1631</f>
        <v/>
      </c>
      <c r="X1631" s="33">
        <f>U1631/S1631</f>
        <v/>
      </c>
      <c r="Y1631" s="4">
        <f>IF(T1631&gt;0,1,0)</f>
        <v/>
      </c>
      <c r="Z1631" s="4">
        <f>INDEX('Job Evaluation'!$I$5:$I$40,MATCH(G1631,'Job Evaluation'!$A$5:$A$40,0))</f>
        <v/>
      </c>
      <c r="AA1631" s="4">
        <f>SUMPRODUCT(($C$2:$C$3444=C1631)*($X$2:$X$3444&lt;X1631))+SUMPRODUCT(($C$2:C1631=C1631)*($X$2:X1631=X1631))</f>
        <v/>
      </c>
      <c r="AB1631" s="4">
        <f>MIN(4,INT((AA1631-1)*4/COUNTIF($C$2:$C$3444,C1631))+1)</f>
        <v/>
      </c>
    </row>
    <row r="1632">
      <c r="A1632" s="5" t="inlineStr">
        <is>
          <t>W01892</t>
        </is>
      </c>
      <c r="B1632" s="5" t="inlineStr">
        <is>
          <t>ES · Barcelona</t>
        </is>
      </c>
      <c r="C1632" s="5" t="inlineStr">
        <is>
          <t>ES</t>
        </is>
      </c>
      <c r="D1632" s="5" t="inlineStr">
        <is>
          <t>Barcelona</t>
        </is>
      </c>
      <c r="E1632" s="5" t="inlineStr">
        <is>
          <t>Operations</t>
        </is>
      </c>
      <c r="F1632" s="5" t="inlineStr">
        <is>
          <t>L2</t>
        </is>
      </c>
      <c r="G1632" s="5" t="inlineStr">
        <is>
          <t>Operations L2</t>
        </is>
      </c>
      <c r="H1632" s="5" t="inlineStr">
        <is>
          <t>F</t>
        </is>
      </c>
      <c r="I1632" s="5" t="inlineStr">
        <is>
          <t>Permanent</t>
        </is>
      </c>
      <c r="J1632" s="5" t="inlineStr">
        <is>
          <t>Remote</t>
        </is>
      </c>
      <c r="K1632" s="5" t="n">
        <v>0.8</v>
      </c>
      <c r="L1632" s="5" t="n">
        <v>32</v>
      </c>
      <c r="M1632" s="5" t="n">
        <v>3</v>
      </c>
      <c r="N1632" s="41" t="n">
        <v>26160</v>
      </c>
      <c r="O1632" s="41" t="n">
        <v>0</v>
      </c>
      <c r="P1632" s="41" t="n">
        <v>0</v>
      </c>
      <c r="Q1632" s="41" t="n">
        <v>0</v>
      </c>
      <c r="R1632" s="41" t="n">
        <v>0</v>
      </c>
      <c r="S1632" s="28">
        <f>L1632*Settings!$C$7</f>
        <v/>
      </c>
      <c r="T1632" s="34">
        <f>O1632+P1632+Q1632+R1632</f>
        <v/>
      </c>
      <c r="U1632" s="34">
        <f>N1632+T1632</f>
        <v/>
      </c>
      <c r="V1632" s="33">
        <f>N1632/S1632</f>
        <v/>
      </c>
      <c r="W1632" s="33">
        <f>T1632/S1632</f>
        <v/>
      </c>
      <c r="X1632" s="33">
        <f>U1632/S1632</f>
        <v/>
      </c>
      <c r="Y1632" s="4">
        <f>IF(T1632&gt;0,1,0)</f>
        <v/>
      </c>
      <c r="Z1632" s="4">
        <f>INDEX('Job Evaluation'!$I$5:$I$40,MATCH(G1632,'Job Evaluation'!$A$5:$A$40,0))</f>
        <v/>
      </c>
      <c r="AA1632" s="4">
        <f>SUMPRODUCT(($C$2:$C$3444=C1632)*($X$2:$X$3444&lt;X1632))+SUMPRODUCT(($C$2:C1632=C1632)*($X$2:X1632=X1632))</f>
        <v/>
      </c>
      <c r="AB1632" s="4">
        <f>MIN(4,INT((AA1632-1)*4/COUNTIF($C$2:$C$3444,C1632))+1)</f>
        <v/>
      </c>
    </row>
    <row r="1633">
      <c r="A1633" s="5" t="inlineStr">
        <is>
          <t>W01893</t>
        </is>
      </c>
      <c r="B1633" s="5" t="inlineStr">
        <is>
          <t>IT · Milan</t>
        </is>
      </c>
      <c r="C1633" s="5" t="inlineStr">
        <is>
          <t>IT</t>
        </is>
      </c>
      <c r="D1633" s="5" t="inlineStr">
        <is>
          <t>Milan</t>
        </is>
      </c>
      <c r="E1633" s="5" t="inlineStr">
        <is>
          <t>Customer Service</t>
        </is>
      </c>
      <c r="F1633" s="5" t="inlineStr">
        <is>
          <t>L4</t>
        </is>
      </c>
      <c r="G1633" s="5" t="inlineStr">
        <is>
          <t>Customer Service L4</t>
        </is>
      </c>
      <c r="H1633" s="5" t="inlineStr">
        <is>
          <t>F</t>
        </is>
      </c>
      <c r="I1633" s="5" t="inlineStr">
        <is>
          <t>Permanent</t>
        </is>
      </c>
      <c r="J1633" s="5" t="inlineStr">
        <is>
          <t>Hybrid</t>
        </is>
      </c>
      <c r="K1633" s="5" t="n">
        <v>1</v>
      </c>
      <c r="L1633" s="5" t="n">
        <v>40</v>
      </c>
      <c r="M1633" s="5" t="n">
        <v>5</v>
      </c>
      <c r="N1633" s="41" t="n">
        <v>51750</v>
      </c>
      <c r="O1633" s="41" t="n">
        <v>5720</v>
      </c>
      <c r="P1633" s="41" t="n">
        <v>0</v>
      </c>
      <c r="Q1633" s="41" t="n">
        <v>0</v>
      </c>
      <c r="R1633" s="41" t="n">
        <v>0</v>
      </c>
      <c r="S1633" s="28">
        <f>L1633*Settings!$C$7</f>
        <v/>
      </c>
      <c r="T1633" s="34">
        <f>O1633+P1633+Q1633+R1633</f>
        <v/>
      </c>
      <c r="U1633" s="34">
        <f>N1633+T1633</f>
        <v/>
      </c>
      <c r="V1633" s="33">
        <f>N1633/S1633</f>
        <v/>
      </c>
      <c r="W1633" s="33">
        <f>T1633/S1633</f>
        <v/>
      </c>
      <c r="X1633" s="33">
        <f>U1633/S1633</f>
        <v/>
      </c>
      <c r="Y1633" s="4">
        <f>IF(T1633&gt;0,1,0)</f>
        <v/>
      </c>
      <c r="Z1633" s="4">
        <f>INDEX('Job Evaluation'!$I$5:$I$40,MATCH(G1633,'Job Evaluation'!$A$5:$A$40,0))</f>
        <v/>
      </c>
      <c r="AA1633" s="4">
        <f>SUMPRODUCT(($C$2:$C$3444=C1633)*($X$2:$X$3444&lt;X1633))+SUMPRODUCT(($C$2:C1633=C1633)*($X$2:X1633=X1633))</f>
        <v/>
      </c>
      <c r="AB1633" s="4">
        <f>MIN(4,INT((AA1633-1)*4/COUNTIF($C$2:$C$3444,C1633))+1)</f>
        <v/>
      </c>
    </row>
    <row r="1634">
      <c r="A1634" s="5" t="inlineStr">
        <is>
          <t>W01895</t>
        </is>
      </c>
      <c r="B1634" s="5" t="inlineStr">
        <is>
          <t>DE · Munich</t>
        </is>
      </c>
      <c r="C1634" s="5" t="inlineStr">
        <is>
          <t>DE</t>
        </is>
      </c>
      <c r="D1634" s="5" t="inlineStr">
        <is>
          <t>Munich</t>
        </is>
      </c>
      <c r="E1634" s="5" t="inlineStr">
        <is>
          <t>HR</t>
        </is>
      </c>
      <c r="F1634" s="5" t="inlineStr">
        <is>
          <t>L3</t>
        </is>
      </c>
      <c r="G1634" s="5" t="inlineStr">
        <is>
          <t>HR L3</t>
        </is>
      </c>
      <c r="H1634" s="5" t="inlineStr">
        <is>
          <t>F</t>
        </is>
      </c>
      <c r="I1634" s="5" t="inlineStr">
        <is>
          <t>Permanent</t>
        </is>
      </c>
      <c r="J1634" s="5" t="inlineStr">
        <is>
          <t>Hybrid</t>
        </is>
      </c>
      <c r="K1634" s="5" t="n">
        <v>1</v>
      </c>
      <c r="L1634" s="5" t="n">
        <v>40</v>
      </c>
      <c r="M1634" s="5" t="n">
        <v>2</v>
      </c>
      <c r="N1634" s="41" t="n">
        <v>64300</v>
      </c>
      <c r="O1634" s="41" t="n">
        <v>1670</v>
      </c>
      <c r="P1634" s="41" t="n">
        <v>0</v>
      </c>
      <c r="Q1634" s="41" t="n">
        <v>0</v>
      </c>
      <c r="R1634" s="41" t="n">
        <v>0</v>
      </c>
      <c r="S1634" s="28">
        <f>L1634*Settings!$C$7</f>
        <v/>
      </c>
      <c r="T1634" s="34">
        <f>O1634+P1634+Q1634+R1634</f>
        <v/>
      </c>
      <c r="U1634" s="34">
        <f>N1634+T1634</f>
        <v/>
      </c>
      <c r="V1634" s="33">
        <f>N1634/S1634</f>
        <v/>
      </c>
      <c r="W1634" s="33">
        <f>T1634/S1634</f>
        <v/>
      </c>
      <c r="X1634" s="33">
        <f>U1634/S1634</f>
        <v/>
      </c>
      <c r="Y1634" s="4">
        <f>IF(T1634&gt;0,1,0)</f>
        <v/>
      </c>
      <c r="Z1634" s="4">
        <f>INDEX('Job Evaluation'!$I$5:$I$40,MATCH(G1634,'Job Evaluation'!$A$5:$A$40,0))</f>
        <v/>
      </c>
      <c r="AA1634" s="4">
        <f>SUMPRODUCT(($C$2:$C$3444=C1634)*($X$2:$X$3444&lt;X1634))+SUMPRODUCT(($C$2:C1634=C1634)*($X$2:X1634=X1634))</f>
        <v/>
      </c>
      <c r="AB1634" s="4">
        <f>MIN(4,INT((AA1634-1)*4/COUNTIF($C$2:$C$3444,C1634))+1)</f>
        <v/>
      </c>
    </row>
    <row r="1635">
      <c r="A1635" s="5" t="inlineStr">
        <is>
          <t>W01896</t>
        </is>
      </c>
      <c r="B1635" s="5" t="inlineStr">
        <is>
          <t>PL · Kraków</t>
        </is>
      </c>
      <c r="C1635" s="5" t="inlineStr">
        <is>
          <t>PL</t>
        </is>
      </c>
      <c r="D1635" s="5" t="inlineStr">
        <is>
          <t>Krakow</t>
        </is>
      </c>
      <c r="E1635" s="5" t="inlineStr">
        <is>
          <t>Customer Service</t>
        </is>
      </c>
      <c r="F1635" s="5" t="inlineStr">
        <is>
          <t>L5</t>
        </is>
      </c>
      <c r="G1635" s="5" t="inlineStr">
        <is>
          <t>Customer Service L5</t>
        </is>
      </c>
      <c r="H1635" s="5" t="inlineStr">
        <is>
          <t>F</t>
        </is>
      </c>
      <c r="I1635" s="5" t="inlineStr">
        <is>
          <t>Fixed-term</t>
        </is>
      </c>
      <c r="J1635" s="5" t="inlineStr">
        <is>
          <t>Hybrid</t>
        </is>
      </c>
      <c r="K1635" s="5" t="n">
        <v>1</v>
      </c>
      <c r="L1635" s="5" t="n">
        <v>40</v>
      </c>
      <c r="M1635" s="5" t="n">
        <v>3</v>
      </c>
      <c r="N1635" s="41" t="n">
        <v>48950</v>
      </c>
      <c r="O1635" s="41" t="n">
        <v>5330</v>
      </c>
      <c r="P1635" s="41" t="n">
        <v>0</v>
      </c>
      <c r="Q1635" s="41" t="n">
        <v>0</v>
      </c>
      <c r="R1635" s="41" t="n">
        <v>4200</v>
      </c>
      <c r="S1635" s="28">
        <f>L1635*Settings!$C$7</f>
        <v/>
      </c>
      <c r="T1635" s="34">
        <f>O1635+P1635+Q1635+R1635</f>
        <v/>
      </c>
      <c r="U1635" s="34">
        <f>N1635+T1635</f>
        <v/>
      </c>
      <c r="V1635" s="33">
        <f>N1635/S1635</f>
        <v/>
      </c>
      <c r="W1635" s="33">
        <f>T1635/S1635</f>
        <v/>
      </c>
      <c r="X1635" s="33">
        <f>U1635/S1635</f>
        <v/>
      </c>
      <c r="Y1635" s="4">
        <f>IF(T1635&gt;0,1,0)</f>
        <v/>
      </c>
      <c r="Z1635" s="4">
        <f>INDEX('Job Evaluation'!$I$5:$I$40,MATCH(G1635,'Job Evaluation'!$A$5:$A$40,0))</f>
        <v/>
      </c>
      <c r="AA1635" s="4">
        <f>SUMPRODUCT(($C$2:$C$3444=C1635)*($X$2:$X$3444&lt;X1635))+SUMPRODUCT(($C$2:C1635=C1635)*($X$2:X1635=X1635))</f>
        <v/>
      </c>
      <c r="AB1635" s="4">
        <f>MIN(4,INT((AA1635-1)*4/COUNTIF($C$2:$C$3444,C1635))+1)</f>
        <v/>
      </c>
    </row>
    <row r="1636">
      <c r="A1636" s="5" t="inlineStr">
        <is>
          <t>W01897</t>
        </is>
      </c>
      <c r="B1636" s="5" t="inlineStr">
        <is>
          <t>DE · Munich</t>
        </is>
      </c>
      <c r="C1636" s="5" t="inlineStr">
        <is>
          <t>DE</t>
        </is>
      </c>
      <c r="D1636" s="5" t="inlineStr">
        <is>
          <t>Munich</t>
        </is>
      </c>
      <c r="E1636" s="5" t="inlineStr">
        <is>
          <t>Operations</t>
        </is>
      </c>
      <c r="F1636" s="5" t="inlineStr">
        <is>
          <t>L1</t>
        </is>
      </c>
      <c r="G1636" s="5" t="inlineStr">
        <is>
          <t>Operations L1</t>
        </is>
      </c>
      <c r="H1636" s="5" t="inlineStr">
        <is>
          <t>F</t>
        </is>
      </c>
      <c r="I1636" s="5" t="inlineStr">
        <is>
          <t>Permanent</t>
        </is>
      </c>
      <c r="J1636" s="5" t="inlineStr">
        <is>
          <t>Remote</t>
        </is>
      </c>
      <c r="K1636" s="5" t="n">
        <v>1</v>
      </c>
      <c r="L1636" s="5" t="n">
        <v>40</v>
      </c>
      <c r="M1636" s="5" t="n">
        <v>2</v>
      </c>
      <c r="N1636" s="41" t="n">
        <v>39950</v>
      </c>
      <c r="O1636" s="41" t="n">
        <v>0</v>
      </c>
      <c r="P1636" s="41" t="n">
        <v>0</v>
      </c>
      <c r="Q1636" s="41" t="n">
        <v>0</v>
      </c>
      <c r="R1636" s="41" t="n">
        <v>0</v>
      </c>
      <c r="S1636" s="28">
        <f>L1636*Settings!$C$7</f>
        <v/>
      </c>
      <c r="T1636" s="34">
        <f>O1636+P1636+Q1636+R1636</f>
        <v/>
      </c>
      <c r="U1636" s="34">
        <f>N1636+T1636</f>
        <v/>
      </c>
      <c r="V1636" s="33">
        <f>N1636/S1636</f>
        <v/>
      </c>
      <c r="W1636" s="33">
        <f>T1636/S1636</f>
        <v/>
      </c>
      <c r="X1636" s="33">
        <f>U1636/S1636</f>
        <v/>
      </c>
      <c r="Y1636" s="4">
        <f>IF(T1636&gt;0,1,0)</f>
        <v/>
      </c>
      <c r="Z1636" s="4">
        <f>INDEX('Job Evaluation'!$I$5:$I$40,MATCH(G1636,'Job Evaluation'!$A$5:$A$40,0))</f>
        <v/>
      </c>
      <c r="AA1636" s="4">
        <f>SUMPRODUCT(($C$2:$C$3444=C1636)*($X$2:$X$3444&lt;X1636))+SUMPRODUCT(($C$2:C1636=C1636)*($X$2:X1636=X1636))</f>
        <v/>
      </c>
      <c r="AB1636" s="4">
        <f>MIN(4,INT((AA1636-1)*4/COUNTIF($C$2:$C$3444,C1636))+1)</f>
        <v/>
      </c>
    </row>
    <row r="1637">
      <c r="A1637" s="5" t="inlineStr">
        <is>
          <t>W01898</t>
        </is>
      </c>
      <c r="B1637" s="5" t="inlineStr">
        <is>
          <t>DE · Munich</t>
        </is>
      </c>
      <c r="C1637" s="5" t="inlineStr">
        <is>
          <t>DE</t>
        </is>
      </c>
      <c r="D1637" s="5" t="inlineStr">
        <is>
          <t>Munich</t>
        </is>
      </c>
      <c r="E1637" s="5" t="inlineStr">
        <is>
          <t>Customer Service</t>
        </is>
      </c>
      <c r="F1637" s="5" t="inlineStr">
        <is>
          <t>L1</t>
        </is>
      </c>
      <c r="G1637" s="5" t="inlineStr">
        <is>
          <t>Customer Service L1</t>
        </is>
      </c>
      <c r="H1637" s="5" t="inlineStr">
        <is>
          <t>M</t>
        </is>
      </c>
      <c r="I1637" s="5" t="inlineStr">
        <is>
          <t>Permanent</t>
        </is>
      </c>
      <c r="J1637" s="5" t="inlineStr">
        <is>
          <t>Hybrid</t>
        </is>
      </c>
      <c r="K1637" s="5" t="n">
        <v>1</v>
      </c>
      <c r="L1637" s="5" t="n">
        <v>40</v>
      </c>
      <c r="M1637" s="5" t="n">
        <v>1</v>
      </c>
      <c r="N1637" s="41" t="n">
        <v>33650</v>
      </c>
      <c r="O1637" s="41" t="n">
        <v>0</v>
      </c>
      <c r="P1637" s="41" t="n">
        <v>0</v>
      </c>
      <c r="Q1637" s="41" t="n">
        <v>0</v>
      </c>
      <c r="R1637" s="41" t="n">
        <v>0</v>
      </c>
      <c r="S1637" s="28">
        <f>L1637*Settings!$C$7</f>
        <v/>
      </c>
      <c r="T1637" s="34">
        <f>O1637+P1637+Q1637+R1637</f>
        <v/>
      </c>
      <c r="U1637" s="34">
        <f>N1637+T1637</f>
        <v/>
      </c>
      <c r="V1637" s="33">
        <f>N1637/S1637</f>
        <v/>
      </c>
      <c r="W1637" s="33">
        <f>T1637/S1637</f>
        <v/>
      </c>
      <c r="X1637" s="33">
        <f>U1637/S1637</f>
        <v/>
      </c>
      <c r="Y1637" s="4">
        <f>IF(T1637&gt;0,1,0)</f>
        <v/>
      </c>
      <c r="Z1637" s="4">
        <f>INDEX('Job Evaluation'!$I$5:$I$40,MATCH(G1637,'Job Evaluation'!$A$5:$A$40,0))</f>
        <v/>
      </c>
      <c r="AA1637" s="4">
        <f>SUMPRODUCT(($C$2:$C$3444=C1637)*($X$2:$X$3444&lt;X1637))+SUMPRODUCT(($C$2:C1637=C1637)*($X$2:X1637=X1637))</f>
        <v/>
      </c>
      <c r="AB1637" s="4">
        <f>MIN(4,INT((AA1637-1)*4/COUNTIF($C$2:$C$3444,C1637))+1)</f>
        <v/>
      </c>
    </row>
    <row r="1638">
      <c r="A1638" s="5" t="inlineStr">
        <is>
          <t>W01899</t>
        </is>
      </c>
      <c r="B1638" s="5" t="inlineStr">
        <is>
          <t>DE · Munich</t>
        </is>
      </c>
      <c r="C1638" s="5" t="inlineStr">
        <is>
          <t>DE</t>
        </is>
      </c>
      <c r="D1638" s="5" t="inlineStr">
        <is>
          <t>Munich</t>
        </is>
      </c>
      <c r="E1638" s="5" t="inlineStr">
        <is>
          <t>Customer Service</t>
        </is>
      </c>
      <c r="F1638" s="5" t="inlineStr">
        <is>
          <t>L2</t>
        </is>
      </c>
      <c r="G1638" s="5" t="inlineStr">
        <is>
          <t>Customer Service L2</t>
        </is>
      </c>
      <c r="H1638" s="5" t="inlineStr">
        <is>
          <t>M</t>
        </is>
      </c>
      <c r="I1638" s="5" t="inlineStr">
        <is>
          <t>Permanent</t>
        </is>
      </c>
      <c r="J1638" s="5" t="inlineStr">
        <is>
          <t>Hybrid</t>
        </is>
      </c>
      <c r="K1638" s="5" t="n">
        <v>1</v>
      </c>
      <c r="L1638" s="5" t="n">
        <v>40</v>
      </c>
      <c r="M1638" s="5" t="n">
        <v>3</v>
      </c>
      <c r="N1638" s="41" t="n">
        <v>42600</v>
      </c>
      <c r="O1638" s="41" t="n">
        <v>0</v>
      </c>
      <c r="P1638" s="41" t="n">
        <v>0</v>
      </c>
      <c r="Q1638" s="41" t="n">
        <v>0</v>
      </c>
      <c r="R1638" s="41" t="n">
        <v>0</v>
      </c>
      <c r="S1638" s="28">
        <f>L1638*Settings!$C$7</f>
        <v/>
      </c>
      <c r="T1638" s="34">
        <f>O1638+P1638+Q1638+R1638</f>
        <v/>
      </c>
      <c r="U1638" s="34">
        <f>N1638+T1638</f>
        <v/>
      </c>
      <c r="V1638" s="33">
        <f>N1638/S1638</f>
        <v/>
      </c>
      <c r="W1638" s="33">
        <f>T1638/S1638</f>
        <v/>
      </c>
      <c r="X1638" s="33">
        <f>U1638/S1638</f>
        <v/>
      </c>
      <c r="Y1638" s="4">
        <f>IF(T1638&gt;0,1,0)</f>
        <v/>
      </c>
      <c r="Z1638" s="4">
        <f>INDEX('Job Evaluation'!$I$5:$I$40,MATCH(G1638,'Job Evaluation'!$A$5:$A$40,0))</f>
        <v/>
      </c>
      <c r="AA1638" s="4">
        <f>SUMPRODUCT(($C$2:$C$3444=C1638)*($X$2:$X$3444&lt;X1638))+SUMPRODUCT(($C$2:C1638=C1638)*($X$2:X1638=X1638))</f>
        <v/>
      </c>
      <c r="AB1638" s="4">
        <f>MIN(4,INT((AA1638-1)*4/COUNTIF($C$2:$C$3444,C1638))+1)</f>
        <v/>
      </c>
    </row>
    <row r="1639">
      <c r="A1639" s="5" t="inlineStr">
        <is>
          <t>W01900</t>
        </is>
      </c>
      <c r="B1639" s="5" t="inlineStr">
        <is>
          <t>PL · Kraków</t>
        </is>
      </c>
      <c r="C1639" s="5" t="inlineStr">
        <is>
          <t>PL</t>
        </is>
      </c>
      <c r="D1639" s="5" t="inlineStr">
        <is>
          <t>Krakow</t>
        </is>
      </c>
      <c r="E1639" s="5" t="inlineStr">
        <is>
          <t>Customer Service</t>
        </is>
      </c>
      <c r="F1639" s="5" t="inlineStr">
        <is>
          <t>L5</t>
        </is>
      </c>
      <c r="G1639" s="5" t="inlineStr">
        <is>
          <t>Customer Service L5</t>
        </is>
      </c>
      <c r="H1639" s="5" t="inlineStr">
        <is>
          <t>F</t>
        </is>
      </c>
      <c r="I1639" s="5" t="inlineStr">
        <is>
          <t>Fixed-term</t>
        </is>
      </c>
      <c r="J1639" s="5" t="inlineStr">
        <is>
          <t>Onsite</t>
        </is>
      </c>
      <c r="K1639" s="5" t="n">
        <v>0.8</v>
      </c>
      <c r="L1639" s="5" t="n">
        <v>32</v>
      </c>
      <c r="M1639" s="5" t="n">
        <v>2</v>
      </c>
      <c r="N1639" s="41" t="n">
        <v>47200</v>
      </c>
      <c r="O1639" s="41" t="n">
        <v>2870</v>
      </c>
      <c r="P1639" s="41" t="n">
        <v>0</v>
      </c>
      <c r="Q1639" s="41" t="n">
        <v>0</v>
      </c>
      <c r="R1639" s="41" t="n">
        <v>4200</v>
      </c>
      <c r="S1639" s="28">
        <f>L1639*Settings!$C$7</f>
        <v/>
      </c>
      <c r="T1639" s="34">
        <f>O1639+P1639+Q1639+R1639</f>
        <v/>
      </c>
      <c r="U1639" s="34">
        <f>N1639+T1639</f>
        <v/>
      </c>
      <c r="V1639" s="33">
        <f>N1639/S1639</f>
        <v/>
      </c>
      <c r="W1639" s="33">
        <f>T1639/S1639</f>
        <v/>
      </c>
      <c r="X1639" s="33">
        <f>U1639/S1639</f>
        <v/>
      </c>
      <c r="Y1639" s="4">
        <f>IF(T1639&gt;0,1,0)</f>
        <v/>
      </c>
      <c r="Z1639" s="4">
        <f>INDEX('Job Evaluation'!$I$5:$I$40,MATCH(G1639,'Job Evaluation'!$A$5:$A$40,0))</f>
        <v/>
      </c>
      <c r="AA1639" s="4">
        <f>SUMPRODUCT(($C$2:$C$3444=C1639)*($X$2:$X$3444&lt;X1639))+SUMPRODUCT(($C$2:C1639=C1639)*($X$2:X1639=X1639))</f>
        <v/>
      </c>
      <c r="AB1639" s="4">
        <f>MIN(4,INT((AA1639-1)*4/COUNTIF($C$2:$C$3444,C1639))+1)</f>
        <v/>
      </c>
    </row>
    <row r="1640">
      <c r="A1640" s="5" t="inlineStr">
        <is>
          <t>W01902</t>
        </is>
      </c>
      <c r="B1640" s="5" t="inlineStr">
        <is>
          <t>PL · Kraków</t>
        </is>
      </c>
      <c r="C1640" s="5" t="inlineStr">
        <is>
          <t>PL</t>
        </is>
      </c>
      <c r="D1640" s="5" t="inlineStr">
        <is>
          <t>Krakow</t>
        </is>
      </c>
      <c r="E1640" s="5" t="inlineStr">
        <is>
          <t>Customer Service</t>
        </is>
      </c>
      <c r="F1640" s="5" t="inlineStr">
        <is>
          <t>L5</t>
        </is>
      </c>
      <c r="G1640" s="5" t="inlineStr">
        <is>
          <t>Customer Service L5</t>
        </is>
      </c>
      <c r="H1640" s="5" t="inlineStr">
        <is>
          <t>F</t>
        </is>
      </c>
      <c r="I1640" s="5" t="inlineStr">
        <is>
          <t>Fixed-term</t>
        </is>
      </c>
      <c r="J1640" s="5" t="inlineStr">
        <is>
          <t>Hybrid</t>
        </is>
      </c>
      <c r="K1640" s="5" t="n">
        <v>1</v>
      </c>
      <c r="L1640" s="5" t="n">
        <v>40</v>
      </c>
      <c r="M1640" s="5" t="n">
        <v>4</v>
      </c>
      <c r="N1640" s="41" t="n">
        <v>49000</v>
      </c>
      <c r="O1640" s="41" t="n">
        <v>7900</v>
      </c>
      <c r="P1640" s="41" t="n">
        <v>0</v>
      </c>
      <c r="Q1640" s="41" t="n">
        <v>0</v>
      </c>
      <c r="R1640" s="41" t="n">
        <v>4200</v>
      </c>
      <c r="S1640" s="28">
        <f>L1640*Settings!$C$7</f>
        <v/>
      </c>
      <c r="T1640" s="34">
        <f>O1640+P1640+Q1640+R1640</f>
        <v/>
      </c>
      <c r="U1640" s="34">
        <f>N1640+T1640</f>
        <v/>
      </c>
      <c r="V1640" s="33">
        <f>N1640/S1640</f>
        <v/>
      </c>
      <c r="W1640" s="33">
        <f>T1640/S1640</f>
        <v/>
      </c>
      <c r="X1640" s="33">
        <f>U1640/S1640</f>
        <v/>
      </c>
      <c r="Y1640" s="4">
        <f>IF(T1640&gt;0,1,0)</f>
        <v/>
      </c>
      <c r="Z1640" s="4">
        <f>INDEX('Job Evaluation'!$I$5:$I$40,MATCH(G1640,'Job Evaluation'!$A$5:$A$40,0))</f>
        <v/>
      </c>
      <c r="AA1640" s="4">
        <f>SUMPRODUCT(($C$2:$C$3444=C1640)*($X$2:$X$3444&lt;X1640))+SUMPRODUCT(($C$2:C1640=C1640)*($X$2:X1640=X1640))</f>
        <v/>
      </c>
      <c r="AB1640" s="4">
        <f>MIN(4,INT((AA1640-1)*4/COUNTIF($C$2:$C$3444,C1640))+1)</f>
        <v/>
      </c>
    </row>
    <row r="1641">
      <c r="A1641" s="5" t="inlineStr">
        <is>
          <t>W01903</t>
        </is>
      </c>
      <c r="B1641" s="5" t="inlineStr">
        <is>
          <t>IT · Milan</t>
        </is>
      </c>
      <c r="C1641" s="5" t="inlineStr">
        <is>
          <t>IT</t>
        </is>
      </c>
      <c r="D1641" s="5" t="inlineStr">
        <is>
          <t>Milan</t>
        </is>
      </c>
      <c r="E1641" s="5" t="inlineStr">
        <is>
          <t>Customer Service</t>
        </is>
      </c>
      <c r="F1641" s="5" t="inlineStr">
        <is>
          <t>L2</t>
        </is>
      </c>
      <c r="G1641" s="5" t="inlineStr">
        <is>
          <t>Customer Service L2</t>
        </is>
      </c>
      <c r="H1641" s="5" t="inlineStr">
        <is>
          <t>F</t>
        </is>
      </c>
      <c r="I1641" s="5" t="inlineStr">
        <is>
          <t>Permanent</t>
        </is>
      </c>
      <c r="J1641" s="5" t="inlineStr">
        <is>
          <t>Onsite</t>
        </is>
      </c>
      <c r="K1641" s="5" t="n">
        <v>0.8</v>
      </c>
      <c r="L1641" s="5" t="n">
        <v>32</v>
      </c>
      <c r="M1641" s="5" t="n">
        <v>3</v>
      </c>
      <c r="N1641" s="41" t="n">
        <v>27120</v>
      </c>
      <c r="O1641" s="41" t="n">
        <v>0</v>
      </c>
      <c r="P1641" s="41" t="n">
        <v>0</v>
      </c>
      <c r="Q1641" s="41" t="n">
        <v>1056</v>
      </c>
      <c r="R1641" s="41" t="n">
        <v>0</v>
      </c>
      <c r="S1641" s="28">
        <f>L1641*Settings!$C$7</f>
        <v/>
      </c>
      <c r="T1641" s="34">
        <f>O1641+P1641+Q1641+R1641</f>
        <v/>
      </c>
      <c r="U1641" s="34">
        <f>N1641+T1641</f>
        <v/>
      </c>
      <c r="V1641" s="33">
        <f>N1641/S1641</f>
        <v/>
      </c>
      <c r="W1641" s="33">
        <f>T1641/S1641</f>
        <v/>
      </c>
      <c r="X1641" s="33">
        <f>U1641/S1641</f>
        <v/>
      </c>
      <c r="Y1641" s="4">
        <f>IF(T1641&gt;0,1,0)</f>
        <v/>
      </c>
      <c r="Z1641" s="4">
        <f>INDEX('Job Evaluation'!$I$5:$I$40,MATCH(G1641,'Job Evaluation'!$A$5:$A$40,0))</f>
        <v/>
      </c>
      <c r="AA1641" s="4">
        <f>SUMPRODUCT(($C$2:$C$3444=C1641)*($X$2:$X$3444&lt;X1641))+SUMPRODUCT(($C$2:C1641=C1641)*($X$2:X1641=X1641))</f>
        <v/>
      </c>
      <c r="AB1641" s="4">
        <f>MIN(4,INT((AA1641-1)*4/COUNTIF($C$2:$C$3444,C1641))+1)</f>
        <v/>
      </c>
    </row>
    <row r="1642">
      <c r="A1642" s="5" t="inlineStr">
        <is>
          <t>W01904</t>
        </is>
      </c>
      <c r="B1642" s="5" t="inlineStr">
        <is>
          <t>IT · Milan</t>
        </is>
      </c>
      <c r="C1642" s="5" t="inlineStr">
        <is>
          <t>IT</t>
        </is>
      </c>
      <c r="D1642" s="5" t="inlineStr">
        <is>
          <t>Milan</t>
        </is>
      </c>
      <c r="E1642" s="5" t="inlineStr">
        <is>
          <t>Tech</t>
        </is>
      </c>
      <c r="F1642" s="5" t="inlineStr">
        <is>
          <t>L1</t>
        </is>
      </c>
      <c r="G1642" s="5" t="inlineStr">
        <is>
          <t>Tech L1</t>
        </is>
      </c>
      <c r="H1642" s="5" t="inlineStr">
        <is>
          <t>M</t>
        </is>
      </c>
      <c r="I1642" s="5" t="inlineStr">
        <is>
          <t>Fixed-term</t>
        </is>
      </c>
      <c r="J1642" s="5" t="inlineStr">
        <is>
          <t>Hybrid</t>
        </is>
      </c>
      <c r="K1642" s="5" t="n">
        <v>1</v>
      </c>
      <c r="L1642" s="5" t="n">
        <v>40</v>
      </c>
      <c r="M1642" s="5" t="n">
        <v>3</v>
      </c>
      <c r="N1642" s="41" t="n">
        <v>33850</v>
      </c>
      <c r="O1642" s="41" t="n">
        <v>0</v>
      </c>
      <c r="P1642" s="41" t="n">
        <v>0</v>
      </c>
      <c r="Q1642" s="41" t="n">
        <v>0</v>
      </c>
      <c r="R1642" s="41" t="n">
        <v>0</v>
      </c>
      <c r="S1642" s="28">
        <f>L1642*Settings!$C$7</f>
        <v/>
      </c>
      <c r="T1642" s="34">
        <f>O1642+P1642+Q1642+R1642</f>
        <v/>
      </c>
      <c r="U1642" s="34">
        <f>N1642+T1642</f>
        <v/>
      </c>
      <c r="V1642" s="33">
        <f>N1642/S1642</f>
        <v/>
      </c>
      <c r="W1642" s="33">
        <f>T1642/S1642</f>
        <v/>
      </c>
      <c r="X1642" s="33">
        <f>U1642/S1642</f>
        <v/>
      </c>
      <c r="Y1642" s="4">
        <f>IF(T1642&gt;0,1,0)</f>
        <v/>
      </c>
      <c r="Z1642" s="4">
        <f>INDEX('Job Evaluation'!$I$5:$I$40,MATCH(G1642,'Job Evaluation'!$A$5:$A$40,0))</f>
        <v/>
      </c>
      <c r="AA1642" s="4">
        <f>SUMPRODUCT(($C$2:$C$3444=C1642)*($X$2:$X$3444&lt;X1642))+SUMPRODUCT(($C$2:C1642=C1642)*($X$2:X1642=X1642))</f>
        <v/>
      </c>
      <c r="AB1642" s="4">
        <f>MIN(4,INT((AA1642-1)*4/COUNTIF($C$2:$C$3444,C1642))+1)</f>
        <v/>
      </c>
    </row>
    <row r="1643">
      <c r="A1643" s="5" t="inlineStr">
        <is>
          <t>W01905</t>
        </is>
      </c>
      <c r="B1643" s="5" t="inlineStr">
        <is>
          <t>PL · Kraków</t>
        </is>
      </c>
      <c r="C1643" s="5" t="inlineStr">
        <is>
          <t>PL</t>
        </is>
      </c>
      <c r="D1643" s="5" t="inlineStr">
        <is>
          <t>Krakow</t>
        </is>
      </c>
      <c r="E1643" s="5" t="inlineStr">
        <is>
          <t>Operations</t>
        </is>
      </c>
      <c r="F1643" s="5" t="inlineStr">
        <is>
          <t>L1</t>
        </is>
      </c>
      <c r="G1643" s="5" t="inlineStr">
        <is>
          <t>Operations L1</t>
        </is>
      </c>
      <c r="H1643" s="5" t="inlineStr">
        <is>
          <t>F</t>
        </is>
      </c>
      <c r="I1643" s="5" t="inlineStr">
        <is>
          <t>Permanent</t>
        </is>
      </c>
      <c r="J1643" s="5" t="inlineStr">
        <is>
          <t>Hybrid</t>
        </is>
      </c>
      <c r="K1643" s="5" t="n">
        <v>1</v>
      </c>
      <c r="L1643" s="5" t="n">
        <v>40</v>
      </c>
      <c r="M1643" s="5" t="n">
        <v>3</v>
      </c>
      <c r="N1643" s="41" t="n">
        <v>16650</v>
      </c>
      <c r="O1643" s="41" t="n">
        <v>0</v>
      </c>
      <c r="P1643" s="41" t="n">
        <v>0</v>
      </c>
      <c r="Q1643" s="41" t="n">
        <v>0</v>
      </c>
      <c r="R1643" s="41" t="n">
        <v>0</v>
      </c>
      <c r="S1643" s="28">
        <f>L1643*Settings!$C$7</f>
        <v/>
      </c>
      <c r="T1643" s="34">
        <f>O1643+P1643+Q1643+R1643</f>
        <v/>
      </c>
      <c r="U1643" s="34">
        <f>N1643+T1643</f>
        <v/>
      </c>
      <c r="V1643" s="33">
        <f>N1643/S1643</f>
        <v/>
      </c>
      <c r="W1643" s="33">
        <f>T1643/S1643</f>
        <v/>
      </c>
      <c r="X1643" s="33">
        <f>U1643/S1643</f>
        <v/>
      </c>
      <c r="Y1643" s="4">
        <f>IF(T1643&gt;0,1,0)</f>
        <v/>
      </c>
      <c r="Z1643" s="4">
        <f>INDEX('Job Evaluation'!$I$5:$I$40,MATCH(G1643,'Job Evaluation'!$A$5:$A$40,0))</f>
        <v/>
      </c>
      <c r="AA1643" s="4">
        <f>SUMPRODUCT(($C$2:$C$3444=C1643)*($X$2:$X$3444&lt;X1643))+SUMPRODUCT(($C$2:C1643=C1643)*($X$2:X1643=X1643))</f>
        <v/>
      </c>
      <c r="AB1643" s="4">
        <f>MIN(4,INT((AA1643-1)*4/COUNTIF($C$2:$C$3444,C1643))+1)</f>
        <v/>
      </c>
    </row>
    <row r="1644">
      <c r="A1644" s="5" t="inlineStr">
        <is>
          <t>W01906</t>
        </is>
      </c>
      <c r="B1644" s="5" t="inlineStr">
        <is>
          <t>PL · Kraków</t>
        </is>
      </c>
      <c r="C1644" s="5" t="inlineStr">
        <is>
          <t>PL</t>
        </is>
      </c>
      <c r="D1644" s="5" t="inlineStr">
        <is>
          <t>Krakow</t>
        </is>
      </c>
      <c r="E1644" s="5" t="inlineStr">
        <is>
          <t>Operations</t>
        </is>
      </c>
      <c r="F1644" s="5" t="inlineStr">
        <is>
          <t>L4</t>
        </is>
      </c>
      <c r="G1644" s="5" t="inlineStr">
        <is>
          <t>Operations L4</t>
        </is>
      </c>
      <c r="H1644" s="5" t="inlineStr">
        <is>
          <t>M</t>
        </is>
      </c>
      <c r="I1644" s="5" t="inlineStr">
        <is>
          <t>Permanent</t>
        </is>
      </c>
      <c r="J1644" s="5" t="inlineStr">
        <is>
          <t>Hybrid</t>
        </is>
      </c>
      <c r="K1644" s="5" t="n">
        <v>1</v>
      </c>
      <c r="L1644" s="5" t="n">
        <v>40</v>
      </c>
      <c r="M1644" s="5" t="n">
        <v>1</v>
      </c>
      <c r="N1644" s="41" t="n">
        <v>43800</v>
      </c>
      <c r="O1644" s="41" t="n">
        <v>0</v>
      </c>
      <c r="P1644" s="41" t="n">
        <v>0</v>
      </c>
      <c r="Q1644" s="41" t="n">
        <v>0</v>
      </c>
      <c r="R1644" s="41" t="n">
        <v>0</v>
      </c>
      <c r="S1644" s="28">
        <f>L1644*Settings!$C$7</f>
        <v/>
      </c>
      <c r="T1644" s="34">
        <f>O1644+P1644+Q1644+R1644</f>
        <v/>
      </c>
      <c r="U1644" s="34">
        <f>N1644+T1644</f>
        <v/>
      </c>
      <c r="V1644" s="33">
        <f>N1644/S1644</f>
        <v/>
      </c>
      <c r="W1644" s="33">
        <f>T1644/S1644</f>
        <v/>
      </c>
      <c r="X1644" s="33">
        <f>U1644/S1644</f>
        <v/>
      </c>
      <c r="Y1644" s="4">
        <f>IF(T1644&gt;0,1,0)</f>
        <v/>
      </c>
      <c r="Z1644" s="4">
        <f>INDEX('Job Evaluation'!$I$5:$I$40,MATCH(G1644,'Job Evaluation'!$A$5:$A$40,0))</f>
        <v/>
      </c>
      <c r="AA1644" s="4">
        <f>SUMPRODUCT(($C$2:$C$3444=C1644)*($X$2:$X$3444&lt;X1644))+SUMPRODUCT(($C$2:C1644=C1644)*($X$2:X1644=X1644))</f>
        <v/>
      </c>
      <c r="AB1644" s="4">
        <f>MIN(4,INT((AA1644-1)*4/COUNTIF($C$2:$C$3444,C1644))+1)</f>
        <v/>
      </c>
    </row>
    <row r="1645">
      <c r="A1645" s="5" t="inlineStr">
        <is>
          <t>W01907</t>
        </is>
      </c>
      <c r="B1645" s="5" t="inlineStr">
        <is>
          <t>DE · Munich</t>
        </is>
      </c>
      <c r="C1645" s="5" t="inlineStr">
        <is>
          <t>DE</t>
        </is>
      </c>
      <c r="D1645" s="5" t="inlineStr">
        <is>
          <t>Munich</t>
        </is>
      </c>
      <c r="E1645" s="5" t="inlineStr">
        <is>
          <t>Operations</t>
        </is>
      </c>
      <c r="F1645" s="5" t="inlineStr">
        <is>
          <t>L4</t>
        </is>
      </c>
      <c r="G1645" s="5" t="inlineStr">
        <is>
          <t>Operations L4</t>
        </is>
      </c>
      <c r="H1645" s="5" t="inlineStr">
        <is>
          <t>F</t>
        </is>
      </c>
      <c r="I1645" s="5" t="inlineStr">
        <is>
          <t>Permanent</t>
        </is>
      </c>
      <c r="J1645" s="5" t="inlineStr">
        <is>
          <t>Hybrid</t>
        </is>
      </c>
      <c r="K1645" s="5" t="n">
        <v>1</v>
      </c>
      <c r="L1645" s="5" t="n">
        <v>40</v>
      </c>
      <c r="M1645" s="5" t="n">
        <v>4</v>
      </c>
      <c r="N1645" s="41" t="n">
        <v>75150</v>
      </c>
      <c r="O1645" s="41" t="n">
        <v>6340</v>
      </c>
      <c r="P1645" s="41" t="n">
        <v>0</v>
      </c>
      <c r="Q1645" s="41" t="n">
        <v>0</v>
      </c>
      <c r="R1645" s="41" t="n">
        <v>0</v>
      </c>
      <c r="S1645" s="28">
        <f>L1645*Settings!$C$7</f>
        <v/>
      </c>
      <c r="T1645" s="34">
        <f>O1645+P1645+Q1645+R1645</f>
        <v/>
      </c>
      <c r="U1645" s="34">
        <f>N1645+T1645</f>
        <v/>
      </c>
      <c r="V1645" s="33">
        <f>N1645/S1645</f>
        <v/>
      </c>
      <c r="W1645" s="33">
        <f>T1645/S1645</f>
        <v/>
      </c>
      <c r="X1645" s="33">
        <f>U1645/S1645</f>
        <v/>
      </c>
      <c r="Y1645" s="4">
        <f>IF(T1645&gt;0,1,0)</f>
        <v/>
      </c>
      <c r="Z1645" s="4">
        <f>INDEX('Job Evaluation'!$I$5:$I$40,MATCH(G1645,'Job Evaluation'!$A$5:$A$40,0))</f>
        <v/>
      </c>
      <c r="AA1645" s="4">
        <f>SUMPRODUCT(($C$2:$C$3444=C1645)*($X$2:$X$3444&lt;X1645))+SUMPRODUCT(($C$2:C1645=C1645)*($X$2:X1645=X1645))</f>
        <v/>
      </c>
      <c r="AB1645" s="4">
        <f>MIN(4,INT((AA1645-1)*4/COUNTIF($C$2:$C$3444,C1645))+1)</f>
        <v/>
      </c>
    </row>
    <row r="1646">
      <c r="A1646" s="5" t="inlineStr">
        <is>
          <t>W01909</t>
        </is>
      </c>
      <c r="B1646" s="5" t="inlineStr">
        <is>
          <t>ES · Barcelona</t>
        </is>
      </c>
      <c r="C1646" s="5" t="inlineStr">
        <is>
          <t>ES</t>
        </is>
      </c>
      <c r="D1646" s="5" t="inlineStr">
        <is>
          <t>Barcelona</t>
        </is>
      </c>
      <c r="E1646" s="5" t="inlineStr">
        <is>
          <t>Customer Service</t>
        </is>
      </c>
      <c r="F1646" s="5" t="inlineStr">
        <is>
          <t>L2</t>
        </is>
      </c>
      <c r="G1646" s="5" t="inlineStr">
        <is>
          <t>Customer Service L2</t>
        </is>
      </c>
      <c r="H1646" s="5" t="inlineStr">
        <is>
          <t>F</t>
        </is>
      </c>
      <c r="I1646" s="5" t="inlineStr">
        <is>
          <t>Permanent</t>
        </is>
      </c>
      <c r="J1646" s="5" t="inlineStr">
        <is>
          <t>Onsite</t>
        </is>
      </c>
      <c r="K1646" s="5" t="n">
        <v>1</v>
      </c>
      <c r="L1646" s="5" t="n">
        <v>40</v>
      </c>
      <c r="M1646" s="5" t="n">
        <v>4</v>
      </c>
      <c r="N1646" s="41" t="n">
        <v>24350</v>
      </c>
      <c r="O1646" s="41" t="n">
        <v>0</v>
      </c>
      <c r="P1646" s="41" t="n">
        <v>0</v>
      </c>
      <c r="Q1646" s="41" t="n">
        <v>1200</v>
      </c>
      <c r="R1646" s="41" t="n">
        <v>0</v>
      </c>
      <c r="S1646" s="28">
        <f>L1646*Settings!$C$7</f>
        <v/>
      </c>
      <c r="T1646" s="34">
        <f>O1646+P1646+Q1646+R1646</f>
        <v/>
      </c>
      <c r="U1646" s="34">
        <f>N1646+T1646</f>
        <v/>
      </c>
      <c r="V1646" s="33">
        <f>N1646/S1646</f>
        <v/>
      </c>
      <c r="W1646" s="33">
        <f>T1646/S1646</f>
        <v/>
      </c>
      <c r="X1646" s="33">
        <f>U1646/S1646</f>
        <v/>
      </c>
      <c r="Y1646" s="4">
        <f>IF(T1646&gt;0,1,0)</f>
        <v/>
      </c>
      <c r="Z1646" s="4">
        <f>INDEX('Job Evaluation'!$I$5:$I$40,MATCH(G1646,'Job Evaluation'!$A$5:$A$40,0))</f>
        <v/>
      </c>
      <c r="AA1646" s="4">
        <f>SUMPRODUCT(($C$2:$C$3444=C1646)*($X$2:$X$3444&lt;X1646))+SUMPRODUCT(($C$2:C1646=C1646)*($X$2:X1646=X1646))</f>
        <v/>
      </c>
      <c r="AB1646" s="4">
        <f>MIN(4,INT((AA1646-1)*4/COUNTIF($C$2:$C$3444,C1646))+1)</f>
        <v/>
      </c>
    </row>
    <row r="1647">
      <c r="A1647" s="5" t="inlineStr">
        <is>
          <t>W01910</t>
        </is>
      </c>
      <c r="B1647" s="5" t="inlineStr">
        <is>
          <t>ES · Barcelona</t>
        </is>
      </c>
      <c r="C1647" s="5" t="inlineStr">
        <is>
          <t>ES</t>
        </is>
      </c>
      <c r="D1647" s="5" t="inlineStr">
        <is>
          <t>Barcelona</t>
        </is>
      </c>
      <c r="E1647" s="5" t="inlineStr">
        <is>
          <t>Tech</t>
        </is>
      </c>
      <c r="F1647" s="5" t="inlineStr">
        <is>
          <t>L4</t>
        </is>
      </c>
      <c r="G1647" s="5" t="inlineStr">
        <is>
          <t>Tech L4</t>
        </is>
      </c>
      <c r="H1647" s="5" t="inlineStr">
        <is>
          <t>M</t>
        </is>
      </c>
      <c r="I1647" s="5" t="inlineStr">
        <is>
          <t>Permanent</t>
        </is>
      </c>
      <c r="J1647" s="5" t="inlineStr">
        <is>
          <t>Onsite</t>
        </is>
      </c>
      <c r="K1647" s="5" t="n">
        <v>1</v>
      </c>
      <c r="L1647" s="5" t="n">
        <v>40</v>
      </c>
      <c r="M1647" s="5" t="n">
        <v>3</v>
      </c>
      <c r="N1647" s="41" t="n">
        <v>65300</v>
      </c>
      <c r="O1647" s="41" t="n">
        <v>5370</v>
      </c>
      <c r="P1647" s="41" t="n">
        <v>0</v>
      </c>
      <c r="Q1647" s="41" t="n">
        <v>0</v>
      </c>
      <c r="R1647" s="41" t="n">
        <v>0</v>
      </c>
      <c r="S1647" s="28">
        <f>L1647*Settings!$C$7</f>
        <v/>
      </c>
      <c r="T1647" s="34">
        <f>O1647+P1647+Q1647+R1647</f>
        <v/>
      </c>
      <c r="U1647" s="34">
        <f>N1647+T1647</f>
        <v/>
      </c>
      <c r="V1647" s="33">
        <f>N1647/S1647</f>
        <v/>
      </c>
      <c r="W1647" s="33">
        <f>T1647/S1647</f>
        <v/>
      </c>
      <c r="X1647" s="33">
        <f>U1647/S1647</f>
        <v/>
      </c>
      <c r="Y1647" s="4">
        <f>IF(T1647&gt;0,1,0)</f>
        <v/>
      </c>
      <c r="Z1647" s="4">
        <f>INDEX('Job Evaluation'!$I$5:$I$40,MATCH(G1647,'Job Evaluation'!$A$5:$A$40,0))</f>
        <v/>
      </c>
      <c r="AA1647" s="4">
        <f>SUMPRODUCT(($C$2:$C$3444=C1647)*($X$2:$X$3444&lt;X1647))+SUMPRODUCT(($C$2:C1647=C1647)*($X$2:X1647=X1647))</f>
        <v/>
      </c>
      <c r="AB1647" s="4">
        <f>MIN(4,INT((AA1647-1)*4/COUNTIF($C$2:$C$3444,C1647))+1)</f>
        <v/>
      </c>
    </row>
    <row r="1648">
      <c r="A1648" s="5" t="inlineStr">
        <is>
          <t>W01911</t>
        </is>
      </c>
      <c r="B1648" s="5" t="inlineStr">
        <is>
          <t>ES · Barcelona</t>
        </is>
      </c>
      <c r="C1648" s="5" t="inlineStr">
        <is>
          <t>ES</t>
        </is>
      </c>
      <c r="D1648" s="5" t="inlineStr">
        <is>
          <t>Barcelona</t>
        </is>
      </c>
      <c r="E1648" s="5" t="inlineStr">
        <is>
          <t>Customer Service</t>
        </is>
      </c>
      <c r="F1648" s="5" t="inlineStr">
        <is>
          <t>L1</t>
        </is>
      </c>
      <c r="G1648" s="5" t="inlineStr">
        <is>
          <t>Customer Service L1</t>
        </is>
      </c>
      <c r="H1648" s="5" t="inlineStr">
        <is>
          <t>F</t>
        </is>
      </c>
      <c r="I1648" s="5" t="inlineStr">
        <is>
          <t>Fixed-term</t>
        </is>
      </c>
      <c r="J1648" s="5" t="inlineStr">
        <is>
          <t>Remote</t>
        </is>
      </c>
      <c r="K1648" s="5" t="n">
        <v>1</v>
      </c>
      <c r="L1648" s="5" t="n">
        <v>40</v>
      </c>
      <c r="M1648" s="5" t="n">
        <v>3</v>
      </c>
      <c r="N1648" s="41" t="n">
        <v>23000</v>
      </c>
      <c r="O1648" s="41" t="n">
        <v>0</v>
      </c>
      <c r="P1648" s="41" t="n">
        <v>0</v>
      </c>
      <c r="Q1648" s="41" t="n">
        <v>0</v>
      </c>
      <c r="R1648" s="41" t="n">
        <v>0</v>
      </c>
      <c r="S1648" s="28">
        <f>L1648*Settings!$C$7</f>
        <v/>
      </c>
      <c r="T1648" s="34">
        <f>O1648+P1648+Q1648+R1648</f>
        <v/>
      </c>
      <c r="U1648" s="34">
        <f>N1648+T1648</f>
        <v/>
      </c>
      <c r="V1648" s="33">
        <f>N1648/S1648</f>
        <v/>
      </c>
      <c r="W1648" s="33">
        <f>T1648/S1648</f>
        <v/>
      </c>
      <c r="X1648" s="33">
        <f>U1648/S1648</f>
        <v/>
      </c>
      <c r="Y1648" s="4">
        <f>IF(T1648&gt;0,1,0)</f>
        <v/>
      </c>
      <c r="Z1648" s="4">
        <f>INDEX('Job Evaluation'!$I$5:$I$40,MATCH(G1648,'Job Evaluation'!$A$5:$A$40,0))</f>
        <v/>
      </c>
      <c r="AA1648" s="4">
        <f>SUMPRODUCT(($C$2:$C$3444=C1648)*($X$2:$X$3444&lt;X1648))+SUMPRODUCT(($C$2:C1648=C1648)*($X$2:X1648=X1648))</f>
        <v/>
      </c>
      <c r="AB1648" s="4">
        <f>MIN(4,INT((AA1648-1)*4/COUNTIF($C$2:$C$3444,C1648))+1)</f>
        <v/>
      </c>
    </row>
    <row r="1649">
      <c r="A1649" s="5" t="inlineStr">
        <is>
          <t>W01912</t>
        </is>
      </c>
      <c r="B1649" s="5" t="inlineStr">
        <is>
          <t>DE · Munich</t>
        </is>
      </c>
      <c r="C1649" s="5" t="inlineStr">
        <is>
          <t>DE</t>
        </is>
      </c>
      <c r="D1649" s="5" t="inlineStr">
        <is>
          <t>Munich</t>
        </is>
      </c>
      <c r="E1649" s="5" t="inlineStr">
        <is>
          <t>Tech</t>
        </is>
      </c>
      <c r="F1649" s="5" t="inlineStr">
        <is>
          <t>L6</t>
        </is>
      </c>
      <c r="G1649" s="5" t="inlineStr">
        <is>
          <t>Tech L6</t>
        </is>
      </c>
      <c r="H1649" s="5" t="inlineStr">
        <is>
          <t>M</t>
        </is>
      </c>
      <c r="I1649" s="5" t="inlineStr">
        <is>
          <t>Fixed-term</t>
        </is>
      </c>
      <c r="J1649" s="5" t="inlineStr">
        <is>
          <t>Onsite</t>
        </is>
      </c>
      <c r="K1649" s="5" t="n">
        <v>1</v>
      </c>
      <c r="L1649" s="5" t="n">
        <v>40</v>
      </c>
      <c r="M1649" s="5" t="n">
        <v>3</v>
      </c>
      <c r="N1649" s="41" t="n">
        <v>183300</v>
      </c>
      <c r="O1649" s="41" t="n">
        <v>35240</v>
      </c>
      <c r="P1649" s="41" t="n">
        <v>0</v>
      </c>
      <c r="Q1649" s="41" t="n">
        <v>0</v>
      </c>
      <c r="R1649" s="41" t="n">
        <v>7200</v>
      </c>
      <c r="S1649" s="28">
        <f>L1649*Settings!$C$7</f>
        <v/>
      </c>
      <c r="T1649" s="34">
        <f>O1649+P1649+Q1649+R1649</f>
        <v/>
      </c>
      <c r="U1649" s="34">
        <f>N1649+T1649</f>
        <v/>
      </c>
      <c r="V1649" s="33">
        <f>N1649/S1649</f>
        <v/>
      </c>
      <c r="W1649" s="33">
        <f>T1649/S1649</f>
        <v/>
      </c>
      <c r="X1649" s="33">
        <f>U1649/S1649</f>
        <v/>
      </c>
      <c r="Y1649" s="4">
        <f>IF(T1649&gt;0,1,0)</f>
        <v/>
      </c>
      <c r="Z1649" s="4">
        <f>INDEX('Job Evaluation'!$I$5:$I$40,MATCH(G1649,'Job Evaluation'!$A$5:$A$40,0))</f>
        <v/>
      </c>
      <c r="AA1649" s="4">
        <f>SUMPRODUCT(($C$2:$C$3444=C1649)*($X$2:$X$3444&lt;X1649))+SUMPRODUCT(($C$2:C1649=C1649)*($X$2:X1649=X1649))</f>
        <v/>
      </c>
      <c r="AB1649" s="4">
        <f>MIN(4,INT((AA1649-1)*4/COUNTIF($C$2:$C$3444,C1649))+1)</f>
        <v/>
      </c>
    </row>
    <row r="1650">
      <c r="A1650" s="5" t="inlineStr">
        <is>
          <t>W01914</t>
        </is>
      </c>
      <c r="B1650" s="5" t="inlineStr">
        <is>
          <t>PL · Kraków</t>
        </is>
      </c>
      <c r="C1650" s="5" t="inlineStr">
        <is>
          <t>PL</t>
        </is>
      </c>
      <c r="D1650" s="5" t="inlineStr">
        <is>
          <t>Krakow</t>
        </is>
      </c>
      <c r="E1650" s="5" t="inlineStr">
        <is>
          <t>Finance</t>
        </is>
      </c>
      <c r="F1650" s="5" t="inlineStr">
        <is>
          <t>L6</t>
        </is>
      </c>
      <c r="G1650" s="5" t="inlineStr">
        <is>
          <t>Finance L6</t>
        </is>
      </c>
      <c r="H1650" s="5" t="inlineStr">
        <is>
          <t>M</t>
        </is>
      </c>
      <c r="I1650" s="5" t="inlineStr">
        <is>
          <t>Permanent</t>
        </is>
      </c>
      <c r="J1650" s="5" t="inlineStr">
        <is>
          <t>Onsite</t>
        </is>
      </c>
      <c r="K1650" s="5" t="n">
        <v>1</v>
      </c>
      <c r="L1650" s="5" t="n">
        <v>40</v>
      </c>
      <c r="M1650" s="5" t="n">
        <v>2</v>
      </c>
      <c r="N1650" s="41" t="n">
        <v>96150</v>
      </c>
      <c r="O1650" s="41" t="n">
        <v>9360</v>
      </c>
      <c r="P1650" s="41" t="n">
        <v>0</v>
      </c>
      <c r="Q1650" s="41" t="n">
        <v>0</v>
      </c>
      <c r="R1650" s="41" t="n">
        <v>4200</v>
      </c>
      <c r="S1650" s="28">
        <f>L1650*Settings!$C$7</f>
        <v/>
      </c>
      <c r="T1650" s="34">
        <f>O1650+P1650+Q1650+R1650</f>
        <v/>
      </c>
      <c r="U1650" s="34">
        <f>N1650+T1650</f>
        <v/>
      </c>
      <c r="V1650" s="33">
        <f>N1650/S1650</f>
        <v/>
      </c>
      <c r="W1650" s="33">
        <f>T1650/S1650</f>
        <v/>
      </c>
      <c r="X1650" s="33">
        <f>U1650/S1650</f>
        <v/>
      </c>
      <c r="Y1650" s="4">
        <f>IF(T1650&gt;0,1,0)</f>
        <v/>
      </c>
      <c r="Z1650" s="4">
        <f>INDEX('Job Evaluation'!$I$5:$I$40,MATCH(G1650,'Job Evaluation'!$A$5:$A$40,0))</f>
        <v/>
      </c>
      <c r="AA1650" s="4">
        <f>SUMPRODUCT(($C$2:$C$3444=C1650)*($X$2:$X$3444&lt;X1650))+SUMPRODUCT(($C$2:C1650=C1650)*($X$2:X1650=X1650))</f>
        <v/>
      </c>
      <c r="AB1650" s="4">
        <f>MIN(4,INT((AA1650-1)*4/COUNTIF($C$2:$C$3444,C1650))+1)</f>
        <v/>
      </c>
    </row>
    <row r="1651">
      <c r="A1651" s="5" t="inlineStr">
        <is>
          <t>W01915</t>
        </is>
      </c>
      <c r="B1651" s="5" t="inlineStr">
        <is>
          <t>IT · Milan</t>
        </is>
      </c>
      <c r="C1651" s="5" t="inlineStr">
        <is>
          <t>IT</t>
        </is>
      </c>
      <c r="D1651" s="5" t="inlineStr">
        <is>
          <t>Milan</t>
        </is>
      </c>
      <c r="E1651" s="5" t="inlineStr">
        <is>
          <t>Tech</t>
        </is>
      </c>
      <c r="F1651" s="5" t="inlineStr">
        <is>
          <t>L4</t>
        </is>
      </c>
      <c r="G1651" s="5" t="inlineStr">
        <is>
          <t>Tech L4</t>
        </is>
      </c>
      <c r="H1651" s="5" t="inlineStr">
        <is>
          <t>M</t>
        </is>
      </c>
      <c r="I1651" s="5" t="inlineStr">
        <is>
          <t>Permanent</t>
        </is>
      </c>
      <c r="J1651" s="5" t="inlineStr">
        <is>
          <t>Remote</t>
        </is>
      </c>
      <c r="K1651" s="5" t="n">
        <v>1</v>
      </c>
      <c r="L1651" s="5" t="n">
        <v>40</v>
      </c>
      <c r="M1651" s="5" t="n">
        <v>4</v>
      </c>
      <c r="N1651" s="41" t="n">
        <v>78450</v>
      </c>
      <c r="O1651" s="41" t="n">
        <v>7230</v>
      </c>
      <c r="P1651" s="41" t="n">
        <v>0</v>
      </c>
      <c r="Q1651" s="41" t="n">
        <v>0</v>
      </c>
      <c r="R1651" s="41" t="n">
        <v>0</v>
      </c>
      <c r="S1651" s="28">
        <f>L1651*Settings!$C$7</f>
        <v/>
      </c>
      <c r="T1651" s="34">
        <f>O1651+P1651+Q1651+R1651</f>
        <v/>
      </c>
      <c r="U1651" s="34">
        <f>N1651+T1651</f>
        <v/>
      </c>
      <c r="V1651" s="33">
        <f>N1651/S1651</f>
        <v/>
      </c>
      <c r="W1651" s="33">
        <f>T1651/S1651</f>
        <v/>
      </c>
      <c r="X1651" s="33">
        <f>U1651/S1651</f>
        <v/>
      </c>
      <c r="Y1651" s="4">
        <f>IF(T1651&gt;0,1,0)</f>
        <v/>
      </c>
      <c r="Z1651" s="4">
        <f>INDEX('Job Evaluation'!$I$5:$I$40,MATCH(G1651,'Job Evaluation'!$A$5:$A$40,0))</f>
        <v/>
      </c>
      <c r="AA1651" s="4">
        <f>SUMPRODUCT(($C$2:$C$3444=C1651)*($X$2:$X$3444&lt;X1651))+SUMPRODUCT(($C$2:C1651=C1651)*($X$2:X1651=X1651))</f>
        <v/>
      </c>
      <c r="AB1651" s="4">
        <f>MIN(4,INT((AA1651-1)*4/COUNTIF($C$2:$C$3444,C1651))+1)</f>
        <v/>
      </c>
    </row>
    <row r="1652">
      <c r="A1652" s="5" t="inlineStr">
        <is>
          <t>W01916</t>
        </is>
      </c>
      <c r="B1652" s="5" t="inlineStr">
        <is>
          <t>DE · Munich</t>
        </is>
      </c>
      <c r="C1652" s="5" t="inlineStr">
        <is>
          <t>DE</t>
        </is>
      </c>
      <c r="D1652" s="5" t="inlineStr">
        <is>
          <t>Munich</t>
        </is>
      </c>
      <c r="E1652" s="5" t="inlineStr">
        <is>
          <t>Operations</t>
        </is>
      </c>
      <c r="F1652" s="5" t="inlineStr">
        <is>
          <t>L3</t>
        </is>
      </c>
      <c r="G1652" s="5" t="inlineStr">
        <is>
          <t>Operations L3</t>
        </is>
      </c>
      <c r="H1652" s="5" t="inlineStr">
        <is>
          <t>F</t>
        </is>
      </c>
      <c r="I1652" s="5" t="inlineStr">
        <is>
          <t>Permanent</t>
        </is>
      </c>
      <c r="J1652" s="5" t="inlineStr">
        <is>
          <t>Remote</t>
        </is>
      </c>
      <c r="K1652" s="5" t="n">
        <v>0.8</v>
      </c>
      <c r="L1652" s="5" t="n">
        <v>32</v>
      </c>
      <c r="M1652" s="5" t="n">
        <v>1</v>
      </c>
      <c r="N1652" s="41" t="n">
        <v>43240</v>
      </c>
      <c r="O1652" s="41" t="n">
        <v>0</v>
      </c>
      <c r="P1652" s="41" t="n">
        <v>0</v>
      </c>
      <c r="Q1652" s="41" t="n">
        <v>0</v>
      </c>
      <c r="R1652" s="41" t="n">
        <v>0</v>
      </c>
      <c r="S1652" s="28">
        <f>L1652*Settings!$C$7</f>
        <v/>
      </c>
      <c r="T1652" s="34">
        <f>O1652+P1652+Q1652+R1652</f>
        <v/>
      </c>
      <c r="U1652" s="34">
        <f>N1652+T1652</f>
        <v/>
      </c>
      <c r="V1652" s="33">
        <f>N1652/S1652</f>
        <v/>
      </c>
      <c r="W1652" s="33">
        <f>T1652/S1652</f>
        <v/>
      </c>
      <c r="X1652" s="33">
        <f>U1652/S1652</f>
        <v/>
      </c>
      <c r="Y1652" s="4">
        <f>IF(T1652&gt;0,1,0)</f>
        <v/>
      </c>
      <c r="Z1652" s="4">
        <f>INDEX('Job Evaluation'!$I$5:$I$40,MATCH(G1652,'Job Evaluation'!$A$5:$A$40,0))</f>
        <v/>
      </c>
      <c r="AA1652" s="4">
        <f>SUMPRODUCT(($C$2:$C$3444=C1652)*($X$2:$X$3444&lt;X1652))+SUMPRODUCT(($C$2:C1652=C1652)*($X$2:X1652=X1652))</f>
        <v/>
      </c>
      <c r="AB1652" s="4">
        <f>MIN(4,INT((AA1652-1)*4/COUNTIF($C$2:$C$3444,C1652))+1)</f>
        <v/>
      </c>
    </row>
    <row r="1653">
      <c r="A1653" s="5" t="inlineStr">
        <is>
          <t>W01917</t>
        </is>
      </c>
      <c r="B1653" s="5" t="inlineStr">
        <is>
          <t>PL · Kraków</t>
        </is>
      </c>
      <c r="C1653" s="5" t="inlineStr">
        <is>
          <t>PL</t>
        </is>
      </c>
      <c r="D1653" s="5" t="inlineStr">
        <is>
          <t>Krakow</t>
        </is>
      </c>
      <c r="E1653" s="5" t="inlineStr">
        <is>
          <t>HR</t>
        </is>
      </c>
      <c r="F1653" s="5" t="inlineStr">
        <is>
          <t>L1</t>
        </is>
      </c>
      <c r="G1653" s="5" t="inlineStr">
        <is>
          <t>HR L1</t>
        </is>
      </c>
      <c r="H1653" s="5" t="inlineStr">
        <is>
          <t>F</t>
        </is>
      </c>
      <c r="I1653" s="5" t="inlineStr">
        <is>
          <t>Fixed-term</t>
        </is>
      </c>
      <c r="J1653" s="5" t="inlineStr">
        <is>
          <t>Remote</t>
        </is>
      </c>
      <c r="K1653" s="5" t="n">
        <v>1</v>
      </c>
      <c r="L1653" s="5" t="n">
        <v>40</v>
      </c>
      <c r="M1653" s="5" t="n">
        <v>5</v>
      </c>
      <c r="N1653" s="41" t="n">
        <v>17050</v>
      </c>
      <c r="O1653" s="41" t="n">
        <v>0</v>
      </c>
      <c r="P1653" s="41" t="n">
        <v>0</v>
      </c>
      <c r="Q1653" s="41" t="n">
        <v>0</v>
      </c>
      <c r="R1653" s="41" t="n">
        <v>0</v>
      </c>
      <c r="S1653" s="28">
        <f>L1653*Settings!$C$7</f>
        <v/>
      </c>
      <c r="T1653" s="34">
        <f>O1653+P1653+Q1653+R1653</f>
        <v/>
      </c>
      <c r="U1653" s="34">
        <f>N1653+T1653</f>
        <v/>
      </c>
      <c r="V1653" s="33">
        <f>N1653/S1653</f>
        <v/>
      </c>
      <c r="W1653" s="33">
        <f>T1653/S1653</f>
        <v/>
      </c>
      <c r="X1653" s="33">
        <f>U1653/S1653</f>
        <v/>
      </c>
      <c r="Y1653" s="4">
        <f>IF(T1653&gt;0,1,0)</f>
        <v/>
      </c>
      <c r="Z1653" s="4">
        <f>INDEX('Job Evaluation'!$I$5:$I$40,MATCH(G1653,'Job Evaluation'!$A$5:$A$40,0))</f>
        <v/>
      </c>
      <c r="AA1653" s="4">
        <f>SUMPRODUCT(($C$2:$C$3444=C1653)*($X$2:$X$3444&lt;X1653))+SUMPRODUCT(($C$2:C1653=C1653)*($X$2:X1653=X1653))</f>
        <v/>
      </c>
      <c r="AB1653" s="4">
        <f>MIN(4,INT((AA1653-1)*4/COUNTIF($C$2:$C$3444,C1653))+1)</f>
        <v/>
      </c>
    </row>
    <row r="1654">
      <c r="A1654" s="5" t="inlineStr">
        <is>
          <t>W01918</t>
        </is>
      </c>
      <c r="B1654" s="5" t="inlineStr">
        <is>
          <t>DE · Munich</t>
        </is>
      </c>
      <c r="C1654" s="5" t="inlineStr">
        <is>
          <t>DE</t>
        </is>
      </c>
      <c r="D1654" s="5" t="inlineStr">
        <is>
          <t>Munich</t>
        </is>
      </c>
      <c r="E1654" s="5" t="inlineStr">
        <is>
          <t>Finance</t>
        </is>
      </c>
      <c r="F1654" s="5" t="inlineStr">
        <is>
          <t>L4</t>
        </is>
      </c>
      <c r="G1654" s="5" t="inlineStr">
        <is>
          <t>Finance L4</t>
        </is>
      </c>
      <c r="H1654" s="5" t="inlineStr">
        <is>
          <t>F</t>
        </is>
      </c>
      <c r="I1654" s="5" t="inlineStr">
        <is>
          <t>Permanent</t>
        </is>
      </c>
      <c r="J1654" s="5" t="inlineStr">
        <is>
          <t>Onsite</t>
        </is>
      </c>
      <c r="K1654" s="5" t="n">
        <v>1</v>
      </c>
      <c r="L1654" s="5" t="n">
        <v>40</v>
      </c>
      <c r="M1654" s="5" t="n">
        <v>3</v>
      </c>
      <c r="N1654" s="41" t="n">
        <v>79850</v>
      </c>
      <c r="O1654" s="41" t="n">
        <v>6590</v>
      </c>
      <c r="P1654" s="41" t="n">
        <v>0</v>
      </c>
      <c r="Q1654" s="41" t="n">
        <v>0</v>
      </c>
      <c r="R1654" s="41" t="n">
        <v>0</v>
      </c>
      <c r="S1654" s="28">
        <f>L1654*Settings!$C$7</f>
        <v/>
      </c>
      <c r="T1654" s="34">
        <f>O1654+P1654+Q1654+R1654</f>
        <v/>
      </c>
      <c r="U1654" s="34">
        <f>N1654+T1654</f>
        <v/>
      </c>
      <c r="V1654" s="33">
        <f>N1654/S1654</f>
        <v/>
      </c>
      <c r="W1654" s="33">
        <f>T1654/S1654</f>
        <v/>
      </c>
      <c r="X1654" s="33">
        <f>U1654/S1654</f>
        <v/>
      </c>
      <c r="Y1654" s="4">
        <f>IF(T1654&gt;0,1,0)</f>
        <v/>
      </c>
      <c r="Z1654" s="4">
        <f>INDEX('Job Evaluation'!$I$5:$I$40,MATCH(G1654,'Job Evaluation'!$A$5:$A$40,0))</f>
        <v/>
      </c>
      <c r="AA1654" s="4">
        <f>SUMPRODUCT(($C$2:$C$3444=C1654)*($X$2:$X$3444&lt;X1654))+SUMPRODUCT(($C$2:C1654=C1654)*($X$2:X1654=X1654))</f>
        <v/>
      </c>
      <c r="AB1654" s="4">
        <f>MIN(4,INT((AA1654-1)*4/COUNTIF($C$2:$C$3444,C1654))+1)</f>
        <v/>
      </c>
    </row>
    <row r="1655">
      <c r="A1655" s="5" t="inlineStr">
        <is>
          <t>W01919</t>
        </is>
      </c>
      <c r="B1655" s="5" t="inlineStr">
        <is>
          <t>PL · Kraków</t>
        </is>
      </c>
      <c r="C1655" s="5" t="inlineStr">
        <is>
          <t>PL</t>
        </is>
      </c>
      <c r="D1655" s="5" t="inlineStr">
        <is>
          <t>Krakow</t>
        </is>
      </c>
      <c r="E1655" s="5" t="inlineStr">
        <is>
          <t>Customer Service</t>
        </is>
      </c>
      <c r="F1655" s="5" t="inlineStr">
        <is>
          <t>L2</t>
        </is>
      </c>
      <c r="G1655" s="5" t="inlineStr">
        <is>
          <t>Customer Service L2</t>
        </is>
      </c>
      <c r="H1655" s="5" t="inlineStr">
        <is>
          <t>F</t>
        </is>
      </c>
      <c r="I1655" s="5" t="inlineStr">
        <is>
          <t>Fixed-term</t>
        </is>
      </c>
      <c r="J1655" s="5" t="inlineStr">
        <is>
          <t>Onsite</t>
        </is>
      </c>
      <c r="K1655" s="5" t="n">
        <v>1</v>
      </c>
      <c r="L1655" s="5" t="n">
        <v>40</v>
      </c>
      <c r="M1655" s="5" t="n">
        <v>3</v>
      </c>
      <c r="N1655" s="41" t="n">
        <v>21700</v>
      </c>
      <c r="O1655" s="41" t="n">
        <v>0</v>
      </c>
      <c r="P1655" s="41" t="n">
        <v>0</v>
      </c>
      <c r="Q1655" s="41" t="n">
        <v>840</v>
      </c>
      <c r="R1655" s="41" t="n">
        <v>0</v>
      </c>
      <c r="S1655" s="28">
        <f>L1655*Settings!$C$7</f>
        <v/>
      </c>
      <c r="T1655" s="34">
        <f>O1655+P1655+Q1655+R1655</f>
        <v/>
      </c>
      <c r="U1655" s="34">
        <f>N1655+T1655</f>
        <v/>
      </c>
      <c r="V1655" s="33">
        <f>N1655/S1655</f>
        <v/>
      </c>
      <c r="W1655" s="33">
        <f>T1655/S1655</f>
        <v/>
      </c>
      <c r="X1655" s="33">
        <f>U1655/S1655</f>
        <v/>
      </c>
      <c r="Y1655" s="4">
        <f>IF(T1655&gt;0,1,0)</f>
        <v/>
      </c>
      <c r="Z1655" s="4">
        <f>INDEX('Job Evaluation'!$I$5:$I$40,MATCH(G1655,'Job Evaluation'!$A$5:$A$40,0))</f>
        <v/>
      </c>
      <c r="AA1655" s="4">
        <f>SUMPRODUCT(($C$2:$C$3444=C1655)*($X$2:$X$3444&lt;X1655))+SUMPRODUCT(($C$2:C1655=C1655)*($X$2:X1655=X1655))</f>
        <v/>
      </c>
      <c r="AB1655" s="4">
        <f>MIN(4,INT((AA1655-1)*4/COUNTIF($C$2:$C$3444,C1655))+1)</f>
        <v/>
      </c>
    </row>
    <row r="1656">
      <c r="A1656" s="5" t="inlineStr">
        <is>
          <t>W01920</t>
        </is>
      </c>
      <c r="B1656" s="5" t="inlineStr">
        <is>
          <t>IT · Milan</t>
        </is>
      </c>
      <c r="C1656" s="5" t="inlineStr">
        <is>
          <t>IT</t>
        </is>
      </c>
      <c r="D1656" s="5" t="inlineStr">
        <is>
          <t>Milan</t>
        </is>
      </c>
      <c r="E1656" s="5" t="inlineStr">
        <is>
          <t>Tech</t>
        </is>
      </c>
      <c r="F1656" s="5" t="inlineStr">
        <is>
          <t>L1</t>
        </is>
      </c>
      <c r="G1656" s="5" t="inlineStr">
        <is>
          <t>Tech L1</t>
        </is>
      </c>
      <c r="H1656" s="5" t="inlineStr">
        <is>
          <t>M</t>
        </is>
      </c>
      <c r="I1656" s="5" t="inlineStr">
        <is>
          <t>Permanent</t>
        </is>
      </c>
      <c r="J1656" s="5" t="inlineStr">
        <is>
          <t>Onsite</t>
        </is>
      </c>
      <c r="K1656" s="5" t="n">
        <v>1</v>
      </c>
      <c r="L1656" s="5" t="n">
        <v>40</v>
      </c>
      <c r="M1656" s="5" t="n">
        <v>3</v>
      </c>
      <c r="N1656" s="41" t="n">
        <v>28250</v>
      </c>
      <c r="O1656" s="41" t="n">
        <v>0</v>
      </c>
      <c r="P1656" s="41" t="n">
        <v>0</v>
      </c>
      <c r="Q1656" s="41" t="n">
        <v>0</v>
      </c>
      <c r="R1656" s="41" t="n">
        <v>0</v>
      </c>
      <c r="S1656" s="28">
        <f>L1656*Settings!$C$7</f>
        <v/>
      </c>
      <c r="T1656" s="34">
        <f>O1656+P1656+Q1656+R1656</f>
        <v/>
      </c>
      <c r="U1656" s="34">
        <f>N1656+T1656</f>
        <v/>
      </c>
      <c r="V1656" s="33">
        <f>N1656/S1656</f>
        <v/>
      </c>
      <c r="W1656" s="33">
        <f>T1656/S1656</f>
        <v/>
      </c>
      <c r="X1656" s="33">
        <f>U1656/S1656</f>
        <v/>
      </c>
      <c r="Y1656" s="4">
        <f>IF(T1656&gt;0,1,0)</f>
        <v/>
      </c>
      <c r="Z1656" s="4">
        <f>INDEX('Job Evaluation'!$I$5:$I$40,MATCH(G1656,'Job Evaluation'!$A$5:$A$40,0))</f>
        <v/>
      </c>
      <c r="AA1656" s="4">
        <f>SUMPRODUCT(($C$2:$C$3444=C1656)*($X$2:$X$3444&lt;X1656))+SUMPRODUCT(($C$2:C1656=C1656)*($X$2:X1656=X1656))</f>
        <v/>
      </c>
      <c r="AB1656" s="4">
        <f>MIN(4,INT((AA1656-1)*4/COUNTIF($C$2:$C$3444,C1656))+1)</f>
        <v/>
      </c>
    </row>
    <row r="1657">
      <c r="A1657" s="5" t="inlineStr">
        <is>
          <t>W01921</t>
        </is>
      </c>
      <c r="B1657" s="5" t="inlineStr">
        <is>
          <t>DE · Munich</t>
        </is>
      </c>
      <c r="C1657" s="5" t="inlineStr">
        <is>
          <t>DE</t>
        </is>
      </c>
      <c r="D1657" s="5" t="inlineStr">
        <is>
          <t>Munich</t>
        </is>
      </c>
      <c r="E1657" s="5" t="inlineStr">
        <is>
          <t>Customer Service</t>
        </is>
      </c>
      <c r="F1657" s="5" t="inlineStr">
        <is>
          <t>L3</t>
        </is>
      </c>
      <c r="G1657" s="5" t="inlineStr">
        <is>
          <t>Customer Service L3</t>
        </is>
      </c>
      <c r="H1657" s="5" t="inlineStr">
        <is>
          <t>M</t>
        </is>
      </c>
      <c r="I1657" s="5" t="inlineStr">
        <is>
          <t>Permanent</t>
        </is>
      </c>
      <c r="J1657" s="5" t="inlineStr">
        <is>
          <t>Hybrid</t>
        </is>
      </c>
      <c r="K1657" s="5" t="n">
        <v>1</v>
      </c>
      <c r="L1657" s="5" t="n">
        <v>40</v>
      </c>
      <c r="M1657" s="5" t="n">
        <v>3</v>
      </c>
      <c r="N1657" s="41" t="n">
        <v>51450</v>
      </c>
      <c r="O1657" s="41" t="n">
        <v>2360</v>
      </c>
      <c r="P1657" s="41" t="n">
        <v>0</v>
      </c>
      <c r="Q1657" s="41" t="n">
        <v>0</v>
      </c>
      <c r="R1657" s="41" t="n">
        <v>0</v>
      </c>
      <c r="S1657" s="28">
        <f>L1657*Settings!$C$7</f>
        <v/>
      </c>
      <c r="T1657" s="34">
        <f>O1657+P1657+Q1657+R1657</f>
        <v/>
      </c>
      <c r="U1657" s="34">
        <f>N1657+T1657</f>
        <v/>
      </c>
      <c r="V1657" s="33">
        <f>N1657/S1657</f>
        <v/>
      </c>
      <c r="W1657" s="33">
        <f>T1657/S1657</f>
        <v/>
      </c>
      <c r="X1657" s="33">
        <f>U1657/S1657</f>
        <v/>
      </c>
      <c r="Y1657" s="4">
        <f>IF(T1657&gt;0,1,0)</f>
        <v/>
      </c>
      <c r="Z1657" s="4">
        <f>INDEX('Job Evaluation'!$I$5:$I$40,MATCH(G1657,'Job Evaluation'!$A$5:$A$40,0))</f>
        <v/>
      </c>
      <c r="AA1657" s="4">
        <f>SUMPRODUCT(($C$2:$C$3444=C1657)*($X$2:$X$3444&lt;X1657))+SUMPRODUCT(($C$2:C1657=C1657)*($X$2:X1657=X1657))</f>
        <v/>
      </c>
      <c r="AB1657" s="4">
        <f>MIN(4,INT((AA1657-1)*4/COUNTIF($C$2:$C$3444,C1657))+1)</f>
        <v/>
      </c>
    </row>
    <row r="1658">
      <c r="A1658" s="5" t="inlineStr">
        <is>
          <t>W01922</t>
        </is>
      </c>
      <c r="B1658" s="5" t="inlineStr">
        <is>
          <t>DE · Munich</t>
        </is>
      </c>
      <c r="C1658" s="5" t="inlineStr">
        <is>
          <t>DE</t>
        </is>
      </c>
      <c r="D1658" s="5" t="inlineStr">
        <is>
          <t>Munich</t>
        </is>
      </c>
      <c r="E1658" s="5" t="inlineStr">
        <is>
          <t>Tech</t>
        </is>
      </c>
      <c r="F1658" s="5" t="inlineStr">
        <is>
          <t>L4</t>
        </is>
      </c>
      <c r="G1658" s="5" t="inlineStr">
        <is>
          <t>Tech L4</t>
        </is>
      </c>
      <c r="H1658" s="5" t="inlineStr">
        <is>
          <t>M</t>
        </is>
      </c>
      <c r="I1658" s="5" t="inlineStr">
        <is>
          <t>Permanent</t>
        </is>
      </c>
      <c r="J1658" s="5" t="inlineStr">
        <is>
          <t>Hybrid</t>
        </is>
      </c>
      <c r="K1658" s="5" t="n">
        <v>1</v>
      </c>
      <c r="L1658" s="5" t="n">
        <v>40</v>
      </c>
      <c r="M1658" s="5" t="n">
        <v>4</v>
      </c>
      <c r="N1658" s="41" t="n">
        <v>103600</v>
      </c>
      <c r="O1658" s="41" t="n">
        <v>9840</v>
      </c>
      <c r="P1658" s="41" t="n">
        <v>0</v>
      </c>
      <c r="Q1658" s="41" t="n">
        <v>0</v>
      </c>
      <c r="R1658" s="41" t="n">
        <v>0</v>
      </c>
      <c r="S1658" s="28">
        <f>L1658*Settings!$C$7</f>
        <v/>
      </c>
      <c r="T1658" s="34">
        <f>O1658+P1658+Q1658+R1658</f>
        <v/>
      </c>
      <c r="U1658" s="34">
        <f>N1658+T1658</f>
        <v/>
      </c>
      <c r="V1658" s="33">
        <f>N1658/S1658</f>
        <v/>
      </c>
      <c r="W1658" s="33">
        <f>T1658/S1658</f>
        <v/>
      </c>
      <c r="X1658" s="33">
        <f>U1658/S1658</f>
        <v/>
      </c>
      <c r="Y1658" s="4">
        <f>IF(T1658&gt;0,1,0)</f>
        <v/>
      </c>
      <c r="Z1658" s="4">
        <f>INDEX('Job Evaluation'!$I$5:$I$40,MATCH(G1658,'Job Evaluation'!$A$5:$A$40,0))</f>
        <v/>
      </c>
      <c r="AA1658" s="4">
        <f>SUMPRODUCT(($C$2:$C$3444=C1658)*($X$2:$X$3444&lt;X1658))+SUMPRODUCT(($C$2:C1658=C1658)*($X$2:X1658=X1658))</f>
        <v/>
      </c>
      <c r="AB1658" s="4">
        <f>MIN(4,INT((AA1658-1)*4/COUNTIF($C$2:$C$3444,C1658))+1)</f>
        <v/>
      </c>
    </row>
    <row r="1659">
      <c r="A1659" s="5" t="inlineStr">
        <is>
          <t>W01923</t>
        </is>
      </c>
      <c r="B1659" s="5" t="inlineStr">
        <is>
          <t>PL · Kraków</t>
        </is>
      </c>
      <c r="C1659" s="5" t="inlineStr">
        <is>
          <t>PL</t>
        </is>
      </c>
      <c r="D1659" s="5" t="inlineStr">
        <is>
          <t>Krakow</t>
        </is>
      </c>
      <c r="E1659" s="5" t="inlineStr">
        <is>
          <t>Operations</t>
        </is>
      </c>
      <c r="F1659" s="5" t="inlineStr">
        <is>
          <t>L3</t>
        </is>
      </c>
      <c r="G1659" s="5" t="inlineStr">
        <is>
          <t>Operations L3</t>
        </is>
      </c>
      <c r="H1659" s="5" t="inlineStr">
        <is>
          <t>F</t>
        </is>
      </c>
      <c r="I1659" s="5" t="inlineStr">
        <is>
          <t>Permanent</t>
        </is>
      </c>
      <c r="J1659" s="5" t="inlineStr">
        <is>
          <t>Hybrid</t>
        </is>
      </c>
      <c r="K1659" s="5" t="n">
        <v>1</v>
      </c>
      <c r="L1659" s="5" t="n">
        <v>40</v>
      </c>
      <c r="M1659" s="5" t="n">
        <v>3</v>
      </c>
      <c r="N1659" s="41" t="n">
        <v>34400</v>
      </c>
      <c r="O1659" s="41" t="n">
        <v>1760</v>
      </c>
      <c r="P1659" s="41" t="n">
        <v>0</v>
      </c>
      <c r="Q1659" s="41" t="n">
        <v>0</v>
      </c>
      <c r="R1659" s="41" t="n">
        <v>0</v>
      </c>
      <c r="S1659" s="28">
        <f>L1659*Settings!$C$7</f>
        <v/>
      </c>
      <c r="T1659" s="34">
        <f>O1659+P1659+Q1659+R1659</f>
        <v/>
      </c>
      <c r="U1659" s="34">
        <f>N1659+T1659</f>
        <v/>
      </c>
      <c r="V1659" s="33">
        <f>N1659/S1659</f>
        <v/>
      </c>
      <c r="W1659" s="33">
        <f>T1659/S1659</f>
        <v/>
      </c>
      <c r="X1659" s="33">
        <f>U1659/S1659</f>
        <v/>
      </c>
      <c r="Y1659" s="4">
        <f>IF(T1659&gt;0,1,0)</f>
        <v/>
      </c>
      <c r="Z1659" s="4">
        <f>INDEX('Job Evaluation'!$I$5:$I$40,MATCH(G1659,'Job Evaluation'!$A$5:$A$40,0))</f>
        <v/>
      </c>
      <c r="AA1659" s="4">
        <f>SUMPRODUCT(($C$2:$C$3444=C1659)*($X$2:$X$3444&lt;X1659))+SUMPRODUCT(($C$2:C1659=C1659)*($X$2:X1659=X1659))</f>
        <v/>
      </c>
      <c r="AB1659" s="4">
        <f>MIN(4,INT((AA1659-1)*4/COUNTIF($C$2:$C$3444,C1659))+1)</f>
        <v/>
      </c>
    </row>
    <row r="1660">
      <c r="A1660" s="5" t="inlineStr">
        <is>
          <t>W01924</t>
        </is>
      </c>
      <c r="B1660" s="5" t="inlineStr">
        <is>
          <t>PL · Kraków</t>
        </is>
      </c>
      <c r="C1660" s="5" t="inlineStr">
        <is>
          <t>PL</t>
        </is>
      </c>
      <c r="D1660" s="5" t="inlineStr">
        <is>
          <t>Krakow</t>
        </is>
      </c>
      <c r="E1660" s="5" t="inlineStr">
        <is>
          <t>Customer Service</t>
        </is>
      </c>
      <c r="F1660" s="5" t="inlineStr">
        <is>
          <t>L2</t>
        </is>
      </c>
      <c r="G1660" s="5" t="inlineStr">
        <is>
          <t>Customer Service L2</t>
        </is>
      </c>
      <c r="H1660" s="5" t="inlineStr">
        <is>
          <t>F</t>
        </is>
      </c>
      <c r="I1660" s="5" t="inlineStr">
        <is>
          <t>Permanent</t>
        </is>
      </c>
      <c r="J1660" s="5" t="inlineStr">
        <is>
          <t>Onsite</t>
        </is>
      </c>
      <c r="K1660" s="5" t="n">
        <v>1</v>
      </c>
      <c r="L1660" s="5" t="n">
        <v>40</v>
      </c>
      <c r="M1660" s="5" t="n">
        <v>3</v>
      </c>
      <c r="N1660" s="41" t="n">
        <v>23350</v>
      </c>
      <c r="O1660" s="41" t="n">
        <v>0</v>
      </c>
      <c r="P1660" s="41" t="n">
        <v>0</v>
      </c>
      <c r="Q1660" s="41" t="n">
        <v>840</v>
      </c>
      <c r="R1660" s="41" t="n">
        <v>0</v>
      </c>
      <c r="S1660" s="28">
        <f>L1660*Settings!$C$7</f>
        <v/>
      </c>
      <c r="T1660" s="34">
        <f>O1660+P1660+Q1660+R1660</f>
        <v/>
      </c>
      <c r="U1660" s="34">
        <f>N1660+T1660</f>
        <v/>
      </c>
      <c r="V1660" s="33">
        <f>N1660/S1660</f>
        <v/>
      </c>
      <c r="W1660" s="33">
        <f>T1660/S1660</f>
        <v/>
      </c>
      <c r="X1660" s="33">
        <f>U1660/S1660</f>
        <v/>
      </c>
      <c r="Y1660" s="4">
        <f>IF(T1660&gt;0,1,0)</f>
        <v/>
      </c>
      <c r="Z1660" s="4">
        <f>INDEX('Job Evaluation'!$I$5:$I$40,MATCH(G1660,'Job Evaluation'!$A$5:$A$40,0))</f>
        <v/>
      </c>
      <c r="AA1660" s="4">
        <f>SUMPRODUCT(($C$2:$C$3444=C1660)*($X$2:$X$3444&lt;X1660))+SUMPRODUCT(($C$2:C1660=C1660)*($X$2:X1660=X1660))</f>
        <v/>
      </c>
      <c r="AB1660" s="4">
        <f>MIN(4,INT((AA1660-1)*4/COUNTIF($C$2:$C$3444,C1660))+1)</f>
        <v/>
      </c>
    </row>
    <row r="1661">
      <c r="A1661" s="5" t="inlineStr">
        <is>
          <t>W01926</t>
        </is>
      </c>
      <c r="B1661" s="5" t="inlineStr">
        <is>
          <t>PL · Kraków</t>
        </is>
      </c>
      <c r="C1661" s="5" t="inlineStr">
        <is>
          <t>PL</t>
        </is>
      </c>
      <c r="D1661" s="5" t="inlineStr">
        <is>
          <t>Krakow</t>
        </is>
      </c>
      <c r="E1661" s="5" t="inlineStr">
        <is>
          <t>Finance</t>
        </is>
      </c>
      <c r="F1661" s="5" t="inlineStr">
        <is>
          <t>L1</t>
        </is>
      </c>
      <c r="G1661" s="5" t="inlineStr">
        <is>
          <t>Finance L1</t>
        </is>
      </c>
      <c r="H1661" s="5" t="inlineStr">
        <is>
          <t>F</t>
        </is>
      </c>
      <c r="I1661" s="5" t="inlineStr">
        <is>
          <t>Permanent</t>
        </is>
      </c>
      <c r="J1661" s="5" t="inlineStr">
        <is>
          <t>Hybrid</t>
        </is>
      </c>
      <c r="K1661" s="5" t="n">
        <v>1</v>
      </c>
      <c r="L1661" s="5" t="n">
        <v>40</v>
      </c>
      <c r="M1661" s="5" t="n">
        <v>3</v>
      </c>
      <c r="N1661" s="41" t="n">
        <v>21450</v>
      </c>
      <c r="O1661" s="41" t="n">
        <v>0</v>
      </c>
      <c r="P1661" s="41" t="n">
        <v>0</v>
      </c>
      <c r="Q1661" s="41" t="n">
        <v>0</v>
      </c>
      <c r="R1661" s="41" t="n">
        <v>0</v>
      </c>
      <c r="S1661" s="28">
        <f>L1661*Settings!$C$7</f>
        <v/>
      </c>
      <c r="T1661" s="34">
        <f>O1661+P1661+Q1661+R1661</f>
        <v/>
      </c>
      <c r="U1661" s="34">
        <f>N1661+T1661</f>
        <v/>
      </c>
      <c r="V1661" s="33">
        <f>N1661/S1661</f>
        <v/>
      </c>
      <c r="W1661" s="33">
        <f>T1661/S1661</f>
        <v/>
      </c>
      <c r="X1661" s="33">
        <f>U1661/S1661</f>
        <v/>
      </c>
      <c r="Y1661" s="4">
        <f>IF(T1661&gt;0,1,0)</f>
        <v/>
      </c>
      <c r="Z1661" s="4">
        <f>INDEX('Job Evaluation'!$I$5:$I$40,MATCH(G1661,'Job Evaluation'!$A$5:$A$40,0))</f>
        <v/>
      </c>
      <c r="AA1661" s="4">
        <f>SUMPRODUCT(($C$2:$C$3444=C1661)*($X$2:$X$3444&lt;X1661))+SUMPRODUCT(($C$2:C1661=C1661)*($X$2:X1661=X1661))</f>
        <v/>
      </c>
      <c r="AB1661" s="4">
        <f>MIN(4,INT((AA1661-1)*4/COUNTIF($C$2:$C$3444,C1661))+1)</f>
        <v/>
      </c>
    </row>
    <row r="1662">
      <c r="A1662" s="5" t="inlineStr">
        <is>
          <t>W01927</t>
        </is>
      </c>
      <c r="B1662" s="5" t="inlineStr">
        <is>
          <t>PL · Kraków</t>
        </is>
      </c>
      <c r="C1662" s="5" t="inlineStr">
        <is>
          <t>PL</t>
        </is>
      </c>
      <c r="D1662" s="5" t="inlineStr">
        <is>
          <t>Krakow</t>
        </is>
      </c>
      <c r="E1662" s="5" t="inlineStr">
        <is>
          <t>Operations</t>
        </is>
      </c>
      <c r="F1662" s="5" t="inlineStr">
        <is>
          <t>L2</t>
        </is>
      </c>
      <c r="G1662" s="5" t="inlineStr">
        <is>
          <t>Operations L2</t>
        </is>
      </c>
      <c r="H1662" s="5" t="inlineStr">
        <is>
          <t>F</t>
        </is>
      </c>
      <c r="I1662" s="5" t="inlineStr">
        <is>
          <t>Fixed-term</t>
        </is>
      </c>
      <c r="J1662" s="5" t="inlineStr">
        <is>
          <t>Remote</t>
        </is>
      </c>
      <c r="K1662" s="5" t="n">
        <v>1</v>
      </c>
      <c r="L1662" s="5" t="n">
        <v>40</v>
      </c>
      <c r="M1662" s="5" t="n">
        <v>3</v>
      </c>
      <c r="N1662" s="41" t="n">
        <v>24550</v>
      </c>
      <c r="O1662" s="41" t="n">
        <v>0</v>
      </c>
      <c r="P1662" s="41" t="n">
        <v>0</v>
      </c>
      <c r="Q1662" s="41" t="n">
        <v>0</v>
      </c>
      <c r="R1662" s="41" t="n">
        <v>0</v>
      </c>
      <c r="S1662" s="28">
        <f>L1662*Settings!$C$7</f>
        <v/>
      </c>
      <c r="T1662" s="34">
        <f>O1662+P1662+Q1662+R1662</f>
        <v/>
      </c>
      <c r="U1662" s="34">
        <f>N1662+T1662</f>
        <v/>
      </c>
      <c r="V1662" s="33">
        <f>N1662/S1662</f>
        <v/>
      </c>
      <c r="W1662" s="33">
        <f>T1662/S1662</f>
        <v/>
      </c>
      <c r="X1662" s="33">
        <f>U1662/S1662</f>
        <v/>
      </c>
      <c r="Y1662" s="4">
        <f>IF(T1662&gt;0,1,0)</f>
        <v/>
      </c>
      <c r="Z1662" s="4">
        <f>INDEX('Job Evaluation'!$I$5:$I$40,MATCH(G1662,'Job Evaluation'!$A$5:$A$40,0))</f>
        <v/>
      </c>
      <c r="AA1662" s="4">
        <f>SUMPRODUCT(($C$2:$C$3444=C1662)*($X$2:$X$3444&lt;X1662))+SUMPRODUCT(($C$2:C1662=C1662)*($X$2:X1662=X1662))</f>
        <v/>
      </c>
      <c r="AB1662" s="4">
        <f>MIN(4,INT((AA1662-1)*4/COUNTIF($C$2:$C$3444,C1662))+1)</f>
        <v/>
      </c>
    </row>
    <row r="1663">
      <c r="A1663" s="5" t="inlineStr">
        <is>
          <t>W01928</t>
        </is>
      </c>
      <c r="B1663" s="5" t="inlineStr">
        <is>
          <t>PL · Kraków</t>
        </is>
      </c>
      <c r="C1663" s="5" t="inlineStr">
        <is>
          <t>PL</t>
        </is>
      </c>
      <c r="D1663" s="5" t="inlineStr">
        <is>
          <t>Krakow</t>
        </is>
      </c>
      <c r="E1663" s="5" t="inlineStr">
        <is>
          <t>Operations</t>
        </is>
      </c>
      <c r="F1663" s="5" t="inlineStr">
        <is>
          <t>L2</t>
        </is>
      </c>
      <c r="G1663" s="5" t="inlineStr">
        <is>
          <t>Operations L2</t>
        </is>
      </c>
      <c r="H1663" s="5" t="inlineStr">
        <is>
          <t>M</t>
        </is>
      </c>
      <c r="I1663" s="5" t="inlineStr">
        <is>
          <t>Permanent</t>
        </is>
      </c>
      <c r="J1663" s="5" t="inlineStr">
        <is>
          <t>Remote</t>
        </is>
      </c>
      <c r="K1663" s="5" t="n">
        <v>1</v>
      </c>
      <c r="L1663" s="5" t="n">
        <v>40</v>
      </c>
      <c r="M1663" s="5" t="n">
        <v>2</v>
      </c>
      <c r="N1663" s="41" t="n">
        <v>24650</v>
      </c>
      <c r="O1663" s="41" t="n">
        <v>0</v>
      </c>
      <c r="P1663" s="41" t="n">
        <v>0</v>
      </c>
      <c r="Q1663" s="41" t="n">
        <v>0</v>
      </c>
      <c r="R1663" s="41" t="n">
        <v>0</v>
      </c>
      <c r="S1663" s="28">
        <f>L1663*Settings!$C$7</f>
        <v/>
      </c>
      <c r="T1663" s="34">
        <f>O1663+P1663+Q1663+R1663</f>
        <v/>
      </c>
      <c r="U1663" s="34">
        <f>N1663+T1663</f>
        <v/>
      </c>
      <c r="V1663" s="33">
        <f>N1663/S1663</f>
        <v/>
      </c>
      <c r="W1663" s="33">
        <f>T1663/S1663</f>
        <v/>
      </c>
      <c r="X1663" s="33">
        <f>U1663/S1663</f>
        <v/>
      </c>
      <c r="Y1663" s="4">
        <f>IF(T1663&gt;0,1,0)</f>
        <v/>
      </c>
      <c r="Z1663" s="4">
        <f>INDEX('Job Evaluation'!$I$5:$I$40,MATCH(G1663,'Job Evaluation'!$A$5:$A$40,0))</f>
        <v/>
      </c>
      <c r="AA1663" s="4">
        <f>SUMPRODUCT(($C$2:$C$3444=C1663)*($X$2:$X$3444&lt;X1663))+SUMPRODUCT(($C$2:C1663=C1663)*($X$2:X1663=X1663))</f>
        <v/>
      </c>
      <c r="AB1663" s="4">
        <f>MIN(4,INT((AA1663-1)*4/COUNTIF($C$2:$C$3444,C1663))+1)</f>
        <v/>
      </c>
    </row>
    <row r="1664">
      <c r="A1664" s="5" t="inlineStr">
        <is>
          <t>W01930</t>
        </is>
      </c>
      <c r="B1664" s="5" t="inlineStr">
        <is>
          <t>DE · Munich</t>
        </is>
      </c>
      <c r="C1664" s="5" t="inlineStr">
        <is>
          <t>DE</t>
        </is>
      </c>
      <c r="D1664" s="5" t="inlineStr">
        <is>
          <t>Munich</t>
        </is>
      </c>
      <c r="E1664" s="5" t="inlineStr">
        <is>
          <t>Tech</t>
        </is>
      </c>
      <c r="F1664" s="5" t="inlineStr">
        <is>
          <t>L2</t>
        </is>
      </c>
      <c r="G1664" s="5" t="inlineStr">
        <is>
          <t>Tech L2</t>
        </is>
      </c>
      <c r="H1664" s="5" t="inlineStr">
        <is>
          <t>F</t>
        </is>
      </c>
      <c r="I1664" s="5" t="inlineStr">
        <is>
          <t>Permanent</t>
        </is>
      </c>
      <c r="J1664" s="5" t="inlineStr">
        <is>
          <t>Onsite</t>
        </is>
      </c>
      <c r="K1664" s="5" t="n">
        <v>1</v>
      </c>
      <c r="L1664" s="5" t="n">
        <v>40</v>
      </c>
      <c r="M1664" s="5" t="n">
        <v>2</v>
      </c>
      <c r="N1664" s="41" t="n">
        <v>58150</v>
      </c>
      <c r="O1664" s="41" t="n">
        <v>0</v>
      </c>
      <c r="P1664" s="41" t="n">
        <v>0</v>
      </c>
      <c r="Q1664" s="41" t="n">
        <v>0</v>
      </c>
      <c r="R1664" s="41" t="n">
        <v>0</v>
      </c>
      <c r="S1664" s="28">
        <f>L1664*Settings!$C$7</f>
        <v/>
      </c>
      <c r="T1664" s="34">
        <f>O1664+P1664+Q1664+R1664</f>
        <v/>
      </c>
      <c r="U1664" s="34">
        <f>N1664+T1664</f>
        <v/>
      </c>
      <c r="V1664" s="33">
        <f>N1664/S1664</f>
        <v/>
      </c>
      <c r="W1664" s="33">
        <f>T1664/S1664</f>
        <v/>
      </c>
      <c r="X1664" s="33">
        <f>U1664/S1664</f>
        <v/>
      </c>
      <c r="Y1664" s="4">
        <f>IF(T1664&gt;0,1,0)</f>
        <v/>
      </c>
      <c r="Z1664" s="4">
        <f>INDEX('Job Evaluation'!$I$5:$I$40,MATCH(G1664,'Job Evaluation'!$A$5:$A$40,0))</f>
        <v/>
      </c>
      <c r="AA1664" s="4">
        <f>SUMPRODUCT(($C$2:$C$3444=C1664)*($X$2:$X$3444&lt;X1664))+SUMPRODUCT(($C$2:C1664=C1664)*($X$2:X1664=X1664))</f>
        <v/>
      </c>
      <c r="AB1664" s="4">
        <f>MIN(4,INT((AA1664-1)*4/COUNTIF($C$2:$C$3444,C1664))+1)</f>
        <v/>
      </c>
    </row>
    <row r="1665">
      <c r="A1665" s="5" t="inlineStr">
        <is>
          <t>W01931</t>
        </is>
      </c>
      <c r="B1665" s="5" t="inlineStr">
        <is>
          <t>DE · Munich</t>
        </is>
      </c>
      <c r="C1665" s="5" t="inlineStr">
        <is>
          <t>DE</t>
        </is>
      </c>
      <c r="D1665" s="5" t="inlineStr">
        <is>
          <t>Munich</t>
        </is>
      </c>
      <c r="E1665" s="5" t="inlineStr">
        <is>
          <t>Operations</t>
        </is>
      </c>
      <c r="F1665" s="5" t="inlineStr">
        <is>
          <t>L1</t>
        </is>
      </c>
      <c r="G1665" s="5" t="inlineStr">
        <is>
          <t>Operations L1</t>
        </is>
      </c>
      <c r="H1665" s="5" t="inlineStr">
        <is>
          <t>M</t>
        </is>
      </c>
      <c r="I1665" s="5" t="inlineStr">
        <is>
          <t>Permanent</t>
        </is>
      </c>
      <c r="J1665" s="5" t="inlineStr">
        <is>
          <t>Hybrid</t>
        </is>
      </c>
      <c r="K1665" s="5" t="n">
        <v>1</v>
      </c>
      <c r="L1665" s="5" t="n">
        <v>40</v>
      </c>
      <c r="M1665" s="5" t="n">
        <v>2</v>
      </c>
      <c r="N1665" s="41" t="n">
        <v>31050</v>
      </c>
      <c r="O1665" s="41" t="n">
        <v>0</v>
      </c>
      <c r="P1665" s="41" t="n">
        <v>0</v>
      </c>
      <c r="Q1665" s="41" t="n">
        <v>0</v>
      </c>
      <c r="R1665" s="41" t="n">
        <v>0</v>
      </c>
      <c r="S1665" s="28">
        <f>L1665*Settings!$C$7</f>
        <v/>
      </c>
      <c r="T1665" s="34">
        <f>O1665+P1665+Q1665+R1665</f>
        <v/>
      </c>
      <c r="U1665" s="34">
        <f>N1665+T1665</f>
        <v/>
      </c>
      <c r="V1665" s="33">
        <f>N1665/S1665</f>
        <v/>
      </c>
      <c r="W1665" s="33">
        <f>T1665/S1665</f>
        <v/>
      </c>
      <c r="X1665" s="33">
        <f>U1665/S1665</f>
        <v/>
      </c>
      <c r="Y1665" s="4">
        <f>IF(T1665&gt;0,1,0)</f>
        <v/>
      </c>
      <c r="Z1665" s="4">
        <f>INDEX('Job Evaluation'!$I$5:$I$40,MATCH(G1665,'Job Evaluation'!$A$5:$A$40,0))</f>
        <v/>
      </c>
      <c r="AA1665" s="4">
        <f>SUMPRODUCT(($C$2:$C$3444=C1665)*($X$2:$X$3444&lt;X1665))+SUMPRODUCT(($C$2:C1665=C1665)*($X$2:X1665=X1665))</f>
        <v/>
      </c>
      <c r="AB1665" s="4">
        <f>MIN(4,INT((AA1665-1)*4/COUNTIF($C$2:$C$3444,C1665))+1)</f>
        <v/>
      </c>
    </row>
    <row r="1666">
      <c r="A1666" s="5" t="inlineStr">
        <is>
          <t>W01932</t>
        </is>
      </c>
      <c r="B1666" s="5" t="inlineStr">
        <is>
          <t>PL · Kraków</t>
        </is>
      </c>
      <c r="C1666" s="5" t="inlineStr">
        <is>
          <t>PL</t>
        </is>
      </c>
      <c r="D1666" s="5" t="inlineStr">
        <is>
          <t>Krakow</t>
        </is>
      </c>
      <c r="E1666" s="5" t="inlineStr">
        <is>
          <t>Tech</t>
        </is>
      </c>
      <c r="F1666" s="5" t="inlineStr">
        <is>
          <t>L3</t>
        </is>
      </c>
      <c r="G1666" s="5" t="inlineStr">
        <is>
          <t>Tech L3</t>
        </is>
      </c>
      <c r="H1666" s="5" t="inlineStr">
        <is>
          <t>M</t>
        </is>
      </c>
      <c r="I1666" s="5" t="inlineStr">
        <is>
          <t>Permanent</t>
        </is>
      </c>
      <c r="J1666" s="5" t="inlineStr">
        <is>
          <t>Hybrid</t>
        </is>
      </c>
      <c r="K1666" s="5" t="n">
        <v>1</v>
      </c>
      <c r="L1666" s="5" t="n">
        <v>40</v>
      </c>
      <c r="M1666" s="5" t="n">
        <v>3</v>
      </c>
      <c r="N1666" s="41" t="n">
        <v>43000</v>
      </c>
      <c r="O1666" s="41" t="n">
        <v>2480</v>
      </c>
      <c r="P1666" s="41" t="n">
        <v>0</v>
      </c>
      <c r="Q1666" s="41" t="n">
        <v>0</v>
      </c>
      <c r="R1666" s="41" t="n">
        <v>0</v>
      </c>
      <c r="S1666" s="28">
        <f>L1666*Settings!$C$7</f>
        <v/>
      </c>
      <c r="T1666" s="34">
        <f>O1666+P1666+Q1666+R1666</f>
        <v/>
      </c>
      <c r="U1666" s="34">
        <f>N1666+T1666</f>
        <v/>
      </c>
      <c r="V1666" s="33">
        <f>N1666/S1666</f>
        <v/>
      </c>
      <c r="W1666" s="33">
        <f>T1666/S1666</f>
        <v/>
      </c>
      <c r="X1666" s="33">
        <f>U1666/S1666</f>
        <v/>
      </c>
      <c r="Y1666" s="4">
        <f>IF(T1666&gt;0,1,0)</f>
        <v/>
      </c>
      <c r="Z1666" s="4">
        <f>INDEX('Job Evaluation'!$I$5:$I$40,MATCH(G1666,'Job Evaluation'!$A$5:$A$40,0))</f>
        <v/>
      </c>
      <c r="AA1666" s="4">
        <f>SUMPRODUCT(($C$2:$C$3444=C1666)*($X$2:$X$3444&lt;X1666))+SUMPRODUCT(($C$2:C1666=C1666)*($X$2:X1666=X1666))</f>
        <v/>
      </c>
      <c r="AB1666" s="4">
        <f>MIN(4,INT((AA1666-1)*4/COUNTIF($C$2:$C$3444,C1666))+1)</f>
        <v/>
      </c>
    </row>
    <row r="1667">
      <c r="A1667" s="5" t="inlineStr">
        <is>
          <t>W01933</t>
        </is>
      </c>
      <c r="B1667" s="5" t="inlineStr">
        <is>
          <t>IT · Milan</t>
        </is>
      </c>
      <c r="C1667" s="5" t="inlineStr">
        <is>
          <t>IT</t>
        </is>
      </c>
      <c r="D1667" s="5" t="inlineStr">
        <is>
          <t>Milan</t>
        </is>
      </c>
      <c r="E1667" s="5" t="inlineStr">
        <is>
          <t>Tech</t>
        </is>
      </c>
      <c r="F1667" s="5" t="inlineStr">
        <is>
          <t>L1</t>
        </is>
      </c>
      <c r="G1667" s="5" t="inlineStr">
        <is>
          <t>Tech L1</t>
        </is>
      </c>
      <c r="H1667" s="5" t="inlineStr">
        <is>
          <t>F</t>
        </is>
      </c>
      <c r="I1667" s="5" t="inlineStr">
        <is>
          <t>Fixed-term</t>
        </is>
      </c>
      <c r="J1667" s="5" t="inlineStr">
        <is>
          <t>Hybrid</t>
        </is>
      </c>
      <c r="K1667" s="5" t="n">
        <v>1</v>
      </c>
      <c r="L1667" s="5" t="n">
        <v>40</v>
      </c>
      <c r="M1667" s="5" t="n">
        <v>3</v>
      </c>
      <c r="N1667" s="41" t="n">
        <v>28650</v>
      </c>
      <c r="O1667" s="41" t="n">
        <v>0</v>
      </c>
      <c r="P1667" s="41" t="n">
        <v>0</v>
      </c>
      <c r="Q1667" s="41" t="n">
        <v>0</v>
      </c>
      <c r="R1667" s="41" t="n">
        <v>0</v>
      </c>
      <c r="S1667" s="28">
        <f>L1667*Settings!$C$7</f>
        <v/>
      </c>
      <c r="T1667" s="34">
        <f>O1667+P1667+Q1667+R1667</f>
        <v/>
      </c>
      <c r="U1667" s="34">
        <f>N1667+T1667</f>
        <v/>
      </c>
      <c r="V1667" s="33">
        <f>N1667/S1667</f>
        <v/>
      </c>
      <c r="W1667" s="33">
        <f>T1667/S1667</f>
        <v/>
      </c>
      <c r="X1667" s="33">
        <f>U1667/S1667</f>
        <v/>
      </c>
      <c r="Y1667" s="4">
        <f>IF(T1667&gt;0,1,0)</f>
        <v/>
      </c>
      <c r="Z1667" s="4">
        <f>INDEX('Job Evaluation'!$I$5:$I$40,MATCH(G1667,'Job Evaluation'!$A$5:$A$40,0))</f>
        <v/>
      </c>
      <c r="AA1667" s="4">
        <f>SUMPRODUCT(($C$2:$C$3444=C1667)*($X$2:$X$3444&lt;X1667))+SUMPRODUCT(($C$2:C1667=C1667)*($X$2:X1667=X1667))</f>
        <v/>
      </c>
      <c r="AB1667" s="4">
        <f>MIN(4,INT((AA1667-1)*4/COUNTIF($C$2:$C$3444,C1667))+1)</f>
        <v/>
      </c>
    </row>
    <row r="1668">
      <c r="A1668" s="5" t="inlineStr">
        <is>
          <t>W01934</t>
        </is>
      </c>
      <c r="B1668" s="5" t="inlineStr">
        <is>
          <t>IT · Milan</t>
        </is>
      </c>
      <c r="C1668" s="5" t="inlineStr">
        <is>
          <t>IT</t>
        </is>
      </c>
      <c r="D1668" s="5" t="inlineStr">
        <is>
          <t>Milan</t>
        </is>
      </c>
      <c r="E1668" s="5" t="inlineStr">
        <is>
          <t>Tech</t>
        </is>
      </c>
      <c r="F1668" s="5" t="inlineStr">
        <is>
          <t>L4</t>
        </is>
      </c>
      <c r="G1668" s="5" t="inlineStr">
        <is>
          <t>Tech L4</t>
        </is>
      </c>
      <c r="H1668" s="5" t="inlineStr">
        <is>
          <t>F</t>
        </is>
      </c>
      <c r="I1668" s="5" t="inlineStr">
        <is>
          <t>Permanent</t>
        </is>
      </c>
      <c r="J1668" s="5" t="inlineStr">
        <is>
          <t>Onsite</t>
        </is>
      </c>
      <c r="K1668" s="5" t="n">
        <v>1</v>
      </c>
      <c r="L1668" s="5" t="n">
        <v>40</v>
      </c>
      <c r="M1668" s="5" t="n">
        <v>4</v>
      </c>
      <c r="N1668" s="41" t="n">
        <v>74300</v>
      </c>
      <c r="O1668" s="41" t="n">
        <v>7640</v>
      </c>
      <c r="P1668" s="41" t="n">
        <v>0</v>
      </c>
      <c r="Q1668" s="41" t="n">
        <v>0</v>
      </c>
      <c r="R1668" s="41" t="n">
        <v>0</v>
      </c>
      <c r="S1668" s="28">
        <f>L1668*Settings!$C$7</f>
        <v/>
      </c>
      <c r="T1668" s="34">
        <f>O1668+P1668+Q1668+R1668</f>
        <v/>
      </c>
      <c r="U1668" s="34">
        <f>N1668+T1668</f>
        <v/>
      </c>
      <c r="V1668" s="33">
        <f>N1668/S1668</f>
        <v/>
      </c>
      <c r="W1668" s="33">
        <f>T1668/S1668</f>
        <v/>
      </c>
      <c r="X1668" s="33">
        <f>U1668/S1668</f>
        <v/>
      </c>
      <c r="Y1668" s="4">
        <f>IF(T1668&gt;0,1,0)</f>
        <v/>
      </c>
      <c r="Z1668" s="4">
        <f>INDEX('Job Evaluation'!$I$5:$I$40,MATCH(G1668,'Job Evaluation'!$A$5:$A$40,0))</f>
        <v/>
      </c>
      <c r="AA1668" s="4">
        <f>SUMPRODUCT(($C$2:$C$3444=C1668)*($X$2:$X$3444&lt;X1668))+SUMPRODUCT(($C$2:C1668=C1668)*($X$2:X1668=X1668))</f>
        <v/>
      </c>
      <c r="AB1668" s="4">
        <f>MIN(4,INT((AA1668-1)*4/COUNTIF($C$2:$C$3444,C1668))+1)</f>
        <v/>
      </c>
    </row>
    <row r="1669">
      <c r="A1669" s="5" t="inlineStr">
        <is>
          <t>W01935</t>
        </is>
      </c>
      <c r="B1669" s="5" t="inlineStr">
        <is>
          <t>PL · Kraków</t>
        </is>
      </c>
      <c r="C1669" s="5" t="inlineStr">
        <is>
          <t>PL</t>
        </is>
      </c>
      <c r="D1669" s="5" t="inlineStr">
        <is>
          <t>Krakow</t>
        </is>
      </c>
      <c r="E1669" s="5" t="inlineStr">
        <is>
          <t>Finance</t>
        </is>
      </c>
      <c r="F1669" s="5" t="inlineStr">
        <is>
          <t>L3</t>
        </is>
      </c>
      <c r="G1669" s="5" t="inlineStr">
        <is>
          <t>Finance L3</t>
        </is>
      </c>
      <c r="H1669" s="5" t="inlineStr">
        <is>
          <t>F</t>
        </is>
      </c>
      <c r="I1669" s="5" t="inlineStr">
        <is>
          <t>Permanent</t>
        </is>
      </c>
      <c r="J1669" s="5" t="inlineStr">
        <is>
          <t>Hybrid</t>
        </is>
      </c>
      <c r="K1669" s="5" t="n">
        <v>1</v>
      </c>
      <c r="L1669" s="5" t="n">
        <v>40</v>
      </c>
      <c r="M1669" s="5" t="n">
        <v>3</v>
      </c>
      <c r="N1669" s="41" t="n">
        <v>34200</v>
      </c>
      <c r="O1669" s="41" t="n">
        <v>1770</v>
      </c>
      <c r="P1669" s="41" t="n">
        <v>0</v>
      </c>
      <c r="Q1669" s="41" t="n">
        <v>0</v>
      </c>
      <c r="R1669" s="41" t="n">
        <v>0</v>
      </c>
      <c r="S1669" s="28">
        <f>L1669*Settings!$C$7</f>
        <v/>
      </c>
      <c r="T1669" s="34">
        <f>O1669+P1669+Q1669+R1669</f>
        <v/>
      </c>
      <c r="U1669" s="34">
        <f>N1669+T1669</f>
        <v/>
      </c>
      <c r="V1669" s="33">
        <f>N1669/S1669</f>
        <v/>
      </c>
      <c r="W1669" s="33">
        <f>T1669/S1669</f>
        <v/>
      </c>
      <c r="X1669" s="33">
        <f>U1669/S1669</f>
        <v/>
      </c>
      <c r="Y1669" s="4">
        <f>IF(T1669&gt;0,1,0)</f>
        <v/>
      </c>
      <c r="Z1669" s="4">
        <f>INDEX('Job Evaluation'!$I$5:$I$40,MATCH(G1669,'Job Evaluation'!$A$5:$A$40,0))</f>
        <v/>
      </c>
      <c r="AA1669" s="4">
        <f>SUMPRODUCT(($C$2:$C$3444=C1669)*($X$2:$X$3444&lt;X1669))+SUMPRODUCT(($C$2:C1669=C1669)*($X$2:X1669=X1669))</f>
        <v/>
      </c>
      <c r="AB1669" s="4">
        <f>MIN(4,INT((AA1669-1)*4/COUNTIF($C$2:$C$3444,C1669))+1)</f>
        <v/>
      </c>
    </row>
    <row r="1670">
      <c r="A1670" s="5" t="inlineStr">
        <is>
          <t>W01936</t>
        </is>
      </c>
      <c r="B1670" s="5" t="inlineStr">
        <is>
          <t>IT · Milan</t>
        </is>
      </c>
      <c r="C1670" s="5" t="inlineStr">
        <is>
          <t>IT</t>
        </is>
      </c>
      <c r="D1670" s="5" t="inlineStr">
        <is>
          <t>Milan</t>
        </is>
      </c>
      <c r="E1670" s="5" t="inlineStr">
        <is>
          <t>Finance</t>
        </is>
      </c>
      <c r="F1670" s="5" t="inlineStr">
        <is>
          <t>L2</t>
        </is>
      </c>
      <c r="G1670" s="5" t="inlineStr">
        <is>
          <t>Finance L2</t>
        </is>
      </c>
      <c r="H1670" s="5" t="inlineStr">
        <is>
          <t>M</t>
        </is>
      </c>
      <c r="I1670" s="5" t="inlineStr">
        <is>
          <t>Permanent</t>
        </is>
      </c>
      <c r="J1670" s="5" t="inlineStr">
        <is>
          <t>Remote</t>
        </is>
      </c>
      <c r="K1670" s="5" t="n">
        <v>1</v>
      </c>
      <c r="L1670" s="5" t="n">
        <v>40</v>
      </c>
      <c r="M1670" s="5" t="n">
        <v>3</v>
      </c>
      <c r="N1670" s="41" t="n">
        <v>37500</v>
      </c>
      <c r="O1670" s="41" t="n">
        <v>0</v>
      </c>
      <c r="P1670" s="41" t="n">
        <v>0</v>
      </c>
      <c r="Q1670" s="41" t="n">
        <v>0</v>
      </c>
      <c r="R1670" s="41" t="n">
        <v>0</v>
      </c>
      <c r="S1670" s="28">
        <f>L1670*Settings!$C$7</f>
        <v/>
      </c>
      <c r="T1670" s="34">
        <f>O1670+P1670+Q1670+R1670</f>
        <v/>
      </c>
      <c r="U1670" s="34">
        <f>N1670+T1670</f>
        <v/>
      </c>
      <c r="V1670" s="33">
        <f>N1670/S1670</f>
        <v/>
      </c>
      <c r="W1670" s="33">
        <f>T1670/S1670</f>
        <v/>
      </c>
      <c r="X1670" s="33">
        <f>U1670/S1670</f>
        <v/>
      </c>
      <c r="Y1670" s="4">
        <f>IF(T1670&gt;0,1,0)</f>
        <v/>
      </c>
      <c r="Z1670" s="4">
        <f>INDEX('Job Evaluation'!$I$5:$I$40,MATCH(G1670,'Job Evaluation'!$A$5:$A$40,0))</f>
        <v/>
      </c>
      <c r="AA1670" s="4">
        <f>SUMPRODUCT(($C$2:$C$3444=C1670)*($X$2:$X$3444&lt;X1670))+SUMPRODUCT(($C$2:C1670=C1670)*($X$2:X1670=X1670))</f>
        <v/>
      </c>
      <c r="AB1670" s="4">
        <f>MIN(4,INT((AA1670-1)*4/COUNTIF($C$2:$C$3444,C1670))+1)</f>
        <v/>
      </c>
    </row>
    <row r="1671">
      <c r="A1671" s="5" t="inlineStr">
        <is>
          <t>W01938</t>
        </is>
      </c>
      <c r="B1671" s="5" t="inlineStr">
        <is>
          <t>IT · Milan</t>
        </is>
      </c>
      <c r="C1671" s="5" t="inlineStr">
        <is>
          <t>IT</t>
        </is>
      </c>
      <c r="D1671" s="5" t="inlineStr">
        <is>
          <t>Milan</t>
        </is>
      </c>
      <c r="E1671" s="5" t="inlineStr">
        <is>
          <t>Customer Service</t>
        </is>
      </c>
      <c r="F1671" s="5" t="inlineStr">
        <is>
          <t>L4</t>
        </is>
      </c>
      <c r="G1671" s="5" t="inlineStr">
        <is>
          <t>Customer Service L4</t>
        </is>
      </c>
      <c r="H1671" s="5" t="inlineStr">
        <is>
          <t>M</t>
        </is>
      </c>
      <c r="I1671" s="5" t="inlineStr">
        <is>
          <t>Permanent</t>
        </is>
      </c>
      <c r="J1671" s="5" t="inlineStr">
        <is>
          <t>Hybrid</t>
        </is>
      </c>
      <c r="K1671" s="5" t="n">
        <v>1</v>
      </c>
      <c r="L1671" s="5" t="n">
        <v>40</v>
      </c>
      <c r="M1671" s="5" t="n">
        <v>3</v>
      </c>
      <c r="N1671" s="41" t="n">
        <v>39400</v>
      </c>
      <c r="O1671" s="41" t="n">
        <v>3100</v>
      </c>
      <c r="P1671" s="41" t="n">
        <v>0</v>
      </c>
      <c r="Q1671" s="41" t="n">
        <v>0</v>
      </c>
      <c r="R1671" s="41" t="n">
        <v>0</v>
      </c>
      <c r="S1671" s="28">
        <f>L1671*Settings!$C$7</f>
        <v/>
      </c>
      <c r="T1671" s="34">
        <f>O1671+P1671+Q1671+R1671</f>
        <v/>
      </c>
      <c r="U1671" s="34">
        <f>N1671+T1671</f>
        <v/>
      </c>
      <c r="V1671" s="33">
        <f>N1671/S1671</f>
        <v/>
      </c>
      <c r="W1671" s="33">
        <f>T1671/S1671</f>
        <v/>
      </c>
      <c r="X1671" s="33">
        <f>U1671/S1671</f>
        <v/>
      </c>
      <c r="Y1671" s="4">
        <f>IF(T1671&gt;0,1,0)</f>
        <v/>
      </c>
      <c r="Z1671" s="4">
        <f>INDEX('Job Evaluation'!$I$5:$I$40,MATCH(G1671,'Job Evaluation'!$A$5:$A$40,0))</f>
        <v/>
      </c>
      <c r="AA1671" s="4">
        <f>SUMPRODUCT(($C$2:$C$3444=C1671)*($X$2:$X$3444&lt;X1671))+SUMPRODUCT(($C$2:C1671=C1671)*($X$2:X1671=X1671))</f>
        <v/>
      </c>
      <c r="AB1671" s="4">
        <f>MIN(4,INT((AA1671-1)*4/COUNTIF($C$2:$C$3444,C1671))+1)</f>
        <v/>
      </c>
    </row>
    <row r="1672">
      <c r="A1672" s="5" t="inlineStr">
        <is>
          <t>W01939</t>
        </is>
      </c>
      <c r="B1672" s="5" t="inlineStr">
        <is>
          <t>DE · Munich</t>
        </is>
      </c>
      <c r="C1672" s="5" t="inlineStr">
        <is>
          <t>DE</t>
        </is>
      </c>
      <c r="D1672" s="5" t="inlineStr">
        <is>
          <t>Munich</t>
        </is>
      </c>
      <c r="E1672" s="5" t="inlineStr">
        <is>
          <t>Customer Service</t>
        </is>
      </c>
      <c r="F1672" s="5" t="inlineStr">
        <is>
          <t>L1</t>
        </is>
      </c>
      <c r="G1672" s="5" t="inlineStr">
        <is>
          <t>Customer Service L1</t>
        </is>
      </c>
      <c r="H1672" s="5" t="inlineStr">
        <is>
          <t>M</t>
        </is>
      </c>
      <c r="I1672" s="5" t="inlineStr">
        <is>
          <t>Permanent</t>
        </is>
      </c>
      <c r="J1672" s="5" t="inlineStr">
        <is>
          <t>Hybrid</t>
        </is>
      </c>
      <c r="K1672" s="5" t="n">
        <v>1</v>
      </c>
      <c r="L1672" s="5" t="n">
        <v>40</v>
      </c>
      <c r="M1672" s="5" t="n">
        <v>3</v>
      </c>
      <c r="N1672" s="41" t="n">
        <v>40650</v>
      </c>
      <c r="O1672" s="41" t="n">
        <v>0</v>
      </c>
      <c r="P1672" s="41" t="n">
        <v>0</v>
      </c>
      <c r="Q1672" s="41" t="n">
        <v>0</v>
      </c>
      <c r="R1672" s="41" t="n">
        <v>0</v>
      </c>
      <c r="S1672" s="28">
        <f>L1672*Settings!$C$7</f>
        <v/>
      </c>
      <c r="T1672" s="34">
        <f>O1672+P1672+Q1672+R1672</f>
        <v/>
      </c>
      <c r="U1672" s="34">
        <f>N1672+T1672</f>
        <v/>
      </c>
      <c r="V1672" s="33">
        <f>N1672/S1672</f>
        <v/>
      </c>
      <c r="W1672" s="33">
        <f>T1672/S1672</f>
        <v/>
      </c>
      <c r="X1672" s="33">
        <f>U1672/S1672</f>
        <v/>
      </c>
      <c r="Y1672" s="4">
        <f>IF(T1672&gt;0,1,0)</f>
        <v/>
      </c>
      <c r="Z1672" s="4">
        <f>INDEX('Job Evaluation'!$I$5:$I$40,MATCH(G1672,'Job Evaluation'!$A$5:$A$40,0))</f>
        <v/>
      </c>
      <c r="AA1672" s="4">
        <f>SUMPRODUCT(($C$2:$C$3444=C1672)*($X$2:$X$3444&lt;X1672))+SUMPRODUCT(($C$2:C1672=C1672)*($X$2:X1672=X1672))</f>
        <v/>
      </c>
      <c r="AB1672" s="4">
        <f>MIN(4,INT((AA1672-1)*4/COUNTIF($C$2:$C$3444,C1672))+1)</f>
        <v/>
      </c>
    </row>
    <row r="1673">
      <c r="A1673" s="5" t="inlineStr">
        <is>
          <t>W01940</t>
        </is>
      </c>
      <c r="B1673" s="5" t="inlineStr">
        <is>
          <t>IT · Milan</t>
        </is>
      </c>
      <c r="C1673" s="5" t="inlineStr">
        <is>
          <t>IT</t>
        </is>
      </c>
      <c r="D1673" s="5" t="inlineStr">
        <is>
          <t>Milan</t>
        </is>
      </c>
      <c r="E1673" s="5" t="inlineStr">
        <is>
          <t>Sales</t>
        </is>
      </c>
      <c r="F1673" s="5" t="inlineStr">
        <is>
          <t>L2</t>
        </is>
      </c>
      <c r="G1673" s="5" t="inlineStr">
        <is>
          <t>Sales L2</t>
        </is>
      </c>
      <c r="H1673" s="5" t="inlineStr">
        <is>
          <t>M</t>
        </is>
      </c>
      <c r="I1673" s="5" t="inlineStr">
        <is>
          <t>Permanent</t>
        </is>
      </c>
      <c r="J1673" s="5" t="inlineStr">
        <is>
          <t>Hybrid</t>
        </is>
      </c>
      <c r="K1673" s="5" t="n">
        <v>1</v>
      </c>
      <c r="L1673" s="5" t="n">
        <v>40</v>
      </c>
      <c r="M1673" s="5" t="n">
        <v>3</v>
      </c>
      <c r="N1673" s="41" t="n">
        <v>31550</v>
      </c>
      <c r="O1673" s="41" t="n">
        <v>0</v>
      </c>
      <c r="P1673" s="41" t="n">
        <v>3990</v>
      </c>
      <c r="Q1673" s="41" t="n">
        <v>0</v>
      </c>
      <c r="R1673" s="41" t="n">
        <v>0</v>
      </c>
      <c r="S1673" s="28">
        <f>L1673*Settings!$C$7</f>
        <v/>
      </c>
      <c r="T1673" s="34">
        <f>O1673+P1673+Q1673+R1673</f>
        <v/>
      </c>
      <c r="U1673" s="34">
        <f>N1673+T1673</f>
        <v/>
      </c>
      <c r="V1673" s="33">
        <f>N1673/S1673</f>
        <v/>
      </c>
      <c r="W1673" s="33">
        <f>T1673/S1673</f>
        <v/>
      </c>
      <c r="X1673" s="33">
        <f>U1673/S1673</f>
        <v/>
      </c>
      <c r="Y1673" s="4">
        <f>IF(T1673&gt;0,1,0)</f>
        <v/>
      </c>
      <c r="Z1673" s="4">
        <f>INDEX('Job Evaluation'!$I$5:$I$40,MATCH(G1673,'Job Evaluation'!$A$5:$A$40,0))</f>
        <v/>
      </c>
      <c r="AA1673" s="4">
        <f>SUMPRODUCT(($C$2:$C$3444=C1673)*($X$2:$X$3444&lt;X1673))+SUMPRODUCT(($C$2:C1673=C1673)*($X$2:X1673=X1673))</f>
        <v/>
      </c>
      <c r="AB1673" s="4">
        <f>MIN(4,INT((AA1673-1)*4/COUNTIF($C$2:$C$3444,C1673))+1)</f>
        <v/>
      </c>
    </row>
    <row r="1674">
      <c r="A1674" s="5" t="inlineStr">
        <is>
          <t>W01941</t>
        </is>
      </c>
      <c r="B1674" s="5" t="inlineStr">
        <is>
          <t>IT · Milan</t>
        </is>
      </c>
      <c r="C1674" s="5" t="inlineStr">
        <is>
          <t>IT</t>
        </is>
      </c>
      <c r="D1674" s="5" t="inlineStr">
        <is>
          <t>Milan</t>
        </is>
      </c>
      <c r="E1674" s="5" t="inlineStr">
        <is>
          <t>Finance</t>
        </is>
      </c>
      <c r="F1674" s="5" t="inlineStr">
        <is>
          <t>L3</t>
        </is>
      </c>
      <c r="G1674" s="5" t="inlineStr">
        <is>
          <t>Finance L3</t>
        </is>
      </c>
      <c r="H1674" s="5" t="inlineStr">
        <is>
          <t>M</t>
        </is>
      </c>
      <c r="I1674" s="5" t="inlineStr">
        <is>
          <t>Permanent</t>
        </is>
      </c>
      <c r="J1674" s="5" t="inlineStr">
        <is>
          <t>Onsite</t>
        </is>
      </c>
      <c r="K1674" s="5" t="n">
        <v>1</v>
      </c>
      <c r="L1674" s="5" t="n">
        <v>40</v>
      </c>
      <c r="M1674" s="5" t="n">
        <v>4</v>
      </c>
      <c r="N1674" s="41" t="n">
        <v>37000</v>
      </c>
      <c r="O1674" s="41" t="n">
        <v>2560</v>
      </c>
      <c r="P1674" s="41" t="n">
        <v>0</v>
      </c>
      <c r="Q1674" s="41" t="n">
        <v>0</v>
      </c>
      <c r="R1674" s="41" t="n">
        <v>0</v>
      </c>
      <c r="S1674" s="28">
        <f>L1674*Settings!$C$7</f>
        <v/>
      </c>
      <c r="T1674" s="34">
        <f>O1674+P1674+Q1674+R1674</f>
        <v/>
      </c>
      <c r="U1674" s="34">
        <f>N1674+T1674</f>
        <v/>
      </c>
      <c r="V1674" s="33">
        <f>N1674/S1674</f>
        <v/>
      </c>
      <c r="W1674" s="33">
        <f>T1674/S1674</f>
        <v/>
      </c>
      <c r="X1674" s="33">
        <f>U1674/S1674</f>
        <v/>
      </c>
      <c r="Y1674" s="4">
        <f>IF(T1674&gt;0,1,0)</f>
        <v/>
      </c>
      <c r="Z1674" s="4">
        <f>INDEX('Job Evaluation'!$I$5:$I$40,MATCH(G1674,'Job Evaluation'!$A$5:$A$40,0))</f>
        <v/>
      </c>
      <c r="AA1674" s="4">
        <f>SUMPRODUCT(($C$2:$C$3444=C1674)*($X$2:$X$3444&lt;X1674))+SUMPRODUCT(($C$2:C1674=C1674)*($X$2:X1674=X1674))</f>
        <v/>
      </c>
      <c r="AB1674" s="4">
        <f>MIN(4,INT((AA1674-1)*4/COUNTIF($C$2:$C$3444,C1674))+1)</f>
        <v/>
      </c>
    </row>
    <row r="1675">
      <c r="A1675" s="5" t="inlineStr">
        <is>
          <t>W01942</t>
        </is>
      </c>
      <c r="B1675" s="5" t="inlineStr">
        <is>
          <t>PL · Kraków</t>
        </is>
      </c>
      <c r="C1675" s="5" t="inlineStr">
        <is>
          <t>PL</t>
        </is>
      </c>
      <c r="D1675" s="5" t="inlineStr">
        <is>
          <t>Krakow</t>
        </is>
      </c>
      <c r="E1675" s="5" t="inlineStr">
        <is>
          <t>Operations</t>
        </is>
      </c>
      <c r="F1675" s="5" t="inlineStr">
        <is>
          <t>L1</t>
        </is>
      </c>
      <c r="G1675" s="5" t="inlineStr">
        <is>
          <t>Operations L1</t>
        </is>
      </c>
      <c r="H1675" s="5" t="inlineStr">
        <is>
          <t>M</t>
        </is>
      </c>
      <c r="I1675" s="5" t="inlineStr">
        <is>
          <t>Fixed-term</t>
        </is>
      </c>
      <c r="J1675" s="5" t="inlineStr">
        <is>
          <t>Hybrid</t>
        </is>
      </c>
      <c r="K1675" s="5" t="n">
        <v>1</v>
      </c>
      <c r="L1675" s="5" t="n">
        <v>40</v>
      </c>
      <c r="M1675" s="5" t="n">
        <v>1</v>
      </c>
      <c r="N1675" s="41" t="n">
        <v>20650</v>
      </c>
      <c r="O1675" s="41" t="n">
        <v>0</v>
      </c>
      <c r="P1675" s="41" t="n">
        <v>0</v>
      </c>
      <c r="Q1675" s="41" t="n">
        <v>0</v>
      </c>
      <c r="R1675" s="41" t="n">
        <v>0</v>
      </c>
      <c r="S1675" s="28">
        <f>L1675*Settings!$C$7</f>
        <v/>
      </c>
      <c r="T1675" s="34">
        <f>O1675+P1675+Q1675+R1675</f>
        <v/>
      </c>
      <c r="U1675" s="34">
        <f>N1675+T1675</f>
        <v/>
      </c>
      <c r="V1675" s="33">
        <f>N1675/S1675</f>
        <v/>
      </c>
      <c r="W1675" s="33">
        <f>T1675/S1675</f>
        <v/>
      </c>
      <c r="X1675" s="33">
        <f>U1675/S1675</f>
        <v/>
      </c>
      <c r="Y1675" s="4">
        <f>IF(T1675&gt;0,1,0)</f>
        <v/>
      </c>
      <c r="Z1675" s="4">
        <f>INDEX('Job Evaluation'!$I$5:$I$40,MATCH(G1675,'Job Evaluation'!$A$5:$A$40,0))</f>
        <v/>
      </c>
      <c r="AA1675" s="4">
        <f>SUMPRODUCT(($C$2:$C$3444=C1675)*($X$2:$X$3444&lt;X1675))+SUMPRODUCT(($C$2:C1675=C1675)*($X$2:X1675=X1675))</f>
        <v/>
      </c>
      <c r="AB1675" s="4">
        <f>MIN(4,INT((AA1675-1)*4/COUNTIF($C$2:$C$3444,C1675))+1)</f>
        <v/>
      </c>
    </row>
    <row r="1676">
      <c r="A1676" s="5" t="inlineStr">
        <is>
          <t>W01943</t>
        </is>
      </c>
      <c r="B1676" s="5" t="inlineStr">
        <is>
          <t>IT · Milan</t>
        </is>
      </c>
      <c r="C1676" s="5" t="inlineStr">
        <is>
          <t>IT</t>
        </is>
      </c>
      <c r="D1676" s="5" t="inlineStr">
        <is>
          <t>Milan</t>
        </is>
      </c>
      <c r="E1676" s="5" t="inlineStr">
        <is>
          <t>HR</t>
        </is>
      </c>
      <c r="F1676" s="5" t="inlineStr">
        <is>
          <t>L2</t>
        </is>
      </c>
      <c r="G1676" s="5" t="inlineStr">
        <is>
          <t>HR L2</t>
        </is>
      </c>
      <c r="H1676" s="5" t="inlineStr">
        <is>
          <t>M</t>
        </is>
      </c>
      <c r="I1676" s="5" t="inlineStr">
        <is>
          <t>Permanent</t>
        </is>
      </c>
      <c r="J1676" s="5" t="inlineStr">
        <is>
          <t>Hybrid</t>
        </is>
      </c>
      <c r="K1676" s="5" t="n">
        <v>1</v>
      </c>
      <c r="L1676" s="5" t="n">
        <v>40</v>
      </c>
      <c r="M1676" s="5" t="n">
        <v>3</v>
      </c>
      <c r="N1676" s="41" t="n">
        <v>35800</v>
      </c>
      <c r="O1676" s="41" t="n">
        <v>0</v>
      </c>
      <c r="P1676" s="41" t="n">
        <v>0</v>
      </c>
      <c r="Q1676" s="41" t="n">
        <v>0</v>
      </c>
      <c r="R1676" s="41" t="n">
        <v>0</v>
      </c>
      <c r="S1676" s="28">
        <f>L1676*Settings!$C$7</f>
        <v/>
      </c>
      <c r="T1676" s="34">
        <f>O1676+P1676+Q1676+R1676</f>
        <v/>
      </c>
      <c r="U1676" s="34">
        <f>N1676+T1676</f>
        <v/>
      </c>
      <c r="V1676" s="33">
        <f>N1676/S1676</f>
        <v/>
      </c>
      <c r="W1676" s="33">
        <f>T1676/S1676</f>
        <v/>
      </c>
      <c r="X1676" s="33">
        <f>U1676/S1676</f>
        <v/>
      </c>
      <c r="Y1676" s="4">
        <f>IF(T1676&gt;0,1,0)</f>
        <v/>
      </c>
      <c r="Z1676" s="4">
        <f>INDEX('Job Evaluation'!$I$5:$I$40,MATCH(G1676,'Job Evaluation'!$A$5:$A$40,0))</f>
        <v/>
      </c>
      <c r="AA1676" s="4">
        <f>SUMPRODUCT(($C$2:$C$3444=C1676)*($X$2:$X$3444&lt;X1676))+SUMPRODUCT(($C$2:C1676=C1676)*($X$2:X1676=X1676))</f>
        <v/>
      </c>
      <c r="AB1676" s="4">
        <f>MIN(4,INT((AA1676-1)*4/COUNTIF($C$2:$C$3444,C1676))+1)</f>
        <v/>
      </c>
    </row>
    <row r="1677">
      <c r="A1677" s="5" t="inlineStr">
        <is>
          <t>W01944</t>
        </is>
      </c>
      <c r="B1677" s="5" t="inlineStr">
        <is>
          <t>PL · Kraków</t>
        </is>
      </c>
      <c r="C1677" s="5" t="inlineStr">
        <is>
          <t>PL</t>
        </is>
      </c>
      <c r="D1677" s="5" t="inlineStr">
        <is>
          <t>Krakow</t>
        </is>
      </c>
      <c r="E1677" s="5" t="inlineStr">
        <is>
          <t>Customer Service</t>
        </is>
      </c>
      <c r="F1677" s="5" t="inlineStr">
        <is>
          <t>L3</t>
        </is>
      </c>
      <c r="G1677" s="5" t="inlineStr">
        <is>
          <t>Customer Service L3</t>
        </is>
      </c>
      <c r="H1677" s="5" t="inlineStr">
        <is>
          <t>M</t>
        </is>
      </c>
      <c r="I1677" s="5" t="inlineStr">
        <is>
          <t>Fixed-term</t>
        </is>
      </c>
      <c r="J1677" s="5" t="inlineStr">
        <is>
          <t>Onsite</t>
        </is>
      </c>
      <c r="K1677" s="5" t="n">
        <v>1</v>
      </c>
      <c r="L1677" s="5" t="n">
        <v>40</v>
      </c>
      <c r="M1677" s="5" t="n">
        <v>4</v>
      </c>
      <c r="N1677" s="41" t="n">
        <v>27700</v>
      </c>
      <c r="O1677" s="41" t="n">
        <v>1840</v>
      </c>
      <c r="P1677" s="41" t="n">
        <v>0</v>
      </c>
      <c r="Q1677" s="41" t="n">
        <v>840</v>
      </c>
      <c r="R1677" s="41" t="n">
        <v>0</v>
      </c>
      <c r="S1677" s="28">
        <f>L1677*Settings!$C$7</f>
        <v/>
      </c>
      <c r="T1677" s="34">
        <f>O1677+P1677+Q1677+R1677</f>
        <v/>
      </c>
      <c r="U1677" s="34">
        <f>N1677+T1677</f>
        <v/>
      </c>
      <c r="V1677" s="33">
        <f>N1677/S1677</f>
        <v/>
      </c>
      <c r="W1677" s="33">
        <f>T1677/S1677</f>
        <v/>
      </c>
      <c r="X1677" s="33">
        <f>U1677/S1677</f>
        <v/>
      </c>
      <c r="Y1677" s="4">
        <f>IF(T1677&gt;0,1,0)</f>
        <v/>
      </c>
      <c r="Z1677" s="4">
        <f>INDEX('Job Evaluation'!$I$5:$I$40,MATCH(G1677,'Job Evaluation'!$A$5:$A$40,0))</f>
        <v/>
      </c>
      <c r="AA1677" s="4">
        <f>SUMPRODUCT(($C$2:$C$3444=C1677)*($X$2:$X$3444&lt;X1677))+SUMPRODUCT(($C$2:C1677=C1677)*($X$2:X1677=X1677))</f>
        <v/>
      </c>
      <c r="AB1677" s="4">
        <f>MIN(4,INT((AA1677-1)*4/COUNTIF($C$2:$C$3444,C1677))+1)</f>
        <v/>
      </c>
    </row>
    <row r="1678">
      <c r="A1678" s="5" t="inlineStr">
        <is>
          <t>W01945</t>
        </is>
      </c>
      <c r="B1678" s="5" t="inlineStr">
        <is>
          <t>PL · Kraków</t>
        </is>
      </c>
      <c r="C1678" s="5" t="inlineStr">
        <is>
          <t>PL</t>
        </is>
      </c>
      <c r="D1678" s="5" t="inlineStr">
        <is>
          <t>Krakow</t>
        </is>
      </c>
      <c r="E1678" s="5" t="inlineStr">
        <is>
          <t>Operations</t>
        </is>
      </c>
      <c r="F1678" s="5" t="inlineStr">
        <is>
          <t>L6</t>
        </is>
      </c>
      <c r="G1678" s="5" t="inlineStr">
        <is>
          <t>Operations L6</t>
        </is>
      </c>
      <c r="H1678" s="5" t="inlineStr">
        <is>
          <t>F</t>
        </is>
      </c>
      <c r="I1678" s="5" t="inlineStr">
        <is>
          <t>Permanent</t>
        </is>
      </c>
      <c r="J1678" s="5" t="inlineStr">
        <is>
          <t>Hybrid</t>
        </is>
      </c>
      <c r="K1678" s="5" t="n">
        <v>0.8</v>
      </c>
      <c r="L1678" s="5" t="n">
        <v>32</v>
      </c>
      <c r="M1678" s="5" t="n">
        <v>3</v>
      </c>
      <c r="N1678" s="41" t="n">
        <v>64160</v>
      </c>
      <c r="O1678" s="41" t="n">
        <v>12120</v>
      </c>
      <c r="P1678" s="41" t="n">
        <v>0</v>
      </c>
      <c r="Q1678" s="41" t="n">
        <v>0</v>
      </c>
      <c r="R1678" s="41" t="n">
        <v>4200</v>
      </c>
      <c r="S1678" s="28">
        <f>L1678*Settings!$C$7</f>
        <v/>
      </c>
      <c r="T1678" s="34">
        <f>O1678+P1678+Q1678+R1678</f>
        <v/>
      </c>
      <c r="U1678" s="34">
        <f>N1678+T1678</f>
        <v/>
      </c>
      <c r="V1678" s="33">
        <f>N1678/S1678</f>
        <v/>
      </c>
      <c r="W1678" s="33">
        <f>T1678/S1678</f>
        <v/>
      </c>
      <c r="X1678" s="33">
        <f>U1678/S1678</f>
        <v/>
      </c>
      <c r="Y1678" s="4">
        <f>IF(T1678&gt;0,1,0)</f>
        <v/>
      </c>
      <c r="Z1678" s="4">
        <f>INDEX('Job Evaluation'!$I$5:$I$40,MATCH(G1678,'Job Evaluation'!$A$5:$A$40,0))</f>
        <v/>
      </c>
      <c r="AA1678" s="4">
        <f>SUMPRODUCT(($C$2:$C$3444=C1678)*($X$2:$X$3444&lt;X1678))+SUMPRODUCT(($C$2:C1678=C1678)*($X$2:X1678=X1678))</f>
        <v/>
      </c>
      <c r="AB1678" s="4">
        <f>MIN(4,INT((AA1678-1)*4/COUNTIF($C$2:$C$3444,C1678))+1)</f>
        <v/>
      </c>
    </row>
    <row r="1679">
      <c r="A1679" s="5" t="inlineStr">
        <is>
          <t>W01947</t>
        </is>
      </c>
      <c r="B1679" s="5" t="inlineStr">
        <is>
          <t>PL · Kraków</t>
        </is>
      </c>
      <c r="C1679" s="5" t="inlineStr">
        <is>
          <t>PL</t>
        </is>
      </c>
      <c r="D1679" s="5" t="inlineStr">
        <is>
          <t>Krakow</t>
        </is>
      </c>
      <c r="E1679" s="5" t="inlineStr">
        <is>
          <t>Operations</t>
        </is>
      </c>
      <c r="F1679" s="5" t="inlineStr">
        <is>
          <t>L3</t>
        </is>
      </c>
      <c r="G1679" s="5" t="inlineStr">
        <is>
          <t>Operations L3</t>
        </is>
      </c>
      <c r="H1679" s="5" t="inlineStr">
        <is>
          <t>F</t>
        </is>
      </c>
      <c r="I1679" s="5" t="inlineStr">
        <is>
          <t>Permanent</t>
        </is>
      </c>
      <c r="J1679" s="5" t="inlineStr">
        <is>
          <t>Hybrid</t>
        </is>
      </c>
      <c r="K1679" s="5" t="n">
        <v>1</v>
      </c>
      <c r="L1679" s="5" t="n">
        <v>40</v>
      </c>
      <c r="M1679" s="5" t="n">
        <v>3</v>
      </c>
      <c r="N1679" s="41" t="n">
        <v>32700</v>
      </c>
      <c r="O1679" s="41" t="n">
        <v>1620</v>
      </c>
      <c r="P1679" s="41" t="n">
        <v>0</v>
      </c>
      <c r="Q1679" s="41" t="n">
        <v>0</v>
      </c>
      <c r="R1679" s="41" t="n">
        <v>0</v>
      </c>
      <c r="S1679" s="28">
        <f>L1679*Settings!$C$7</f>
        <v/>
      </c>
      <c r="T1679" s="34">
        <f>O1679+P1679+Q1679+R1679</f>
        <v/>
      </c>
      <c r="U1679" s="34">
        <f>N1679+T1679</f>
        <v/>
      </c>
      <c r="V1679" s="33">
        <f>N1679/S1679</f>
        <v/>
      </c>
      <c r="W1679" s="33">
        <f>T1679/S1679</f>
        <v/>
      </c>
      <c r="X1679" s="33">
        <f>U1679/S1679</f>
        <v/>
      </c>
      <c r="Y1679" s="4">
        <f>IF(T1679&gt;0,1,0)</f>
        <v/>
      </c>
      <c r="Z1679" s="4">
        <f>INDEX('Job Evaluation'!$I$5:$I$40,MATCH(G1679,'Job Evaluation'!$A$5:$A$40,0))</f>
        <v/>
      </c>
      <c r="AA1679" s="4">
        <f>SUMPRODUCT(($C$2:$C$3444=C1679)*($X$2:$X$3444&lt;X1679))+SUMPRODUCT(($C$2:C1679=C1679)*($X$2:X1679=X1679))</f>
        <v/>
      </c>
      <c r="AB1679" s="4">
        <f>MIN(4,INT((AA1679-1)*4/COUNTIF($C$2:$C$3444,C1679))+1)</f>
        <v/>
      </c>
    </row>
    <row r="1680">
      <c r="A1680" s="5" t="inlineStr">
        <is>
          <t>W01948</t>
        </is>
      </c>
      <c r="B1680" s="5" t="inlineStr">
        <is>
          <t>DE · Munich</t>
        </is>
      </c>
      <c r="C1680" s="5" t="inlineStr">
        <is>
          <t>DE</t>
        </is>
      </c>
      <c r="D1680" s="5" t="inlineStr">
        <is>
          <t>Munich</t>
        </is>
      </c>
      <c r="E1680" s="5" t="inlineStr">
        <is>
          <t>Customer Service</t>
        </is>
      </c>
      <c r="F1680" s="5" t="inlineStr">
        <is>
          <t>L3</t>
        </is>
      </c>
      <c r="G1680" s="5" t="inlineStr">
        <is>
          <t>Customer Service L3</t>
        </is>
      </c>
      <c r="H1680" s="5" t="inlineStr">
        <is>
          <t>F</t>
        </is>
      </c>
      <c r="I1680" s="5" t="inlineStr">
        <is>
          <t>Permanent</t>
        </is>
      </c>
      <c r="J1680" s="5" t="inlineStr">
        <is>
          <t>Hybrid</t>
        </is>
      </c>
      <c r="K1680" s="5" t="n">
        <v>1</v>
      </c>
      <c r="L1680" s="5" t="n">
        <v>40</v>
      </c>
      <c r="M1680" s="5" t="n">
        <v>1</v>
      </c>
      <c r="N1680" s="41" t="n">
        <v>56950</v>
      </c>
      <c r="O1680" s="41" t="n">
        <v>0</v>
      </c>
      <c r="P1680" s="41" t="n">
        <v>0</v>
      </c>
      <c r="Q1680" s="41" t="n">
        <v>0</v>
      </c>
      <c r="R1680" s="41" t="n">
        <v>0</v>
      </c>
      <c r="S1680" s="28">
        <f>L1680*Settings!$C$7</f>
        <v/>
      </c>
      <c r="T1680" s="34">
        <f>O1680+P1680+Q1680+R1680</f>
        <v/>
      </c>
      <c r="U1680" s="34">
        <f>N1680+T1680</f>
        <v/>
      </c>
      <c r="V1680" s="33">
        <f>N1680/S1680</f>
        <v/>
      </c>
      <c r="W1680" s="33">
        <f>T1680/S1680</f>
        <v/>
      </c>
      <c r="X1680" s="33">
        <f>U1680/S1680</f>
        <v/>
      </c>
      <c r="Y1680" s="4">
        <f>IF(T1680&gt;0,1,0)</f>
        <v/>
      </c>
      <c r="Z1680" s="4">
        <f>INDEX('Job Evaluation'!$I$5:$I$40,MATCH(G1680,'Job Evaluation'!$A$5:$A$40,0))</f>
        <v/>
      </c>
      <c r="AA1680" s="4">
        <f>SUMPRODUCT(($C$2:$C$3444=C1680)*($X$2:$X$3444&lt;X1680))+SUMPRODUCT(($C$2:C1680=C1680)*($X$2:X1680=X1680))</f>
        <v/>
      </c>
      <c r="AB1680" s="4">
        <f>MIN(4,INT((AA1680-1)*4/COUNTIF($C$2:$C$3444,C1680))+1)</f>
        <v/>
      </c>
    </row>
    <row r="1681">
      <c r="A1681" s="5" t="inlineStr">
        <is>
          <t>W01949</t>
        </is>
      </c>
      <c r="B1681" s="5" t="inlineStr">
        <is>
          <t>PL · Kraków</t>
        </is>
      </c>
      <c r="C1681" s="5" t="inlineStr">
        <is>
          <t>PL</t>
        </is>
      </c>
      <c r="D1681" s="5" t="inlineStr">
        <is>
          <t>Krakow</t>
        </is>
      </c>
      <c r="E1681" s="5" t="inlineStr">
        <is>
          <t>Operations</t>
        </is>
      </c>
      <c r="F1681" s="5" t="inlineStr">
        <is>
          <t>L1</t>
        </is>
      </c>
      <c r="G1681" s="5" t="inlineStr">
        <is>
          <t>Operations L1</t>
        </is>
      </c>
      <c r="H1681" s="5" t="inlineStr">
        <is>
          <t>F</t>
        </is>
      </c>
      <c r="I1681" s="5" t="inlineStr">
        <is>
          <t>Permanent</t>
        </is>
      </c>
      <c r="J1681" s="5" t="inlineStr">
        <is>
          <t>Onsite</t>
        </is>
      </c>
      <c r="K1681" s="5" t="n">
        <v>1</v>
      </c>
      <c r="L1681" s="5" t="n">
        <v>40</v>
      </c>
      <c r="M1681" s="5" t="n">
        <v>5</v>
      </c>
      <c r="N1681" s="41" t="n">
        <v>18950</v>
      </c>
      <c r="O1681" s="41" t="n">
        <v>0</v>
      </c>
      <c r="P1681" s="41" t="n">
        <v>0</v>
      </c>
      <c r="Q1681" s="41" t="n">
        <v>840</v>
      </c>
      <c r="R1681" s="41" t="n">
        <v>0</v>
      </c>
      <c r="S1681" s="28">
        <f>L1681*Settings!$C$7</f>
        <v/>
      </c>
      <c r="T1681" s="34">
        <f>O1681+P1681+Q1681+R1681</f>
        <v/>
      </c>
      <c r="U1681" s="34">
        <f>N1681+T1681</f>
        <v/>
      </c>
      <c r="V1681" s="33">
        <f>N1681/S1681</f>
        <v/>
      </c>
      <c r="W1681" s="33">
        <f>T1681/S1681</f>
        <v/>
      </c>
      <c r="X1681" s="33">
        <f>U1681/S1681</f>
        <v/>
      </c>
      <c r="Y1681" s="4">
        <f>IF(T1681&gt;0,1,0)</f>
        <v/>
      </c>
      <c r="Z1681" s="4">
        <f>INDEX('Job Evaluation'!$I$5:$I$40,MATCH(G1681,'Job Evaluation'!$A$5:$A$40,0))</f>
        <v/>
      </c>
      <c r="AA1681" s="4">
        <f>SUMPRODUCT(($C$2:$C$3444=C1681)*($X$2:$X$3444&lt;X1681))+SUMPRODUCT(($C$2:C1681=C1681)*($X$2:X1681=X1681))</f>
        <v/>
      </c>
      <c r="AB1681" s="4">
        <f>MIN(4,INT((AA1681-1)*4/COUNTIF($C$2:$C$3444,C1681))+1)</f>
        <v/>
      </c>
    </row>
    <row r="1682">
      <c r="A1682" s="5" t="inlineStr">
        <is>
          <t>W01950</t>
        </is>
      </c>
      <c r="B1682" s="5" t="inlineStr">
        <is>
          <t>PL · Kraków</t>
        </is>
      </c>
      <c r="C1682" s="5" t="inlineStr">
        <is>
          <t>PL</t>
        </is>
      </c>
      <c r="D1682" s="5" t="inlineStr">
        <is>
          <t>Krakow</t>
        </is>
      </c>
      <c r="E1682" s="5" t="inlineStr">
        <is>
          <t>Customer Service</t>
        </is>
      </c>
      <c r="F1682" s="5" t="inlineStr">
        <is>
          <t>L5</t>
        </is>
      </c>
      <c r="G1682" s="5" t="inlineStr">
        <is>
          <t>Customer Service L5</t>
        </is>
      </c>
      <c r="H1682" s="5" t="inlineStr">
        <is>
          <t>M</t>
        </is>
      </c>
      <c r="I1682" s="5" t="inlineStr">
        <is>
          <t>Permanent</t>
        </is>
      </c>
      <c r="J1682" s="5" t="inlineStr">
        <is>
          <t>Hybrid</t>
        </is>
      </c>
      <c r="K1682" s="5" t="n">
        <v>1</v>
      </c>
      <c r="L1682" s="5" t="n">
        <v>40</v>
      </c>
      <c r="M1682" s="5" t="n">
        <v>3</v>
      </c>
      <c r="N1682" s="41" t="n">
        <v>59100</v>
      </c>
      <c r="O1682" s="41" t="n">
        <v>7160</v>
      </c>
      <c r="P1682" s="41" t="n">
        <v>0</v>
      </c>
      <c r="Q1682" s="41" t="n">
        <v>0</v>
      </c>
      <c r="R1682" s="41" t="n">
        <v>4200</v>
      </c>
      <c r="S1682" s="28">
        <f>L1682*Settings!$C$7</f>
        <v/>
      </c>
      <c r="T1682" s="34">
        <f>O1682+P1682+Q1682+R1682</f>
        <v/>
      </c>
      <c r="U1682" s="34">
        <f>N1682+T1682</f>
        <v/>
      </c>
      <c r="V1682" s="33">
        <f>N1682/S1682</f>
        <v/>
      </c>
      <c r="W1682" s="33">
        <f>T1682/S1682</f>
        <v/>
      </c>
      <c r="X1682" s="33">
        <f>U1682/S1682</f>
        <v/>
      </c>
      <c r="Y1682" s="4">
        <f>IF(T1682&gt;0,1,0)</f>
        <v/>
      </c>
      <c r="Z1682" s="4">
        <f>INDEX('Job Evaluation'!$I$5:$I$40,MATCH(G1682,'Job Evaluation'!$A$5:$A$40,0))</f>
        <v/>
      </c>
      <c r="AA1682" s="4">
        <f>SUMPRODUCT(($C$2:$C$3444=C1682)*($X$2:$X$3444&lt;X1682))+SUMPRODUCT(($C$2:C1682=C1682)*($X$2:X1682=X1682))</f>
        <v/>
      </c>
      <c r="AB1682" s="4">
        <f>MIN(4,INT((AA1682-1)*4/COUNTIF($C$2:$C$3444,C1682))+1)</f>
        <v/>
      </c>
    </row>
    <row r="1683">
      <c r="A1683" s="5" t="inlineStr">
        <is>
          <t>W01951</t>
        </is>
      </c>
      <c r="B1683" s="5" t="inlineStr">
        <is>
          <t>PL · Kraków</t>
        </is>
      </c>
      <c r="C1683" s="5" t="inlineStr">
        <is>
          <t>PL</t>
        </is>
      </c>
      <c r="D1683" s="5" t="inlineStr">
        <is>
          <t>Krakow</t>
        </is>
      </c>
      <c r="E1683" s="5" t="inlineStr">
        <is>
          <t>Sales</t>
        </is>
      </c>
      <c r="F1683" s="5" t="inlineStr">
        <is>
          <t>L2</t>
        </is>
      </c>
      <c r="G1683" s="5" t="inlineStr">
        <is>
          <t>Sales L2</t>
        </is>
      </c>
      <c r="H1683" s="5" t="inlineStr">
        <is>
          <t>F</t>
        </is>
      </c>
      <c r="I1683" s="5" t="inlineStr">
        <is>
          <t>Permanent</t>
        </is>
      </c>
      <c r="J1683" s="5" t="inlineStr">
        <is>
          <t>Hybrid</t>
        </is>
      </c>
      <c r="K1683" s="5" t="n">
        <v>1</v>
      </c>
      <c r="L1683" s="5" t="n">
        <v>40</v>
      </c>
      <c r="M1683" s="5" t="n">
        <v>4</v>
      </c>
      <c r="N1683" s="41" t="n">
        <v>25950</v>
      </c>
      <c r="O1683" s="41" t="n">
        <v>0</v>
      </c>
      <c r="P1683" s="41" t="n">
        <v>2980</v>
      </c>
      <c r="Q1683" s="41" t="n">
        <v>0</v>
      </c>
      <c r="R1683" s="41" t="n">
        <v>0</v>
      </c>
      <c r="S1683" s="28">
        <f>L1683*Settings!$C$7</f>
        <v/>
      </c>
      <c r="T1683" s="34">
        <f>O1683+P1683+Q1683+R1683</f>
        <v/>
      </c>
      <c r="U1683" s="34">
        <f>N1683+T1683</f>
        <v/>
      </c>
      <c r="V1683" s="33">
        <f>N1683/S1683</f>
        <v/>
      </c>
      <c r="W1683" s="33">
        <f>T1683/S1683</f>
        <v/>
      </c>
      <c r="X1683" s="33">
        <f>U1683/S1683</f>
        <v/>
      </c>
      <c r="Y1683" s="4">
        <f>IF(T1683&gt;0,1,0)</f>
        <v/>
      </c>
      <c r="Z1683" s="4">
        <f>INDEX('Job Evaluation'!$I$5:$I$40,MATCH(G1683,'Job Evaluation'!$A$5:$A$40,0))</f>
        <v/>
      </c>
      <c r="AA1683" s="4">
        <f>SUMPRODUCT(($C$2:$C$3444=C1683)*($X$2:$X$3444&lt;X1683))+SUMPRODUCT(($C$2:C1683=C1683)*($X$2:X1683=X1683))</f>
        <v/>
      </c>
      <c r="AB1683" s="4">
        <f>MIN(4,INT((AA1683-1)*4/COUNTIF($C$2:$C$3444,C1683))+1)</f>
        <v/>
      </c>
    </row>
    <row r="1684">
      <c r="A1684" s="5" t="inlineStr">
        <is>
          <t>W01952</t>
        </is>
      </c>
      <c r="B1684" s="5" t="inlineStr">
        <is>
          <t>IT · Milan</t>
        </is>
      </c>
      <c r="C1684" s="5" t="inlineStr">
        <is>
          <t>IT</t>
        </is>
      </c>
      <c r="D1684" s="5" t="inlineStr">
        <is>
          <t>Milan</t>
        </is>
      </c>
      <c r="E1684" s="5" t="inlineStr">
        <is>
          <t>HR</t>
        </is>
      </c>
      <c r="F1684" s="5" t="inlineStr">
        <is>
          <t>L3</t>
        </is>
      </c>
      <c r="G1684" s="5" t="inlineStr">
        <is>
          <t>HR L3</t>
        </is>
      </c>
      <c r="H1684" s="5" t="inlineStr">
        <is>
          <t>M</t>
        </is>
      </c>
      <c r="I1684" s="5" t="inlineStr">
        <is>
          <t>Permanent</t>
        </is>
      </c>
      <c r="J1684" s="5" t="inlineStr">
        <is>
          <t>Hybrid</t>
        </is>
      </c>
      <c r="K1684" s="5" t="n">
        <v>1</v>
      </c>
      <c r="L1684" s="5" t="n">
        <v>40</v>
      </c>
      <c r="M1684" s="5" t="n">
        <v>3</v>
      </c>
      <c r="N1684" s="41" t="n">
        <v>43050</v>
      </c>
      <c r="O1684" s="41" t="n">
        <v>2170</v>
      </c>
      <c r="P1684" s="41" t="n">
        <v>0</v>
      </c>
      <c r="Q1684" s="41" t="n">
        <v>0</v>
      </c>
      <c r="R1684" s="41" t="n">
        <v>0</v>
      </c>
      <c r="S1684" s="28">
        <f>L1684*Settings!$C$7</f>
        <v/>
      </c>
      <c r="T1684" s="34">
        <f>O1684+P1684+Q1684+R1684</f>
        <v/>
      </c>
      <c r="U1684" s="34">
        <f>N1684+T1684</f>
        <v/>
      </c>
      <c r="V1684" s="33">
        <f>N1684/S1684</f>
        <v/>
      </c>
      <c r="W1684" s="33">
        <f>T1684/S1684</f>
        <v/>
      </c>
      <c r="X1684" s="33">
        <f>U1684/S1684</f>
        <v/>
      </c>
      <c r="Y1684" s="4">
        <f>IF(T1684&gt;0,1,0)</f>
        <v/>
      </c>
      <c r="Z1684" s="4">
        <f>INDEX('Job Evaluation'!$I$5:$I$40,MATCH(G1684,'Job Evaluation'!$A$5:$A$40,0))</f>
        <v/>
      </c>
      <c r="AA1684" s="4">
        <f>SUMPRODUCT(($C$2:$C$3444=C1684)*($X$2:$X$3444&lt;X1684))+SUMPRODUCT(($C$2:C1684=C1684)*($X$2:X1684=X1684))</f>
        <v/>
      </c>
      <c r="AB1684" s="4">
        <f>MIN(4,INT((AA1684-1)*4/COUNTIF($C$2:$C$3444,C1684))+1)</f>
        <v/>
      </c>
    </row>
    <row r="1685">
      <c r="A1685" s="5" t="inlineStr">
        <is>
          <t>W01953</t>
        </is>
      </c>
      <c r="B1685" s="5" t="inlineStr">
        <is>
          <t>ES · Barcelona</t>
        </is>
      </c>
      <c r="C1685" s="5" t="inlineStr">
        <is>
          <t>ES</t>
        </is>
      </c>
      <c r="D1685" s="5" t="inlineStr">
        <is>
          <t>Barcelona</t>
        </is>
      </c>
      <c r="E1685" s="5" t="inlineStr">
        <is>
          <t>Operations</t>
        </is>
      </c>
      <c r="F1685" s="5" t="inlineStr">
        <is>
          <t>L1</t>
        </is>
      </c>
      <c r="G1685" s="5" t="inlineStr">
        <is>
          <t>Operations L1</t>
        </is>
      </c>
      <c r="H1685" s="5" t="inlineStr">
        <is>
          <t>F</t>
        </is>
      </c>
      <c r="I1685" s="5" t="inlineStr">
        <is>
          <t>Permanent</t>
        </is>
      </c>
      <c r="J1685" s="5" t="inlineStr">
        <is>
          <t>Hybrid</t>
        </is>
      </c>
      <c r="K1685" s="5" t="n">
        <v>1</v>
      </c>
      <c r="L1685" s="5" t="n">
        <v>40</v>
      </c>
      <c r="M1685" s="5" t="n">
        <v>4</v>
      </c>
      <c r="N1685" s="41" t="n">
        <v>24350</v>
      </c>
      <c r="O1685" s="41" t="n">
        <v>0</v>
      </c>
      <c r="P1685" s="41" t="n">
        <v>0</v>
      </c>
      <c r="Q1685" s="41" t="n">
        <v>0</v>
      </c>
      <c r="R1685" s="41" t="n">
        <v>0</v>
      </c>
      <c r="S1685" s="28">
        <f>L1685*Settings!$C$7</f>
        <v/>
      </c>
      <c r="T1685" s="34">
        <f>O1685+P1685+Q1685+R1685</f>
        <v/>
      </c>
      <c r="U1685" s="34">
        <f>N1685+T1685</f>
        <v/>
      </c>
      <c r="V1685" s="33">
        <f>N1685/S1685</f>
        <v/>
      </c>
      <c r="W1685" s="33">
        <f>T1685/S1685</f>
        <v/>
      </c>
      <c r="X1685" s="33">
        <f>U1685/S1685</f>
        <v/>
      </c>
      <c r="Y1685" s="4">
        <f>IF(T1685&gt;0,1,0)</f>
        <v/>
      </c>
      <c r="Z1685" s="4">
        <f>INDEX('Job Evaluation'!$I$5:$I$40,MATCH(G1685,'Job Evaluation'!$A$5:$A$40,0))</f>
        <v/>
      </c>
      <c r="AA1685" s="4">
        <f>SUMPRODUCT(($C$2:$C$3444=C1685)*($X$2:$X$3444&lt;X1685))+SUMPRODUCT(($C$2:C1685=C1685)*($X$2:X1685=X1685))</f>
        <v/>
      </c>
      <c r="AB1685" s="4">
        <f>MIN(4,INT((AA1685-1)*4/COUNTIF($C$2:$C$3444,C1685))+1)</f>
        <v/>
      </c>
    </row>
    <row r="1686">
      <c r="A1686" s="5" t="inlineStr">
        <is>
          <t>W01954</t>
        </is>
      </c>
      <c r="B1686" s="5" t="inlineStr">
        <is>
          <t>PL · Kraków</t>
        </is>
      </c>
      <c r="C1686" s="5" t="inlineStr">
        <is>
          <t>PL</t>
        </is>
      </c>
      <c r="D1686" s="5" t="inlineStr">
        <is>
          <t>Krakow</t>
        </is>
      </c>
      <c r="E1686" s="5" t="inlineStr">
        <is>
          <t>Operations</t>
        </is>
      </c>
      <c r="F1686" s="5" t="inlineStr">
        <is>
          <t>L5</t>
        </is>
      </c>
      <c r="G1686" s="5" t="inlineStr">
        <is>
          <t>Operations L5</t>
        </is>
      </c>
      <c r="H1686" s="5" t="inlineStr">
        <is>
          <t>M</t>
        </is>
      </c>
      <c r="I1686" s="5" t="inlineStr">
        <is>
          <t>Permanent</t>
        </is>
      </c>
      <c r="J1686" s="5" t="inlineStr">
        <is>
          <t>Remote</t>
        </is>
      </c>
      <c r="K1686" s="5" t="n">
        <v>1</v>
      </c>
      <c r="L1686" s="5" t="n">
        <v>40</v>
      </c>
      <c r="M1686" s="5" t="n">
        <v>3</v>
      </c>
      <c r="N1686" s="41" t="n">
        <v>48050</v>
      </c>
      <c r="O1686" s="41" t="n">
        <v>5740</v>
      </c>
      <c r="P1686" s="41" t="n">
        <v>0</v>
      </c>
      <c r="Q1686" s="41" t="n">
        <v>0</v>
      </c>
      <c r="R1686" s="41" t="n">
        <v>4200</v>
      </c>
      <c r="S1686" s="28">
        <f>L1686*Settings!$C$7</f>
        <v/>
      </c>
      <c r="T1686" s="34">
        <f>O1686+P1686+Q1686+R1686</f>
        <v/>
      </c>
      <c r="U1686" s="34">
        <f>N1686+T1686</f>
        <v/>
      </c>
      <c r="V1686" s="33">
        <f>N1686/S1686</f>
        <v/>
      </c>
      <c r="W1686" s="33">
        <f>T1686/S1686</f>
        <v/>
      </c>
      <c r="X1686" s="33">
        <f>U1686/S1686</f>
        <v/>
      </c>
      <c r="Y1686" s="4">
        <f>IF(T1686&gt;0,1,0)</f>
        <v/>
      </c>
      <c r="Z1686" s="4">
        <f>INDEX('Job Evaluation'!$I$5:$I$40,MATCH(G1686,'Job Evaluation'!$A$5:$A$40,0))</f>
        <v/>
      </c>
      <c r="AA1686" s="4">
        <f>SUMPRODUCT(($C$2:$C$3444=C1686)*($X$2:$X$3444&lt;X1686))+SUMPRODUCT(($C$2:C1686=C1686)*($X$2:X1686=X1686))</f>
        <v/>
      </c>
      <c r="AB1686" s="4">
        <f>MIN(4,INT((AA1686-1)*4/COUNTIF($C$2:$C$3444,C1686))+1)</f>
        <v/>
      </c>
    </row>
    <row r="1687">
      <c r="A1687" s="5" t="inlineStr">
        <is>
          <t>W01955</t>
        </is>
      </c>
      <c r="B1687" s="5" t="inlineStr">
        <is>
          <t>IT · Milan</t>
        </is>
      </c>
      <c r="C1687" s="5" t="inlineStr">
        <is>
          <t>IT</t>
        </is>
      </c>
      <c r="D1687" s="5" t="inlineStr">
        <is>
          <t>Milan</t>
        </is>
      </c>
      <c r="E1687" s="5" t="inlineStr">
        <is>
          <t>Tech</t>
        </is>
      </c>
      <c r="F1687" s="5" t="inlineStr">
        <is>
          <t>L2</t>
        </is>
      </c>
      <c r="G1687" s="5" t="inlineStr">
        <is>
          <t>Tech L2</t>
        </is>
      </c>
      <c r="H1687" s="5" t="inlineStr">
        <is>
          <t>M</t>
        </is>
      </c>
      <c r="I1687" s="5" t="inlineStr">
        <is>
          <t>Permanent</t>
        </is>
      </c>
      <c r="J1687" s="5" t="inlineStr">
        <is>
          <t>Hybrid</t>
        </is>
      </c>
      <c r="K1687" s="5" t="n">
        <v>1</v>
      </c>
      <c r="L1687" s="5" t="n">
        <v>40</v>
      </c>
      <c r="M1687" s="5" t="n">
        <v>3</v>
      </c>
      <c r="N1687" s="41" t="n">
        <v>43350</v>
      </c>
      <c r="O1687" s="41" t="n">
        <v>0</v>
      </c>
      <c r="P1687" s="41" t="n">
        <v>0</v>
      </c>
      <c r="Q1687" s="41" t="n">
        <v>0</v>
      </c>
      <c r="R1687" s="41" t="n">
        <v>0</v>
      </c>
      <c r="S1687" s="28">
        <f>L1687*Settings!$C$7</f>
        <v/>
      </c>
      <c r="T1687" s="34">
        <f>O1687+P1687+Q1687+R1687</f>
        <v/>
      </c>
      <c r="U1687" s="34">
        <f>N1687+T1687</f>
        <v/>
      </c>
      <c r="V1687" s="33">
        <f>N1687/S1687</f>
        <v/>
      </c>
      <c r="W1687" s="33">
        <f>T1687/S1687</f>
        <v/>
      </c>
      <c r="X1687" s="33">
        <f>U1687/S1687</f>
        <v/>
      </c>
      <c r="Y1687" s="4">
        <f>IF(T1687&gt;0,1,0)</f>
        <v/>
      </c>
      <c r="Z1687" s="4">
        <f>INDEX('Job Evaluation'!$I$5:$I$40,MATCH(G1687,'Job Evaluation'!$A$5:$A$40,0))</f>
        <v/>
      </c>
      <c r="AA1687" s="4">
        <f>SUMPRODUCT(($C$2:$C$3444=C1687)*($X$2:$X$3444&lt;X1687))+SUMPRODUCT(($C$2:C1687=C1687)*($X$2:X1687=X1687))</f>
        <v/>
      </c>
      <c r="AB1687" s="4">
        <f>MIN(4,INT((AA1687-1)*4/COUNTIF($C$2:$C$3444,C1687))+1)</f>
        <v/>
      </c>
    </row>
    <row r="1688">
      <c r="A1688" s="5" t="inlineStr">
        <is>
          <t>W01956</t>
        </is>
      </c>
      <c r="B1688" s="5" t="inlineStr">
        <is>
          <t>ES · Barcelona</t>
        </is>
      </c>
      <c r="C1688" s="5" t="inlineStr">
        <is>
          <t>ES</t>
        </is>
      </c>
      <c r="D1688" s="5" t="inlineStr">
        <is>
          <t>Barcelona</t>
        </is>
      </c>
      <c r="E1688" s="5" t="inlineStr">
        <is>
          <t>Operations</t>
        </is>
      </c>
      <c r="F1688" s="5" t="inlineStr">
        <is>
          <t>L2</t>
        </is>
      </c>
      <c r="G1688" s="5" t="inlineStr">
        <is>
          <t>Operations L2</t>
        </is>
      </c>
      <c r="H1688" s="5" t="inlineStr">
        <is>
          <t>M</t>
        </is>
      </c>
      <c r="I1688" s="5" t="inlineStr">
        <is>
          <t>Fixed-term</t>
        </is>
      </c>
      <c r="J1688" s="5" t="inlineStr">
        <is>
          <t>Remote</t>
        </is>
      </c>
      <c r="K1688" s="5" t="n">
        <v>1</v>
      </c>
      <c r="L1688" s="5" t="n">
        <v>40</v>
      </c>
      <c r="M1688" s="5" t="n">
        <v>3</v>
      </c>
      <c r="N1688" s="41" t="n">
        <v>30900</v>
      </c>
      <c r="O1688" s="41" t="n">
        <v>0</v>
      </c>
      <c r="P1688" s="41" t="n">
        <v>0</v>
      </c>
      <c r="Q1688" s="41" t="n">
        <v>0</v>
      </c>
      <c r="R1688" s="41" t="n">
        <v>0</v>
      </c>
      <c r="S1688" s="28">
        <f>L1688*Settings!$C$7</f>
        <v/>
      </c>
      <c r="T1688" s="34">
        <f>O1688+P1688+Q1688+R1688</f>
        <v/>
      </c>
      <c r="U1688" s="34">
        <f>N1688+T1688</f>
        <v/>
      </c>
      <c r="V1688" s="33">
        <f>N1688/S1688</f>
        <v/>
      </c>
      <c r="W1688" s="33">
        <f>T1688/S1688</f>
        <v/>
      </c>
      <c r="X1688" s="33">
        <f>U1688/S1688</f>
        <v/>
      </c>
      <c r="Y1688" s="4">
        <f>IF(T1688&gt;0,1,0)</f>
        <v/>
      </c>
      <c r="Z1688" s="4">
        <f>INDEX('Job Evaluation'!$I$5:$I$40,MATCH(G1688,'Job Evaluation'!$A$5:$A$40,0))</f>
        <v/>
      </c>
      <c r="AA1688" s="4">
        <f>SUMPRODUCT(($C$2:$C$3444=C1688)*($X$2:$X$3444&lt;X1688))+SUMPRODUCT(($C$2:C1688=C1688)*($X$2:X1688=X1688))</f>
        <v/>
      </c>
      <c r="AB1688" s="4">
        <f>MIN(4,INT((AA1688-1)*4/COUNTIF($C$2:$C$3444,C1688))+1)</f>
        <v/>
      </c>
    </row>
    <row r="1689">
      <c r="A1689" s="5" t="inlineStr">
        <is>
          <t>W01957</t>
        </is>
      </c>
      <c r="B1689" s="5" t="inlineStr">
        <is>
          <t>IT · Milan</t>
        </is>
      </c>
      <c r="C1689" s="5" t="inlineStr">
        <is>
          <t>IT</t>
        </is>
      </c>
      <c r="D1689" s="5" t="inlineStr">
        <is>
          <t>Milan</t>
        </is>
      </c>
      <c r="E1689" s="5" t="inlineStr">
        <is>
          <t>Customer Service</t>
        </is>
      </c>
      <c r="F1689" s="5" t="inlineStr">
        <is>
          <t>L3</t>
        </is>
      </c>
      <c r="G1689" s="5" t="inlineStr">
        <is>
          <t>Customer Service L3</t>
        </is>
      </c>
      <c r="H1689" s="5" t="inlineStr">
        <is>
          <t>F</t>
        </is>
      </c>
      <c r="I1689" s="5" t="inlineStr">
        <is>
          <t>Fixed-term</t>
        </is>
      </c>
      <c r="J1689" s="5" t="inlineStr">
        <is>
          <t>Hybrid</t>
        </is>
      </c>
      <c r="K1689" s="5" t="n">
        <v>1</v>
      </c>
      <c r="L1689" s="5" t="n">
        <v>40</v>
      </c>
      <c r="M1689" s="5" t="n">
        <v>2</v>
      </c>
      <c r="N1689" s="41" t="n">
        <v>38500</v>
      </c>
      <c r="O1689" s="41" t="n">
        <v>1010</v>
      </c>
      <c r="P1689" s="41" t="n">
        <v>0</v>
      </c>
      <c r="Q1689" s="41" t="n">
        <v>0</v>
      </c>
      <c r="R1689" s="41" t="n">
        <v>0</v>
      </c>
      <c r="S1689" s="28">
        <f>L1689*Settings!$C$7</f>
        <v/>
      </c>
      <c r="T1689" s="34">
        <f>O1689+P1689+Q1689+R1689</f>
        <v/>
      </c>
      <c r="U1689" s="34">
        <f>N1689+T1689</f>
        <v/>
      </c>
      <c r="V1689" s="33">
        <f>N1689/S1689</f>
        <v/>
      </c>
      <c r="W1689" s="33">
        <f>T1689/S1689</f>
        <v/>
      </c>
      <c r="X1689" s="33">
        <f>U1689/S1689</f>
        <v/>
      </c>
      <c r="Y1689" s="4">
        <f>IF(T1689&gt;0,1,0)</f>
        <v/>
      </c>
      <c r="Z1689" s="4">
        <f>INDEX('Job Evaluation'!$I$5:$I$40,MATCH(G1689,'Job Evaluation'!$A$5:$A$40,0))</f>
        <v/>
      </c>
      <c r="AA1689" s="4">
        <f>SUMPRODUCT(($C$2:$C$3444=C1689)*($X$2:$X$3444&lt;X1689))+SUMPRODUCT(($C$2:C1689=C1689)*($X$2:X1689=X1689))</f>
        <v/>
      </c>
      <c r="AB1689" s="4">
        <f>MIN(4,INT((AA1689-1)*4/COUNTIF($C$2:$C$3444,C1689))+1)</f>
        <v/>
      </c>
    </row>
    <row r="1690">
      <c r="A1690" s="5" t="inlineStr">
        <is>
          <t>W01958</t>
        </is>
      </c>
      <c r="B1690" s="5" t="inlineStr">
        <is>
          <t>PL · Kraków</t>
        </is>
      </c>
      <c r="C1690" s="5" t="inlineStr">
        <is>
          <t>PL</t>
        </is>
      </c>
      <c r="D1690" s="5" t="inlineStr">
        <is>
          <t>Krakow</t>
        </is>
      </c>
      <c r="E1690" s="5" t="inlineStr">
        <is>
          <t>Finance</t>
        </is>
      </c>
      <c r="F1690" s="5" t="inlineStr">
        <is>
          <t>L2</t>
        </is>
      </c>
      <c r="G1690" s="5" t="inlineStr">
        <is>
          <t>Finance L2</t>
        </is>
      </c>
      <c r="H1690" s="5" t="inlineStr">
        <is>
          <t>F</t>
        </is>
      </c>
      <c r="I1690" s="5" t="inlineStr">
        <is>
          <t>Permanent</t>
        </is>
      </c>
      <c r="J1690" s="5" t="inlineStr">
        <is>
          <t>Onsite</t>
        </is>
      </c>
      <c r="K1690" s="5" t="n">
        <v>0.8</v>
      </c>
      <c r="L1690" s="5" t="n">
        <v>32</v>
      </c>
      <c r="M1690" s="5" t="n">
        <v>3</v>
      </c>
      <c r="N1690" s="41" t="n">
        <v>19840</v>
      </c>
      <c r="O1690" s="41" t="n">
        <v>0</v>
      </c>
      <c r="P1690" s="41" t="n">
        <v>0</v>
      </c>
      <c r="Q1690" s="41" t="n">
        <v>0</v>
      </c>
      <c r="R1690" s="41" t="n">
        <v>0</v>
      </c>
      <c r="S1690" s="28">
        <f>L1690*Settings!$C$7</f>
        <v/>
      </c>
      <c r="T1690" s="34">
        <f>O1690+P1690+Q1690+R1690</f>
        <v/>
      </c>
      <c r="U1690" s="34">
        <f>N1690+T1690</f>
        <v/>
      </c>
      <c r="V1690" s="33">
        <f>N1690/S1690</f>
        <v/>
      </c>
      <c r="W1690" s="33">
        <f>T1690/S1690</f>
        <v/>
      </c>
      <c r="X1690" s="33">
        <f>U1690/S1690</f>
        <v/>
      </c>
      <c r="Y1690" s="4">
        <f>IF(T1690&gt;0,1,0)</f>
        <v/>
      </c>
      <c r="Z1690" s="4">
        <f>INDEX('Job Evaluation'!$I$5:$I$40,MATCH(G1690,'Job Evaluation'!$A$5:$A$40,0))</f>
        <v/>
      </c>
      <c r="AA1690" s="4">
        <f>SUMPRODUCT(($C$2:$C$3444=C1690)*($X$2:$X$3444&lt;X1690))+SUMPRODUCT(($C$2:C1690=C1690)*($X$2:X1690=X1690))</f>
        <v/>
      </c>
      <c r="AB1690" s="4">
        <f>MIN(4,INT((AA1690-1)*4/COUNTIF($C$2:$C$3444,C1690))+1)</f>
        <v/>
      </c>
    </row>
    <row r="1691">
      <c r="A1691" s="5" t="inlineStr">
        <is>
          <t>W01960</t>
        </is>
      </c>
      <c r="B1691" s="5" t="inlineStr">
        <is>
          <t>DE · Munich</t>
        </is>
      </c>
      <c r="C1691" s="5" t="inlineStr">
        <is>
          <t>DE</t>
        </is>
      </c>
      <c r="D1691" s="5" t="inlineStr">
        <is>
          <t>Munich</t>
        </is>
      </c>
      <c r="E1691" s="5" t="inlineStr">
        <is>
          <t>Customer Service</t>
        </is>
      </c>
      <c r="F1691" s="5" t="inlineStr">
        <is>
          <t>L5</t>
        </is>
      </c>
      <c r="G1691" s="5" t="inlineStr">
        <is>
          <t>Customer Service L5</t>
        </is>
      </c>
      <c r="H1691" s="5" t="inlineStr">
        <is>
          <t>F</t>
        </is>
      </c>
      <c r="I1691" s="5" t="inlineStr">
        <is>
          <t>Fixed-term</t>
        </is>
      </c>
      <c r="J1691" s="5" t="inlineStr">
        <is>
          <t>Onsite</t>
        </is>
      </c>
      <c r="K1691" s="5" t="n">
        <v>1</v>
      </c>
      <c r="L1691" s="5" t="n">
        <v>40</v>
      </c>
      <c r="M1691" s="5" t="n">
        <v>2</v>
      </c>
      <c r="N1691" s="41" t="n">
        <v>102650</v>
      </c>
      <c r="O1691" s="41" t="n">
        <v>6400</v>
      </c>
      <c r="P1691" s="41" t="n">
        <v>0</v>
      </c>
      <c r="Q1691" s="41" t="n">
        <v>0</v>
      </c>
      <c r="R1691" s="41" t="n">
        <v>7200</v>
      </c>
      <c r="S1691" s="28">
        <f>L1691*Settings!$C$7</f>
        <v/>
      </c>
      <c r="T1691" s="34">
        <f>O1691+P1691+Q1691+R1691</f>
        <v/>
      </c>
      <c r="U1691" s="34">
        <f>N1691+T1691</f>
        <v/>
      </c>
      <c r="V1691" s="33">
        <f>N1691/S1691</f>
        <v/>
      </c>
      <c r="W1691" s="33">
        <f>T1691/S1691</f>
        <v/>
      </c>
      <c r="X1691" s="33">
        <f>U1691/S1691</f>
        <v/>
      </c>
      <c r="Y1691" s="4">
        <f>IF(T1691&gt;0,1,0)</f>
        <v/>
      </c>
      <c r="Z1691" s="4">
        <f>INDEX('Job Evaluation'!$I$5:$I$40,MATCH(G1691,'Job Evaluation'!$A$5:$A$40,0))</f>
        <v/>
      </c>
      <c r="AA1691" s="4">
        <f>SUMPRODUCT(($C$2:$C$3444=C1691)*($X$2:$X$3444&lt;X1691))+SUMPRODUCT(($C$2:C1691=C1691)*($X$2:X1691=X1691))</f>
        <v/>
      </c>
      <c r="AB1691" s="4">
        <f>MIN(4,INT((AA1691-1)*4/COUNTIF($C$2:$C$3444,C1691))+1)</f>
        <v/>
      </c>
    </row>
    <row r="1692">
      <c r="A1692" s="5" t="inlineStr">
        <is>
          <t>W01961</t>
        </is>
      </c>
      <c r="B1692" s="5" t="inlineStr">
        <is>
          <t>IT · Milan</t>
        </is>
      </c>
      <c r="C1692" s="5" t="inlineStr">
        <is>
          <t>IT</t>
        </is>
      </c>
      <c r="D1692" s="5" t="inlineStr">
        <is>
          <t>Milan</t>
        </is>
      </c>
      <c r="E1692" s="5" t="inlineStr">
        <is>
          <t>Tech</t>
        </is>
      </c>
      <c r="F1692" s="5" t="inlineStr">
        <is>
          <t>L3</t>
        </is>
      </c>
      <c r="G1692" s="5" t="inlineStr">
        <is>
          <t>Tech L3</t>
        </is>
      </c>
      <c r="H1692" s="5" t="inlineStr">
        <is>
          <t>M</t>
        </is>
      </c>
      <c r="I1692" s="5" t="inlineStr">
        <is>
          <t>Permanent</t>
        </is>
      </c>
      <c r="J1692" s="5" t="inlineStr">
        <is>
          <t>Hybrid</t>
        </is>
      </c>
      <c r="K1692" s="5" t="n">
        <v>1</v>
      </c>
      <c r="L1692" s="5" t="n">
        <v>40</v>
      </c>
      <c r="M1692" s="5" t="n">
        <v>3</v>
      </c>
      <c r="N1692" s="41" t="n">
        <v>59500</v>
      </c>
      <c r="O1692" s="41" t="n">
        <v>2940</v>
      </c>
      <c r="P1692" s="41" t="n">
        <v>0</v>
      </c>
      <c r="Q1692" s="41" t="n">
        <v>0</v>
      </c>
      <c r="R1692" s="41" t="n">
        <v>0</v>
      </c>
      <c r="S1692" s="28">
        <f>L1692*Settings!$C$7</f>
        <v/>
      </c>
      <c r="T1692" s="34">
        <f>O1692+P1692+Q1692+R1692</f>
        <v/>
      </c>
      <c r="U1692" s="34">
        <f>N1692+T1692</f>
        <v/>
      </c>
      <c r="V1692" s="33">
        <f>N1692/S1692</f>
        <v/>
      </c>
      <c r="W1692" s="33">
        <f>T1692/S1692</f>
        <v/>
      </c>
      <c r="X1692" s="33">
        <f>U1692/S1692</f>
        <v/>
      </c>
      <c r="Y1692" s="4">
        <f>IF(T1692&gt;0,1,0)</f>
        <v/>
      </c>
      <c r="Z1692" s="4">
        <f>INDEX('Job Evaluation'!$I$5:$I$40,MATCH(G1692,'Job Evaluation'!$A$5:$A$40,0))</f>
        <v/>
      </c>
      <c r="AA1692" s="4">
        <f>SUMPRODUCT(($C$2:$C$3444=C1692)*($X$2:$X$3444&lt;X1692))+SUMPRODUCT(($C$2:C1692=C1692)*($X$2:X1692=X1692))</f>
        <v/>
      </c>
      <c r="AB1692" s="4">
        <f>MIN(4,INT((AA1692-1)*4/COUNTIF($C$2:$C$3444,C1692))+1)</f>
        <v/>
      </c>
    </row>
    <row r="1693">
      <c r="A1693" s="5" t="inlineStr">
        <is>
          <t>W01963</t>
        </is>
      </c>
      <c r="B1693" s="5" t="inlineStr">
        <is>
          <t>IT · Milan</t>
        </is>
      </c>
      <c r="C1693" s="5" t="inlineStr">
        <is>
          <t>IT</t>
        </is>
      </c>
      <c r="D1693" s="5" t="inlineStr">
        <is>
          <t>Milan</t>
        </is>
      </c>
      <c r="E1693" s="5" t="inlineStr">
        <is>
          <t>Operations</t>
        </is>
      </c>
      <c r="F1693" s="5" t="inlineStr">
        <is>
          <t>L4</t>
        </is>
      </c>
      <c r="G1693" s="5" t="inlineStr">
        <is>
          <t>Operations L4</t>
        </is>
      </c>
      <c r="H1693" s="5" t="inlineStr">
        <is>
          <t>F</t>
        </is>
      </c>
      <c r="I1693" s="5" t="inlineStr">
        <is>
          <t>Permanent</t>
        </is>
      </c>
      <c r="J1693" s="5" t="inlineStr">
        <is>
          <t>Hybrid</t>
        </is>
      </c>
      <c r="K1693" s="5" t="n">
        <v>1</v>
      </c>
      <c r="L1693" s="5" t="n">
        <v>40</v>
      </c>
      <c r="M1693" s="5" t="n">
        <v>4</v>
      </c>
      <c r="N1693" s="41" t="n">
        <v>47900</v>
      </c>
      <c r="O1693" s="41" t="n">
        <v>4840</v>
      </c>
      <c r="P1693" s="41" t="n">
        <v>0</v>
      </c>
      <c r="Q1693" s="41" t="n">
        <v>0</v>
      </c>
      <c r="R1693" s="41" t="n">
        <v>0</v>
      </c>
      <c r="S1693" s="28">
        <f>L1693*Settings!$C$7</f>
        <v/>
      </c>
      <c r="T1693" s="34">
        <f>O1693+P1693+Q1693+R1693</f>
        <v/>
      </c>
      <c r="U1693" s="34">
        <f>N1693+T1693</f>
        <v/>
      </c>
      <c r="V1693" s="33">
        <f>N1693/S1693</f>
        <v/>
      </c>
      <c r="W1693" s="33">
        <f>T1693/S1693</f>
        <v/>
      </c>
      <c r="X1693" s="33">
        <f>U1693/S1693</f>
        <v/>
      </c>
      <c r="Y1693" s="4">
        <f>IF(T1693&gt;0,1,0)</f>
        <v/>
      </c>
      <c r="Z1693" s="4">
        <f>INDEX('Job Evaluation'!$I$5:$I$40,MATCH(G1693,'Job Evaluation'!$A$5:$A$40,0))</f>
        <v/>
      </c>
      <c r="AA1693" s="4">
        <f>SUMPRODUCT(($C$2:$C$3444=C1693)*($X$2:$X$3444&lt;X1693))+SUMPRODUCT(($C$2:C1693=C1693)*($X$2:X1693=X1693))</f>
        <v/>
      </c>
      <c r="AB1693" s="4">
        <f>MIN(4,INT((AA1693-1)*4/COUNTIF($C$2:$C$3444,C1693))+1)</f>
        <v/>
      </c>
    </row>
    <row r="1694">
      <c r="A1694" s="5" t="inlineStr">
        <is>
          <t>W01964</t>
        </is>
      </c>
      <c r="B1694" s="5" t="inlineStr">
        <is>
          <t>PL · Kraków</t>
        </is>
      </c>
      <c r="C1694" s="5" t="inlineStr">
        <is>
          <t>PL</t>
        </is>
      </c>
      <c r="D1694" s="5" t="inlineStr">
        <is>
          <t>Krakow</t>
        </is>
      </c>
      <c r="E1694" s="5" t="inlineStr">
        <is>
          <t>Customer Service</t>
        </is>
      </c>
      <c r="F1694" s="5" t="inlineStr">
        <is>
          <t>L1</t>
        </is>
      </c>
      <c r="G1694" s="5" t="inlineStr">
        <is>
          <t>Customer Service L1</t>
        </is>
      </c>
      <c r="H1694" s="5" t="inlineStr">
        <is>
          <t>F</t>
        </is>
      </c>
      <c r="I1694" s="5" t="inlineStr">
        <is>
          <t>Permanent</t>
        </is>
      </c>
      <c r="J1694" s="5" t="inlineStr">
        <is>
          <t>Onsite</t>
        </is>
      </c>
      <c r="K1694" s="5" t="n">
        <v>1</v>
      </c>
      <c r="L1694" s="5" t="n">
        <v>40</v>
      </c>
      <c r="M1694" s="5" t="n">
        <v>3</v>
      </c>
      <c r="N1694" s="41" t="n">
        <v>18700</v>
      </c>
      <c r="O1694" s="41" t="n">
        <v>0</v>
      </c>
      <c r="P1694" s="41" t="n">
        <v>0</v>
      </c>
      <c r="Q1694" s="41" t="n">
        <v>840</v>
      </c>
      <c r="R1694" s="41" t="n">
        <v>0</v>
      </c>
      <c r="S1694" s="28">
        <f>L1694*Settings!$C$7</f>
        <v/>
      </c>
      <c r="T1694" s="34">
        <f>O1694+P1694+Q1694+R1694</f>
        <v/>
      </c>
      <c r="U1694" s="34">
        <f>N1694+T1694</f>
        <v/>
      </c>
      <c r="V1694" s="33">
        <f>N1694/S1694</f>
        <v/>
      </c>
      <c r="W1694" s="33">
        <f>T1694/S1694</f>
        <v/>
      </c>
      <c r="X1694" s="33">
        <f>U1694/S1694</f>
        <v/>
      </c>
      <c r="Y1694" s="4">
        <f>IF(T1694&gt;0,1,0)</f>
        <v/>
      </c>
      <c r="Z1694" s="4">
        <f>INDEX('Job Evaluation'!$I$5:$I$40,MATCH(G1694,'Job Evaluation'!$A$5:$A$40,0))</f>
        <v/>
      </c>
      <c r="AA1694" s="4">
        <f>SUMPRODUCT(($C$2:$C$3444=C1694)*($X$2:$X$3444&lt;X1694))+SUMPRODUCT(($C$2:C1694=C1694)*($X$2:X1694=X1694))</f>
        <v/>
      </c>
      <c r="AB1694" s="4">
        <f>MIN(4,INT((AA1694-1)*4/COUNTIF($C$2:$C$3444,C1694))+1)</f>
        <v/>
      </c>
    </row>
    <row r="1695">
      <c r="A1695" s="5" t="inlineStr">
        <is>
          <t>W01965</t>
        </is>
      </c>
      <c r="B1695" s="5" t="inlineStr">
        <is>
          <t>ES · Barcelona</t>
        </is>
      </c>
      <c r="C1695" s="5" t="inlineStr">
        <is>
          <t>ES</t>
        </is>
      </c>
      <c r="D1695" s="5" t="inlineStr">
        <is>
          <t>Barcelona</t>
        </is>
      </c>
      <c r="E1695" s="5" t="inlineStr">
        <is>
          <t>Customer Service</t>
        </is>
      </c>
      <c r="F1695" s="5" t="inlineStr">
        <is>
          <t>L3</t>
        </is>
      </c>
      <c r="G1695" s="5" t="inlineStr">
        <is>
          <t>Customer Service L3</t>
        </is>
      </c>
      <c r="H1695" s="5" t="inlineStr">
        <is>
          <t>F</t>
        </is>
      </c>
      <c r="I1695" s="5" t="inlineStr">
        <is>
          <t>Permanent</t>
        </is>
      </c>
      <c r="J1695" s="5" t="inlineStr">
        <is>
          <t>Hybrid</t>
        </is>
      </c>
      <c r="K1695" s="5" t="n">
        <v>1</v>
      </c>
      <c r="L1695" s="5" t="n">
        <v>40</v>
      </c>
      <c r="M1695" s="5" t="n">
        <v>3</v>
      </c>
      <c r="N1695" s="41" t="n">
        <v>34450</v>
      </c>
      <c r="O1695" s="41" t="n">
        <v>1700</v>
      </c>
      <c r="P1695" s="41" t="n">
        <v>0</v>
      </c>
      <c r="Q1695" s="41" t="n">
        <v>0</v>
      </c>
      <c r="R1695" s="41" t="n">
        <v>0</v>
      </c>
      <c r="S1695" s="28">
        <f>L1695*Settings!$C$7</f>
        <v/>
      </c>
      <c r="T1695" s="34">
        <f>O1695+P1695+Q1695+R1695</f>
        <v/>
      </c>
      <c r="U1695" s="34">
        <f>N1695+T1695</f>
        <v/>
      </c>
      <c r="V1695" s="33">
        <f>N1695/S1695</f>
        <v/>
      </c>
      <c r="W1695" s="33">
        <f>T1695/S1695</f>
        <v/>
      </c>
      <c r="X1695" s="33">
        <f>U1695/S1695</f>
        <v/>
      </c>
      <c r="Y1695" s="4">
        <f>IF(T1695&gt;0,1,0)</f>
        <v/>
      </c>
      <c r="Z1695" s="4">
        <f>INDEX('Job Evaluation'!$I$5:$I$40,MATCH(G1695,'Job Evaluation'!$A$5:$A$40,0))</f>
        <v/>
      </c>
      <c r="AA1695" s="4">
        <f>SUMPRODUCT(($C$2:$C$3444=C1695)*($X$2:$X$3444&lt;X1695))+SUMPRODUCT(($C$2:C1695=C1695)*($X$2:X1695=X1695))</f>
        <v/>
      </c>
      <c r="AB1695" s="4">
        <f>MIN(4,INT((AA1695-1)*4/COUNTIF($C$2:$C$3444,C1695))+1)</f>
        <v/>
      </c>
    </row>
    <row r="1696">
      <c r="A1696" s="5" t="inlineStr">
        <is>
          <t>W01967</t>
        </is>
      </c>
      <c r="B1696" s="5" t="inlineStr">
        <is>
          <t>IT · Milan</t>
        </is>
      </c>
      <c r="C1696" s="5" t="inlineStr">
        <is>
          <t>IT</t>
        </is>
      </c>
      <c r="D1696" s="5" t="inlineStr">
        <is>
          <t>Milan</t>
        </is>
      </c>
      <c r="E1696" s="5" t="inlineStr">
        <is>
          <t>Operations</t>
        </is>
      </c>
      <c r="F1696" s="5" t="inlineStr">
        <is>
          <t>L1</t>
        </is>
      </c>
      <c r="G1696" s="5" t="inlineStr">
        <is>
          <t>Operations L1</t>
        </is>
      </c>
      <c r="H1696" s="5" t="inlineStr">
        <is>
          <t>F</t>
        </is>
      </c>
      <c r="I1696" s="5" t="inlineStr">
        <is>
          <t>Permanent</t>
        </is>
      </c>
      <c r="J1696" s="5" t="inlineStr">
        <is>
          <t>Remote</t>
        </is>
      </c>
      <c r="K1696" s="5" t="n">
        <v>0.8</v>
      </c>
      <c r="L1696" s="5" t="n">
        <v>32</v>
      </c>
      <c r="M1696" s="5" t="n">
        <v>1</v>
      </c>
      <c r="N1696" s="41" t="n">
        <v>20760</v>
      </c>
      <c r="O1696" s="41" t="n">
        <v>0</v>
      </c>
      <c r="P1696" s="41" t="n">
        <v>0</v>
      </c>
      <c r="Q1696" s="41" t="n">
        <v>0</v>
      </c>
      <c r="R1696" s="41" t="n">
        <v>0</v>
      </c>
      <c r="S1696" s="28">
        <f>L1696*Settings!$C$7</f>
        <v/>
      </c>
      <c r="T1696" s="34">
        <f>O1696+P1696+Q1696+R1696</f>
        <v/>
      </c>
      <c r="U1696" s="34">
        <f>N1696+T1696</f>
        <v/>
      </c>
      <c r="V1696" s="33">
        <f>N1696/S1696</f>
        <v/>
      </c>
      <c r="W1696" s="33">
        <f>T1696/S1696</f>
        <v/>
      </c>
      <c r="X1696" s="33">
        <f>U1696/S1696</f>
        <v/>
      </c>
      <c r="Y1696" s="4">
        <f>IF(T1696&gt;0,1,0)</f>
        <v/>
      </c>
      <c r="Z1696" s="4">
        <f>INDEX('Job Evaluation'!$I$5:$I$40,MATCH(G1696,'Job Evaluation'!$A$5:$A$40,0))</f>
        <v/>
      </c>
      <c r="AA1696" s="4">
        <f>SUMPRODUCT(($C$2:$C$3444=C1696)*($X$2:$X$3444&lt;X1696))+SUMPRODUCT(($C$2:C1696=C1696)*($X$2:X1696=X1696))</f>
        <v/>
      </c>
      <c r="AB1696" s="4">
        <f>MIN(4,INT((AA1696-1)*4/COUNTIF($C$2:$C$3444,C1696))+1)</f>
        <v/>
      </c>
    </row>
    <row r="1697">
      <c r="A1697" s="5" t="inlineStr">
        <is>
          <t>W01968</t>
        </is>
      </c>
      <c r="B1697" s="5" t="inlineStr">
        <is>
          <t>IT · Milan</t>
        </is>
      </c>
      <c r="C1697" s="5" t="inlineStr">
        <is>
          <t>IT</t>
        </is>
      </c>
      <c r="D1697" s="5" t="inlineStr">
        <is>
          <t>Milan</t>
        </is>
      </c>
      <c r="E1697" s="5" t="inlineStr">
        <is>
          <t>Customer Service</t>
        </is>
      </c>
      <c r="F1697" s="5" t="inlineStr">
        <is>
          <t>L4</t>
        </is>
      </c>
      <c r="G1697" s="5" t="inlineStr">
        <is>
          <t>Customer Service L4</t>
        </is>
      </c>
      <c r="H1697" s="5" t="inlineStr">
        <is>
          <t>M</t>
        </is>
      </c>
      <c r="I1697" s="5" t="inlineStr">
        <is>
          <t>Permanent</t>
        </is>
      </c>
      <c r="J1697" s="5" t="inlineStr">
        <is>
          <t>Hybrid</t>
        </is>
      </c>
      <c r="K1697" s="5" t="n">
        <v>1</v>
      </c>
      <c r="L1697" s="5" t="n">
        <v>40</v>
      </c>
      <c r="M1697" s="5" t="n">
        <v>3</v>
      </c>
      <c r="N1697" s="41" t="n">
        <v>52550</v>
      </c>
      <c r="O1697" s="41" t="n">
        <v>4180</v>
      </c>
      <c r="P1697" s="41" t="n">
        <v>0</v>
      </c>
      <c r="Q1697" s="41" t="n">
        <v>0</v>
      </c>
      <c r="R1697" s="41" t="n">
        <v>0</v>
      </c>
      <c r="S1697" s="28">
        <f>L1697*Settings!$C$7</f>
        <v/>
      </c>
      <c r="T1697" s="34">
        <f>O1697+P1697+Q1697+R1697</f>
        <v/>
      </c>
      <c r="U1697" s="34">
        <f>N1697+T1697</f>
        <v/>
      </c>
      <c r="V1697" s="33">
        <f>N1697/S1697</f>
        <v/>
      </c>
      <c r="W1697" s="33">
        <f>T1697/S1697</f>
        <v/>
      </c>
      <c r="X1697" s="33">
        <f>U1697/S1697</f>
        <v/>
      </c>
      <c r="Y1697" s="4">
        <f>IF(T1697&gt;0,1,0)</f>
        <v/>
      </c>
      <c r="Z1697" s="4">
        <f>INDEX('Job Evaluation'!$I$5:$I$40,MATCH(G1697,'Job Evaluation'!$A$5:$A$40,0))</f>
        <v/>
      </c>
      <c r="AA1697" s="4">
        <f>SUMPRODUCT(($C$2:$C$3444=C1697)*($X$2:$X$3444&lt;X1697))+SUMPRODUCT(($C$2:C1697=C1697)*($X$2:X1697=X1697))</f>
        <v/>
      </c>
      <c r="AB1697" s="4">
        <f>MIN(4,INT((AA1697-1)*4/COUNTIF($C$2:$C$3444,C1697))+1)</f>
        <v/>
      </c>
    </row>
    <row r="1698">
      <c r="A1698" s="5" t="inlineStr">
        <is>
          <t>W01970</t>
        </is>
      </c>
      <c r="B1698" s="5" t="inlineStr">
        <is>
          <t>DE · Munich</t>
        </is>
      </c>
      <c r="C1698" s="5" t="inlineStr">
        <is>
          <t>DE</t>
        </is>
      </c>
      <c r="D1698" s="5" t="inlineStr">
        <is>
          <t>Munich</t>
        </is>
      </c>
      <c r="E1698" s="5" t="inlineStr">
        <is>
          <t>Tech</t>
        </is>
      </c>
      <c r="F1698" s="5" t="inlineStr">
        <is>
          <t>L2</t>
        </is>
      </c>
      <c r="G1698" s="5" t="inlineStr">
        <is>
          <t>Tech L2</t>
        </is>
      </c>
      <c r="H1698" s="5" t="inlineStr">
        <is>
          <t>F</t>
        </is>
      </c>
      <c r="I1698" s="5" t="inlineStr">
        <is>
          <t>Fixed-term</t>
        </is>
      </c>
      <c r="J1698" s="5" t="inlineStr">
        <is>
          <t>Hybrid</t>
        </is>
      </c>
      <c r="K1698" s="5" t="n">
        <v>1</v>
      </c>
      <c r="L1698" s="5" t="n">
        <v>40</v>
      </c>
      <c r="M1698" s="5" t="n">
        <v>4</v>
      </c>
      <c r="N1698" s="41" t="n">
        <v>59050</v>
      </c>
      <c r="O1698" s="41" t="n">
        <v>0</v>
      </c>
      <c r="P1698" s="41" t="n">
        <v>0</v>
      </c>
      <c r="Q1698" s="41" t="n">
        <v>0</v>
      </c>
      <c r="R1698" s="41" t="n">
        <v>0</v>
      </c>
      <c r="S1698" s="28">
        <f>L1698*Settings!$C$7</f>
        <v/>
      </c>
      <c r="T1698" s="34">
        <f>O1698+P1698+Q1698+R1698</f>
        <v/>
      </c>
      <c r="U1698" s="34">
        <f>N1698+T1698</f>
        <v/>
      </c>
      <c r="V1698" s="33">
        <f>N1698/S1698</f>
        <v/>
      </c>
      <c r="W1698" s="33">
        <f>T1698/S1698</f>
        <v/>
      </c>
      <c r="X1698" s="33">
        <f>U1698/S1698</f>
        <v/>
      </c>
      <c r="Y1698" s="4">
        <f>IF(T1698&gt;0,1,0)</f>
        <v/>
      </c>
      <c r="Z1698" s="4">
        <f>INDEX('Job Evaluation'!$I$5:$I$40,MATCH(G1698,'Job Evaluation'!$A$5:$A$40,0))</f>
        <v/>
      </c>
      <c r="AA1698" s="4">
        <f>SUMPRODUCT(($C$2:$C$3444=C1698)*($X$2:$X$3444&lt;X1698))+SUMPRODUCT(($C$2:C1698=C1698)*($X$2:X1698=X1698))</f>
        <v/>
      </c>
      <c r="AB1698" s="4">
        <f>MIN(4,INT((AA1698-1)*4/COUNTIF($C$2:$C$3444,C1698))+1)</f>
        <v/>
      </c>
    </row>
    <row r="1699">
      <c r="A1699" s="5" t="inlineStr">
        <is>
          <t>W01971</t>
        </is>
      </c>
      <c r="B1699" s="5" t="inlineStr">
        <is>
          <t>PL · Kraków</t>
        </is>
      </c>
      <c r="C1699" s="5" t="inlineStr">
        <is>
          <t>PL</t>
        </is>
      </c>
      <c r="D1699" s="5" t="inlineStr">
        <is>
          <t>Krakow</t>
        </is>
      </c>
      <c r="E1699" s="5" t="inlineStr">
        <is>
          <t>Operations</t>
        </is>
      </c>
      <c r="F1699" s="5" t="inlineStr">
        <is>
          <t>L4</t>
        </is>
      </c>
      <c r="G1699" s="5" t="inlineStr">
        <is>
          <t>Operations L4</t>
        </is>
      </c>
      <c r="H1699" s="5" t="inlineStr">
        <is>
          <t>M</t>
        </is>
      </c>
      <c r="I1699" s="5" t="inlineStr">
        <is>
          <t>Fixed-term</t>
        </is>
      </c>
      <c r="J1699" s="5" t="inlineStr">
        <is>
          <t>Hybrid</t>
        </is>
      </c>
      <c r="K1699" s="5" t="n">
        <v>1</v>
      </c>
      <c r="L1699" s="5" t="n">
        <v>40</v>
      </c>
      <c r="M1699" s="5" t="n">
        <v>4</v>
      </c>
      <c r="N1699" s="41" t="n">
        <v>41500</v>
      </c>
      <c r="O1699" s="41" t="n">
        <v>3810</v>
      </c>
      <c r="P1699" s="41" t="n">
        <v>0</v>
      </c>
      <c r="Q1699" s="41" t="n">
        <v>0</v>
      </c>
      <c r="R1699" s="41" t="n">
        <v>0</v>
      </c>
      <c r="S1699" s="28">
        <f>L1699*Settings!$C$7</f>
        <v/>
      </c>
      <c r="T1699" s="34">
        <f>O1699+P1699+Q1699+R1699</f>
        <v/>
      </c>
      <c r="U1699" s="34">
        <f>N1699+T1699</f>
        <v/>
      </c>
      <c r="V1699" s="33">
        <f>N1699/S1699</f>
        <v/>
      </c>
      <c r="W1699" s="33">
        <f>T1699/S1699</f>
        <v/>
      </c>
      <c r="X1699" s="33">
        <f>U1699/S1699</f>
        <v/>
      </c>
      <c r="Y1699" s="4">
        <f>IF(T1699&gt;0,1,0)</f>
        <v/>
      </c>
      <c r="Z1699" s="4">
        <f>INDEX('Job Evaluation'!$I$5:$I$40,MATCH(G1699,'Job Evaluation'!$A$5:$A$40,0))</f>
        <v/>
      </c>
      <c r="AA1699" s="4">
        <f>SUMPRODUCT(($C$2:$C$3444=C1699)*($X$2:$X$3444&lt;X1699))+SUMPRODUCT(($C$2:C1699=C1699)*($X$2:X1699=X1699))</f>
        <v/>
      </c>
      <c r="AB1699" s="4">
        <f>MIN(4,INT((AA1699-1)*4/COUNTIF($C$2:$C$3444,C1699))+1)</f>
        <v/>
      </c>
    </row>
    <row r="1700">
      <c r="A1700" s="5" t="inlineStr">
        <is>
          <t>W01972</t>
        </is>
      </c>
      <c r="B1700" s="5" t="inlineStr">
        <is>
          <t>IT · Milan</t>
        </is>
      </c>
      <c r="C1700" s="5" t="inlineStr">
        <is>
          <t>IT</t>
        </is>
      </c>
      <c r="D1700" s="5" t="inlineStr">
        <is>
          <t>Milan</t>
        </is>
      </c>
      <c r="E1700" s="5" t="inlineStr">
        <is>
          <t>Finance</t>
        </is>
      </c>
      <c r="F1700" s="5" t="inlineStr">
        <is>
          <t>L3</t>
        </is>
      </c>
      <c r="G1700" s="5" t="inlineStr">
        <is>
          <t>Finance L3</t>
        </is>
      </c>
      <c r="H1700" s="5" t="inlineStr">
        <is>
          <t>M</t>
        </is>
      </c>
      <c r="I1700" s="5" t="inlineStr">
        <is>
          <t>Permanent</t>
        </is>
      </c>
      <c r="J1700" s="5" t="inlineStr">
        <is>
          <t>Remote</t>
        </is>
      </c>
      <c r="K1700" s="5" t="n">
        <v>1</v>
      </c>
      <c r="L1700" s="5" t="n">
        <v>40</v>
      </c>
      <c r="M1700" s="5" t="n">
        <v>4</v>
      </c>
      <c r="N1700" s="41" t="n">
        <v>44650</v>
      </c>
      <c r="O1700" s="41" t="n">
        <v>2860</v>
      </c>
      <c r="P1700" s="41" t="n">
        <v>0</v>
      </c>
      <c r="Q1700" s="41" t="n">
        <v>0</v>
      </c>
      <c r="R1700" s="41" t="n">
        <v>0</v>
      </c>
      <c r="S1700" s="28">
        <f>L1700*Settings!$C$7</f>
        <v/>
      </c>
      <c r="T1700" s="34">
        <f>O1700+P1700+Q1700+R1700</f>
        <v/>
      </c>
      <c r="U1700" s="34">
        <f>N1700+T1700</f>
        <v/>
      </c>
      <c r="V1700" s="33">
        <f>N1700/S1700</f>
        <v/>
      </c>
      <c r="W1700" s="33">
        <f>T1700/S1700</f>
        <v/>
      </c>
      <c r="X1700" s="33">
        <f>U1700/S1700</f>
        <v/>
      </c>
      <c r="Y1700" s="4">
        <f>IF(T1700&gt;0,1,0)</f>
        <v/>
      </c>
      <c r="Z1700" s="4">
        <f>INDEX('Job Evaluation'!$I$5:$I$40,MATCH(G1700,'Job Evaluation'!$A$5:$A$40,0))</f>
        <v/>
      </c>
      <c r="AA1700" s="4">
        <f>SUMPRODUCT(($C$2:$C$3444=C1700)*($X$2:$X$3444&lt;X1700))+SUMPRODUCT(($C$2:C1700=C1700)*($X$2:X1700=X1700))</f>
        <v/>
      </c>
      <c r="AB1700" s="4">
        <f>MIN(4,INT((AA1700-1)*4/COUNTIF($C$2:$C$3444,C1700))+1)</f>
        <v/>
      </c>
    </row>
    <row r="1701">
      <c r="A1701" s="5" t="inlineStr">
        <is>
          <t>W01973</t>
        </is>
      </c>
      <c r="B1701" s="5" t="inlineStr">
        <is>
          <t>IT · Milan</t>
        </is>
      </c>
      <c r="C1701" s="5" t="inlineStr">
        <is>
          <t>IT</t>
        </is>
      </c>
      <c r="D1701" s="5" t="inlineStr">
        <is>
          <t>Milan</t>
        </is>
      </c>
      <c r="E1701" s="5" t="inlineStr">
        <is>
          <t>Tech</t>
        </is>
      </c>
      <c r="F1701" s="5" t="inlineStr">
        <is>
          <t>L2</t>
        </is>
      </c>
      <c r="G1701" s="5" t="inlineStr">
        <is>
          <t>Tech L2</t>
        </is>
      </c>
      <c r="H1701" s="5" t="inlineStr">
        <is>
          <t>F</t>
        </is>
      </c>
      <c r="I1701" s="5" t="inlineStr">
        <is>
          <t>Permanent</t>
        </is>
      </c>
      <c r="J1701" s="5" t="inlineStr">
        <is>
          <t>Onsite</t>
        </is>
      </c>
      <c r="K1701" s="5" t="n">
        <v>1</v>
      </c>
      <c r="L1701" s="5" t="n">
        <v>40</v>
      </c>
      <c r="M1701" s="5" t="n">
        <v>3</v>
      </c>
      <c r="N1701" s="41" t="n">
        <v>36150</v>
      </c>
      <c r="O1701" s="41" t="n">
        <v>0</v>
      </c>
      <c r="P1701" s="41" t="n">
        <v>0</v>
      </c>
      <c r="Q1701" s="41" t="n">
        <v>0</v>
      </c>
      <c r="R1701" s="41" t="n">
        <v>0</v>
      </c>
      <c r="S1701" s="28">
        <f>L1701*Settings!$C$7</f>
        <v/>
      </c>
      <c r="T1701" s="34">
        <f>O1701+P1701+Q1701+R1701</f>
        <v/>
      </c>
      <c r="U1701" s="34">
        <f>N1701+T1701</f>
        <v/>
      </c>
      <c r="V1701" s="33">
        <f>N1701/S1701</f>
        <v/>
      </c>
      <c r="W1701" s="33">
        <f>T1701/S1701</f>
        <v/>
      </c>
      <c r="X1701" s="33">
        <f>U1701/S1701</f>
        <v/>
      </c>
      <c r="Y1701" s="4">
        <f>IF(T1701&gt;0,1,0)</f>
        <v/>
      </c>
      <c r="Z1701" s="4">
        <f>INDEX('Job Evaluation'!$I$5:$I$40,MATCH(G1701,'Job Evaluation'!$A$5:$A$40,0))</f>
        <v/>
      </c>
      <c r="AA1701" s="4">
        <f>SUMPRODUCT(($C$2:$C$3444=C1701)*($X$2:$X$3444&lt;X1701))+SUMPRODUCT(($C$2:C1701=C1701)*($X$2:X1701=X1701))</f>
        <v/>
      </c>
      <c r="AB1701" s="4">
        <f>MIN(4,INT((AA1701-1)*4/COUNTIF($C$2:$C$3444,C1701))+1)</f>
        <v/>
      </c>
    </row>
    <row r="1702">
      <c r="A1702" s="5" t="inlineStr">
        <is>
          <t>W01974</t>
        </is>
      </c>
      <c r="B1702" s="5" t="inlineStr">
        <is>
          <t>IT · Milan</t>
        </is>
      </c>
      <c r="C1702" s="5" t="inlineStr">
        <is>
          <t>IT</t>
        </is>
      </c>
      <c r="D1702" s="5" t="inlineStr">
        <is>
          <t>Milan</t>
        </is>
      </c>
      <c r="E1702" s="5" t="inlineStr">
        <is>
          <t>Finance</t>
        </is>
      </c>
      <c r="F1702" s="5" t="inlineStr">
        <is>
          <t>L3</t>
        </is>
      </c>
      <c r="G1702" s="5" t="inlineStr">
        <is>
          <t>Finance L3</t>
        </is>
      </c>
      <c r="H1702" s="5" t="inlineStr">
        <is>
          <t>M</t>
        </is>
      </c>
      <c r="I1702" s="5" t="inlineStr">
        <is>
          <t>Permanent</t>
        </is>
      </c>
      <c r="J1702" s="5" t="inlineStr">
        <is>
          <t>Hybrid</t>
        </is>
      </c>
      <c r="K1702" s="5" t="n">
        <v>1</v>
      </c>
      <c r="L1702" s="5" t="n">
        <v>40</v>
      </c>
      <c r="M1702" s="5" t="n">
        <v>3</v>
      </c>
      <c r="N1702" s="41" t="n">
        <v>44800</v>
      </c>
      <c r="O1702" s="41" t="n">
        <v>2150</v>
      </c>
      <c r="P1702" s="41" t="n">
        <v>0</v>
      </c>
      <c r="Q1702" s="41" t="n">
        <v>0</v>
      </c>
      <c r="R1702" s="41" t="n">
        <v>0</v>
      </c>
      <c r="S1702" s="28">
        <f>L1702*Settings!$C$7</f>
        <v/>
      </c>
      <c r="T1702" s="34">
        <f>O1702+P1702+Q1702+R1702</f>
        <v/>
      </c>
      <c r="U1702" s="34">
        <f>N1702+T1702</f>
        <v/>
      </c>
      <c r="V1702" s="33">
        <f>N1702/S1702</f>
        <v/>
      </c>
      <c r="W1702" s="33">
        <f>T1702/S1702</f>
        <v/>
      </c>
      <c r="X1702" s="33">
        <f>U1702/S1702</f>
        <v/>
      </c>
      <c r="Y1702" s="4">
        <f>IF(T1702&gt;0,1,0)</f>
        <v/>
      </c>
      <c r="Z1702" s="4">
        <f>INDEX('Job Evaluation'!$I$5:$I$40,MATCH(G1702,'Job Evaluation'!$A$5:$A$40,0))</f>
        <v/>
      </c>
      <c r="AA1702" s="4">
        <f>SUMPRODUCT(($C$2:$C$3444=C1702)*($X$2:$X$3444&lt;X1702))+SUMPRODUCT(($C$2:C1702=C1702)*($X$2:X1702=X1702))</f>
        <v/>
      </c>
      <c r="AB1702" s="4">
        <f>MIN(4,INT((AA1702-1)*4/COUNTIF($C$2:$C$3444,C1702))+1)</f>
        <v/>
      </c>
    </row>
    <row r="1703">
      <c r="A1703" s="5" t="inlineStr">
        <is>
          <t>W01975</t>
        </is>
      </c>
      <c r="B1703" s="5" t="inlineStr">
        <is>
          <t>PL · Kraków</t>
        </is>
      </c>
      <c r="C1703" s="5" t="inlineStr">
        <is>
          <t>PL</t>
        </is>
      </c>
      <c r="D1703" s="5" t="inlineStr">
        <is>
          <t>Krakow</t>
        </is>
      </c>
      <c r="E1703" s="5" t="inlineStr">
        <is>
          <t>Tech</t>
        </is>
      </c>
      <c r="F1703" s="5" t="inlineStr">
        <is>
          <t>L1</t>
        </is>
      </c>
      <c r="G1703" s="5" t="inlineStr">
        <is>
          <t>Tech L1</t>
        </is>
      </c>
      <c r="H1703" s="5" t="inlineStr">
        <is>
          <t>F</t>
        </is>
      </c>
      <c r="I1703" s="5" t="inlineStr">
        <is>
          <t>Fixed-term</t>
        </is>
      </c>
      <c r="J1703" s="5" t="inlineStr">
        <is>
          <t>Hybrid</t>
        </is>
      </c>
      <c r="K1703" s="5" t="n">
        <v>1</v>
      </c>
      <c r="L1703" s="5" t="n">
        <v>40</v>
      </c>
      <c r="M1703" s="5" t="n">
        <v>4</v>
      </c>
      <c r="N1703" s="41" t="n">
        <v>25950</v>
      </c>
      <c r="O1703" s="41" t="n">
        <v>0</v>
      </c>
      <c r="P1703" s="41" t="n">
        <v>0</v>
      </c>
      <c r="Q1703" s="41" t="n">
        <v>0</v>
      </c>
      <c r="R1703" s="41" t="n">
        <v>0</v>
      </c>
      <c r="S1703" s="28">
        <f>L1703*Settings!$C$7</f>
        <v/>
      </c>
      <c r="T1703" s="34">
        <f>O1703+P1703+Q1703+R1703</f>
        <v/>
      </c>
      <c r="U1703" s="34">
        <f>N1703+T1703</f>
        <v/>
      </c>
      <c r="V1703" s="33">
        <f>N1703/S1703</f>
        <v/>
      </c>
      <c r="W1703" s="33">
        <f>T1703/S1703</f>
        <v/>
      </c>
      <c r="X1703" s="33">
        <f>U1703/S1703</f>
        <v/>
      </c>
      <c r="Y1703" s="4">
        <f>IF(T1703&gt;0,1,0)</f>
        <v/>
      </c>
      <c r="Z1703" s="4">
        <f>INDEX('Job Evaluation'!$I$5:$I$40,MATCH(G1703,'Job Evaluation'!$A$5:$A$40,0))</f>
        <v/>
      </c>
      <c r="AA1703" s="4">
        <f>SUMPRODUCT(($C$2:$C$3444=C1703)*($X$2:$X$3444&lt;X1703))+SUMPRODUCT(($C$2:C1703=C1703)*($X$2:X1703=X1703))</f>
        <v/>
      </c>
      <c r="AB1703" s="4">
        <f>MIN(4,INT((AA1703-1)*4/COUNTIF($C$2:$C$3444,C1703))+1)</f>
        <v/>
      </c>
    </row>
    <row r="1704">
      <c r="A1704" s="5" t="inlineStr">
        <is>
          <t>W01976</t>
        </is>
      </c>
      <c r="B1704" s="5" t="inlineStr">
        <is>
          <t>ES · Barcelona</t>
        </is>
      </c>
      <c r="C1704" s="5" t="inlineStr">
        <is>
          <t>ES</t>
        </is>
      </c>
      <c r="D1704" s="5" t="inlineStr">
        <is>
          <t>Barcelona</t>
        </is>
      </c>
      <c r="E1704" s="5" t="inlineStr">
        <is>
          <t>Tech</t>
        </is>
      </c>
      <c r="F1704" s="5" t="inlineStr">
        <is>
          <t>L1</t>
        </is>
      </c>
      <c r="G1704" s="5" t="inlineStr">
        <is>
          <t>Tech L1</t>
        </is>
      </c>
      <c r="H1704" s="5" t="inlineStr">
        <is>
          <t>F</t>
        </is>
      </c>
      <c r="I1704" s="5" t="inlineStr">
        <is>
          <t>Permanent</t>
        </is>
      </c>
      <c r="J1704" s="5" t="inlineStr">
        <is>
          <t>Hybrid</t>
        </is>
      </c>
      <c r="K1704" s="5" t="n">
        <v>1</v>
      </c>
      <c r="L1704" s="5" t="n">
        <v>40</v>
      </c>
      <c r="M1704" s="5" t="n">
        <v>4</v>
      </c>
      <c r="N1704" s="41" t="n">
        <v>36050</v>
      </c>
      <c r="O1704" s="41" t="n">
        <v>0</v>
      </c>
      <c r="P1704" s="41" t="n">
        <v>0</v>
      </c>
      <c r="Q1704" s="41" t="n">
        <v>0</v>
      </c>
      <c r="R1704" s="41" t="n">
        <v>0</v>
      </c>
      <c r="S1704" s="28">
        <f>L1704*Settings!$C$7</f>
        <v/>
      </c>
      <c r="T1704" s="34">
        <f>O1704+P1704+Q1704+R1704</f>
        <v/>
      </c>
      <c r="U1704" s="34">
        <f>N1704+T1704</f>
        <v/>
      </c>
      <c r="V1704" s="33">
        <f>N1704/S1704</f>
        <v/>
      </c>
      <c r="W1704" s="33">
        <f>T1704/S1704</f>
        <v/>
      </c>
      <c r="X1704" s="33">
        <f>U1704/S1704</f>
        <v/>
      </c>
      <c r="Y1704" s="4">
        <f>IF(T1704&gt;0,1,0)</f>
        <v/>
      </c>
      <c r="Z1704" s="4">
        <f>INDEX('Job Evaluation'!$I$5:$I$40,MATCH(G1704,'Job Evaluation'!$A$5:$A$40,0))</f>
        <v/>
      </c>
      <c r="AA1704" s="4">
        <f>SUMPRODUCT(($C$2:$C$3444=C1704)*($X$2:$X$3444&lt;X1704))+SUMPRODUCT(($C$2:C1704=C1704)*($X$2:X1704=X1704))</f>
        <v/>
      </c>
      <c r="AB1704" s="4">
        <f>MIN(4,INT((AA1704-1)*4/COUNTIF($C$2:$C$3444,C1704))+1)</f>
        <v/>
      </c>
    </row>
    <row r="1705">
      <c r="A1705" s="5" t="inlineStr">
        <is>
          <t>W01977</t>
        </is>
      </c>
      <c r="B1705" s="5" t="inlineStr">
        <is>
          <t>IT · Milan</t>
        </is>
      </c>
      <c r="C1705" s="5" t="inlineStr">
        <is>
          <t>IT</t>
        </is>
      </c>
      <c r="D1705" s="5" t="inlineStr">
        <is>
          <t>Milan</t>
        </is>
      </c>
      <c r="E1705" s="5" t="inlineStr">
        <is>
          <t>Customer Service</t>
        </is>
      </c>
      <c r="F1705" s="5" t="inlineStr">
        <is>
          <t>L4</t>
        </is>
      </c>
      <c r="G1705" s="5" t="inlineStr">
        <is>
          <t>Customer Service L4</t>
        </is>
      </c>
      <c r="H1705" s="5" t="inlineStr">
        <is>
          <t>M</t>
        </is>
      </c>
      <c r="I1705" s="5" t="inlineStr">
        <is>
          <t>Permanent</t>
        </is>
      </c>
      <c r="J1705" s="5" t="inlineStr">
        <is>
          <t>Onsite</t>
        </is>
      </c>
      <c r="K1705" s="5" t="n">
        <v>1</v>
      </c>
      <c r="L1705" s="5" t="n">
        <v>40</v>
      </c>
      <c r="M1705" s="5" t="n">
        <v>4</v>
      </c>
      <c r="N1705" s="41" t="n">
        <v>49150</v>
      </c>
      <c r="O1705" s="41" t="n">
        <v>4980</v>
      </c>
      <c r="P1705" s="41" t="n">
        <v>0</v>
      </c>
      <c r="Q1705" s="41" t="n">
        <v>0</v>
      </c>
      <c r="R1705" s="41" t="n">
        <v>0</v>
      </c>
      <c r="S1705" s="28">
        <f>L1705*Settings!$C$7</f>
        <v/>
      </c>
      <c r="T1705" s="34">
        <f>O1705+P1705+Q1705+R1705</f>
        <v/>
      </c>
      <c r="U1705" s="34">
        <f>N1705+T1705</f>
        <v/>
      </c>
      <c r="V1705" s="33">
        <f>N1705/S1705</f>
        <v/>
      </c>
      <c r="W1705" s="33">
        <f>T1705/S1705</f>
        <v/>
      </c>
      <c r="X1705" s="33">
        <f>U1705/S1705</f>
        <v/>
      </c>
      <c r="Y1705" s="4">
        <f>IF(T1705&gt;0,1,0)</f>
        <v/>
      </c>
      <c r="Z1705" s="4">
        <f>INDEX('Job Evaluation'!$I$5:$I$40,MATCH(G1705,'Job Evaluation'!$A$5:$A$40,0))</f>
        <v/>
      </c>
      <c r="AA1705" s="4">
        <f>SUMPRODUCT(($C$2:$C$3444=C1705)*($X$2:$X$3444&lt;X1705))+SUMPRODUCT(($C$2:C1705=C1705)*($X$2:X1705=X1705))</f>
        <v/>
      </c>
      <c r="AB1705" s="4">
        <f>MIN(4,INT((AA1705-1)*4/COUNTIF($C$2:$C$3444,C1705))+1)</f>
        <v/>
      </c>
    </row>
    <row r="1706">
      <c r="A1706" s="5" t="inlineStr">
        <is>
          <t>W01978</t>
        </is>
      </c>
      <c r="B1706" s="5" t="inlineStr">
        <is>
          <t>IT · Milan</t>
        </is>
      </c>
      <c r="C1706" s="5" t="inlineStr">
        <is>
          <t>IT</t>
        </is>
      </c>
      <c r="D1706" s="5" t="inlineStr">
        <is>
          <t>Milan</t>
        </is>
      </c>
      <c r="E1706" s="5" t="inlineStr">
        <is>
          <t>Customer Service</t>
        </is>
      </c>
      <c r="F1706" s="5" t="inlineStr">
        <is>
          <t>L2</t>
        </is>
      </c>
      <c r="G1706" s="5" t="inlineStr">
        <is>
          <t>Customer Service L2</t>
        </is>
      </c>
      <c r="H1706" s="5" t="inlineStr">
        <is>
          <t>M</t>
        </is>
      </c>
      <c r="I1706" s="5" t="inlineStr">
        <is>
          <t>Fixed-term</t>
        </is>
      </c>
      <c r="J1706" s="5" t="inlineStr">
        <is>
          <t>Onsite</t>
        </is>
      </c>
      <c r="K1706" s="5" t="n">
        <v>1</v>
      </c>
      <c r="L1706" s="5" t="n">
        <v>40</v>
      </c>
      <c r="M1706" s="5" t="n">
        <v>3</v>
      </c>
      <c r="N1706" s="41" t="n">
        <v>32600</v>
      </c>
      <c r="O1706" s="41" t="n">
        <v>0</v>
      </c>
      <c r="P1706" s="41" t="n">
        <v>0</v>
      </c>
      <c r="Q1706" s="41" t="n">
        <v>1320</v>
      </c>
      <c r="R1706" s="41" t="n">
        <v>0</v>
      </c>
      <c r="S1706" s="28">
        <f>L1706*Settings!$C$7</f>
        <v/>
      </c>
      <c r="T1706" s="34">
        <f>O1706+P1706+Q1706+R1706</f>
        <v/>
      </c>
      <c r="U1706" s="34">
        <f>N1706+T1706</f>
        <v/>
      </c>
      <c r="V1706" s="33">
        <f>N1706/S1706</f>
        <v/>
      </c>
      <c r="W1706" s="33">
        <f>T1706/S1706</f>
        <v/>
      </c>
      <c r="X1706" s="33">
        <f>U1706/S1706</f>
        <v/>
      </c>
      <c r="Y1706" s="4">
        <f>IF(T1706&gt;0,1,0)</f>
        <v/>
      </c>
      <c r="Z1706" s="4">
        <f>INDEX('Job Evaluation'!$I$5:$I$40,MATCH(G1706,'Job Evaluation'!$A$5:$A$40,0))</f>
        <v/>
      </c>
      <c r="AA1706" s="4">
        <f>SUMPRODUCT(($C$2:$C$3444=C1706)*($X$2:$X$3444&lt;X1706))+SUMPRODUCT(($C$2:C1706=C1706)*($X$2:X1706=X1706))</f>
        <v/>
      </c>
      <c r="AB1706" s="4">
        <f>MIN(4,INT((AA1706-1)*4/COUNTIF($C$2:$C$3444,C1706))+1)</f>
        <v/>
      </c>
    </row>
    <row r="1707">
      <c r="A1707" s="5" t="inlineStr">
        <is>
          <t>W01979</t>
        </is>
      </c>
      <c r="B1707" s="5" t="inlineStr">
        <is>
          <t>PL · Kraków</t>
        </is>
      </c>
      <c r="C1707" s="5" t="inlineStr">
        <is>
          <t>PL</t>
        </is>
      </c>
      <c r="D1707" s="5" t="inlineStr">
        <is>
          <t>Krakow</t>
        </is>
      </c>
      <c r="E1707" s="5" t="inlineStr">
        <is>
          <t>Customer Service</t>
        </is>
      </c>
      <c r="F1707" s="5" t="inlineStr">
        <is>
          <t>L1</t>
        </is>
      </c>
      <c r="G1707" s="5" t="inlineStr">
        <is>
          <t>Customer Service L1</t>
        </is>
      </c>
      <c r="H1707" s="5" t="inlineStr">
        <is>
          <t>M</t>
        </is>
      </c>
      <c r="I1707" s="5" t="inlineStr">
        <is>
          <t>Permanent</t>
        </is>
      </c>
      <c r="J1707" s="5" t="inlineStr">
        <is>
          <t>Onsite</t>
        </is>
      </c>
      <c r="K1707" s="5" t="n">
        <v>1</v>
      </c>
      <c r="L1707" s="5" t="n">
        <v>40</v>
      </c>
      <c r="M1707" s="5" t="n">
        <v>2</v>
      </c>
      <c r="N1707" s="41" t="n">
        <v>17750</v>
      </c>
      <c r="O1707" s="41" t="n">
        <v>0</v>
      </c>
      <c r="P1707" s="41" t="n">
        <v>0</v>
      </c>
      <c r="Q1707" s="41" t="n">
        <v>840</v>
      </c>
      <c r="R1707" s="41" t="n">
        <v>0</v>
      </c>
      <c r="S1707" s="28">
        <f>L1707*Settings!$C$7</f>
        <v/>
      </c>
      <c r="T1707" s="34">
        <f>O1707+P1707+Q1707+R1707</f>
        <v/>
      </c>
      <c r="U1707" s="34">
        <f>N1707+T1707</f>
        <v/>
      </c>
      <c r="V1707" s="33">
        <f>N1707/S1707</f>
        <v/>
      </c>
      <c r="W1707" s="33">
        <f>T1707/S1707</f>
        <v/>
      </c>
      <c r="X1707" s="33">
        <f>U1707/S1707</f>
        <v/>
      </c>
      <c r="Y1707" s="4">
        <f>IF(T1707&gt;0,1,0)</f>
        <v/>
      </c>
      <c r="Z1707" s="4">
        <f>INDEX('Job Evaluation'!$I$5:$I$40,MATCH(G1707,'Job Evaluation'!$A$5:$A$40,0))</f>
        <v/>
      </c>
      <c r="AA1707" s="4">
        <f>SUMPRODUCT(($C$2:$C$3444=C1707)*($X$2:$X$3444&lt;X1707))+SUMPRODUCT(($C$2:C1707=C1707)*($X$2:X1707=X1707))</f>
        <v/>
      </c>
      <c r="AB1707" s="4">
        <f>MIN(4,INT((AA1707-1)*4/COUNTIF($C$2:$C$3444,C1707))+1)</f>
        <v/>
      </c>
    </row>
    <row r="1708">
      <c r="A1708" s="5" t="inlineStr">
        <is>
          <t>W01980</t>
        </is>
      </c>
      <c r="B1708" s="5" t="inlineStr">
        <is>
          <t>ES · Barcelona</t>
        </is>
      </c>
      <c r="C1708" s="5" t="inlineStr">
        <is>
          <t>ES</t>
        </is>
      </c>
      <c r="D1708" s="5" t="inlineStr">
        <is>
          <t>Barcelona</t>
        </is>
      </c>
      <c r="E1708" s="5" t="inlineStr">
        <is>
          <t>Tech</t>
        </is>
      </c>
      <c r="F1708" s="5" t="inlineStr">
        <is>
          <t>L4</t>
        </is>
      </c>
      <c r="G1708" s="5" t="inlineStr">
        <is>
          <t>Tech L4</t>
        </is>
      </c>
      <c r="H1708" s="5" t="inlineStr">
        <is>
          <t>M</t>
        </is>
      </c>
      <c r="I1708" s="5" t="inlineStr">
        <is>
          <t>Permanent</t>
        </is>
      </c>
      <c r="J1708" s="5" t="inlineStr">
        <is>
          <t>Hybrid</t>
        </is>
      </c>
      <c r="K1708" s="5" t="n">
        <v>1</v>
      </c>
      <c r="L1708" s="5" t="n">
        <v>40</v>
      </c>
      <c r="M1708" s="5" t="n">
        <v>4</v>
      </c>
      <c r="N1708" s="41" t="n">
        <v>67650</v>
      </c>
      <c r="O1708" s="41" t="n">
        <v>6950</v>
      </c>
      <c r="P1708" s="41" t="n">
        <v>0</v>
      </c>
      <c r="Q1708" s="41" t="n">
        <v>0</v>
      </c>
      <c r="R1708" s="41" t="n">
        <v>0</v>
      </c>
      <c r="S1708" s="28">
        <f>L1708*Settings!$C$7</f>
        <v/>
      </c>
      <c r="T1708" s="34">
        <f>O1708+P1708+Q1708+R1708</f>
        <v/>
      </c>
      <c r="U1708" s="34">
        <f>N1708+T1708</f>
        <v/>
      </c>
      <c r="V1708" s="33">
        <f>N1708/S1708</f>
        <v/>
      </c>
      <c r="W1708" s="33">
        <f>T1708/S1708</f>
        <v/>
      </c>
      <c r="X1708" s="33">
        <f>U1708/S1708</f>
        <v/>
      </c>
      <c r="Y1708" s="4">
        <f>IF(T1708&gt;0,1,0)</f>
        <v/>
      </c>
      <c r="Z1708" s="4">
        <f>INDEX('Job Evaluation'!$I$5:$I$40,MATCH(G1708,'Job Evaluation'!$A$5:$A$40,0))</f>
        <v/>
      </c>
      <c r="AA1708" s="4">
        <f>SUMPRODUCT(($C$2:$C$3444=C1708)*($X$2:$X$3444&lt;X1708))+SUMPRODUCT(($C$2:C1708=C1708)*($X$2:X1708=X1708))</f>
        <v/>
      </c>
      <c r="AB1708" s="4">
        <f>MIN(4,INT((AA1708-1)*4/COUNTIF($C$2:$C$3444,C1708))+1)</f>
        <v/>
      </c>
    </row>
    <row r="1709">
      <c r="A1709" s="5" t="inlineStr">
        <is>
          <t>W01981</t>
        </is>
      </c>
      <c r="B1709" s="5" t="inlineStr">
        <is>
          <t>IT · Milan</t>
        </is>
      </c>
      <c r="C1709" s="5" t="inlineStr">
        <is>
          <t>IT</t>
        </is>
      </c>
      <c r="D1709" s="5" t="inlineStr">
        <is>
          <t>Milan</t>
        </is>
      </c>
      <c r="E1709" s="5" t="inlineStr">
        <is>
          <t>Tech</t>
        </is>
      </c>
      <c r="F1709" s="5" t="inlineStr">
        <is>
          <t>L1</t>
        </is>
      </c>
      <c r="G1709" s="5" t="inlineStr">
        <is>
          <t>Tech L1</t>
        </is>
      </c>
      <c r="H1709" s="5" t="inlineStr">
        <is>
          <t>F</t>
        </is>
      </c>
      <c r="I1709" s="5" t="inlineStr">
        <is>
          <t>Permanent</t>
        </is>
      </c>
      <c r="J1709" s="5" t="inlineStr">
        <is>
          <t>Hybrid</t>
        </is>
      </c>
      <c r="K1709" s="5" t="n">
        <v>1</v>
      </c>
      <c r="L1709" s="5" t="n">
        <v>40</v>
      </c>
      <c r="M1709" s="5" t="n">
        <v>3</v>
      </c>
      <c r="N1709" s="41" t="n">
        <v>23200</v>
      </c>
      <c r="O1709" s="41" t="n">
        <v>0</v>
      </c>
      <c r="P1709" s="41" t="n">
        <v>0</v>
      </c>
      <c r="Q1709" s="41" t="n">
        <v>0</v>
      </c>
      <c r="R1709" s="41" t="n">
        <v>0</v>
      </c>
      <c r="S1709" s="28">
        <f>L1709*Settings!$C$7</f>
        <v/>
      </c>
      <c r="T1709" s="34">
        <f>O1709+P1709+Q1709+R1709</f>
        <v/>
      </c>
      <c r="U1709" s="34">
        <f>N1709+T1709</f>
        <v/>
      </c>
      <c r="V1709" s="33">
        <f>N1709/S1709</f>
        <v/>
      </c>
      <c r="W1709" s="33">
        <f>T1709/S1709</f>
        <v/>
      </c>
      <c r="X1709" s="33">
        <f>U1709/S1709</f>
        <v/>
      </c>
      <c r="Y1709" s="4">
        <f>IF(T1709&gt;0,1,0)</f>
        <v/>
      </c>
      <c r="Z1709" s="4">
        <f>INDEX('Job Evaluation'!$I$5:$I$40,MATCH(G1709,'Job Evaluation'!$A$5:$A$40,0))</f>
        <v/>
      </c>
      <c r="AA1709" s="4">
        <f>SUMPRODUCT(($C$2:$C$3444=C1709)*($X$2:$X$3444&lt;X1709))+SUMPRODUCT(($C$2:C1709=C1709)*($X$2:X1709=X1709))</f>
        <v/>
      </c>
      <c r="AB1709" s="4">
        <f>MIN(4,INT((AA1709-1)*4/COUNTIF($C$2:$C$3444,C1709))+1)</f>
        <v/>
      </c>
    </row>
    <row r="1710">
      <c r="A1710" s="5" t="inlineStr">
        <is>
          <t>W01982</t>
        </is>
      </c>
      <c r="B1710" s="5" t="inlineStr">
        <is>
          <t>PL · Kraków</t>
        </is>
      </c>
      <c r="C1710" s="5" t="inlineStr">
        <is>
          <t>PL</t>
        </is>
      </c>
      <c r="D1710" s="5" t="inlineStr">
        <is>
          <t>Krakow</t>
        </is>
      </c>
      <c r="E1710" s="5" t="inlineStr">
        <is>
          <t>Tech</t>
        </is>
      </c>
      <c r="F1710" s="5" t="inlineStr">
        <is>
          <t>L5</t>
        </is>
      </c>
      <c r="G1710" s="5" t="inlineStr">
        <is>
          <t>Tech L5</t>
        </is>
      </c>
      <c r="H1710" s="5" t="inlineStr">
        <is>
          <t>M</t>
        </is>
      </c>
      <c r="I1710" s="5" t="inlineStr">
        <is>
          <t>Permanent</t>
        </is>
      </c>
      <c r="J1710" s="5" t="inlineStr">
        <is>
          <t>Hybrid</t>
        </is>
      </c>
      <c r="K1710" s="5" t="n">
        <v>1</v>
      </c>
      <c r="L1710" s="5" t="n">
        <v>40</v>
      </c>
      <c r="M1710" s="5" t="n">
        <v>3</v>
      </c>
      <c r="N1710" s="41" t="n">
        <v>70300</v>
      </c>
      <c r="O1710" s="41" t="n">
        <v>8680</v>
      </c>
      <c r="P1710" s="41" t="n">
        <v>0</v>
      </c>
      <c r="Q1710" s="41" t="n">
        <v>0</v>
      </c>
      <c r="R1710" s="41" t="n">
        <v>4200</v>
      </c>
      <c r="S1710" s="28">
        <f>L1710*Settings!$C$7</f>
        <v/>
      </c>
      <c r="T1710" s="34">
        <f>O1710+P1710+Q1710+R1710</f>
        <v/>
      </c>
      <c r="U1710" s="34">
        <f>N1710+T1710</f>
        <v/>
      </c>
      <c r="V1710" s="33">
        <f>N1710/S1710</f>
        <v/>
      </c>
      <c r="W1710" s="33">
        <f>T1710/S1710</f>
        <v/>
      </c>
      <c r="X1710" s="33">
        <f>U1710/S1710</f>
        <v/>
      </c>
      <c r="Y1710" s="4">
        <f>IF(T1710&gt;0,1,0)</f>
        <v/>
      </c>
      <c r="Z1710" s="4">
        <f>INDEX('Job Evaluation'!$I$5:$I$40,MATCH(G1710,'Job Evaluation'!$A$5:$A$40,0))</f>
        <v/>
      </c>
      <c r="AA1710" s="4">
        <f>SUMPRODUCT(($C$2:$C$3444=C1710)*($X$2:$X$3444&lt;X1710))+SUMPRODUCT(($C$2:C1710=C1710)*($X$2:X1710=X1710))</f>
        <v/>
      </c>
      <c r="AB1710" s="4">
        <f>MIN(4,INT((AA1710-1)*4/COUNTIF($C$2:$C$3444,C1710))+1)</f>
        <v/>
      </c>
    </row>
    <row r="1711">
      <c r="A1711" s="5" t="inlineStr">
        <is>
          <t>W01983</t>
        </is>
      </c>
      <c r="B1711" s="5" t="inlineStr">
        <is>
          <t>IT · Milan</t>
        </is>
      </c>
      <c r="C1711" s="5" t="inlineStr">
        <is>
          <t>IT</t>
        </is>
      </c>
      <c r="D1711" s="5" t="inlineStr">
        <is>
          <t>Milan</t>
        </is>
      </c>
      <c r="E1711" s="5" t="inlineStr">
        <is>
          <t>Operations</t>
        </is>
      </c>
      <c r="F1711" s="5" t="inlineStr">
        <is>
          <t>L2</t>
        </is>
      </c>
      <c r="G1711" s="5" t="inlineStr">
        <is>
          <t>Operations L2</t>
        </is>
      </c>
      <c r="H1711" s="5" t="inlineStr">
        <is>
          <t>F</t>
        </is>
      </c>
      <c r="I1711" s="5" t="inlineStr">
        <is>
          <t>Permanent</t>
        </is>
      </c>
      <c r="J1711" s="5" t="inlineStr">
        <is>
          <t>Hybrid</t>
        </is>
      </c>
      <c r="K1711" s="5" t="n">
        <v>1</v>
      </c>
      <c r="L1711" s="5" t="n">
        <v>40</v>
      </c>
      <c r="M1711" s="5" t="n">
        <v>3</v>
      </c>
      <c r="N1711" s="41" t="n">
        <v>29350</v>
      </c>
      <c r="O1711" s="41" t="n">
        <v>0</v>
      </c>
      <c r="P1711" s="41" t="n">
        <v>0</v>
      </c>
      <c r="Q1711" s="41" t="n">
        <v>0</v>
      </c>
      <c r="R1711" s="41" t="n">
        <v>0</v>
      </c>
      <c r="S1711" s="28">
        <f>L1711*Settings!$C$7</f>
        <v/>
      </c>
      <c r="T1711" s="34">
        <f>O1711+P1711+Q1711+R1711</f>
        <v/>
      </c>
      <c r="U1711" s="34">
        <f>N1711+T1711</f>
        <v/>
      </c>
      <c r="V1711" s="33">
        <f>N1711/S1711</f>
        <v/>
      </c>
      <c r="W1711" s="33">
        <f>T1711/S1711</f>
        <v/>
      </c>
      <c r="X1711" s="33">
        <f>U1711/S1711</f>
        <v/>
      </c>
      <c r="Y1711" s="4">
        <f>IF(T1711&gt;0,1,0)</f>
        <v/>
      </c>
      <c r="Z1711" s="4">
        <f>INDEX('Job Evaluation'!$I$5:$I$40,MATCH(G1711,'Job Evaluation'!$A$5:$A$40,0))</f>
        <v/>
      </c>
      <c r="AA1711" s="4">
        <f>SUMPRODUCT(($C$2:$C$3444=C1711)*($X$2:$X$3444&lt;X1711))+SUMPRODUCT(($C$2:C1711=C1711)*($X$2:X1711=X1711))</f>
        <v/>
      </c>
      <c r="AB1711" s="4">
        <f>MIN(4,INT((AA1711-1)*4/COUNTIF($C$2:$C$3444,C1711))+1)</f>
        <v/>
      </c>
    </row>
    <row r="1712">
      <c r="A1712" s="5" t="inlineStr">
        <is>
          <t>W01985</t>
        </is>
      </c>
      <c r="B1712" s="5" t="inlineStr">
        <is>
          <t>ES · Barcelona</t>
        </is>
      </c>
      <c r="C1712" s="5" t="inlineStr">
        <is>
          <t>ES</t>
        </is>
      </c>
      <c r="D1712" s="5" t="inlineStr">
        <is>
          <t>Barcelona</t>
        </is>
      </c>
      <c r="E1712" s="5" t="inlineStr">
        <is>
          <t>Operations</t>
        </is>
      </c>
      <c r="F1712" s="5" t="inlineStr">
        <is>
          <t>L1</t>
        </is>
      </c>
      <c r="G1712" s="5" t="inlineStr">
        <is>
          <t>Operations L1</t>
        </is>
      </c>
      <c r="H1712" s="5" t="inlineStr">
        <is>
          <t>F</t>
        </is>
      </c>
      <c r="I1712" s="5" t="inlineStr">
        <is>
          <t>Permanent</t>
        </is>
      </c>
      <c r="J1712" s="5" t="inlineStr">
        <is>
          <t>Hybrid</t>
        </is>
      </c>
      <c r="K1712" s="5" t="n">
        <v>1</v>
      </c>
      <c r="L1712" s="5" t="n">
        <v>40</v>
      </c>
      <c r="M1712" s="5" t="n">
        <v>3</v>
      </c>
      <c r="N1712" s="41" t="n">
        <v>27150</v>
      </c>
      <c r="O1712" s="41" t="n">
        <v>0</v>
      </c>
      <c r="P1712" s="41" t="n">
        <v>0</v>
      </c>
      <c r="Q1712" s="41" t="n">
        <v>0</v>
      </c>
      <c r="R1712" s="41" t="n">
        <v>0</v>
      </c>
      <c r="S1712" s="28">
        <f>L1712*Settings!$C$7</f>
        <v/>
      </c>
      <c r="T1712" s="34">
        <f>O1712+P1712+Q1712+R1712</f>
        <v/>
      </c>
      <c r="U1712" s="34">
        <f>N1712+T1712</f>
        <v/>
      </c>
      <c r="V1712" s="33">
        <f>N1712/S1712</f>
        <v/>
      </c>
      <c r="W1712" s="33">
        <f>T1712/S1712</f>
        <v/>
      </c>
      <c r="X1712" s="33">
        <f>U1712/S1712</f>
        <v/>
      </c>
      <c r="Y1712" s="4">
        <f>IF(T1712&gt;0,1,0)</f>
        <v/>
      </c>
      <c r="Z1712" s="4">
        <f>INDEX('Job Evaluation'!$I$5:$I$40,MATCH(G1712,'Job Evaluation'!$A$5:$A$40,0))</f>
        <v/>
      </c>
      <c r="AA1712" s="4">
        <f>SUMPRODUCT(($C$2:$C$3444=C1712)*($X$2:$X$3444&lt;X1712))+SUMPRODUCT(($C$2:C1712=C1712)*($X$2:X1712=X1712))</f>
        <v/>
      </c>
      <c r="AB1712" s="4">
        <f>MIN(4,INT((AA1712-1)*4/COUNTIF($C$2:$C$3444,C1712))+1)</f>
        <v/>
      </c>
    </row>
    <row r="1713">
      <c r="A1713" s="5" t="inlineStr">
        <is>
          <t>W01986</t>
        </is>
      </c>
      <c r="B1713" s="5" t="inlineStr">
        <is>
          <t>PL · Kraków</t>
        </is>
      </c>
      <c r="C1713" s="5" t="inlineStr">
        <is>
          <t>PL</t>
        </is>
      </c>
      <c r="D1713" s="5" t="inlineStr">
        <is>
          <t>Krakow</t>
        </is>
      </c>
      <c r="E1713" s="5" t="inlineStr">
        <is>
          <t>HR</t>
        </is>
      </c>
      <c r="F1713" s="5" t="inlineStr">
        <is>
          <t>L2</t>
        </is>
      </c>
      <c r="G1713" s="5" t="inlineStr">
        <is>
          <t>HR L2</t>
        </is>
      </c>
      <c r="H1713" s="5" t="inlineStr">
        <is>
          <t>F</t>
        </is>
      </c>
      <c r="I1713" s="5" t="inlineStr">
        <is>
          <t>Fixed-term</t>
        </is>
      </c>
      <c r="J1713" s="5" t="inlineStr">
        <is>
          <t>Hybrid</t>
        </is>
      </c>
      <c r="K1713" s="5" t="n">
        <v>1</v>
      </c>
      <c r="L1713" s="5" t="n">
        <v>40</v>
      </c>
      <c r="M1713" s="5" t="n">
        <v>4</v>
      </c>
      <c r="N1713" s="41" t="n">
        <v>24750</v>
      </c>
      <c r="O1713" s="41" t="n">
        <v>0</v>
      </c>
      <c r="P1713" s="41" t="n">
        <v>0</v>
      </c>
      <c r="Q1713" s="41" t="n">
        <v>0</v>
      </c>
      <c r="R1713" s="41" t="n">
        <v>0</v>
      </c>
      <c r="S1713" s="28">
        <f>L1713*Settings!$C$7</f>
        <v/>
      </c>
      <c r="T1713" s="34">
        <f>O1713+P1713+Q1713+R1713</f>
        <v/>
      </c>
      <c r="U1713" s="34">
        <f>N1713+T1713</f>
        <v/>
      </c>
      <c r="V1713" s="33">
        <f>N1713/S1713</f>
        <v/>
      </c>
      <c r="W1713" s="33">
        <f>T1713/S1713</f>
        <v/>
      </c>
      <c r="X1713" s="33">
        <f>U1713/S1713</f>
        <v/>
      </c>
      <c r="Y1713" s="4">
        <f>IF(T1713&gt;0,1,0)</f>
        <v/>
      </c>
      <c r="Z1713" s="4">
        <f>INDEX('Job Evaluation'!$I$5:$I$40,MATCH(G1713,'Job Evaluation'!$A$5:$A$40,0))</f>
        <v/>
      </c>
      <c r="AA1713" s="4">
        <f>SUMPRODUCT(($C$2:$C$3444=C1713)*($X$2:$X$3444&lt;X1713))+SUMPRODUCT(($C$2:C1713=C1713)*($X$2:X1713=X1713))</f>
        <v/>
      </c>
      <c r="AB1713" s="4">
        <f>MIN(4,INT((AA1713-1)*4/COUNTIF($C$2:$C$3444,C1713))+1)</f>
        <v/>
      </c>
    </row>
    <row r="1714">
      <c r="A1714" s="5" t="inlineStr">
        <is>
          <t>W01989</t>
        </is>
      </c>
      <c r="B1714" s="5" t="inlineStr">
        <is>
          <t>DE · Munich</t>
        </is>
      </c>
      <c r="C1714" s="5" t="inlineStr">
        <is>
          <t>DE</t>
        </is>
      </c>
      <c r="D1714" s="5" t="inlineStr">
        <is>
          <t>Munich</t>
        </is>
      </c>
      <c r="E1714" s="5" t="inlineStr">
        <is>
          <t>Operations</t>
        </is>
      </c>
      <c r="F1714" s="5" t="inlineStr">
        <is>
          <t>L2</t>
        </is>
      </c>
      <c r="G1714" s="5" t="inlineStr">
        <is>
          <t>Operations L2</t>
        </is>
      </c>
      <c r="H1714" s="5" t="inlineStr">
        <is>
          <t>M</t>
        </is>
      </c>
      <c r="I1714" s="5" t="inlineStr">
        <is>
          <t>Permanent</t>
        </is>
      </c>
      <c r="J1714" s="5" t="inlineStr">
        <is>
          <t>Remote</t>
        </is>
      </c>
      <c r="K1714" s="5" t="n">
        <v>1</v>
      </c>
      <c r="L1714" s="5" t="n">
        <v>40</v>
      </c>
      <c r="M1714" s="5" t="n">
        <v>3</v>
      </c>
      <c r="N1714" s="41" t="n">
        <v>52300</v>
      </c>
      <c r="O1714" s="41" t="n">
        <v>0</v>
      </c>
      <c r="P1714" s="41" t="n">
        <v>0</v>
      </c>
      <c r="Q1714" s="41" t="n">
        <v>0</v>
      </c>
      <c r="R1714" s="41" t="n">
        <v>0</v>
      </c>
      <c r="S1714" s="28">
        <f>L1714*Settings!$C$7</f>
        <v/>
      </c>
      <c r="T1714" s="34">
        <f>O1714+P1714+Q1714+R1714</f>
        <v/>
      </c>
      <c r="U1714" s="34">
        <f>N1714+T1714</f>
        <v/>
      </c>
      <c r="V1714" s="33">
        <f>N1714/S1714</f>
        <v/>
      </c>
      <c r="W1714" s="33">
        <f>T1714/S1714</f>
        <v/>
      </c>
      <c r="X1714" s="33">
        <f>U1714/S1714</f>
        <v/>
      </c>
      <c r="Y1714" s="4">
        <f>IF(T1714&gt;0,1,0)</f>
        <v/>
      </c>
      <c r="Z1714" s="4">
        <f>INDEX('Job Evaluation'!$I$5:$I$40,MATCH(G1714,'Job Evaluation'!$A$5:$A$40,0))</f>
        <v/>
      </c>
      <c r="AA1714" s="4">
        <f>SUMPRODUCT(($C$2:$C$3444=C1714)*($X$2:$X$3444&lt;X1714))+SUMPRODUCT(($C$2:C1714=C1714)*($X$2:X1714=X1714))</f>
        <v/>
      </c>
      <c r="AB1714" s="4">
        <f>MIN(4,INT((AA1714-1)*4/COUNTIF($C$2:$C$3444,C1714))+1)</f>
        <v/>
      </c>
    </row>
    <row r="1715">
      <c r="A1715" s="5" t="inlineStr">
        <is>
          <t>W01990</t>
        </is>
      </c>
      <c r="B1715" s="5" t="inlineStr">
        <is>
          <t>IT · Milan</t>
        </is>
      </c>
      <c r="C1715" s="5" t="inlineStr">
        <is>
          <t>IT</t>
        </is>
      </c>
      <c r="D1715" s="5" t="inlineStr">
        <is>
          <t>Milan</t>
        </is>
      </c>
      <c r="E1715" s="5" t="inlineStr">
        <is>
          <t>Tech</t>
        </is>
      </c>
      <c r="F1715" s="5" t="inlineStr">
        <is>
          <t>L1</t>
        </is>
      </c>
      <c r="G1715" s="5" t="inlineStr">
        <is>
          <t>Tech L1</t>
        </is>
      </c>
      <c r="H1715" s="5" t="inlineStr">
        <is>
          <t>F</t>
        </is>
      </c>
      <c r="I1715" s="5" t="inlineStr">
        <is>
          <t>Permanent</t>
        </is>
      </c>
      <c r="J1715" s="5" t="inlineStr">
        <is>
          <t>Hybrid</t>
        </is>
      </c>
      <c r="K1715" s="5" t="n">
        <v>1</v>
      </c>
      <c r="L1715" s="5" t="n">
        <v>40</v>
      </c>
      <c r="M1715" s="5" t="n">
        <v>2</v>
      </c>
      <c r="N1715" s="41" t="n">
        <v>33800</v>
      </c>
      <c r="O1715" s="41" t="n">
        <v>0</v>
      </c>
      <c r="P1715" s="41" t="n">
        <v>0</v>
      </c>
      <c r="Q1715" s="41" t="n">
        <v>0</v>
      </c>
      <c r="R1715" s="41" t="n">
        <v>0</v>
      </c>
      <c r="S1715" s="28">
        <f>L1715*Settings!$C$7</f>
        <v/>
      </c>
      <c r="T1715" s="34">
        <f>O1715+P1715+Q1715+R1715</f>
        <v/>
      </c>
      <c r="U1715" s="34">
        <f>N1715+T1715</f>
        <v/>
      </c>
      <c r="V1715" s="33">
        <f>N1715/S1715</f>
        <v/>
      </c>
      <c r="W1715" s="33">
        <f>T1715/S1715</f>
        <v/>
      </c>
      <c r="X1715" s="33">
        <f>U1715/S1715</f>
        <v/>
      </c>
      <c r="Y1715" s="4">
        <f>IF(T1715&gt;0,1,0)</f>
        <v/>
      </c>
      <c r="Z1715" s="4">
        <f>INDEX('Job Evaluation'!$I$5:$I$40,MATCH(G1715,'Job Evaluation'!$A$5:$A$40,0))</f>
        <v/>
      </c>
      <c r="AA1715" s="4">
        <f>SUMPRODUCT(($C$2:$C$3444=C1715)*($X$2:$X$3444&lt;X1715))+SUMPRODUCT(($C$2:C1715=C1715)*($X$2:X1715=X1715))</f>
        <v/>
      </c>
      <c r="AB1715" s="4">
        <f>MIN(4,INT((AA1715-1)*4/COUNTIF($C$2:$C$3444,C1715))+1)</f>
        <v/>
      </c>
    </row>
    <row r="1716">
      <c r="A1716" s="5" t="inlineStr">
        <is>
          <t>W01991</t>
        </is>
      </c>
      <c r="B1716" s="5" t="inlineStr">
        <is>
          <t>ES · Barcelona</t>
        </is>
      </c>
      <c r="C1716" s="5" t="inlineStr">
        <is>
          <t>ES</t>
        </is>
      </c>
      <c r="D1716" s="5" t="inlineStr">
        <is>
          <t>Barcelona</t>
        </is>
      </c>
      <c r="E1716" s="5" t="inlineStr">
        <is>
          <t>Operations</t>
        </is>
      </c>
      <c r="F1716" s="5" t="inlineStr">
        <is>
          <t>L4</t>
        </is>
      </c>
      <c r="G1716" s="5" t="inlineStr">
        <is>
          <t>Operations L4</t>
        </is>
      </c>
      <c r="H1716" s="5" t="inlineStr">
        <is>
          <t>F</t>
        </is>
      </c>
      <c r="I1716" s="5" t="inlineStr">
        <is>
          <t>Fixed-term</t>
        </is>
      </c>
      <c r="J1716" s="5" t="inlineStr">
        <is>
          <t>Hybrid</t>
        </is>
      </c>
      <c r="K1716" s="5" t="n">
        <v>1</v>
      </c>
      <c r="L1716" s="5" t="n">
        <v>40</v>
      </c>
      <c r="M1716" s="5" t="n">
        <v>2</v>
      </c>
      <c r="N1716" s="41" t="n">
        <v>47050</v>
      </c>
      <c r="O1716" s="41" t="n">
        <v>1860</v>
      </c>
      <c r="P1716" s="41" t="n">
        <v>0</v>
      </c>
      <c r="Q1716" s="41" t="n">
        <v>0</v>
      </c>
      <c r="R1716" s="41" t="n">
        <v>0</v>
      </c>
      <c r="S1716" s="28">
        <f>L1716*Settings!$C$7</f>
        <v/>
      </c>
      <c r="T1716" s="34">
        <f>O1716+P1716+Q1716+R1716</f>
        <v/>
      </c>
      <c r="U1716" s="34">
        <f>N1716+T1716</f>
        <v/>
      </c>
      <c r="V1716" s="33">
        <f>N1716/S1716</f>
        <v/>
      </c>
      <c r="W1716" s="33">
        <f>T1716/S1716</f>
        <v/>
      </c>
      <c r="X1716" s="33">
        <f>U1716/S1716</f>
        <v/>
      </c>
      <c r="Y1716" s="4">
        <f>IF(T1716&gt;0,1,0)</f>
        <v/>
      </c>
      <c r="Z1716" s="4">
        <f>INDEX('Job Evaluation'!$I$5:$I$40,MATCH(G1716,'Job Evaluation'!$A$5:$A$40,0))</f>
        <v/>
      </c>
      <c r="AA1716" s="4">
        <f>SUMPRODUCT(($C$2:$C$3444=C1716)*($X$2:$X$3444&lt;X1716))+SUMPRODUCT(($C$2:C1716=C1716)*($X$2:X1716=X1716))</f>
        <v/>
      </c>
      <c r="AB1716" s="4">
        <f>MIN(4,INT((AA1716-1)*4/COUNTIF($C$2:$C$3444,C1716))+1)</f>
        <v/>
      </c>
    </row>
    <row r="1717">
      <c r="A1717" s="5" t="inlineStr">
        <is>
          <t>W01992</t>
        </is>
      </c>
      <c r="B1717" s="5" t="inlineStr">
        <is>
          <t>DE · Munich</t>
        </is>
      </c>
      <c r="C1717" s="5" t="inlineStr">
        <is>
          <t>DE</t>
        </is>
      </c>
      <c r="D1717" s="5" t="inlineStr">
        <is>
          <t>Munich</t>
        </is>
      </c>
      <c r="E1717" s="5" t="inlineStr">
        <is>
          <t>HR</t>
        </is>
      </c>
      <c r="F1717" s="5" t="inlineStr">
        <is>
          <t>L2</t>
        </is>
      </c>
      <c r="G1717" s="5" t="inlineStr">
        <is>
          <t>HR L2</t>
        </is>
      </c>
      <c r="H1717" s="5" t="inlineStr">
        <is>
          <t>M</t>
        </is>
      </c>
      <c r="I1717" s="5" t="inlineStr">
        <is>
          <t>Fixed-term</t>
        </is>
      </c>
      <c r="J1717" s="5" t="inlineStr">
        <is>
          <t>Hybrid</t>
        </is>
      </c>
      <c r="K1717" s="5" t="n">
        <v>1</v>
      </c>
      <c r="L1717" s="5" t="n">
        <v>40</v>
      </c>
      <c r="M1717" s="5" t="n">
        <v>4</v>
      </c>
      <c r="N1717" s="41" t="n">
        <v>45400</v>
      </c>
      <c r="O1717" s="41" t="n">
        <v>0</v>
      </c>
      <c r="P1717" s="41" t="n">
        <v>0</v>
      </c>
      <c r="Q1717" s="41" t="n">
        <v>0</v>
      </c>
      <c r="R1717" s="41" t="n">
        <v>0</v>
      </c>
      <c r="S1717" s="28">
        <f>L1717*Settings!$C$7</f>
        <v/>
      </c>
      <c r="T1717" s="34">
        <f>O1717+P1717+Q1717+R1717</f>
        <v/>
      </c>
      <c r="U1717" s="34">
        <f>N1717+T1717</f>
        <v/>
      </c>
      <c r="V1717" s="33">
        <f>N1717/S1717</f>
        <v/>
      </c>
      <c r="W1717" s="33">
        <f>T1717/S1717</f>
        <v/>
      </c>
      <c r="X1717" s="33">
        <f>U1717/S1717</f>
        <v/>
      </c>
      <c r="Y1717" s="4">
        <f>IF(T1717&gt;0,1,0)</f>
        <v/>
      </c>
      <c r="Z1717" s="4">
        <f>INDEX('Job Evaluation'!$I$5:$I$40,MATCH(G1717,'Job Evaluation'!$A$5:$A$40,0))</f>
        <v/>
      </c>
      <c r="AA1717" s="4">
        <f>SUMPRODUCT(($C$2:$C$3444=C1717)*($X$2:$X$3444&lt;X1717))+SUMPRODUCT(($C$2:C1717=C1717)*($X$2:X1717=X1717))</f>
        <v/>
      </c>
      <c r="AB1717" s="4">
        <f>MIN(4,INT((AA1717-1)*4/COUNTIF($C$2:$C$3444,C1717))+1)</f>
        <v/>
      </c>
    </row>
    <row r="1718">
      <c r="A1718" s="5" t="inlineStr">
        <is>
          <t>W01993</t>
        </is>
      </c>
      <c r="B1718" s="5" t="inlineStr">
        <is>
          <t>PL · Kraków</t>
        </is>
      </c>
      <c r="C1718" s="5" t="inlineStr">
        <is>
          <t>PL</t>
        </is>
      </c>
      <c r="D1718" s="5" t="inlineStr">
        <is>
          <t>Krakow</t>
        </is>
      </c>
      <c r="E1718" s="5" t="inlineStr">
        <is>
          <t>Customer Service</t>
        </is>
      </c>
      <c r="F1718" s="5" t="inlineStr">
        <is>
          <t>L5</t>
        </is>
      </c>
      <c r="G1718" s="5" t="inlineStr">
        <is>
          <t>Customer Service L5</t>
        </is>
      </c>
      <c r="H1718" s="5" t="inlineStr">
        <is>
          <t>M</t>
        </is>
      </c>
      <c r="I1718" s="5" t="inlineStr">
        <is>
          <t>Permanent</t>
        </is>
      </c>
      <c r="J1718" s="5" t="inlineStr">
        <is>
          <t>Hybrid</t>
        </is>
      </c>
      <c r="K1718" s="5" t="n">
        <v>1</v>
      </c>
      <c r="L1718" s="5" t="n">
        <v>40</v>
      </c>
      <c r="M1718" s="5" t="n">
        <v>2</v>
      </c>
      <c r="N1718" s="41" t="n">
        <v>52800</v>
      </c>
      <c r="O1718" s="41" t="n">
        <v>2930</v>
      </c>
      <c r="P1718" s="41" t="n">
        <v>0</v>
      </c>
      <c r="Q1718" s="41" t="n">
        <v>0</v>
      </c>
      <c r="R1718" s="41" t="n">
        <v>4200</v>
      </c>
      <c r="S1718" s="28">
        <f>L1718*Settings!$C$7</f>
        <v/>
      </c>
      <c r="T1718" s="34">
        <f>O1718+P1718+Q1718+R1718</f>
        <v/>
      </c>
      <c r="U1718" s="34">
        <f>N1718+T1718</f>
        <v/>
      </c>
      <c r="V1718" s="33">
        <f>N1718/S1718</f>
        <v/>
      </c>
      <c r="W1718" s="33">
        <f>T1718/S1718</f>
        <v/>
      </c>
      <c r="X1718" s="33">
        <f>U1718/S1718</f>
        <v/>
      </c>
      <c r="Y1718" s="4">
        <f>IF(T1718&gt;0,1,0)</f>
        <v/>
      </c>
      <c r="Z1718" s="4">
        <f>INDEX('Job Evaluation'!$I$5:$I$40,MATCH(G1718,'Job Evaluation'!$A$5:$A$40,0))</f>
        <v/>
      </c>
      <c r="AA1718" s="4">
        <f>SUMPRODUCT(($C$2:$C$3444=C1718)*($X$2:$X$3444&lt;X1718))+SUMPRODUCT(($C$2:C1718=C1718)*($X$2:X1718=X1718))</f>
        <v/>
      </c>
      <c r="AB1718" s="4">
        <f>MIN(4,INT((AA1718-1)*4/COUNTIF($C$2:$C$3444,C1718))+1)</f>
        <v/>
      </c>
    </row>
    <row r="1719">
      <c r="A1719" s="5" t="inlineStr">
        <is>
          <t>W01994</t>
        </is>
      </c>
      <c r="B1719" s="5" t="inlineStr">
        <is>
          <t>ES · Barcelona</t>
        </is>
      </c>
      <c r="C1719" s="5" t="inlineStr">
        <is>
          <t>ES</t>
        </is>
      </c>
      <c r="D1719" s="5" t="inlineStr">
        <is>
          <t>Barcelona</t>
        </is>
      </c>
      <c r="E1719" s="5" t="inlineStr">
        <is>
          <t>Tech</t>
        </is>
      </c>
      <c r="F1719" s="5" t="inlineStr">
        <is>
          <t>L3</t>
        </is>
      </c>
      <c r="G1719" s="5" t="inlineStr">
        <is>
          <t>Tech L3</t>
        </is>
      </c>
      <c r="H1719" s="5" t="inlineStr">
        <is>
          <t>M</t>
        </is>
      </c>
      <c r="I1719" s="5" t="inlineStr">
        <is>
          <t>Permanent</t>
        </is>
      </c>
      <c r="J1719" s="5" t="inlineStr">
        <is>
          <t>Onsite</t>
        </is>
      </c>
      <c r="K1719" s="5" t="n">
        <v>1</v>
      </c>
      <c r="L1719" s="5" t="n">
        <v>40</v>
      </c>
      <c r="M1719" s="5" t="n">
        <v>2</v>
      </c>
      <c r="N1719" s="41" t="n">
        <v>48000</v>
      </c>
      <c r="O1719" s="41" t="n">
        <v>1270</v>
      </c>
      <c r="P1719" s="41" t="n">
        <v>0</v>
      </c>
      <c r="Q1719" s="41" t="n">
        <v>0</v>
      </c>
      <c r="R1719" s="41" t="n">
        <v>0</v>
      </c>
      <c r="S1719" s="28">
        <f>L1719*Settings!$C$7</f>
        <v/>
      </c>
      <c r="T1719" s="34">
        <f>O1719+P1719+Q1719+R1719</f>
        <v/>
      </c>
      <c r="U1719" s="34">
        <f>N1719+T1719</f>
        <v/>
      </c>
      <c r="V1719" s="33">
        <f>N1719/S1719</f>
        <v/>
      </c>
      <c r="W1719" s="33">
        <f>T1719/S1719</f>
        <v/>
      </c>
      <c r="X1719" s="33">
        <f>U1719/S1719</f>
        <v/>
      </c>
      <c r="Y1719" s="4">
        <f>IF(T1719&gt;0,1,0)</f>
        <v/>
      </c>
      <c r="Z1719" s="4">
        <f>INDEX('Job Evaluation'!$I$5:$I$40,MATCH(G1719,'Job Evaluation'!$A$5:$A$40,0))</f>
        <v/>
      </c>
      <c r="AA1719" s="4">
        <f>SUMPRODUCT(($C$2:$C$3444=C1719)*($X$2:$X$3444&lt;X1719))+SUMPRODUCT(($C$2:C1719=C1719)*($X$2:X1719=X1719))</f>
        <v/>
      </c>
      <c r="AB1719" s="4">
        <f>MIN(4,INT((AA1719-1)*4/COUNTIF($C$2:$C$3444,C1719))+1)</f>
        <v/>
      </c>
    </row>
    <row r="1720">
      <c r="A1720" s="5" t="inlineStr">
        <is>
          <t>W01995</t>
        </is>
      </c>
      <c r="B1720" s="5" t="inlineStr">
        <is>
          <t>IT · Milan</t>
        </is>
      </c>
      <c r="C1720" s="5" t="inlineStr">
        <is>
          <t>IT</t>
        </is>
      </c>
      <c r="D1720" s="5" t="inlineStr">
        <is>
          <t>Milan</t>
        </is>
      </c>
      <c r="E1720" s="5" t="inlineStr">
        <is>
          <t>Customer Service</t>
        </is>
      </c>
      <c r="F1720" s="5" t="inlineStr">
        <is>
          <t>L3</t>
        </is>
      </c>
      <c r="G1720" s="5" t="inlineStr">
        <is>
          <t>Customer Service L3</t>
        </is>
      </c>
      <c r="H1720" s="5" t="inlineStr">
        <is>
          <t>M</t>
        </is>
      </c>
      <c r="I1720" s="5" t="inlineStr">
        <is>
          <t>Permanent</t>
        </is>
      </c>
      <c r="J1720" s="5" t="inlineStr">
        <is>
          <t>Hybrid</t>
        </is>
      </c>
      <c r="K1720" s="5" t="n">
        <v>1</v>
      </c>
      <c r="L1720" s="5" t="n">
        <v>40</v>
      </c>
      <c r="M1720" s="5" t="n">
        <v>2</v>
      </c>
      <c r="N1720" s="41" t="n">
        <v>39700</v>
      </c>
      <c r="O1720" s="41" t="n">
        <v>980</v>
      </c>
      <c r="P1720" s="41" t="n">
        <v>0</v>
      </c>
      <c r="Q1720" s="41" t="n">
        <v>0</v>
      </c>
      <c r="R1720" s="41" t="n">
        <v>0</v>
      </c>
      <c r="S1720" s="28">
        <f>L1720*Settings!$C$7</f>
        <v/>
      </c>
      <c r="T1720" s="34">
        <f>O1720+P1720+Q1720+R1720</f>
        <v/>
      </c>
      <c r="U1720" s="34">
        <f>N1720+T1720</f>
        <v/>
      </c>
      <c r="V1720" s="33">
        <f>N1720/S1720</f>
        <v/>
      </c>
      <c r="W1720" s="33">
        <f>T1720/S1720</f>
        <v/>
      </c>
      <c r="X1720" s="33">
        <f>U1720/S1720</f>
        <v/>
      </c>
      <c r="Y1720" s="4">
        <f>IF(T1720&gt;0,1,0)</f>
        <v/>
      </c>
      <c r="Z1720" s="4">
        <f>INDEX('Job Evaluation'!$I$5:$I$40,MATCH(G1720,'Job Evaluation'!$A$5:$A$40,0))</f>
        <v/>
      </c>
      <c r="AA1720" s="4">
        <f>SUMPRODUCT(($C$2:$C$3444=C1720)*($X$2:$X$3444&lt;X1720))+SUMPRODUCT(($C$2:C1720=C1720)*($X$2:X1720=X1720))</f>
        <v/>
      </c>
      <c r="AB1720" s="4">
        <f>MIN(4,INT((AA1720-1)*4/COUNTIF($C$2:$C$3444,C1720))+1)</f>
        <v/>
      </c>
    </row>
    <row r="1721">
      <c r="A1721" s="5" t="inlineStr">
        <is>
          <t>W01996</t>
        </is>
      </c>
      <c r="B1721" s="5" t="inlineStr">
        <is>
          <t>PL · Kraków</t>
        </is>
      </c>
      <c r="C1721" s="5" t="inlineStr">
        <is>
          <t>PL</t>
        </is>
      </c>
      <c r="D1721" s="5" t="inlineStr">
        <is>
          <t>Krakow</t>
        </is>
      </c>
      <c r="E1721" s="5" t="inlineStr">
        <is>
          <t>Sales</t>
        </is>
      </c>
      <c r="F1721" s="5" t="inlineStr">
        <is>
          <t>L2</t>
        </is>
      </c>
      <c r="G1721" s="5" t="inlineStr">
        <is>
          <t>Sales L2</t>
        </is>
      </c>
      <c r="H1721" s="5" t="inlineStr">
        <is>
          <t>M</t>
        </is>
      </c>
      <c r="I1721" s="5" t="inlineStr">
        <is>
          <t>Permanent</t>
        </is>
      </c>
      <c r="J1721" s="5" t="inlineStr">
        <is>
          <t>Hybrid</t>
        </is>
      </c>
      <c r="K1721" s="5" t="n">
        <v>0.8</v>
      </c>
      <c r="L1721" s="5" t="n">
        <v>32</v>
      </c>
      <c r="M1721" s="5" t="n">
        <v>3</v>
      </c>
      <c r="N1721" s="41" t="n">
        <v>23440</v>
      </c>
      <c r="O1721" s="41" t="n">
        <v>0</v>
      </c>
      <c r="P1721" s="41" t="n">
        <v>2950</v>
      </c>
      <c r="Q1721" s="41" t="n">
        <v>0</v>
      </c>
      <c r="R1721" s="41" t="n">
        <v>0</v>
      </c>
      <c r="S1721" s="28">
        <f>L1721*Settings!$C$7</f>
        <v/>
      </c>
      <c r="T1721" s="34">
        <f>O1721+P1721+Q1721+R1721</f>
        <v/>
      </c>
      <c r="U1721" s="34">
        <f>N1721+T1721</f>
        <v/>
      </c>
      <c r="V1721" s="33">
        <f>N1721/S1721</f>
        <v/>
      </c>
      <c r="W1721" s="33">
        <f>T1721/S1721</f>
        <v/>
      </c>
      <c r="X1721" s="33">
        <f>U1721/S1721</f>
        <v/>
      </c>
      <c r="Y1721" s="4">
        <f>IF(T1721&gt;0,1,0)</f>
        <v/>
      </c>
      <c r="Z1721" s="4">
        <f>INDEX('Job Evaluation'!$I$5:$I$40,MATCH(G1721,'Job Evaluation'!$A$5:$A$40,0))</f>
        <v/>
      </c>
      <c r="AA1721" s="4">
        <f>SUMPRODUCT(($C$2:$C$3444=C1721)*($X$2:$X$3444&lt;X1721))+SUMPRODUCT(($C$2:C1721=C1721)*($X$2:X1721=X1721))</f>
        <v/>
      </c>
      <c r="AB1721" s="4">
        <f>MIN(4,INT((AA1721-1)*4/COUNTIF($C$2:$C$3444,C1721))+1)</f>
        <v/>
      </c>
    </row>
    <row r="1722">
      <c r="A1722" s="5" t="inlineStr">
        <is>
          <t>W01997</t>
        </is>
      </c>
      <c r="B1722" s="5" t="inlineStr">
        <is>
          <t>PL · Kraków</t>
        </is>
      </c>
      <c r="C1722" s="5" t="inlineStr">
        <is>
          <t>PL</t>
        </is>
      </c>
      <c r="D1722" s="5" t="inlineStr">
        <is>
          <t>Krakow</t>
        </is>
      </c>
      <c r="E1722" s="5" t="inlineStr">
        <is>
          <t>Operations</t>
        </is>
      </c>
      <c r="F1722" s="5" t="inlineStr">
        <is>
          <t>L1</t>
        </is>
      </c>
      <c r="G1722" s="5" t="inlineStr">
        <is>
          <t>Operations L1</t>
        </is>
      </c>
      <c r="H1722" s="5" t="inlineStr">
        <is>
          <t>F</t>
        </is>
      </c>
      <c r="I1722" s="5" t="inlineStr">
        <is>
          <t>Fixed-term</t>
        </is>
      </c>
      <c r="J1722" s="5" t="inlineStr">
        <is>
          <t>Hybrid</t>
        </is>
      </c>
      <c r="K1722" s="5" t="n">
        <v>1</v>
      </c>
      <c r="L1722" s="5" t="n">
        <v>40</v>
      </c>
      <c r="M1722" s="5" t="n">
        <v>3</v>
      </c>
      <c r="N1722" s="41" t="n">
        <v>17700</v>
      </c>
      <c r="O1722" s="41" t="n">
        <v>0</v>
      </c>
      <c r="P1722" s="41" t="n">
        <v>0</v>
      </c>
      <c r="Q1722" s="41" t="n">
        <v>0</v>
      </c>
      <c r="R1722" s="41" t="n">
        <v>0</v>
      </c>
      <c r="S1722" s="28">
        <f>L1722*Settings!$C$7</f>
        <v/>
      </c>
      <c r="T1722" s="34">
        <f>O1722+P1722+Q1722+R1722</f>
        <v/>
      </c>
      <c r="U1722" s="34">
        <f>N1722+T1722</f>
        <v/>
      </c>
      <c r="V1722" s="33">
        <f>N1722/S1722</f>
        <v/>
      </c>
      <c r="W1722" s="33">
        <f>T1722/S1722</f>
        <v/>
      </c>
      <c r="X1722" s="33">
        <f>U1722/S1722</f>
        <v/>
      </c>
      <c r="Y1722" s="4">
        <f>IF(T1722&gt;0,1,0)</f>
        <v/>
      </c>
      <c r="Z1722" s="4">
        <f>INDEX('Job Evaluation'!$I$5:$I$40,MATCH(G1722,'Job Evaluation'!$A$5:$A$40,0))</f>
        <v/>
      </c>
      <c r="AA1722" s="4">
        <f>SUMPRODUCT(($C$2:$C$3444=C1722)*($X$2:$X$3444&lt;X1722))+SUMPRODUCT(($C$2:C1722=C1722)*($X$2:X1722=X1722))</f>
        <v/>
      </c>
      <c r="AB1722" s="4">
        <f>MIN(4,INT((AA1722-1)*4/COUNTIF($C$2:$C$3444,C1722))+1)</f>
        <v/>
      </c>
    </row>
    <row r="1723">
      <c r="A1723" s="5" t="inlineStr">
        <is>
          <t>W01998</t>
        </is>
      </c>
      <c r="B1723" s="5" t="inlineStr">
        <is>
          <t>DE · Munich</t>
        </is>
      </c>
      <c r="C1723" s="5" t="inlineStr">
        <is>
          <t>DE</t>
        </is>
      </c>
      <c r="D1723" s="5" t="inlineStr">
        <is>
          <t>Munich</t>
        </is>
      </c>
      <c r="E1723" s="5" t="inlineStr">
        <is>
          <t>Customer Service</t>
        </is>
      </c>
      <c r="F1723" s="5" t="inlineStr">
        <is>
          <t>L1</t>
        </is>
      </c>
      <c r="G1723" s="5" t="inlineStr">
        <is>
          <t>Customer Service L1</t>
        </is>
      </c>
      <c r="H1723" s="5" t="inlineStr">
        <is>
          <t>M</t>
        </is>
      </c>
      <c r="I1723" s="5" t="inlineStr">
        <is>
          <t>Permanent</t>
        </is>
      </c>
      <c r="J1723" s="5" t="inlineStr">
        <is>
          <t>Hybrid</t>
        </is>
      </c>
      <c r="K1723" s="5" t="n">
        <v>1</v>
      </c>
      <c r="L1723" s="5" t="n">
        <v>40</v>
      </c>
      <c r="M1723" s="5" t="n">
        <v>4</v>
      </c>
      <c r="N1723" s="41" t="n">
        <v>36900</v>
      </c>
      <c r="O1723" s="41" t="n">
        <v>0</v>
      </c>
      <c r="P1723" s="41" t="n">
        <v>0</v>
      </c>
      <c r="Q1723" s="41" t="n">
        <v>0</v>
      </c>
      <c r="R1723" s="41" t="n">
        <v>0</v>
      </c>
      <c r="S1723" s="28">
        <f>L1723*Settings!$C$7</f>
        <v/>
      </c>
      <c r="T1723" s="34">
        <f>O1723+P1723+Q1723+R1723</f>
        <v/>
      </c>
      <c r="U1723" s="34">
        <f>N1723+T1723</f>
        <v/>
      </c>
      <c r="V1723" s="33">
        <f>N1723/S1723</f>
        <v/>
      </c>
      <c r="W1723" s="33">
        <f>T1723/S1723</f>
        <v/>
      </c>
      <c r="X1723" s="33">
        <f>U1723/S1723</f>
        <v/>
      </c>
      <c r="Y1723" s="4">
        <f>IF(T1723&gt;0,1,0)</f>
        <v/>
      </c>
      <c r="Z1723" s="4">
        <f>INDEX('Job Evaluation'!$I$5:$I$40,MATCH(G1723,'Job Evaluation'!$A$5:$A$40,0))</f>
        <v/>
      </c>
      <c r="AA1723" s="4">
        <f>SUMPRODUCT(($C$2:$C$3444=C1723)*($X$2:$X$3444&lt;X1723))+SUMPRODUCT(($C$2:C1723=C1723)*($X$2:X1723=X1723))</f>
        <v/>
      </c>
      <c r="AB1723" s="4">
        <f>MIN(4,INT((AA1723-1)*4/COUNTIF($C$2:$C$3444,C1723))+1)</f>
        <v/>
      </c>
    </row>
    <row r="1724">
      <c r="A1724" s="5" t="inlineStr">
        <is>
          <t>W01999</t>
        </is>
      </c>
      <c r="B1724" s="5" t="inlineStr">
        <is>
          <t>PL · Kraków</t>
        </is>
      </c>
      <c r="C1724" s="5" t="inlineStr">
        <is>
          <t>PL</t>
        </is>
      </c>
      <c r="D1724" s="5" t="inlineStr">
        <is>
          <t>Krakow</t>
        </is>
      </c>
      <c r="E1724" s="5" t="inlineStr">
        <is>
          <t>Finance</t>
        </is>
      </c>
      <c r="F1724" s="5" t="inlineStr">
        <is>
          <t>L1</t>
        </is>
      </c>
      <c r="G1724" s="5" t="inlineStr">
        <is>
          <t>Finance L1</t>
        </is>
      </c>
      <c r="H1724" s="5" t="inlineStr">
        <is>
          <t>F</t>
        </is>
      </c>
      <c r="I1724" s="5" t="inlineStr">
        <is>
          <t>Fixed-term</t>
        </is>
      </c>
      <c r="J1724" s="5" t="inlineStr">
        <is>
          <t>Hybrid</t>
        </is>
      </c>
      <c r="K1724" s="5" t="n">
        <v>1</v>
      </c>
      <c r="L1724" s="5" t="n">
        <v>40</v>
      </c>
      <c r="M1724" s="5" t="n">
        <v>3</v>
      </c>
      <c r="N1724" s="41" t="n">
        <v>24350</v>
      </c>
      <c r="O1724" s="41" t="n">
        <v>0</v>
      </c>
      <c r="P1724" s="41" t="n">
        <v>0</v>
      </c>
      <c r="Q1724" s="41" t="n">
        <v>0</v>
      </c>
      <c r="R1724" s="41" t="n">
        <v>0</v>
      </c>
      <c r="S1724" s="28">
        <f>L1724*Settings!$C$7</f>
        <v/>
      </c>
      <c r="T1724" s="34">
        <f>O1724+P1724+Q1724+R1724</f>
        <v/>
      </c>
      <c r="U1724" s="34">
        <f>N1724+T1724</f>
        <v/>
      </c>
      <c r="V1724" s="33">
        <f>N1724/S1724</f>
        <v/>
      </c>
      <c r="W1724" s="33">
        <f>T1724/S1724</f>
        <v/>
      </c>
      <c r="X1724" s="33">
        <f>U1724/S1724</f>
        <v/>
      </c>
      <c r="Y1724" s="4">
        <f>IF(T1724&gt;0,1,0)</f>
        <v/>
      </c>
      <c r="Z1724" s="4">
        <f>INDEX('Job Evaluation'!$I$5:$I$40,MATCH(G1724,'Job Evaluation'!$A$5:$A$40,0))</f>
        <v/>
      </c>
      <c r="AA1724" s="4">
        <f>SUMPRODUCT(($C$2:$C$3444=C1724)*($X$2:$X$3444&lt;X1724))+SUMPRODUCT(($C$2:C1724=C1724)*($X$2:X1724=X1724))</f>
        <v/>
      </c>
      <c r="AB1724" s="4">
        <f>MIN(4,INT((AA1724-1)*4/COUNTIF($C$2:$C$3444,C1724))+1)</f>
        <v/>
      </c>
    </row>
    <row r="1725">
      <c r="A1725" s="5" t="inlineStr">
        <is>
          <t>W02000</t>
        </is>
      </c>
      <c r="B1725" s="5" t="inlineStr">
        <is>
          <t>PL · Kraków</t>
        </is>
      </c>
      <c r="C1725" s="5" t="inlineStr">
        <is>
          <t>PL</t>
        </is>
      </c>
      <c r="D1725" s="5" t="inlineStr">
        <is>
          <t>Krakow</t>
        </is>
      </c>
      <c r="E1725" s="5" t="inlineStr">
        <is>
          <t>Sales</t>
        </is>
      </c>
      <c r="F1725" s="5" t="inlineStr">
        <is>
          <t>L2</t>
        </is>
      </c>
      <c r="G1725" s="5" t="inlineStr">
        <is>
          <t>Sales L2</t>
        </is>
      </c>
      <c r="H1725" s="5" t="inlineStr">
        <is>
          <t>F</t>
        </is>
      </c>
      <c r="I1725" s="5" t="inlineStr">
        <is>
          <t>Permanent</t>
        </is>
      </c>
      <c r="J1725" s="5" t="inlineStr">
        <is>
          <t>Onsite</t>
        </is>
      </c>
      <c r="K1725" s="5" t="n">
        <v>0.8</v>
      </c>
      <c r="L1725" s="5" t="n">
        <v>32</v>
      </c>
      <c r="M1725" s="5" t="n">
        <v>4</v>
      </c>
      <c r="N1725" s="41" t="n">
        <v>19880</v>
      </c>
      <c r="O1725" s="41" t="n">
        <v>0</v>
      </c>
      <c r="P1725" s="41" t="n">
        <v>2440</v>
      </c>
      <c r="Q1725" s="41" t="n">
        <v>0</v>
      </c>
      <c r="R1725" s="41" t="n">
        <v>0</v>
      </c>
      <c r="S1725" s="28">
        <f>L1725*Settings!$C$7</f>
        <v/>
      </c>
      <c r="T1725" s="34">
        <f>O1725+P1725+Q1725+R1725</f>
        <v/>
      </c>
      <c r="U1725" s="34">
        <f>N1725+T1725</f>
        <v/>
      </c>
      <c r="V1725" s="33">
        <f>N1725/S1725</f>
        <v/>
      </c>
      <c r="W1725" s="33">
        <f>T1725/S1725</f>
        <v/>
      </c>
      <c r="X1725" s="33">
        <f>U1725/S1725</f>
        <v/>
      </c>
      <c r="Y1725" s="4">
        <f>IF(T1725&gt;0,1,0)</f>
        <v/>
      </c>
      <c r="Z1725" s="4">
        <f>INDEX('Job Evaluation'!$I$5:$I$40,MATCH(G1725,'Job Evaluation'!$A$5:$A$40,0))</f>
        <v/>
      </c>
      <c r="AA1725" s="4">
        <f>SUMPRODUCT(($C$2:$C$3444=C1725)*($X$2:$X$3444&lt;X1725))+SUMPRODUCT(($C$2:C1725=C1725)*($X$2:X1725=X1725))</f>
        <v/>
      </c>
      <c r="AB1725" s="4">
        <f>MIN(4,INT((AA1725-1)*4/COUNTIF($C$2:$C$3444,C1725))+1)</f>
        <v/>
      </c>
    </row>
    <row r="1726">
      <c r="A1726" s="5" t="inlineStr">
        <is>
          <t>W02001</t>
        </is>
      </c>
      <c r="B1726" s="5" t="inlineStr">
        <is>
          <t>PL · Kraków</t>
        </is>
      </c>
      <c r="C1726" s="5" t="inlineStr">
        <is>
          <t>PL</t>
        </is>
      </c>
      <c r="D1726" s="5" t="inlineStr">
        <is>
          <t>Krakow</t>
        </is>
      </c>
      <c r="E1726" s="5" t="inlineStr">
        <is>
          <t>Customer Service</t>
        </is>
      </c>
      <c r="F1726" s="5" t="inlineStr">
        <is>
          <t>L2</t>
        </is>
      </c>
      <c r="G1726" s="5" t="inlineStr">
        <is>
          <t>Customer Service L2</t>
        </is>
      </c>
      <c r="H1726" s="5" t="inlineStr">
        <is>
          <t>F</t>
        </is>
      </c>
      <c r="I1726" s="5" t="inlineStr">
        <is>
          <t>Permanent</t>
        </is>
      </c>
      <c r="J1726" s="5" t="inlineStr">
        <is>
          <t>Remote</t>
        </is>
      </c>
      <c r="K1726" s="5" t="n">
        <v>1</v>
      </c>
      <c r="L1726" s="5" t="n">
        <v>40</v>
      </c>
      <c r="M1726" s="5" t="n">
        <v>3</v>
      </c>
      <c r="N1726" s="41" t="n">
        <v>25250</v>
      </c>
      <c r="O1726" s="41" t="n">
        <v>0</v>
      </c>
      <c r="P1726" s="41" t="n">
        <v>0</v>
      </c>
      <c r="Q1726" s="41" t="n">
        <v>0</v>
      </c>
      <c r="R1726" s="41" t="n">
        <v>0</v>
      </c>
      <c r="S1726" s="28">
        <f>L1726*Settings!$C$7</f>
        <v/>
      </c>
      <c r="T1726" s="34">
        <f>O1726+P1726+Q1726+R1726</f>
        <v/>
      </c>
      <c r="U1726" s="34">
        <f>N1726+T1726</f>
        <v/>
      </c>
      <c r="V1726" s="33">
        <f>N1726/S1726</f>
        <v/>
      </c>
      <c r="W1726" s="33">
        <f>T1726/S1726</f>
        <v/>
      </c>
      <c r="X1726" s="33">
        <f>U1726/S1726</f>
        <v/>
      </c>
      <c r="Y1726" s="4">
        <f>IF(T1726&gt;0,1,0)</f>
        <v/>
      </c>
      <c r="Z1726" s="4">
        <f>INDEX('Job Evaluation'!$I$5:$I$40,MATCH(G1726,'Job Evaluation'!$A$5:$A$40,0))</f>
        <v/>
      </c>
      <c r="AA1726" s="4">
        <f>SUMPRODUCT(($C$2:$C$3444=C1726)*($X$2:$X$3444&lt;X1726))+SUMPRODUCT(($C$2:C1726=C1726)*($X$2:X1726=X1726))</f>
        <v/>
      </c>
      <c r="AB1726" s="4">
        <f>MIN(4,INT((AA1726-1)*4/COUNTIF($C$2:$C$3444,C1726))+1)</f>
        <v/>
      </c>
    </row>
    <row r="1727">
      <c r="A1727" s="5" t="inlineStr">
        <is>
          <t>W02002</t>
        </is>
      </c>
      <c r="B1727" s="5" t="inlineStr">
        <is>
          <t>PL · Kraków</t>
        </is>
      </c>
      <c r="C1727" s="5" t="inlineStr">
        <is>
          <t>PL</t>
        </is>
      </c>
      <c r="D1727" s="5" t="inlineStr">
        <is>
          <t>Krakow</t>
        </is>
      </c>
      <c r="E1727" s="5" t="inlineStr">
        <is>
          <t>Sales</t>
        </is>
      </c>
      <c r="F1727" s="5" t="inlineStr">
        <is>
          <t>L1</t>
        </is>
      </c>
      <c r="G1727" s="5" t="inlineStr">
        <is>
          <t>Sales L1</t>
        </is>
      </c>
      <c r="H1727" s="5" t="inlineStr">
        <is>
          <t>F</t>
        </is>
      </c>
      <c r="I1727" s="5" t="inlineStr">
        <is>
          <t>Permanent</t>
        </is>
      </c>
      <c r="J1727" s="5" t="inlineStr">
        <is>
          <t>Hybrid</t>
        </is>
      </c>
      <c r="K1727" s="5" t="n">
        <v>1</v>
      </c>
      <c r="L1727" s="5" t="n">
        <v>40</v>
      </c>
      <c r="M1727" s="5" t="n">
        <v>4</v>
      </c>
      <c r="N1727" s="41" t="n">
        <v>22000</v>
      </c>
      <c r="O1727" s="41" t="n">
        <v>0</v>
      </c>
      <c r="P1727" s="41" t="n">
        <v>3440</v>
      </c>
      <c r="Q1727" s="41" t="n">
        <v>0</v>
      </c>
      <c r="R1727" s="41" t="n">
        <v>0</v>
      </c>
      <c r="S1727" s="28">
        <f>L1727*Settings!$C$7</f>
        <v/>
      </c>
      <c r="T1727" s="34">
        <f>O1727+P1727+Q1727+R1727</f>
        <v/>
      </c>
      <c r="U1727" s="34">
        <f>N1727+T1727</f>
        <v/>
      </c>
      <c r="V1727" s="33">
        <f>N1727/S1727</f>
        <v/>
      </c>
      <c r="W1727" s="33">
        <f>T1727/S1727</f>
        <v/>
      </c>
      <c r="X1727" s="33">
        <f>U1727/S1727</f>
        <v/>
      </c>
      <c r="Y1727" s="4">
        <f>IF(T1727&gt;0,1,0)</f>
        <v/>
      </c>
      <c r="Z1727" s="4">
        <f>INDEX('Job Evaluation'!$I$5:$I$40,MATCH(G1727,'Job Evaluation'!$A$5:$A$40,0))</f>
        <v/>
      </c>
      <c r="AA1727" s="4">
        <f>SUMPRODUCT(($C$2:$C$3444=C1727)*($X$2:$X$3444&lt;X1727))+SUMPRODUCT(($C$2:C1727=C1727)*($X$2:X1727=X1727))</f>
        <v/>
      </c>
      <c r="AB1727" s="4">
        <f>MIN(4,INT((AA1727-1)*4/COUNTIF($C$2:$C$3444,C1727))+1)</f>
        <v/>
      </c>
    </row>
    <row r="1728">
      <c r="A1728" s="5" t="inlineStr">
        <is>
          <t>W02003</t>
        </is>
      </c>
      <c r="B1728" s="5" t="inlineStr">
        <is>
          <t>IT · Milan</t>
        </is>
      </c>
      <c r="C1728" s="5" t="inlineStr">
        <is>
          <t>IT</t>
        </is>
      </c>
      <c r="D1728" s="5" t="inlineStr">
        <is>
          <t>Milan</t>
        </is>
      </c>
      <c r="E1728" s="5" t="inlineStr">
        <is>
          <t>HR</t>
        </is>
      </c>
      <c r="F1728" s="5" t="inlineStr">
        <is>
          <t>L5</t>
        </is>
      </c>
      <c r="G1728" s="5" t="inlineStr">
        <is>
          <t>HR L5</t>
        </is>
      </c>
      <c r="H1728" s="5" t="inlineStr">
        <is>
          <t>M</t>
        </is>
      </c>
      <c r="I1728" s="5" t="inlineStr">
        <is>
          <t>Fixed-term</t>
        </is>
      </c>
      <c r="J1728" s="5" t="inlineStr">
        <is>
          <t>Hybrid</t>
        </is>
      </c>
      <c r="K1728" s="5" t="n">
        <v>1</v>
      </c>
      <c r="L1728" s="5" t="n">
        <v>40</v>
      </c>
      <c r="M1728" s="5" t="n">
        <v>3</v>
      </c>
      <c r="N1728" s="41" t="n">
        <v>81500</v>
      </c>
      <c r="O1728" s="41" t="n">
        <v>9640</v>
      </c>
      <c r="P1728" s="41" t="n">
        <v>0</v>
      </c>
      <c r="Q1728" s="41" t="n">
        <v>0</v>
      </c>
      <c r="R1728" s="41" t="n">
        <v>6000</v>
      </c>
      <c r="S1728" s="28">
        <f>L1728*Settings!$C$7</f>
        <v/>
      </c>
      <c r="T1728" s="34">
        <f>O1728+P1728+Q1728+R1728</f>
        <v/>
      </c>
      <c r="U1728" s="34">
        <f>N1728+T1728</f>
        <v/>
      </c>
      <c r="V1728" s="33">
        <f>N1728/S1728</f>
        <v/>
      </c>
      <c r="W1728" s="33">
        <f>T1728/S1728</f>
        <v/>
      </c>
      <c r="X1728" s="33">
        <f>U1728/S1728</f>
        <v/>
      </c>
      <c r="Y1728" s="4">
        <f>IF(T1728&gt;0,1,0)</f>
        <v/>
      </c>
      <c r="Z1728" s="4">
        <f>INDEX('Job Evaluation'!$I$5:$I$40,MATCH(G1728,'Job Evaluation'!$A$5:$A$40,0))</f>
        <v/>
      </c>
      <c r="AA1728" s="4">
        <f>SUMPRODUCT(($C$2:$C$3444=C1728)*($X$2:$X$3444&lt;X1728))+SUMPRODUCT(($C$2:C1728=C1728)*($X$2:X1728=X1728))</f>
        <v/>
      </c>
      <c r="AB1728" s="4">
        <f>MIN(4,INT((AA1728-1)*4/COUNTIF($C$2:$C$3444,C1728))+1)</f>
        <v/>
      </c>
    </row>
    <row r="1729">
      <c r="A1729" s="5" t="inlineStr">
        <is>
          <t>W02004</t>
        </is>
      </c>
      <c r="B1729" s="5" t="inlineStr">
        <is>
          <t>ES · Barcelona</t>
        </is>
      </c>
      <c r="C1729" s="5" t="inlineStr">
        <is>
          <t>ES</t>
        </is>
      </c>
      <c r="D1729" s="5" t="inlineStr">
        <is>
          <t>Barcelona</t>
        </is>
      </c>
      <c r="E1729" s="5" t="inlineStr">
        <is>
          <t>Operations</t>
        </is>
      </c>
      <c r="F1729" s="5" t="inlineStr">
        <is>
          <t>L3</t>
        </is>
      </c>
      <c r="G1729" s="5" t="inlineStr">
        <is>
          <t>Operations L3</t>
        </is>
      </c>
      <c r="H1729" s="5" t="inlineStr">
        <is>
          <t>F</t>
        </is>
      </c>
      <c r="I1729" s="5" t="inlineStr">
        <is>
          <t>Permanent</t>
        </is>
      </c>
      <c r="J1729" s="5" t="inlineStr">
        <is>
          <t>Hybrid</t>
        </is>
      </c>
      <c r="K1729" s="5" t="n">
        <v>1</v>
      </c>
      <c r="L1729" s="5" t="n">
        <v>40</v>
      </c>
      <c r="M1729" s="5" t="n">
        <v>3</v>
      </c>
      <c r="N1729" s="41" t="n">
        <v>41800</v>
      </c>
      <c r="O1729" s="41" t="n">
        <v>2110</v>
      </c>
      <c r="P1729" s="41" t="n">
        <v>0</v>
      </c>
      <c r="Q1729" s="41" t="n">
        <v>0</v>
      </c>
      <c r="R1729" s="41" t="n">
        <v>0</v>
      </c>
      <c r="S1729" s="28">
        <f>L1729*Settings!$C$7</f>
        <v/>
      </c>
      <c r="T1729" s="34">
        <f>O1729+P1729+Q1729+R1729</f>
        <v/>
      </c>
      <c r="U1729" s="34">
        <f>N1729+T1729</f>
        <v/>
      </c>
      <c r="V1729" s="33">
        <f>N1729/S1729</f>
        <v/>
      </c>
      <c r="W1729" s="33">
        <f>T1729/S1729</f>
        <v/>
      </c>
      <c r="X1729" s="33">
        <f>U1729/S1729</f>
        <v/>
      </c>
      <c r="Y1729" s="4">
        <f>IF(T1729&gt;0,1,0)</f>
        <v/>
      </c>
      <c r="Z1729" s="4">
        <f>INDEX('Job Evaluation'!$I$5:$I$40,MATCH(G1729,'Job Evaluation'!$A$5:$A$40,0))</f>
        <v/>
      </c>
      <c r="AA1729" s="4">
        <f>SUMPRODUCT(($C$2:$C$3444=C1729)*($X$2:$X$3444&lt;X1729))+SUMPRODUCT(($C$2:C1729=C1729)*($X$2:X1729=X1729))</f>
        <v/>
      </c>
      <c r="AB1729" s="4">
        <f>MIN(4,INT((AA1729-1)*4/COUNTIF($C$2:$C$3444,C1729))+1)</f>
        <v/>
      </c>
    </row>
    <row r="1730">
      <c r="A1730" s="5" t="inlineStr">
        <is>
          <t>W02005</t>
        </is>
      </c>
      <c r="B1730" s="5" t="inlineStr">
        <is>
          <t>PL · Kraków</t>
        </is>
      </c>
      <c r="C1730" s="5" t="inlineStr">
        <is>
          <t>PL</t>
        </is>
      </c>
      <c r="D1730" s="5" t="inlineStr">
        <is>
          <t>Krakow</t>
        </is>
      </c>
      <c r="E1730" s="5" t="inlineStr">
        <is>
          <t>Finance</t>
        </is>
      </c>
      <c r="F1730" s="5" t="inlineStr">
        <is>
          <t>L3</t>
        </is>
      </c>
      <c r="G1730" s="5" t="inlineStr">
        <is>
          <t>Finance L3</t>
        </is>
      </c>
      <c r="H1730" s="5" t="inlineStr">
        <is>
          <t>M</t>
        </is>
      </c>
      <c r="I1730" s="5" t="inlineStr">
        <is>
          <t>Fixed-term</t>
        </is>
      </c>
      <c r="J1730" s="5" t="inlineStr">
        <is>
          <t>Onsite</t>
        </is>
      </c>
      <c r="K1730" s="5" t="n">
        <v>1</v>
      </c>
      <c r="L1730" s="5" t="n">
        <v>40</v>
      </c>
      <c r="M1730" s="5" t="n">
        <v>4</v>
      </c>
      <c r="N1730" s="41" t="n">
        <v>31800</v>
      </c>
      <c r="O1730" s="41" t="n">
        <v>1910</v>
      </c>
      <c r="P1730" s="41" t="n">
        <v>0</v>
      </c>
      <c r="Q1730" s="41" t="n">
        <v>0</v>
      </c>
      <c r="R1730" s="41" t="n">
        <v>0</v>
      </c>
      <c r="S1730" s="28">
        <f>L1730*Settings!$C$7</f>
        <v/>
      </c>
      <c r="T1730" s="34">
        <f>O1730+P1730+Q1730+R1730</f>
        <v/>
      </c>
      <c r="U1730" s="34">
        <f>N1730+T1730</f>
        <v/>
      </c>
      <c r="V1730" s="33">
        <f>N1730/S1730</f>
        <v/>
      </c>
      <c r="W1730" s="33">
        <f>T1730/S1730</f>
        <v/>
      </c>
      <c r="X1730" s="33">
        <f>U1730/S1730</f>
        <v/>
      </c>
      <c r="Y1730" s="4">
        <f>IF(T1730&gt;0,1,0)</f>
        <v/>
      </c>
      <c r="Z1730" s="4">
        <f>INDEX('Job Evaluation'!$I$5:$I$40,MATCH(G1730,'Job Evaluation'!$A$5:$A$40,0))</f>
        <v/>
      </c>
      <c r="AA1730" s="4">
        <f>SUMPRODUCT(($C$2:$C$3444=C1730)*($X$2:$X$3444&lt;X1730))+SUMPRODUCT(($C$2:C1730=C1730)*($X$2:X1730=X1730))</f>
        <v/>
      </c>
      <c r="AB1730" s="4">
        <f>MIN(4,INT((AA1730-1)*4/COUNTIF($C$2:$C$3444,C1730))+1)</f>
        <v/>
      </c>
    </row>
    <row r="1731">
      <c r="A1731" s="5" t="inlineStr">
        <is>
          <t>W02006</t>
        </is>
      </c>
      <c r="B1731" s="5" t="inlineStr">
        <is>
          <t>IT · Milan</t>
        </is>
      </c>
      <c r="C1731" s="5" t="inlineStr">
        <is>
          <t>IT</t>
        </is>
      </c>
      <c r="D1731" s="5" t="inlineStr">
        <is>
          <t>Milan</t>
        </is>
      </c>
      <c r="E1731" s="5" t="inlineStr">
        <is>
          <t>Operations</t>
        </is>
      </c>
      <c r="F1731" s="5" t="inlineStr">
        <is>
          <t>L1</t>
        </is>
      </c>
      <c r="G1731" s="5" t="inlineStr">
        <is>
          <t>Operations L1</t>
        </is>
      </c>
      <c r="H1731" s="5" t="inlineStr">
        <is>
          <t>M</t>
        </is>
      </c>
      <c r="I1731" s="5" t="inlineStr">
        <is>
          <t>Permanent</t>
        </is>
      </c>
      <c r="J1731" s="5" t="inlineStr">
        <is>
          <t>Hybrid</t>
        </is>
      </c>
      <c r="K1731" s="5" t="n">
        <v>0.8</v>
      </c>
      <c r="L1731" s="5" t="n">
        <v>32</v>
      </c>
      <c r="M1731" s="5" t="n">
        <v>3</v>
      </c>
      <c r="N1731" s="41" t="n">
        <v>14440</v>
      </c>
      <c r="O1731" s="41" t="n">
        <v>0</v>
      </c>
      <c r="P1731" s="41" t="n">
        <v>0</v>
      </c>
      <c r="Q1731" s="41" t="n">
        <v>0</v>
      </c>
      <c r="R1731" s="41" t="n">
        <v>0</v>
      </c>
      <c r="S1731" s="28">
        <f>L1731*Settings!$C$7</f>
        <v/>
      </c>
      <c r="T1731" s="34">
        <f>O1731+P1731+Q1731+R1731</f>
        <v/>
      </c>
      <c r="U1731" s="34">
        <f>N1731+T1731</f>
        <v/>
      </c>
      <c r="V1731" s="33">
        <f>N1731/S1731</f>
        <v/>
      </c>
      <c r="W1731" s="33">
        <f>T1731/S1731</f>
        <v/>
      </c>
      <c r="X1731" s="33">
        <f>U1731/S1731</f>
        <v/>
      </c>
      <c r="Y1731" s="4">
        <f>IF(T1731&gt;0,1,0)</f>
        <v/>
      </c>
      <c r="Z1731" s="4">
        <f>INDEX('Job Evaluation'!$I$5:$I$40,MATCH(G1731,'Job Evaluation'!$A$5:$A$40,0))</f>
        <v/>
      </c>
      <c r="AA1731" s="4">
        <f>SUMPRODUCT(($C$2:$C$3444=C1731)*($X$2:$X$3444&lt;X1731))+SUMPRODUCT(($C$2:C1731=C1731)*($X$2:X1731=X1731))</f>
        <v/>
      </c>
      <c r="AB1731" s="4">
        <f>MIN(4,INT((AA1731-1)*4/COUNTIF($C$2:$C$3444,C1731))+1)</f>
        <v/>
      </c>
    </row>
    <row r="1732">
      <c r="A1732" s="5" t="inlineStr">
        <is>
          <t>W02007</t>
        </is>
      </c>
      <c r="B1732" s="5" t="inlineStr">
        <is>
          <t>PL · Kraków</t>
        </is>
      </c>
      <c r="C1732" s="5" t="inlineStr">
        <is>
          <t>PL</t>
        </is>
      </c>
      <c r="D1732" s="5" t="inlineStr">
        <is>
          <t>Krakow</t>
        </is>
      </c>
      <c r="E1732" s="5" t="inlineStr">
        <is>
          <t>Sales</t>
        </is>
      </c>
      <c r="F1732" s="5" t="inlineStr">
        <is>
          <t>L3</t>
        </is>
      </c>
      <c r="G1732" s="5" t="inlineStr">
        <is>
          <t>Sales L3</t>
        </is>
      </c>
      <c r="H1732" s="5" t="inlineStr">
        <is>
          <t>F</t>
        </is>
      </c>
      <c r="I1732" s="5" t="inlineStr">
        <is>
          <t>Permanent</t>
        </is>
      </c>
      <c r="J1732" s="5" t="inlineStr">
        <is>
          <t>Hybrid</t>
        </is>
      </c>
      <c r="K1732" s="5" t="n">
        <v>1</v>
      </c>
      <c r="L1732" s="5" t="n">
        <v>40</v>
      </c>
      <c r="M1732" s="5" t="n">
        <v>3</v>
      </c>
      <c r="N1732" s="41" t="n">
        <v>30100</v>
      </c>
      <c r="O1732" s="41" t="n">
        <v>1430</v>
      </c>
      <c r="P1732" s="41" t="n">
        <v>5360</v>
      </c>
      <c r="Q1732" s="41" t="n">
        <v>0</v>
      </c>
      <c r="R1732" s="41" t="n">
        <v>0</v>
      </c>
      <c r="S1732" s="28">
        <f>L1732*Settings!$C$7</f>
        <v/>
      </c>
      <c r="T1732" s="34">
        <f>O1732+P1732+Q1732+R1732</f>
        <v/>
      </c>
      <c r="U1732" s="34">
        <f>N1732+T1732</f>
        <v/>
      </c>
      <c r="V1732" s="33">
        <f>N1732/S1732</f>
        <v/>
      </c>
      <c r="W1732" s="33">
        <f>T1732/S1732</f>
        <v/>
      </c>
      <c r="X1732" s="33">
        <f>U1732/S1732</f>
        <v/>
      </c>
      <c r="Y1732" s="4">
        <f>IF(T1732&gt;0,1,0)</f>
        <v/>
      </c>
      <c r="Z1732" s="4">
        <f>INDEX('Job Evaluation'!$I$5:$I$40,MATCH(G1732,'Job Evaluation'!$A$5:$A$40,0))</f>
        <v/>
      </c>
      <c r="AA1732" s="4">
        <f>SUMPRODUCT(($C$2:$C$3444=C1732)*($X$2:$X$3444&lt;X1732))+SUMPRODUCT(($C$2:C1732=C1732)*($X$2:X1732=X1732))</f>
        <v/>
      </c>
      <c r="AB1732" s="4">
        <f>MIN(4,INT((AA1732-1)*4/COUNTIF($C$2:$C$3444,C1732))+1)</f>
        <v/>
      </c>
    </row>
    <row r="1733">
      <c r="A1733" s="5" t="inlineStr">
        <is>
          <t>W02008</t>
        </is>
      </c>
      <c r="B1733" s="5" t="inlineStr">
        <is>
          <t>PL · Kraków</t>
        </is>
      </c>
      <c r="C1733" s="5" t="inlineStr">
        <is>
          <t>PL</t>
        </is>
      </c>
      <c r="D1733" s="5" t="inlineStr">
        <is>
          <t>Krakow</t>
        </is>
      </c>
      <c r="E1733" s="5" t="inlineStr">
        <is>
          <t>Customer Service</t>
        </is>
      </c>
      <c r="F1733" s="5" t="inlineStr">
        <is>
          <t>L4</t>
        </is>
      </c>
      <c r="G1733" s="5" t="inlineStr">
        <is>
          <t>Customer Service L4</t>
        </is>
      </c>
      <c r="H1733" s="5" t="inlineStr">
        <is>
          <t>F</t>
        </is>
      </c>
      <c r="I1733" s="5" t="inlineStr">
        <is>
          <t>Permanent</t>
        </is>
      </c>
      <c r="J1733" s="5" t="inlineStr">
        <is>
          <t>Onsite</t>
        </is>
      </c>
      <c r="K1733" s="5" t="n">
        <v>1</v>
      </c>
      <c r="L1733" s="5" t="n">
        <v>40</v>
      </c>
      <c r="M1733" s="5" t="n">
        <v>2</v>
      </c>
      <c r="N1733" s="41" t="n">
        <v>33900</v>
      </c>
      <c r="O1733" s="41" t="n">
        <v>1370</v>
      </c>
      <c r="P1733" s="41" t="n">
        <v>0</v>
      </c>
      <c r="Q1733" s="41" t="n">
        <v>0</v>
      </c>
      <c r="R1733" s="41" t="n">
        <v>0</v>
      </c>
      <c r="S1733" s="28">
        <f>L1733*Settings!$C$7</f>
        <v/>
      </c>
      <c r="T1733" s="34">
        <f>O1733+P1733+Q1733+R1733</f>
        <v/>
      </c>
      <c r="U1733" s="34">
        <f>N1733+T1733</f>
        <v/>
      </c>
      <c r="V1733" s="33">
        <f>N1733/S1733</f>
        <v/>
      </c>
      <c r="W1733" s="33">
        <f>T1733/S1733</f>
        <v/>
      </c>
      <c r="X1733" s="33">
        <f>U1733/S1733</f>
        <v/>
      </c>
      <c r="Y1733" s="4">
        <f>IF(T1733&gt;0,1,0)</f>
        <v/>
      </c>
      <c r="Z1733" s="4">
        <f>INDEX('Job Evaluation'!$I$5:$I$40,MATCH(G1733,'Job Evaluation'!$A$5:$A$40,0))</f>
        <v/>
      </c>
      <c r="AA1733" s="4">
        <f>SUMPRODUCT(($C$2:$C$3444=C1733)*($X$2:$X$3444&lt;X1733))+SUMPRODUCT(($C$2:C1733=C1733)*($X$2:X1733=X1733))</f>
        <v/>
      </c>
      <c r="AB1733" s="4">
        <f>MIN(4,INT((AA1733-1)*4/COUNTIF($C$2:$C$3444,C1733))+1)</f>
        <v/>
      </c>
    </row>
    <row r="1734">
      <c r="A1734" s="5" t="inlineStr">
        <is>
          <t>W02009</t>
        </is>
      </c>
      <c r="B1734" s="5" t="inlineStr">
        <is>
          <t>PL · Kraków</t>
        </is>
      </c>
      <c r="C1734" s="5" t="inlineStr">
        <is>
          <t>PL</t>
        </is>
      </c>
      <c r="D1734" s="5" t="inlineStr">
        <is>
          <t>Krakow</t>
        </is>
      </c>
      <c r="E1734" s="5" t="inlineStr">
        <is>
          <t>Sales</t>
        </is>
      </c>
      <c r="F1734" s="5" t="inlineStr">
        <is>
          <t>L3</t>
        </is>
      </c>
      <c r="G1734" s="5" t="inlineStr">
        <is>
          <t>Sales L3</t>
        </is>
      </c>
      <c r="H1734" s="5" t="inlineStr">
        <is>
          <t>F</t>
        </is>
      </c>
      <c r="I1734" s="5" t="inlineStr">
        <is>
          <t>Permanent</t>
        </is>
      </c>
      <c r="J1734" s="5" t="inlineStr">
        <is>
          <t>Onsite</t>
        </is>
      </c>
      <c r="K1734" s="5" t="n">
        <v>1</v>
      </c>
      <c r="L1734" s="5" t="n">
        <v>40</v>
      </c>
      <c r="M1734" s="5" t="n">
        <v>2</v>
      </c>
      <c r="N1734" s="41" t="n">
        <v>37000</v>
      </c>
      <c r="O1734" s="41" t="n">
        <v>900</v>
      </c>
      <c r="P1734" s="41" t="n">
        <v>4850</v>
      </c>
      <c r="Q1734" s="41" t="n">
        <v>0</v>
      </c>
      <c r="R1734" s="41" t="n">
        <v>0</v>
      </c>
      <c r="S1734" s="28">
        <f>L1734*Settings!$C$7</f>
        <v/>
      </c>
      <c r="T1734" s="34">
        <f>O1734+P1734+Q1734+R1734</f>
        <v/>
      </c>
      <c r="U1734" s="34">
        <f>N1734+T1734</f>
        <v/>
      </c>
      <c r="V1734" s="33">
        <f>N1734/S1734</f>
        <v/>
      </c>
      <c r="W1734" s="33">
        <f>T1734/S1734</f>
        <v/>
      </c>
      <c r="X1734" s="33">
        <f>U1734/S1734</f>
        <v/>
      </c>
      <c r="Y1734" s="4">
        <f>IF(T1734&gt;0,1,0)</f>
        <v/>
      </c>
      <c r="Z1734" s="4">
        <f>INDEX('Job Evaluation'!$I$5:$I$40,MATCH(G1734,'Job Evaluation'!$A$5:$A$40,0))</f>
        <v/>
      </c>
      <c r="AA1734" s="4">
        <f>SUMPRODUCT(($C$2:$C$3444=C1734)*($X$2:$X$3444&lt;X1734))+SUMPRODUCT(($C$2:C1734=C1734)*($X$2:X1734=X1734))</f>
        <v/>
      </c>
      <c r="AB1734" s="4">
        <f>MIN(4,INT((AA1734-1)*4/COUNTIF($C$2:$C$3444,C1734))+1)</f>
        <v/>
      </c>
    </row>
    <row r="1735">
      <c r="A1735" s="5" t="inlineStr">
        <is>
          <t>W02010</t>
        </is>
      </c>
      <c r="B1735" s="5" t="inlineStr">
        <is>
          <t>PL · Kraków</t>
        </is>
      </c>
      <c r="C1735" s="5" t="inlineStr">
        <is>
          <t>PL</t>
        </is>
      </c>
      <c r="D1735" s="5" t="inlineStr">
        <is>
          <t>Krakow</t>
        </is>
      </c>
      <c r="E1735" s="5" t="inlineStr">
        <is>
          <t>HR</t>
        </is>
      </c>
      <c r="F1735" s="5" t="inlineStr">
        <is>
          <t>L5</t>
        </is>
      </c>
      <c r="G1735" s="5" t="inlineStr">
        <is>
          <t>HR L5</t>
        </is>
      </c>
      <c r="H1735" s="5" t="inlineStr">
        <is>
          <t>M</t>
        </is>
      </c>
      <c r="I1735" s="5" t="inlineStr">
        <is>
          <t>Permanent</t>
        </is>
      </c>
      <c r="J1735" s="5" t="inlineStr">
        <is>
          <t>Onsite</t>
        </is>
      </c>
      <c r="K1735" s="5" t="n">
        <v>1</v>
      </c>
      <c r="L1735" s="5" t="n">
        <v>40</v>
      </c>
      <c r="M1735" s="5" t="n">
        <v>3</v>
      </c>
      <c r="N1735" s="41" t="n">
        <v>64300</v>
      </c>
      <c r="O1735" s="41" t="n">
        <v>7500</v>
      </c>
      <c r="P1735" s="41" t="n">
        <v>0</v>
      </c>
      <c r="Q1735" s="41" t="n">
        <v>0</v>
      </c>
      <c r="R1735" s="41" t="n">
        <v>4200</v>
      </c>
      <c r="S1735" s="28">
        <f>L1735*Settings!$C$7</f>
        <v/>
      </c>
      <c r="T1735" s="34">
        <f>O1735+P1735+Q1735+R1735</f>
        <v/>
      </c>
      <c r="U1735" s="34">
        <f>N1735+T1735</f>
        <v/>
      </c>
      <c r="V1735" s="33">
        <f>N1735/S1735</f>
        <v/>
      </c>
      <c r="W1735" s="33">
        <f>T1735/S1735</f>
        <v/>
      </c>
      <c r="X1735" s="33">
        <f>U1735/S1735</f>
        <v/>
      </c>
      <c r="Y1735" s="4">
        <f>IF(T1735&gt;0,1,0)</f>
        <v/>
      </c>
      <c r="Z1735" s="4">
        <f>INDEX('Job Evaluation'!$I$5:$I$40,MATCH(G1735,'Job Evaluation'!$A$5:$A$40,0))</f>
        <v/>
      </c>
      <c r="AA1735" s="4">
        <f>SUMPRODUCT(($C$2:$C$3444=C1735)*($X$2:$X$3444&lt;X1735))+SUMPRODUCT(($C$2:C1735=C1735)*($X$2:X1735=X1735))</f>
        <v/>
      </c>
      <c r="AB1735" s="4">
        <f>MIN(4,INT((AA1735-1)*4/COUNTIF($C$2:$C$3444,C1735))+1)</f>
        <v/>
      </c>
    </row>
    <row r="1736">
      <c r="A1736" s="5" t="inlineStr">
        <is>
          <t>W02011</t>
        </is>
      </c>
      <c r="B1736" s="5" t="inlineStr">
        <is>
          <t>ES · Barcelona</t>
        </is>
      </c>
      <c r="C1736" s="5" t="inlineStr">
        <is>
          <t>ES</t>
        </is>
      </c>
      <c r="D1736" s="5" t="inlineStr">
        <is>
          <t>Barcelona</t>
        </is>
      </c>
      <c r="E1736" s="5" t="inlineStr">
        <is>
          <t>Finance</t>
        </is>
      </c>
      <c r="F1736" s="5" t="inlineStr">
        <is>
          <t>L6</t>
        </is>
      </c>
      <c r="G1736" s="5" t="inlineStr">
        <is>
          <t>Finance L6</t>
        </is>
      </c>
      <c r="H1736" s="5" t="inlineStr">
        <is>
          <t>M</t>
        </is>
      </c>
      <c r="I1736" s="5" t="inlineStr">
        <is>
          <t>Fixed-term</t>
        </is>
      </c>
      <c r="J1736" s="5" t="inlineStr">
        <is>
          <t>Hybrid</t>
        </is>
      </c>
      <c r="K1736" s="5" t="n">
        <v>1</v>
      </c>
      <c r="L1736" s="5" t="n">
        <v>40</v>
      </c>
      <c r="M1736" s="5" t="n">
        <v>4</v>
      </c>
      <c r="N1736" s="41" t="n">
        <v>105300</v>
      </c>
      <c r="O1736" s="41" t="n">
        <v>25840</v>
      </c>
      <c r="P1736" s="41" t="n">
        <v>0</v>
      </c>
      <c r="Q1736" s="41" t="n">
        <v>0</v>
      </c>
      <c r="R1736" s="41" t="n">
        <v>5400</v>
      </c>
      <c r="S1736" s="28">
        <f>L1736*Settings!$C$7</f>
        <v/>
      </c>
      <c r="T1736" s="34">
        <f>O1736+P1736+Q1736+R1736</f>
        <v/>
      </c>
      <c r="U1736" s="34">
        <f>N1736+T1736</f>
        <v/>
      </c>
      <c r="V1736" s="33">
        <f>N1736/S1736</f>
        <v/>
      </c>
      <c r="W1736" s="33">
        <f>T1736/S1736</f>
        <v/>
      </c>
      <c r="X1736" s="33">
        <f>U1736/S1736</f>
        <v/>
      </c>
      <c r="Y1736" s="4">
        <f>IF(T1736&gt;0,1,0)</f>
        <v/>
      </c>
      <c r="Z1736" s="4">
        <f>INDEX('Job Evaluation'!$I$5:$I$40,MATCH(G1736,'Job Evaluation'!$A$5:$A$40,0))</f>
        <v/>
      </c>
      <c r="AA1736" s="4">
        <f>SUMPRODUCT(($C$2:$C$3444=C1736)*($X$2:$X$3444&lt;X1736))+SUMPRODUCT(($C$2:C1736=C1736)*($X$2:X1736=X1736))</f>
        <v/>
      </c>
      <c r="AB1736" s="4">
        <f>MIN(4,INT((AA1736-1)*4/COUNTIF($C$2:$C$3444,C1736))+1)</f>
        <v/>
      </c>
    </row>
    <row r="1737">
      <c r="A1737" s="5" t="inlineStr">
        <is>
          <t>W02012</t>
        </is>
      </c>
      <c r="B1737" s="5" t="inlineStr">
        <is>
          <t>IT · Milan</t>
        </is>
      </c>
      <c r="C1737" s="5" t="inlineStr">
        <is>
          <t>IT</t>
        </is>
      </c>
      <c r="D1737" s="5" t="inlineStr">
        <is>
          <t>Milan</t>
        </is>
      </c>
      <c r="E1737" s="5" t="inlineStr">
        <is>
          <t>Customer Service</t>
        </is>
      </c>
      <c r="F1737" s="5" t="inlineStr">
        <is>
          <t>L4</t>
        </is>
      </c>
      <c r="G1737" s="5" t="inlineStr">
        <is>
          <t>Customer Service L4</t>
        </is>
      </c>
      <c r="H1737" s="5" t="inlineStr">
        <is>
          <t>M</t>
        </is>
      </c>
      <c r="I1737" s="5" t="inlineStr">
        <is>
          <t>Permanent</t>
        </is>
      </c>
      <c r="J1737" s="5" t="inlineStr">
        <is>
          <t>Onsite</t>
        </is>
      </c>
      <c r="K1737" s="5" t="n">
        <v>1</v>
      </c>
      <c r="L1737" s="5" t="n">
        <v>40</v>
      </c>
      <c r="M1737" s="5" t="n">
        <v>4</v>
      </c>
      <c r="N1737" s="41" t="n">
        <v>49600</v>
      </c>
      <c r="O1737" s="41" t="n">
        <v>4810</v>
      </c>
      <c r="P1737" s="41" t="n">
        <v>0</v>
      </c>
      <c r="Q1737" s="41" t="n">
        <v>0</v>
      </c>
      <c r="R1737" s="41" t="n">
        <v>0</v>
      </c>
      <c r="S1737" s="28">
        <f>L1737*Settings!$C$7</f>
        <v/>
      </c>
      <c r="T1737" s="34">
        <f>O1737+P1737+Q1737+R1737</f>
        <v/>
      </c>
      <c r="U1737" s="34">
        <f>N1737+T1737</f>
        <v/>
      </c>
      <c r="V1737" s="33">
        <f>N1737/S1737</f>
        <v/>
      </c>
      <c r="W1737" s="33">
        <f>T1737/S1737</f>
        <v/>
      </c>
      <c r="X1737" s="33">
        <f>U1737/S1737</f>
        <v/>
      </c>
      <c r="Y1737" s="4">
        <f>IF(T1737&gt;0,1,0)</f>
        <v/>
      </c>
      <c r="Z1737" s="4">
        <f>INDEX('Job Evaluation'!$I$5:$I$40,MATCH(G1737,'Job Evaluation'!$A$5:$A$40,0))</f>
        <v/>
      </c>
      <c r="AA1737" s="4">
        <f>SUMPRODUCT(($C$2:$C$3444=C1737)*($X$2:$X$3444&lt;X1737))+SUMPRODUCT(($C$2:C1737=C1737)*($X$2:X1737=X1737))</f>
        <v/>
      </c>
      <c r="AB1737" s="4">
        <f>MIN(4,INT((AA1737-1)*4/COUNTIF($C$2:$C$3444,C1737))+1)</f>
        <v/>
      </c>
    </row>
    <row r="1738">
      <c r="A1738" s="5" t="inlineStr">
        <is>
          <t>W02013</t>
        </is>
      </c>
      <c r="B1738" s="5" t="inlineStr">
        <is>
          <t>PL · Kraków</t>
        </is>
      </c>
      <c r="C1738" s="5" t="inlineStr">
        <is>
          <t>PL</t>
        </is>
      </c>
      <c r="D1738" s="5" t="inlineStr">
        <is>
          <t>Krakow</t>
        </is>
      </c>
      <c r="E1738" s="5" t="inlineStr">
        <is>
          <t>Operations</t>
        </is>
      </c>
      <c r="F1738" s="5" t="inlineStr">
        <is>
          <t>L2</t>
        </is>
      </c>
      <c r="G1738" s="5" t="inlineStr">
        <is>
          <t>Operations L2</t>
        </is>
      </c>
      <c r="H1738" s="5" t="inlineStr">
        <is>
          <t>F</t>
        </is>
      </c>
      <c r="I1738" s="5" t="inlineStr">
        <is>
          <t>Permanent</t>
        </is>
      </c>
      <c r="J1738" s="5" t="inlineStr">
        <is>
          <t>Hybrid</t>
        </is>
      </c>
      <c r="K1738" s="5" t="n">
        <v>1</v>
      </c>
      <c r="L1738" s="5" t="n">
        <v>40</v>
      </c>
      <c r="M1738" s="5" t="n">
        <v>3</v>
      </c>
      <c r="N1738" s="41" t="n">
        <v>24250</v>
      </c>
      <c r="O1738" s="41" t="n">
        <v>0</v>
      </c>
      <c r="P1738" s="41" t="n">
        <v>0</v>
      </c>
      <c r="Q1738" s="41" t="n">
        <v>0</v>
      </c>
      <c r="R1738" s="41" t="n">
        <v>0</v>
      </c>
      <c r="S1738" s="28">
        <f>L1738*Settings!$C$7</f>
        <v/>
      </c>
      <c r="T1738" s="34">
        <f>O1738+P1738+Q1738+R1738</f>
        <v/>
      </c>
      <c r="U1738" s="34">
        <f>N1738+T1738</f>
        <v/>
      </c>
      <c r="V1738" s="33">
        <f>N1738/S1738</f>
        <v/>
      </c>
      <c r="W1738" s="33">
        <f>T1738/S1738</f>
        <v/>
      </c>
      <c r="X1738" s="33">
        <f>U1738/S1738</f>
        <v/>
      </c>
      <c r="Y1738" s="4">
        <f>IF(T1738&gt;0,1,0)</f>
        <v/>
      </c>
      <c r="Z1738" s="4">
        <f>INDEX('Job Evaluation'!$I$5:$I$40,MATCH(G1738,'Job Evaluation'!$A$5:$A$40,0))</f>
        <v/>
      </c>
      <c r="AA1738" s="4">
        <f>SUMPRODUCT(($C$2:$C$3444=C1738)*($X$2:$X$3444&lt;X1738))+SUMPRODUCT(($C$2:C1738=C1738)*($X$2:X1738=X1738))</f>
        <v/>
      </c>
      <c r="AB1738" s="4">
        <f>MIN(4,INT((AA1738-1)*4/COUNTIF($C$2:$C$3444,C1738))+1)</f>
        <v/>
      </c>
    </row>
    <row r="1739">
      <c r="A1739" s="5" t="inlineStr">
        <is>
          <t>W02014</t>
        </is>
      </c>
      <c r="B1739" s="5" t="inlineStr">
        <is>
          <t>ES · Barcelona</t>
        </is>
      </c>
      <c r="C1739" s="5" t="inlineStr">
        <is>
          <t>ES</t>
        </is>
      </c>
      <c r="D1739" s="5" t="inlineStr">
        <is>
          <t>Barcelona</t>
        </is>
      </c>
      <c r="E1739" s="5" t="inlineStr">
        <is>
          <t>HR</t>
        </is>
      </c>
      <c r="F1739" s="5" t="inlineStr">
        <is>
          <t>L1</t>
        </is>
      </c>
      <c r="G1739" s="5" t="inlineStr">
        <is>
          <t>HR L1</t>
        </is>
      </c>
      <c r="H1739" s="5" t="inlineStr">
        <is>
          <t>F</t>
        </is>
      </c>
      <c r="I1739" s="5" t="inlineStr">
        <is>
          <t>Permanent</t>
        </is>
      </c>
      <c r="J1739" s="5" t="inlineStr">
        <is>
          <t>Hybrid</t>
        </is>
      </c>
      <c r="K1739" s="5" t="n">
        <v>1</v>
      </c>
      <c r="L1739" s="5" t="n">
        <v>40</v>
      </c>
      <c r="M1739" s="5" t="n">
        <v>2</v>
      </c>
      <c r="N1739" s="41" t="n">
        <v>25250</v>
      </c>
      <c r="O1739" s="41" t="n">
        <v>0</v>
      </c>
      <c r="P1739" s="41" t="n">
        <v>0</v>
      </c>
      <c r="Q1739" s="41" t="n">
        <v>0</v>
      </c>
      <c r="R1739" s="41" t="n">
        <v>0</v>
      </c>
      <c r="S1739" s="28">
        <f>L1739*Settings!$C$7</f>
        <v/>
      </c>
      <c r="T1739" s="34">
        <f>O1739+P1739+Q1739+R1739</f>
        <v/>
      </c>
      <c r="U1739" s="34">
        <f>N1739+T1739</f>
        <v/>
      </c>
      <c r="V1739" s="33">
        <f>N1739/S1739</f>
        <v/>
      </c>
      <c r="W1739" s="33">
        <f>T1739/S1739</f>
        <v/>
      </c>
      <c r="X1739" s="33">
        <f>U1739/S1739</f>
        <v/>
      </c>
      <c r="Y1739" s="4">
        <f>IF(T1739&gt;0,1,0)</f>
        <v/>
      </c>
      <c r="Z1739" s="4">
        <f>INDEX('Job Evaluation'!$I$5:$I$40,MATCH(G1739,'Job Evaluation'!$A$5:$A$40,0))</f>
        <v/>
      </c>
      <c r="AA1739" s="4">
        <f>SUMPRODUCT(($C$2:$C$3444=C1739)*($X$2:$X$3444&lt;X1739))+SUMPRODUCT(($C$2:C1739=C1739)*($X$2:X1739=X1739))</f>
        <v/>
      </c>
      <c r="AB1739" s="4">
        <f>MIN(4,INT((AA1739-1)*4/COUNTIF($C$2:$C$3444,C1739))+1)</f>
        <v/>
      </c>
    </row>
    <row r="1740">
      <c r="A1740" s="5" t="inlineStr">
        <is>
          <t>W02015</t>
        </is>
      </c>
      <c r="B1740" s="5" t="inlineStr">
        <is>
          <t>IT · Milan</t>
        </is>
      </c>
      <c r="C1740" s="5" t="inlineStr">
        <is>
          <t>IT</t>
        </is>
      </c>
      <c r="D1740" s="5" t="inlineStr">
        <is>
          <t>Milan</t>
        </is>
      </c>
      <c r="E1740" s="5" t="inlineStr">
        <is>
          <t>Finance</t>
        </is>
      </c>
      <c r="F1740" s="5" t="inlineStr">
        <is>
          <t>L4</t>
        </is>
      </c>
      <c r="G1740" s="5" t="inlineStr">
        <is>
          <t>Finance L4</t>
        </is>
      </c>
      <c r="H1740" s="5" t="inlineStr">
        <is>
          <t>F</t>
        </is>
      </c>
      <c r="I1740" s="5" t="inlineStr">
        <is>
          <t>Permanent</t>
        </is>
      </c>
      <c r="J1740" s="5" t="inlineStr">
        <is>
          <t>Hybrid</t>
        </is>
      </c>
      <c r="K1740" s="5" t="n">
        <v>1</v>
      </c>
      <c r="L1740" s="5" t="n">
        <v>40</v>
      </c>
      <c r="M1740" s="5" t="n">
        <v>3</v>
      </c>
      <c r="N1740" s="41" t="n">
        <v>57450</v>
      </c>
      <c r="O1740" s="41" t="n">
        <v>4620</v>
      </c>
      <c r="P1740" s="41" t="n">
        <v>0</v>
      </c>
      <c r="Q1740" s="41" t="n">
        <v>0</v>
      </c>
      <c r="R1740" s="41" t="n">
        <v>0</v>
      </c>
      <c r="S1740" s="28">
        <f>L1740*Settings!$C$7</f>
        <v/>
      </c>
      <c r="T1740" s="34">
        <f>O1740+P1740+Q1740+R1740</f>
        <v/>
      </c>
      <c r="U1740" s="34">
        <f>N1740+T1740</f>
        <v/>
      </c>
      <c r="V1740" s="33">
        <f>N1740/S1740</f>
        <v/>
      </c>
      <c r="W1740" s="33">
        <f>T1740/S1740</f>
        <v/>
      </c>
      <c r="X1740" s="33">
        <f>U1740/S1740</f>
        <v/>
      </c>
      <c r="Y1740" s="4">
        <f>IF(T1740&gt;0,1,0)</f>
        <v/>
      </c>
      <c r="Z1740" s="4">
        <f>INDEX('Job Evaluation'!$I$5:$I$40,MATCH(G1740,'Job Evaluation'!$A$5:$A$40,0))</f>
        <v/>
      </c>
      <c r="AA1740" s="4">
        <f>SUMPRODUCT(($C$2:$C$3444=C1740)*($X$2:$X$3444&lt;X1740))+SUMPRODUCT(($C$2:C1740=C1740)*($X$2:X1740=X1740))</f>
        <v/>
      </c>
      <c r="AB1740" s="4">
        <f>MIN(4,INT((AA1740-1)*4/COUNTIF($C$2:$C$3444,C1740))+1)</f>
        <v/>
      </c>
    </row>
    <row r="1741">
      <c r="A1741" s="5" t="inlineStr">
        <is>
          <t>W02016</t>
        </is>
      </c>
      <c r="B1741" s="5" t="inlineStr">
        <is>
          <t>DE · Munich</t>
        </is>
      </c>
      <c r="C1741" s="5" t="inlineStr">
        <is>
          <t>DE</t>
        </is>
      </c>
      <c r="D1741" s="5" t="inlineStr">
        <is>
          <t>Munich</t>
        </is>
      </c>
      <c r="E1741" s="5" t="inlineStr">
        <is>
          <t>Operations</t>
        </is>
      </c>
      <c r="F1741" s="5" t="inlineStr">
        <is>
          <t>L2</t>
        </is>
      </c>
      <c r="G1741" s="5" t="inlineStr">
        <is>
          <t>Operations L2</t>
        </is>
      </c>
      <c r="H1741" s="5" t="inlineStr">
        <is>
          <t>F</t>
        </is>
      </c>
      <c r="I1741" s="5" t="inlineStr">
        <is>
          <t>Permanent</t>
        </is>
      </c>
      <c r="J1741" s="5" t="inlineStr">
        <is>
          <t>Hybrid</t>
        </is>
      </c>
      <c r="K1741" s="5" t="n">
        <v>1</v>
      </c>
      <c r="L1741" s="5" t="n">
        <v>40</v>
      </c>
      <c r="M1741" s="5" t="n">
        <v>4</v>
      </c>
      <c r="N1741" s="41" t="n">
        <v>45300</v>
      </c>
      <c r="O1741" s="41" t="n">
        <v>0</v>
      </c>
      <c r="P1741" s="41" t="n">
        <v>0</v>
      </c>
      <c r="Q1741" s="41" t="n">
        <v>0</v>
      </c>
      <c r="R1741" s="41" t="n">
        <v>0</v>
      </c>
      <c r="S1741" s="28">
        <f>L1741*Settings!$C$7</f>
        <v/>
      </c>
      <c r="T1741" s="34">
        <f>O1741+P1741+Q1741+R1741</f>
        <v/>
      </c>
      <c r="U1741" s="34">
        <f>N1741+T1741</f>
        <v/>
      </c>
      <c r="V1741" s="33">
        <f>N1741/S1741</f>
        <v/>
      </c>
      <c r="W1741" s="33">
        <f>T1741/S1741</f>
        <v/>
      </c>
      <c r="X1741" s="33">
        <f>U1741/S1741</f>
        <v/>
      </c>
      <c r="Y1741" s="4">
        <f>IF(T1741&gt;0,1,0)</f>
        <v/>
      </c>
      <c r="Z1741" s="4">
        <f>INDEX('Job Evaluation'!$I$5:$I$40,MATCH(G1741,'Job Evaluation'!$A$5:$A$40,0))</f>
        <v/>
      </c>
      <c r="AA1741" s="4">
        <f>SUMPRODUCT(($C$2:$C$3444=C1741)*($X$2:$X$3444&lt;X1741))+SUMPRODUCT(($C$2:C1741=C1741)*($X$2:X1741=X1741))</f>
        <v/>
      </c>
      <c r="AB1741" s="4">
        <f>MIN(4,INT((AA1741-1)*4/COUNTIF($C$2:$C$3444,C1741))+1)</f>
        <v/>
      </c>
    </row>
    <row r="1742">
      <c r="A1742" s="5" t="inlineStr">
        <is>
          <t>W02017</t>
        </is>
      </c>
      <c r="B1742" s="5" t="inlineStr">
        <is>
          <t>IT · Milan</t>
        </is>
      </c>
      <c r="C1742" s="5" t="inlineStr">
        <is>
          <t>IT</t>
        </is>
      </c>
      <c r="D1742" s="5" t="inlineStr">
        <is>
          <t>Milan</t>
        </is>
      </c>
      <c r="E1742" s="5" t="inlineStr">
        <is>
          <t>Sales</t>
        </is>
      </c>
      <c r="F1742" s="5" t="inlineStr">
        <is>
          <t>L1</t>
        </is>
      </c>
      <c r="G1742" s="5" t="inlineStr">
        <is>
          <t>Sales L1</t>
        </is>
      </c>
      <c r="H1742" s="5" t="inlineStr">
        <is>
          <t>F</t>
        </is>
      </c>
      <c r="I1742" s="5" t="inlineStr">
        <is>
          <t>Permanent</t>
        </is>
      </c>
      <c r="J1742" s="5" t="inlineStr">
        <is>
          <t>Hybrid</t>
        </is>
      </c>
      <c r="K1742" s="5" t="n">
        <v>0.8</v>
      </c>
      <c r="L1742" s="5" t="n">
        <v>32</v>
      </c>
      <c r="M1742" s="5" t="n">
        <v>2</v>
      </c>
      <c r="N1742" s="41" t="n">
        <v>24560</v>
      </c>
      <c r="O1742" s="41" t="n">
        <v>0</v>
      </c>
      <c r="P1742" s="41" t="n">
        <v>3940</v>
      </c>
      <c r="Q1742" s="41" t="n">
        <v>0</v>
      </c>
      <c r="R1742" s="41" t="n">
        <v>0</v>
      </c>
      <c r="S1742" s="28">
        <f>L1742*Settings!$C$7</f>
        <v/>
      </c>
      <c r="T1742" s="34">
        <f>O1742+P1742+Q1742+R1742</f>
        <v/>
      </c>
      <c r="U1742" s="34">
        <f>N1742+T1742</f>
        <v/>
      </c>
      <c r="V1742" s="33">
        <f>N1742/S1742</f>
        <v/>
      </c>
      <c r="W1742" s="33">
        <f>T1742/S1742</f>
        <v/>
      </c>
      <c r="X1742" s="33">
        <f>U1742/S1742</f>
        <v/>
      </c>
      <c r="Y1742" s="4">
        <f>IF(T1742&gt;0,1,0)</f>
        <v/>
      </c>
      <c r="Z1742" s="4">
        <f>INDEX('Job Evaluation'!$I$5:$I$40,MATCH(G1742,'Job Evaluation'!$A$5:$A$40,0))</f>
        <v/>
      </c>
      <c r="AA1742" s="4">
        <f>SUMPRODUCT(($C$2:$C$3444=C1742)*($X$2:$X$3444&lt;X1742))+SUMPRODUCT(($C$2:C1742=C1742)*($X$2:X1742=X1742))</f>
        <v/>
      </c>
      <c r="AB1742" s="4">
        <f>MIN(4,INT((AA1742-1)*4/COUNTIF($C$2:$C$3444,C1742))+1)</f>
        <v/>
      </c>
    </row>
    <row r="1743">
      <c r="A1743" s="5" t="inlineStr">
        <is>
          <t>W02018</t>
        </is>
      </c>
      <c r="B1743" s="5" t="inlineStr">
        <is>
          <t>IT · Milan</t>
        </is>
      </c>
      <c r="C1743" s="5" t="inlineStr">
        <is>
          <t>IT</t>
        </is>
      </c>
      <c r="D1743" s="5" t="inlineStr">
        <is>
          <t>Milan</t>
        </is>
      </c>
      <c r="E1743" s="5" t="inlineStr">
        <is>
          <t>HR</t>
        </is>
      </c>
      <c r="F1743" s="5" t="inlineStr">
        <is>
          <t>L1</t>
        </is>
      </c>
      <c r="G1743" s="5" t="inlineStr">
        <is>
          <t>HR L1</t>
        </is>
      </c>
      <c r="H1743" s="5" t="inlineStr">
        <is>
          <t>M</t>
        </is>
      </c>
      <c r="I1743" s="5" t="inlineStr">
        <is>
          <t>Fixed-term</t>
        </is>
      </c>
      <c r="J1743" s="5" t="inlineStr">
        <is>
          <t>Onsite</t>
        </is>
      </c>
      <c r="K1743" s="5" t="n">
        <v>1</v>
      </c>
      <c r="L1743" s="5" t="n">
        <v>40</v>
      </c>
      <c r="M1743" s="5" t="n">
        <v>3</v>
      </c>
      <c r="N1743" s="41" t="n">
        <v>26550</v>
      </c>
      <c r="O1743" s="41" t="n">
        <v>0</v>
      </c>
      <c r="P1743" s="41" t="n">
        <v>0</v>
      </c>
      <c r="Q1743" s="41" t="n">
        <v>0</v>
      </c>
      <c r="R1743" s="41" t="n">
        <v>0</v>
      </c>
      <c r="S1743" s="28">
        <f>L1743*Settings!$C$7</f>
        <v/>
      </c>
      <c r="T1743" s="34">
        <f>O1743+P1743+Q1743+R1743</f>
        <v/>
      </c>
      <c r="U1743" s="34">
        <f>N1743+T1743</f>
        <v/>
      </c>
      <c r="V1743" s="33">
        <f>N1743/S1743</f>
        <v/>
      </c>
      <c r="W1743" s="33">
        <f>T1743/S1743</f>
        <v/>
      </c>
      <c r="X1743" s="33">
        <f>U1743/S1743</f>
        <v/>
      </c>
      <c r="Y1743" s="4">
        <f>IF(T1743&gt;0,1,0)</f>
        <v/>
      </c>
      <c r="Z1743" s="4">
        <f>INDEX('Job Evaluation'!$I$5:$I$40,MATCH(G1743,'Job Evaluation'!$A$5:$A$40,0))</f>
        <v/>
      </c>
      <c r="AA1743" s="4">
        <f>SUMPRODUCT(($C$2:$C$3444=C1743)*($X$2:$X$3444&lt;X1743))+SUMPRODUCT(($C$2:C1743=C1743)*($X$2:X1743=X1743))</f>
        <v/>
      </c>
      <c r="AB1743" s="4">
        <f>MIN(4,INT((AA1743-1)*4/COUNTIF($C$2:$C$3444,C1743))+1)</f>
        <v/>
      </c>
    </row>
    <row r="1744">
      <c r="A1744" s="5" t="inlineStr">
        <is>
          <t>W02019</t>
        </is>
      </c>
      <c r="B1744" s="5" t="inlineStr">
        <is>
          <t>DE · Munich</t>
        </is>
      </c>
      <c r="C1744" s="5" t="inlineStr">
        <is>
          <t>DE</t>
        </is>
      </c>
      <c r="D1744" s="5" t="inlineStr">
        <is>
          <t>Munich</t>
        </is>
      </c>
      <c r="E1744" s="5" t="inlineStr">
        <is>
          <t>Customer Service</t>
        </is>
      </c>
      <c r="F1744" s="5" t="inlineStr">
        <is>
          <t>L3</t>
        </is>
      </c>
      <c r="G1744" s="5" t="inlineStr">
        <is>
          <t>Customer Service L3</t>
        </is>
      </c>
      <c r="H1744" s="5" t="inlineStr">
        <is>
          <t>F</t>
        </is>
      </c>
      <c r="I1744" s="5" t="inlineStr">
        <is>
          <t>Permanent</t>
        </is>
      </c>
      <c r="J1744" s="5" t="inlineStr">
        <is>
          <t>Onsite</t>
        </is>
      </c>
      <c r="K1744" s="5" t="n">
        <v>1</v>
      </c>
      <c r="L1744" s="5" t="n">
        <v>40</v>
      </c>
      <c r="M1744" s="5" t="n">
        <v>3</v>
      </c>
      <c r="N1744" s="41" t="n">
        <v>57350</v>
      </c>
      <c r="O1744" s="41" t="n">
        <v>2950</v>
      </c>
      <c r="P1744" s="41" t="n">
        <v>0</v>
      </c>
      <c r="Q1744" s="41" t="n">
        <v>1800</v>
      </c>
      <c r="R1744" s="41" t="n">
        <v>0</v>
      </c>
      <c r="S1744" s="28">
        <f>L1744*Settings!$C$7</f>
        <v/>
      </c>
      <c r="T1744" s="34">
        <f>O1744+P1744+Q1744+R1744</f>
        <v/>
      </c>
      <c r="U1744" s="34">
        <f>N1744+T1744</f>
        <v/>
      </c>
      <c r="V1744" s="33">
        <f>N1744/S1744</f>
        <v/>
      </c>
      <c r="W1744" s="33">
        <f>T1744/S1744</f>
        <v/>
      </c>
      <c r="X1744" s="33">
        <f>U1744/S1744</f>
        <v/>
      </c>
      <c r="Y1744" s="4">
        <f>IF(T1744&gt;0,1,0)</f>
        <v/>
      </c>
      <c r="Z1744" s="4">
        <f>INDEX('Job Evaluation'!$I$5:$I$40,MATCH(G1744,'Job Evaluation'!$A$5:$A$40,0))</f>
        <v/>
      </c>
      <c r="AA1744" s="4">
        <f>SUMPRODUCT(($C$2:$C$3444=C1744)*($X$2:$X$3444&lt;X1744))+SUMPRODUCT(($C$2:C1744=C1744)*($X$2:X1744=X1744))</f>
        <v/>
      </c>
      <c r="AB1744" s="4">
        <f>MIN(4,INT((AA1744-1)*4/COUNTIF($C$2:$C$3444,C1744))+1)</f>
        <v/>
      </c>
    </row>
    <row r="1745">
      <c r="A1745" s="5" t="inlineStr">
        <is>
          <t>W02021</t>
        </is>
      </c>
      <c r="B1745" s="5" t="inlineStr">
        <is>
          <t>IT · Milan</t>
        </is>
      </c>
      <c r="C1745" s="5" t="inlineStr">
        <is>
          <t>IT</t>
        </is>
      </c>
      <c r="D1745" s="5" t="inlineStr">
        <is>
          <t>Milan</t>
        </is>
      </c>
      <c r="E1745" s="5" t="inlineStr">
        <is>
          <t>Customer Service</t>
        </is>
      </c>
      <c r="F1745" s="5" t="inlineStr">
        <is>
          <t>L3</t>
        </is>
      </c>
      <c r="G1745" s="5" t="inlineStr">
        <is>
          <t>Customer Service L3</t>
        </is>
      </c>
      <c r="H1745" s="5" t="inlineStr">
        <is>
          <t>M</t>
        </is>
      </c>
      <c r="I1745" s="5" t="inlineStr">
        <is>
          <t>Permanent</t>
        </is>
      </c>
      <c r="J1745" s="5" t="inlineStr">
        <is>
          <t>Onsite</t>
        </is>
      </c>
      <c r="K1745" s="5" t="n">
        <v>1</v>
      </c>
      <c r="L1745" s="5" t="n">
        <v>40</v>
      </c>
      <c r="M1745" s="5" t="n">
        <v>3</v>
      </c>
      <c r="N1745" s="41" t="n">
        <v>35450</v>
      </c>
      <c r="O1745" s="41" t="n">
        <v>1860</v>
      </c>
      <c r="P1745" s="41" t="n">
        <v>0</v>
      </c>
      <c r="Q1745" s="41" t="n">
        <v>1320</v>
      </c>
      <c r="R1745" s="41" t="n">
        <v>0</v>
      </c>
      <c r="S1745" s="28">
        <f>L1745*Settings!$C$7</f>
        <v/>
      </c>
      <c r="T1745" s="34">
        <f>O1745+P1745+Q1745+R1745</f>
        <v/>
      </c>
      <c r="U1745" s="34">
        <f>N1745+T1745</f>
        <v/>
      </c>
      <c r="V1745" s="33">
        <f>N1745/S1745</f>
        <v/>
      </c>
      <c r="W1745" s="33">
        <f>T1745/S1745</f>
        <v/>
      </c>
      <c r="X1745" s="33">
        <f>U1745/S1745</f>
        <v/>
      </c>
      <c r="Y1745" s="4">
        <f>IF(T1745&gt;0,1,0)</f>
        <v/>
      </c>
      <c r="Z1745" s="4">
        <f>INDEX('Job Evaluation'!$I$5:$I$40,MATCH(G1745,'Job Evaluation'!$A$5:$A$40,0))</f>
        <v/>
      </c>
      <c r="AA1745" s="4">
        <f>SUMPRODUCT(($C$2:$C$3444=C1745)*($X$2:$X$3444&lt;X1745))+SUMPRODUCT(($C$2:C1745=C1745)*($X$2:X1745=X1745))</f>
        <v/>
      </c>
      <c r="AB1745" s="4">
        <f>MIN(4,INT((AA1745-1)*4/COUNTIF($C$2:$C$3444,C1745))+1)</f>
        <v/>
      </c>
    </row>
    <row r="1746">
      <c r="A1746" s="5" t="inlineStr">
        <is>
          <t>W02024</t>
        </is>
      </c>
      <c r="B1746" s="5" t="inlineStr">
        <is>
          <t>DE · Munich</t>
        </is>
      </c>
      <c r="C1746" s="5" t="inlineStr">
        <is>
          <t>DE</t>
        </is>
      </c>
      <c r="D1746" s="5" t="inlineStr">
        <is>
          <t>Munich</t>
        </is>
      </c>
      <c r="E1746" s="5" t="inlineStr">
        <is>
          <t>Tech</t>
        </is>
      </c>
      <c r="F1746" s="5" t="inlineStr">
        <is>
          <t>L3</t>
        </is>
      </c>
      <c r="G1746" s="5" t="inlineStr">
        <is>
          <t>Tech L3</t>
        </is>
      </c>
      <c r="H1746" s="5" t="inlineStr">
        <is>
          <t>M</t>
        </is>
      </c>
      <c r="I1746" s="5" t="inlineStr">
        <is>
          <t>Permanent</t>
        </is>
      </c>
      <c r="J1746" s="5" t="inlineStr">
        <is>
          <t>Onsite</t>
        </is>
      </c>
      <c r="K1746" s="5" t="n">
        <v>1</v>
      </c>
      <c r="L1746" s="5" t="n">
        <v>40</v>
      </c>
      <c r="M1746" s="5" t="n">
        <v>4</v>
      </c>
      <c r="N1746" s="41" t="n">
        <v>75100</v>
      </c>
      <c r="O1746" s="41" t="n">
        <v>4880</v>
      </c>
      <c r="P1746" s="41" t="n">
        <v>0</v>
      </c>
      <c r="Q1746" s="41" t="n">
        <v>0</v>
      </c>
      <c r="R1746" s="41" t="n">
        <v>0</v>
      </c>
      <c r="S1746" s="28">
        <f>L1746*Settings!$C$7</f>
        <v/>
      </c>
      <c r="T1746" s="34">
        <f>O1746+P1746+Q1746+R1746</f>
        <v/>
      </c>
      <c r="U1746" s="34">
        <f>N1746+T1746</f>
        <v/>
      </c>
      <c r="V1746" s="33">
        <f>N1746/S1746</f>
        <v/>
      </c>
      <c r="W1746" s="33">
        <f>T1746/S1746</f>
        <v/>
      </c>
      <c r="X1746" s="33">
        <f>U1746/S1746</f>
        <v/>
      </c>
      <c r="Y1746" s="4">
        <f>IF(T1746&gt;0,1,0)</f>
        <v/>
      </c>
      <c r="Z1746" s="4">
        <f>INDEX('Job Evaluation'!$I$5:$I$40,MATCH(G1746,'Job Evaluation'!$A$5:$A$40,0))</f>
        <v/>
      </c>
      <c r="AA1746" s="4">
        <f>SUMPRODUCT(($C$2:$C$3444=C1746)*($X$2:$X$3444&lt;X1746))+SUMPRODUCT(($C$2:C1746=C1746)*($X$2:X1746=X1746))</f>
        <v/>
      </c>
      <c r="AB1746" s="4">
        <f>MIN(4,INT((AA1746-1)*4/COUNTIF($C$2:$C$3444,C1746))+1)</f>
        <v/>
      </c>
    </row>
    <row r="1747">
      <c r="A1747" s="5" t="inlineStr">
        <is>
          <t>W02025</t>
        </is>
      </c>
      <c r="B1747" s="5" t="inlineStr">
        <is>
          <t>PL · Kraków</t>
        </is>
      </c>
      <c r="C1747" s="5" t="inlineStr">
        <is>
          <t>PL</t>
        </is>
      </c>
      <c r="D1747" s="5" t="inlineStr">
        <is>
          <t>Krakow</t>
        </is>
      </c>
      <c r="E1747" s="5" t="inlineStr">
        <is>
          <t>Sales</t>
        </is>
      </c>
      <c r="F1747" s="5" t="inlineStr">
        <is>
          <t>L2</t>
        </is>
      </c>
      <c r="G1747" s="5" t="inlineStr">
        <is>
          <t>Sales L2</t>
        </is>
      </c>
      <c r="H1747" s="5" t="inlineStr">
        <is>
          <t>F</t>
        </is>
      </c>
      <c r="I1747" s="5" t="inlineStr">
        <is>
          <t>Permanent</t>
        </is>
      </c>
      <c r="J1747" s="5" t="inlineStr">
        <is>
          <t>Onsite</t>
        </is>
      </c>
      <c r="K1747" s="5" t="n">
        <v>1</v>
      </c>
      <c r="L1747" s="5" t="n">
        <v>40</v>
      </c>
      <c r="M1747" s="5" t="n">
        <v>4</v>
      </c>
      <c r="N1747" s="41" t="n">
        <v>29100</v>
      </c>
      <c r="O1747" s="41" t="n">
        <v>0</v>
      </c>
      <c r="P1747" s="41" t="n">
        <v>4010</v>
      </c>
      <c r="Q1747" s="41" t="n">
        <v>0</v>
      </c>
      <c r="R1747" s="41" t="n">
        <v>0</v>
      </c>
      <c r="S1747" s="28">
        <f>L1747*Settings!$C$7</f>
        <v/>
      </c>
      <c r="T1747" s="34">
        <f>O1747+P1747+Q1747+R1747</f>
        <v/>
      </c>
      <c r="U1747" s="34">
        <f>N1747+T1747</f>
        <v/>
      </c>
      <c r="V1747" s="33">
        <f>N1747/S1747</f>
        <v/>
      </c>
      <c r="W1747" s="33">
        <f>T1747/S1747</f>
        <v/>
      </c>
      <c r="X1747" s="33">
        <f>U1747/S1747</f>
        <v/>
      </c>
      <c r="Y1747" s="4">
        <f>IF(T1747&gt;0,1,0)</f>
        <v/>
      </c>
      <c r="Z1747" s="4">
        <f>INDEX('Job Evaluation'!$I$5:$I$40,MATCH(G1747,'Job Evaluation'!$A$5:$A$40,0))</f>
        <v/>
      </c>
      <c r="AA1747" s="4">
        <f>SUMPRODUCT(($C$2:$C$3444=C1747)*($X$2:$X$3444&lt;X1747))+SUMPRODUCT(($C$2:C1747=C1747)*($X$2:X1747=X1747))</f>
        <v/>
      </c>
      <c r="AB1747" s="4">
        <f>MIN(4,INT((AA1747-1)*4/COUNTIF($C$2:$C$3444,C1747))+1)</f>
        <v/>
      </c>
    </row>
    <row r="1748">
      <c r="A1748" s="5" t="inlineStr">
        <is>
          <t>W02026</t>
        </is>
      </c>
      <c r="B1748" s="5" t="inlineStr">
        <is>
          <t>DE · Munich</t>
        </is>
      </c>
      <c r="C1748" s="5" t="inlineStr">
        <is>
          <t>DE</t>
        </is>
      </c>
      <c r="D1748" s="5" t="inlineStr">
        <is>
          <t>Munich</t>
        </is>
      </c>
      <c r="E1748" s="5" t="inlineStr">
        <is>
          <t>Sales</t>
        </is>
      </c>
      <c r="F1748" s="5" t="inlineStr">
        <is>
          <t>L2</t>
        </is>
      </c>
      <c r="G1748" s="5" t="inlineStr">
        <is>
          <t>Sales L2</t>
        </is>
      </c>
      <c r="H1748" s="5" t="inlineStr">
        <is>
          <t>F</t>
        </is>
      </c>
      <c r="I1748" s="5" t="inlineStr">
        <is>
          <t>Permanent</t>
        </is>
      </c>
      <c r="J1748" s="5" t="inlineStr">
        <is>
          <t>Onsite</t>
        </is>
      </c>
      <c r="K1748" s="5" t="n">
        <v>1</v>
      </c>
      <c r="L1748" s="5" t="n">
        <v>40</v>
      </c>
      <c r="M1748" s="5" t="n">
        <v>3</v>
      </c>
      <c r="N1748" s="41" t="n">
        <v>54050</v>
      </c>
      <c r="O1748" s="41" t="n">
        <v>0</v>
      </c>
      <c r="P1748" s="41" t="n">
        <v>7490</v>
      </c>
      <c r="Q1748" s="41" t="n">
        <v>0</v>
      </c>
      <c r="R1748" s="41" t="n">
        <v>0</v>
      </c>
      <c r="S1748" s="28">
        <f>L1748*Settings!$C$7</f>
        <v/>
      </c>
      <c r="T1748" s="34">
        <f>O1748+P1748+Q1748+R1748</f>
        <v/>
      </c>
      <c r="U1748" s="34">
        <f>N1748+T1748</f>
        <v/>
      </c>
      <c r="V1748" s="33">
        <f>N1748/S1748</f>
        <v/>
      </c>
      <c r="W1748" s="33">
        <f>T1748/S1748</f>
        <v/>
      </c>
      <c r="X1748" s="33">
        <f>U1748/S1748</f>
        <v/>
      </c>
      <c r="Y1748" s="4">
        <f>IF(T1748&gt;0,1,0)</f>
        <v/>
      </c>
      <c r="Z1748" s="4">
        <f>INDEX('Job Evaluation'!$I$5:$I$40,MATCH(G1748,'Job Evaluation'!$A$5:$A$40,0))</f>
        <v/>
      </c>
      <c r="AA1748" s="4">
        <f>SUMPRODUCT(($C$2:$C$3444=C1748)*($X$2:$X$3444&lt;X1748))+SUMPRODUCT(($C$2:C1748=C1748)*($X$2:X1748=X1748))</f>
        <v/>
      </c>
      <c r="AB1748" s="4">
        <f>MIN(4,INT((AA1748-1)*4/COUNTIF($C$2:$C$3444,C1748))+1)</f>
        <v/>
      </c>
    </row>
    <row r="1749">
      <c r="A1749" s="5" t="inlineStr">
        <is>
          <t>W02027</t>
        </is>
      </c>
      <c r="B1749" s="5" t="inlineStr">
        <is>
          <t>PL · Kraków</t>
        </is>
      </c>
      <c r="C1749" s="5" t="inlineStr">
        <is>
          <t>PL</t>
        </is>
      </c>
      <c r="D1749" s="5" t="inlineStr">
        <is>
          <t>Krakow</t>
        </is>
      </c>
      <c r="E1749" s="5" t="inlineStr">
        <is>
          <t>Customer Service</t>
        </is>
      </c>
      <c r="F1749" s="5" t="inlineStr">
        <is>
          <t>L3</t>
        </is>
      </c>
      <c r="G1749" s="5" t="inlineStr">
        <is>
          <t>Customer Service L3</t>
        </is>
      </c>
      <c r="H1749" s="5" t="inlineStr">
        <is>
          <t>M</t>
        </is>
      </c>
      <c r="I1749" s="5" t="inlineStr">
        <is>
          <t>Permanent</t>
        </is>
      </c>
      <c r="J1749" s="5" t="inlineStr">
        <is>
          <t>Hybrid</t>
        </is>
      </c>
      <c r="K1749" s="5" t="n">
        <v>1</v>
      </c>
      <c r="L1749" s="5" t="n">
        <v>40</v>
      </c>
      <c r="M1749" s="5" t="n">
        <v>4</v>
      </c>
      <c r="N1749" s="41" t="n">
        <v>30500</v>
      </c>
      <c r="O1749" s="41" t="n">
        <v>2080</v>
      </c>
      <c r="P1749" s="41" t="n">
        <v>0</v>
      </c>
      <c r="Q1749" s="41" t="n">
        <v>0</v>
      </c>
      <c r="R1749" s="41" t="n">
        <v>0</v>
      </c>
      <c r="S1749" s="28">
        <f>L1749*Settings!$C$7</f>
        <v/>
      </c>
      <c r="T1749" s="34">
        <f>O1749+P1749+Q1749+R1749</f>
        <v/>
      </c>
      <c r="U1749" s="34">
        <f>N1749+T1749</f>
        <v/>
      </c>
      <c r="V1749" s="33">
        <f>N1749/S1749</f>
        <v/>
      </c>
      <c r="W1749" s="33">
        <f>T1749/S1749</f>
        <v/>
      </c>
      <c r="X1749" s="33">
        <f>U1749/S1749</f>
        <v/>
      </c>
      <c r="Y1749" s="4">
        <f>IF(T1749&gt;0,1,0)</f>
        <v/>
      </c>
      <c r="Z1749" s="4">
        <f>INDEX('Job Evaluation'!$I$5:$I$40,MATCH(G1749,'Job Evaluation'!$A$5:$A$40,0))</f>
        <v/>
      </c>
      <c r="AA1749" s="4">
        <f>SUMPRODUCT(($C$2:$C$3444=C1749)*($X$2:$X$3444&lt;X1749))+SUMPRODUCT(($C$2:C1749=C1749)*($X$2:X1749=X1749))</f>
        <v/>
      </c>
      <c r="AB1749" s="4">
        <f>MIN(4,INT((AA1749-1)*4/COUNTIF($C$2:$C$3444,C1749))+1)</f>
        <v/>
      </c>
    </row>
    <row r="1750">
      <c r="A1750" s="5" t="inlineStr">
        <is>
          <t>W02028</t>
        </is>
      </c>
      <c r="B1750" s="5" t="inlineStr">
        <is>
          <t>ES · Barcelona</t>
        </is>
      </c>
      <c r="C1750" s="5" t="inlineStr">
        <is>
          <t>ES</t>
        </is>
      </c>
      <c r="D1750" s="5" t="inlineStr">
        <is>
          <t>Barcelona</t>
        </is>
      </c>
      <c r="E1750" s="5" t="inlineStr">
        <is>
          <t>Customer Service</t>
        </is>
      </c>
      <c r="F1750" s="5" t="inlineStr">
        <is>
          <t>L3</t>
        </is>
      </c>
      <c r="G1750" s="5" t="inlineStr">
        <is>
          <t>Customer Service L3</t>
        </is>
      </c>
      <c r="H1750" s="5" t="inlineStr">
        <is>
          <t>M</t>
        </is>
      </c>
      <c r="I1750" s="5" t="inlineStr">
        <is>
          <t>Permanent</t>
        </is>
      </c>
      <c r="J1750" s="5" t="inlineStr">
        <is>
          <t>Hybrid</t>
        </is>
      </c>
      <c r="K1750" s="5" t="n">
        <v>1</v>
      </c>
      <c r="L1750" s="5" t="n">
        <v>40</v>
      </c>
      <c r="M1750" s="5" t="n">
        <v>3</v>
      </c>
      <c r="N1750" s="41" t="n">
        <v>39350</v>
      </c>
      <c r="O1750" s="41" t="n">
        <v>2060</v>
      </c>
      <c r="P1750" s="41" t="n">
        <v>0</v>
      </c>
      <c r="Q1750" s="41" t="n">
        <v>0</v>
      </c>
      <c r="R1750" s="41" t="n">
        <v>0</v>
      </c>
      <c r="S1750" s="28">
        <f>L1750*Settings!$C$7</f>
        <v/>
      </c>
      <c r="T1750" s="34">
        <f>O1750+P1750+Q1750+R1750</f>
        <v/>
      </c>
      <c r="U1750" s="34">
        <f>N1750+T1750</f>
        <v/>
      </c>
      <c r="V1750" s="33">
        <f>N1750/S1750</f>
        <v/>
      </c>
      <c r="W1750" s="33">
        <f>T1750/S1750</f>
        <v/>
      </c>
      <c r="X1750" s="33">
        <f>U1750/S1750</f>
        <v/>
      </c>
      <c r="Y1750" s="4">
        <f>IF(T1750&gt;0,1,0)</f>
        <v/>
      </c>
      <c r="Z1750" s="4">
        <f>INDEX('Job Evaluation'!$I$5:$I$40,MATCH(G1750,'Job Evaluation'!$A$5:$A$40,0))</f>
        <v/>
      </c>
      <c r="AA1750" s="4">
        <f>SUMPRODUCT(($C$2:$C$3444=C1750)*($X$2:$X$3444&lt;X1750))+SUMPRODUCT(($C$2:C1750=C1750)*($X$2:X1750=X1750))</f>
        <v/>
      </c>
      <c r="AB1750" s="4">
        <f>MIN(4,INT((AA1750-1)*4/COUNTIF($C$2:$C$3444,C1750))+1)</f>
        <v/>
      </c>
    </row>
    <row r="1751">
      <c r="A1751" s="5" t="inlineStr">
        <is>
          <t>W02029</t>
        </is>
      </c>
      <c r="B1751" s="5" t="inlineStr">
        <is>
          <t>PL · Kraków</t>
        </is>
      </c>
      <c r="C1751" s="5" t="inlineStr">
        <is>
          <t>PL</t>
        </is>
      </c>
      <c r="D1751" s="5" t="inlineStr">
        <is>
          <t>Krakow</t>
        </is>
      </c>
      <c r="E1751" s="5" t="inlineStr">
        <is>
          <t>Operations</t>
        </is>
      </c>
      <c r="F1751" s="5" t="inlineStr">
        <is>
          <t>L1</t>
        </is>
      </c>
      <c r="G1751" s="5" t="inlineStr">
        <is>
          <t>Operations L1</t>
        </is>
      </c>
      <c r="H1751" s="5" t="inlineStr">
        <is>
          <t>M</t>
        </is>
      </c>
      <c r="I1751" s="5" t="inlineStr">
        <is>
          <t>Permanent</t>
        </is>
      </c>
      <c r="J1751" s="5" t="inlineStr">
        <is>
          <t>Hybrid</t>
        </is>
      </c>
      <c r="K1751" s="5" t="n">
        <v>1</v>
      </c>
      <c r="L1751" s="5" t="n">
        <v>40</v>
      </c>
      <c r="M1751" s="5" t="n">
        <v>3</v>
      </c>
      <c r="N1751" s="41" t="n">
        <v>15050</v>
      </c>
      <c r="O1751" s="41" t="n">
        <v>0</v>
      </c>
      <c r="P1751" s="41" t="n">
        <v>0</v>
      </c>
      <c r="Q1751" s="41" t="n">
        <v>0</v>
      </c>
      <c r="R1751" s="41" t="n">
        <v>0</v>
      </c>
      <c r="S1751" s="28">
        <f>L1751*Settings!$C$7</f>
        <v/>
      </c>
      <c r="T1751" s="34">
        <f>O1751+P1751+Q1751+R1751</f>
        <v/>
      </c>
      <c r="U1751" s="34">
        <f>N1751+T1751</f>
        <v/>
      </c>
      <c r="V1751" s="33">
        <f>N1751/S1751</f>
        <v/>
      </c>
      <c r="W1751" s="33">
        <f>T1751/S1751</f>
        <v/>
      </c>
      <c r="X1751" s="33">
        <f>U1751/S1751</f>
        <v/>
      </c>
      <c r="Y1751" s="4">
        <f>IF(T1751&gt;0,1,0)</f>
        <v/>
      </c>
      <c r="Z1751" s="4">
        <f>INDEX('Job Evaluation'!$I$5:$I$40,MATCH(G1751,'Job Evaluation'!$A$5:$A$40,0))</f>
        <v/>
      </c>
      <c r="AA1751" s="4">
        <f>SUMPRODUCT(($C$2:$C$3444=C1751)*($X$2:$X$3444&lt;X1751))+SUMPRODUCT(($C$2:C1751=C1751)*($X$2:X1751=X1751))</f>
        <v/>
      </c>
      <c r="AB1751" s="4">
        <f>MIN(4,INT((AA1751-1)*4/COUNTIF($C$2:$C$3444,C1751))+1)</f>
        <v/>
      </c>
    </row>
    <row r="1752">
      <c r="A1752" s="5" t="inlineStr">
        <is>
          <t>W02031</t>
        </is>
      </c>
      <c r="B1752" s="5" t="inlineStr">
        <is>
          <t>DE · Munich</t>
        </is>
      </c>
      <c r="C1752" s="5" t="inlineStr">
        <is>
          <t>DE</t>
        </is>
      </c>
      <c r="D1752" s="5" t="inlineStr">
        <is>
          <t>Munich</t>
        </is>
      </c>
      <c r="E1752" s="5" t="inlineStr">
        <is>
          <t>Operations</t>
        </is>
      </c>
      <c r="F1752" s="5" t="inlineStr">
        <is>
          <t>L6</t>
        </is>
      </c>
      <c r="G1752" s="5" t="inlineStr">
        <is>
          <t>Operations L6</t>
        </is>
      </c>
      <c r="H1752" s="5" t="inlineStr">
        <is>
          <t>F</t>
        </is>
      </c>
      <c r="I1752" s="5" t="inlineStr">
        <is>
          <t>Permanent</t>
        </is>
      </c>
      <c r="J1752" s="5" t="inlineStr">
        <is>
          <t>Hybrid</t>
        </is>
      </c>
      <c r="K1752" s="5" t="n">
        <v>0.8</v>
      </c>
      <c r="L1752" s="5" t="n">
        <v>32</v>
      </c>
      <c r="M1752" s="5" t="n">
        <v>1</v>
      </c>
      <c r="N1752" s="41" t="n">
        <v>122200</v>
      </c>
      <c r="O1752" s="41" t="n">
        <v>0</v>
      </c>
      <c r="P1752" s="41" t="n">
        <v>0</v>
      </c>
      <c r="Q1752" s="41" t="n">
        <v>0</v>
      </c>
      <c r="R1752" s="41" t="n">
        <v>7200</v>
      </c>
      <c r="S1752" s="28">
        <f>L1752*Settings!$C$7</f>
        <v/>
      </c>
      <c r="T1752" s="34">
        <f>O1752+P1752+Q1752+R1752</f>
        <v/>
      </c>
      <c r="U1752" s="34">
        <f>N1752+T1752</f>
        <v/>
      </c>
      <c r="V1752" s="33">
        <f>N1752/S1752</f>
        <v/>
      </c>
      <c r="W1752" s="33">
        <f>T1752/S1752</f>
        <v/>
      </c>
      <c r="X1752" s="33">
        <f>U1752/S1752</f>
        <v/>
      </c>
      <c r="Y1752" s="4">
        <f>IF(T1752&gt;0,1,0)</f>
        <v/>
      </c>
      <c r="Z1752" s="4">
        <f>INDEX('Job Evaluation'!$I$5:$I$40,MATCH(G1752,'Job Evaluation'!$A$5:$A$40,0))</f>
        <v/>
      </c>
      <c r="AA1752" s="4">
        <f>SUMPRODUCT(($C$2:$C$3444=C1752)*($X$2:$X$3444&lt;X1752))+SUMPRODUCT(($C$2:C1752=C1752)*($X$2:X1752=X1752))</f>
        <v/>
      </c>
      <c r="AB1752" s="4">
        <f>MIN(4,INT((AA1752-1)*4/COUNTIF($C$2:$C$3444,C1752))+1)</f>
        <v/>
      </c>
    </row>
    <row r="1753">
      <c r="A1753" s="5" t="inlineStr">
        <is>
          <t>W02032</t>
        </is>
      </c>
      <c r="B1753" s="5" t="inlineStr">
        <is>
          <t>IT · Milan</t>
        </is>
      </c>
      <c r="C1753" s="5" t="inlineStr">
        <is>
          <t>IT</t>
        </is>
      </c>
      <c r="D1753" s="5" t="inlineStr">
        <is>
          <t>Milan</t>
        </is>
      </c>
      <c r="E1753" s="5" t="inlineStr">
        <is>
          <t>Customer Service</t>
        </is>
      </c>
      <c r="F1753" s="5" t="inlineStr">
        <is>
          <t>L1</t>
        </is>
      </c>
      <c r="G1753" s="5" t="inlineStr">
        <is>
          <t>Customer Service L1</t>
        </is>
      </c>
      <c r="H1753" s="5" t="inlineStr">
        <is>
          <t>F</t>
        </is>
      </c>
      <c r="I1753" s="5" t="inlineStr">
        <is>
          <t>Permanent</t>
        </is>
      </c>
      <c r="J1753" s="5" t="inlineStr">
        <is>
          <t>Remote</t>
        </is>
      </c>
      <c r="K1753" s="5" t="n">
        <v>1</v>
      </c>
      <c r="L1753" s="5" t="n">
        <v>40</v>
      </c>
      <c r="M1753" s="5" t="n">
        <v>3</v>
      </c>
      <c r="N1753" s="41" t="n">
        <v>24750</v>
      </c>
      <c r="O1753" s="41" t="n">
        <v>0</v>
      </c>
      <c r="P1753" s="41" t="n">
        <v>0</v>
      </c>
      <c r="Q1753" s="41" t="n">
        <v>0</v>
      </c>
      <c r="R1753" s="41" t="n">
        <v>0</v>
      </c>
      <c r="S1753" s="28">
        <f>L1753*Settings!$C$7</f>
        <v/>
      </c>
      <c r="T1753" s="34">
        <f>O1753+P1753+Q1753+R1753</f>
        <v/>
      </c>
      <c r="U1753" s="34">
        <f>N1753+T1753</f>
        <v/>
      </c>
      <c r="V1753" s="33">
        <f>N1753/S1753</f>
        <v/>
      </c>
      <c r="W1753" s="33">
        <f>T1753/S1753</f>
        <v/>
      </c>
      <c r="X1753" s="33">
        <f>U1753/S1753</f>
        <v/>
      </c>
      <c r="Y1753" s="4">
        <f>IF(T1753&gt;0,1,0)</f>
        <v/>
      </c>
      <c r="Z1753" s="4">
        <f>INDEX('Job Evaluation'!$I$5:$I$40,MATCH(G1753,'Job Evaluation'!$A$5:$A$40,0))</f>
        <v/>
      </c>
      <c r="AA1753" s="4">
        <f>SUMPRODUCT(($C$2:$C$3444=C1753)*($X$2:$X$3444&lt;X1753))+SUMPRODUCT(($C$2:C1753=C1753)*($X$2:X1753=X1753))</f>
        <v/>
      </c>
      <c r="AB1753" s="4">
        <f>MIN(4,INT((AA1753-1)*4/COUNTIF($C$2:$C$3444,C1753))+1)</f>
        <v/>
      </c>
    </row>
    <row r="1754">
      <c r="A1754" s="5" t="inlineStr">
        <is>
          <t>W02033</t>
        </is>
      </c>
      <c r="B1754" s="5" t="inlineStr">
        <is>
          <t>ES · Barcelona</t>
        </is>
      </c>
      <c r="C1754" s="5" t="inlineStr">
        <is>
          <t>ES</t>
        </is>
      </c>
      <c r="D1754" s="5" t="inlineStr">
        <is>
          <t>Barcelona</t>
        </is>
      </c>
      <c r="E1754" s="5" t="inlineStr">
        <is>
          <t>Sales</t>
        </is>
      </c>
      <c r="F1754" s="5" t="inlineStr">
        <is>
          <t>L3</t>
        </is>
      </c>
      <c r="G1754" s="5" t="inlineStr">
        <is>
          <t>Sales L3</t>
        </is>
      </c>
      <c r="H1754" s="5" t="inlineStr">
        <is>
          <t>M</t>
        </is>
      </c>
      <c r="I1754" s="5" t="inlineStr">
        <is>
          <t>Permanent</t>
        </is>
      </c>
      <c r="J1754" s="5" t="inlineStr">
        <is>
          <t>Onsite</t>
        </is>
      </c>
      <c r="K1754" s="5" t="n">
        <v>1</v>
      </c>
      <c r="L1754" s="5" t="n">
        <v>40</v>
      </c>
      <c r="M1754" s="5" t="n">
        <v>2</v>
      </c>
      <c r="N1754" s="41" t="n">
        <v>36600</v>
      </c>
      <c r="O1754" s="41" t="n">
        <v>990</v>
      </c>
      <c r="P1754" s="41" t="n">
        <v>6430</v>
      </c>
      <c r="Q1754" s="41" t="n">
        <v>0</v>
      </c>
      <c r="R1754" s="41" t="n">
        <v>0</v>
      </c>
      <c r="S1754" s="28">
        <f>L1754*Settings!$C$7</f>
        <v/>
      </c>
      <c r="T1754" s="34">
        <f>O1754+P1754+Q1754+R1754</f>
        <v/>
      </c>
      <c r="U1754" s="34">
        <f>N1754+T1754</f>
        <v/>
      </c>
      <c r="V1754" s="33">
        <f>N1754/S1754</f>
        <v/>
      </c>
      <c r="W1754" s="33">
        <f>T1754/S1754</f>
        <v/>
      </c>
      <c r="X1754" s="33">
        <f>U1754/S1754</f>
        <v/>
      </c>
      <c r="Y1754" s="4">
        <f>IF(T1754&gt;0,1,0)</f>
        <v/>
      </c>
      <c r="Z1754" s="4">
        <f>INDEX('Job Evaluation'!$I$5:$I$40,MATCH(G1754,'Job Evaluation'!$A$5:$A$40,0))</f>
        <v/>
      </c>
      <c r="AA1754" s="4">
        <f>SUMPRODUCT(($C$2:$C$3444=C1754)*($X$2:$X$3444&lt;X1754))+SUMPRODUCT(($C$2:C1754=C1754)*($X$2:X1754=X1754))</f>
        <v/>
      </c>
      <c r="AB1754" s="4">
        <f>MIN(4,INT((AA1754-1)*4/COUNTIF($C$2:$C$3444,C1754))+1)</f>
        <v/>
      </c>
    </row>
    <row r="1755">
      <c r="A1755" s="5" t="inlineStr">
        <is>
          <t>W02035</t>
        </is>
      </c>
      <c r="B1755" s="5" t="inlineStr">
        <is>
          <t>PL · Kraków</t>
        </is>
      </c>
      <c r="C1755" s="5" t="inlineStr">
        <is>
          <t>PL</t>
        </is>
      </c>
      <c r="D1755" s="5" t="inlineStr">
        <is>
          <t>Krakow</t>
        </is>
      </c>
      <c r="E1755" s="5" t="inlineStr">
        <is>
          <t>Finance</t>
        </is>
      </c>
      <c r="F1755" s="5" t="inlineStr">
        <is>
          <t>L1</t>
        </is>
      </c>
      <c r="G1755" s="5" t="inlineStr">
        <is>
          <t>Finance L1</t>
        </is>
      </c>
      <c r="H1755" s="5" t="inlineStr">
        <is>
          <t>F</t>
        </is>
      </c>
      <c r="I1755" s="5" t="inlineStr">
        <is>
          <t>Permanent</t>
        </is>
      </c>
      <c r="J1755" s="5" t="inlineStr">
        <is>
          <t>Onsite</t>
        </is>
      </c>
      <c r="K1755" s="5" t="n">
        <v>1</v>
      </c>
      <c r="L1755" s="5" t="n">
        <v>40</v>
      </c>
      <c r="M1755" s="5" t="n">
        <v>4</v>
      </c>
      <c r="N1755" s="41" t="n">
        <v>22250</v>
      </c>
      <c r="O1755" s="41" t="n">
        <v>0</v>
      </c>
      <c r="P1755" s="41" t="n">
        <v>0</v>
      </c>
      <c r="Q1755" s="41" t="n">
        <v>0</v>
      </c>
      <c r="R1755" s="41" t="n">
        <v>0</v>
      </c>
      <c r="S1755" s="28">
        <f>L1755*Settings!$C$7</f>
        <v/>
      </c>
      <c r="T1755" s="34">
        <f>O1755+P1755+Q1755+R1755</f>
        <v/>
      </c>
      <c r="U1755" s="34">
        <f>N1755+T1755</f>
        <v/>
      </c>
      <c r="V1755" s="33">
        <f>N1755/S1755</f>
        <v/>
      </c>
      <c r="W1755" s="33">
        <f>T1755/S1755</f>
        <v/>
      </c>
      <c r="X1755" s="33">
        <f>U1755/S1755</f>
        <v/>
      </c>
      <c r="Y1755" s="4">
        <f>IF(T1755&gt;0,1,0)</f>
        <v/>
      </c>
      <c r="Z1755" s="4">
        <f>INDEX('Job Evaluation'!$I$5:$I$40,MATCH(G1755,'Job Evaluation'!$A$5:$A$40,0))</f>
        <v/>
      </c>
      <c r="AA1755" s="4">
        <f>SUMPRODUCT(($C$2:$C$3444=C1755)*($X$2:$X$3444&lt;X1755))+SUMPRODUCT(($C$2:C1755=C1755)*($X$2:X1755=X1755))</f>
        <v/>
      </c>
      <c r="AB1755" s="4">
        <f>MIN(4,INT((AA1755-1)*4/COUNTIF($C$2:$C$3444,C1755))+1)</f>
        <v/>
      </c>
    </row>
    <row r="1756">
      <c r="A1756" s="5" t="inlineStr">
        <is>
          <t>W02036</t>
        </is>
      </c>
      <c r="B1756" s="5" t="inlineStr">
        <is>
          <t>PL · Kraków</t>
        </is>
      </c>
      <c r="C1756" s="5" t="inlineStr">
        <is>
          <t>PL</t>
        </is>
      </c>
      <c r="D1756" s="5" t="inlineStr">
        <is>
          <t>Krakow</t>
        </is>
      </c>
      <c r="E1756" s="5" t="inlineStr">
        <is>
          <t>Operations</t>
        </is>
      </c>
      <c r="F1756" s="5" t="inlineStr">
        <is>
          <t>L4</t>
        </is>
      </c>
      <c r="G1756" s="5" t="inlineStr">
        <is>
          <t>Operations L4</t>
        </is>
      </c>
      <c r="H1756" s="5" t="inlineStr">
        <is>
          <t>F</t>
        </is>
      </c>
      <c r="I1756" s="5" t="inlineStr">
        <is>
          <t>Fixed-term</t>
        </is>
      </c>
      <c r="J1756" s="5" t="inlineStr">
        <is>
          <t>Hybrid</t>
        </is>
      </c>
      <c r="K1756" s="5" t="n">
        <v>1</v>
      </c>
      <c r="L1756" s="5" t="n">
        <v>40</v>
      </c>
      <c r="M1756" s="5" t="n">
        <v>4</v>
      </c>
      <c r="N1756" s="41" t="n">
        <v>40800</v>
      </c>
      <c r="O1756" s="41" t="n">
        <v>4540</v>
      </c>
      <c r="P1756" s="41" t="n">
        <v>0</v>
      </c>
      <c r="Q1756" s="41" t="n">
        <v>0</v>
      </c>
      <c r="R1756" s="41" t="n">
        <v>0</v>
      </c>
      <c r="S1756" s="28">
        <f>L1756*Settings!$C$7</f>
        <v/>
      </c>
      <c r="T1756" s="34">
        <f>O1756+P1756+Q1756+R1756</f>
        <v/>
      </c>
      <c r="U1756" s="34">
        <f>N1756+T1756</f>
        <v/>
      </c>
      <c r="V1756" s="33">
        <f>N1756/S1756</f>
        <v/>
      </c>
      <c r="W1756" s="33">
        <f>T1756/S1756</f>
        <v/>
      </c>
      <c r="X1756" s="33">
        <f>U1756/S1756</f>
        <v/>
      </c>
      <c r="Y1756" s="4">
        <f>IF(T1756&gt;0,1,0)</f>
        <v/>
      </c>
      <c r="Z1756" s="4">
        <f>INDEX('Job Evaluation'!$I$5:$I$40,MATCH(G1756,'Job Evaluation'!$A$5:$A$40,0))</f>
        <v/>
      </c>
      <c r="AA1756" s="4">
        <f>SUMPRODUCT(($C$2:$C$3444=C1756)*($X$2:$X$3444&lt;X1756))+SUMPRODUCT(($C$2:C1756=C1756)*($X$2:X1756=X1756))</f>
        <v/>
      </c>
      <c r="AB1756" s="4">
        <f>MIN(4,INT((AA1756-1)*4/COUNTIF($C$2:$C$3444,C1756))+1)</f>
        <v/>
      </c>
    </row>
    <row r="1757">
      <c r="A1757" s="5" t="inlineStr">
        <is>
          <t>W02037</t>
        </is>
      </c>
      <c r="B1757" s="5" t="inlineStr">
        <is>
          <t>DE · Munich</t>
        </is>
      </c>
      <c r="C1757" s="5" t="inlineStr">
        <is>
          <t>DE</t>
        </is>
      </c>
      <c r="D1757" s="5" t="inlineStr">
        <is>
          <t>Munich</t>
        </is>
      </c>
      <c r="E1757" s="5" t="inlineStr">
        <is>
          <t>Operations</t>
        </is>
      </c>
      <c r="F1757" s="5" t="inlineStr">
        <is>
          <t>L1</t>
        </is>
      </c>
      <c r="G1757" s="5" t="inlineStr">
        <is>
          <t>Operations L1</t>
        </is>
      </c>
      <c r="H1757" s="5" t="inlineStr">
        <is>
          <t>F</t>
        </is>
      </c>
      <c r="I1757" s="5" t="inlineStr">
        <is>
          <t>Fixed-term</t>
        </is>
      </c>
      <c r="J1757" s="5" t="inlineStr">
        <is>
          <t>Onsite</t>
        </is>
      </c>
      <c r="K1757" s="5" t="n">
        <v>0.8</v>
      </c>
      <c r="L1757" s="5" t="n">
        <v>32</v>
      </c>
      <c r="M1757" s="5" t="n">
        <v>3</v>
      </c>
      <c r="N1757" s="41" t="n">
        <v>28560</v>
      </c>
      <c r="O1757" s="41" t="n">
        <v>0</v>
      </c>
      <c r="P1757" s="41" t="n">
        <v>0</v>
      </c>
      <c r="Q1757" s="41" t="n">
        <v>1440</v>
      </c>
      <c r="R1757" s="41" t="n">
        <v>0</v>
      </c>
      <c r="S1757" s="28">
        <f>L1757*Settings!$C$7</f>
        <v/>
      </c>
      <c r="T1757" s="34">
        <f>O1757+P1757+Q1757+R1757</f>
        <v/>
      </c>
      <c r="U1757" s="34">
        <f>N1757+T1757</f>
        <v/>
      </c>
      <c r="V1757" s="33">
        <f>N1757/S1757</f>
        <v/>
      </c>
      <c r="W1757" s="33">
        <f>T1757/S1757</f>
        <v/>
      </c>
      <c r="X1757" s="33">
        <f>U1757/S1757</f>
        <v/>
      </c>
      <c r="Y1757" s="4">
        <f>IF(T1757&gt;0,1,0)</f>
        <v/>
      </c>
      <c r="Z1757" s="4">
        <f>INDEX('Job Evaluation'!$I$5:$I$40,MATCH(G1757,'Job Evaluation'!$A$5:$A$40,0))</f>
        <v/>
      </c>
      <c r="AA1757" s="4">
        <f>SUMPRODUCT(($C$2:$C$3444=C1757)*($X$2:$X$3444&lt;X1757))+SUMPRODUCT(($C$2:C1757=C1757)*($X$2:X1757=X1757))</f>
        <v/>
      </c>
      <c r="AB1757" s="4">
        <f>MIN(4,INT((AA1757-1)*4/COUNTIF($C$2:$C$3444,C1757))+1)</f>
        <v/>
      </c>
    </row>
    <row r="1758">
      <c r="A1758" s="5" t="inlineStr">
        <is>
          <t>W02038</t>
        </is>
      </c>
      <c r="B1758" s="5" t="inlineStr">
        <is>
          <t>PL · Kraków</t>
        </is>
      </c>
      <c r="C1758" s="5" t="inlineStr">
        <is>
          <t>PL</t>
        </is>
      </c>
      <c r="D1758" s="5" t="inlineStr">
        <is>
          <t>Krakow</t>
        </is>
      </c>
      <c r="E1758" s="5" t="inlineStr">
        <is>
          <t>Operations</t>
        </is>
      </c>
      <c r="F1758" s="5" t="inlineStr">
        <is>
          <t>L2</t>
        </is>
      </c>
      <c r="G1758" s="5" t="inlineStr">
        <is>
          <t>Operations L2</t>
        </is>
      </c>
      <c r="H1758" s="5" t="inlineStr">
        <is>
          <t>M</t>
        </is>
      </c>
      <c r="I1758" s="5" t="inlineStr">
        <is>
          <t>Permanent</t>
        </is>
      </c>
      <c r="J1758" s="5" t="inlineStr">
        <is>
          <t>Remote</t>
        </is>
      </c>
      <c r="K1758" s="5" t="n">
        <v>1</v>
      </c>
      <c r="L1758" s="5" t="n">
        <v>40</v>
      </c>
      <c r="M1758" s="5" t="n">
        <v>3</v>
      </c>
      <c r="N1758" s="41" t="n">
        <v>25100</v>
      </c>
      <c r="O1758" s="41" t="n">
        <v>0</v>
      </c>
      <c r="P1758" s="41" t="n">
        <v>0</v>
      </c>
      <c r="Q1758" s="41" t="n">
        <v>0</v>
      </c>
      <c r="R1758" s="41" t="n">
        <v>0</v>
      </c>
      <c r="S1758" s="28">
        <f>L1758*Settings!$C$7</f>
        <v/>
      </c>
      <c r="T1758" s="34">
        <f>O1758+P1758+Q1758+R1758</f>
        <v/>
      </c>
      <c r="U1758" s="34">
        <f>N1758+T1758</f>
        <v/>
      </c>
      <c r="V1758" s="33">
        <f>N1758/S1758</f>
        <v/>
      </c>
      <c r="W1758" s="33">
        <f>T1758/S1758</f>
        <v/>
      </c>
      <c r="X1758" s="33">
        <f>U1758/S1758</f>
        <v/>
      </c>
      <c r="Y1758" s="4">
        <f>IF(T1758&gt;0,1,0)</f>
        <v/>
      </c>
      <c r="Z1758" s="4">
        <f>INDEX('Job Evaluation'!$I$5:$I$40,MATCH(G1758,'Job Evaluation'!$A$5:$A$40,0))</f>
        <v/>
      </c>
      <c r="AA1758" s="4">
        <f>SUMPRODUCT(($C$2:$C$3444=C1758)*($X$2:$X$3444&lt;X1758))+SUMPRODUCT(($C$2:C1758=C1758)*($X$2:X1758=X1758))</f>
        <v/>
      </c>
      <c r="AB1758" s="4">
        <f>MIN(4,INT((AA1758-1)*4/COUNTIF($C$2:$C$3444,C1758))+1)</f>
        <v/>
      </c>
    </row>
    <row r="1759">
      <c r="A1759" s="5" t="inlineStr">
        <is>
          <t>W02039</t>
        </is>
      </c>
      <c r="B1759" s="5" t="inlineStr">
        <is>
          <t>PL · Kraków</t>
        </is>
      </c>
      <c r="C1759" s="5" t="inlineStr">
        <is>
          <t>PL</t>
        </is>
      </c>
      <c r="D1759" s="5" t="inlineStr">
        <is>
          <t>Krakow</t>
        </is>
      </c>
      <c r="E1759" s="5" t="inlineStr">
        <is>
          <t>Operations</t>
        </is>
      </c>
      <c r="F1759" s="5" t="inlineStr">
        <is>
          <t>L1</t>
        </is>
      </c>
      <c r="G1759" s="5" t="inlineStr">
        <is>
          <t>Operations L1</t>
        </is>
      </c>
      <c r="H1759" s="5" t="inlineStr">
        <is>
          <t>F</t>
        </is>
      </c>
      <c r="I1759" s="5" t="inlineStr">
        <is>
          <t>Fixed-term</t>
        </is>
      </c>
      <c r="J1759" s="5" t="inlineStr">
        <is>
          <t>Hybrid</t>
        </is>
      </c>
      <c r="K1759" s="5" t="n">
        <v>1</v>
      </c>
      <c r="L1759" s="5" t="n">
        <v>40</v>
      </c>
      <c r="M1759" s="5" t="n">
        <v>5</v>
      </c>
      <c r="N1759" s="41" t="n">
        <v>18400</v>
      </c>
      <c r="O1759" s="41" t="n">
        <v>0</v>
      </c>
      <c r="P1759" s="41" t="n">
        <v>0</v>
      </c>
      <c r="Q1759" s="41" t="n">
        <v>0</v>
      </c>
      <c r="R1759" s="41" t="n">
        <v>0</v>
      </c>
      <c r="S1759" s="28">
        <f>L1759*Settings!$C$7</f>
        <v/>
      </c>
      <c r="T1759" s="34">
        <f>O1759+P1759+Q1759+R1759</f>
        <v/>
      </c>
      <c r="U1759" s="34">
        <f>N1759+T1759</f>
        <v/>
      </c>
      <c r="V1759" s="33">
        <f>N1759/S1759</f>
        <v/>
      </c>
      <c r="W1759" s="33">
        <f>T1759/S1759</f>
        <v/>
      </c>
      <c r="X1759" s="33">
        <f>U1759/S1759</f>
        <v/>
      </c>
      <c r="Y1759" s="4">
        <f>IF(T1759&gt;0,1,0)</f>
        <v/>
      </c>
      <c r="Z1759" s="4">
        <f>INDEX('Job Evaluation'!$I$5:$I$40,MATCH(G1759,'Job Evaluation'!$A$5:$A$40,0))</f>
        <v/>
      </c>
      <c r="AA1759" s="4">
        <f>SUMPRODUCT(($C$2:$C$3444=C1759)*($X$2:$X$3444&lt;X1759))+SUMPRODUCT(($C$2:C1759=C1759)*($X$2:X1759=X1759))</f>
        <v/>
      </c>
      <c r="AB1759" s="4">
        <f>MIN(4,INT((AA1759-1)*4/COUNTIF($C$2:$C$3444,C1759))+1)</f>
        <v/>
      </c>
    </row>
    <row r="1760">
      <c r="A1760" s="5" t="inlineStr">
        <is>
          <t>W02040</t>
        </is>
      </c>
      <c r="B1760" s="5" t="inlineStr">
        <is>
          <t>IT · Milan</t>
        </is>
      </c>
      <c r="C1760" s="5" t="inlineStr">
        <is>
          <t>IT</t>
        </is>
      </c>
      <c r="D1760" s="5" t="inlineStr">
        <is>
          <t>Milan</t>
        </is>
      </c>
      <c r="E1760" s="5" t="inlineStr">
        <is>
          <t>Operations</t>
        </is>
      </c>
      <c r="F1760" s="5" t="inlineStr">
        <is>
          <t>L3</t>
        </is>
      </c>
      <c r="G1760" s="5" t="inlineStr">
        <is>
          <t>Operations L3</t>
        </is>
      </c>
      <c r="H1760" s="5" t="inlineStr">
        <is>
          <t>F</t>
        </is>
      </c>
      <c r="I1760" s="5" t="inlineStr">
        <is>
          <t>Permanent</t>
        </is>
      </c>
      <c r="J1760" s="5" t="inlineStr">
        <is>
          <t>Remote</t>
        </is>
      </c>
      <c r="K1760" s="5" t="n">
        <v>1</v>
      </c>
      <c r="L1760" s="5" t="n">
        <v>40</v>
      </c>
      <c r="M1760" s="5" t="n">
        <v>4</v>
      </c>
      <c r="N1760" s="41" t="n">
        <v>41400</v>
      </c>
      <c r="O1760" s="41" t="n">
        <v>2830</v>
      </c>
      <c r="P1760" s="41" t="n">
        <v>0</v>
      </c>
      <c r="Q1760" s="41" t="n">
        <v>0</v>
      </c>
      <c r="R1760" s="41" t="n">
        <v>0</v>
      </c>
      <c r="S1760" s="28">
        <f>L1760*Settings!$C$7</f>
        <v/>
      </c>
      <c r="T1760" s="34">
        <f>O1760+P1760+Q1760+R1760</f>
        <v/>
      </c>
      <c r="U1760" s="34">
        <f>N1760+T1760</f>
        <v/>
      </c>
      <c r="V1760" s="33">
        <f>N1760/S1760</f>
        <v/>
      </c>
      <c r="W1760" s="33">
        <f>T1760/S1760</f>
        <v/>
      </c>
      <c r="X1760" s="33">
        <f>U1760/S1760</f>
        <v/>
      </c>
      <c r="Y1760" s="4">
        <f>IF(T1760&gt;0,1,0)</f>
        <v/>
      </c>
      <c r="Z1760" s="4">
        <f>INDEX('Job Evaluation'!$I$5:$I$40,MATCH(G1760,'Job Evaluation'!$A$5:$A$40,0))</f>
        <v/>
      </c>
      <c r="AA1760" s="4">
        <f>SUMPRODUCT(($C$2:$C$3444=C1760)*($X$2:$X$3444&lt;X1760))+SUMPRODUCT(($C$2:C1760=C1760)*($X$2:X1760=X1760))</f>
        <v/>
      </c>
      <c r="AB1760" s="4">
        <f>MIN(4,INT((AA1760-1)*4/COUNTIF($C$2:$C$3444,C1760))+1)</f>
        <v/>
      </c>
    </row>
    <row r="1761">
      <c r="A1761" s="5" t="inlineStr">
        <is>
          <t>W02041</t>
        </is>
      </c>
      <c r="B1761" s="5" t="inlineStr">
        <is>
          <t>PL · Kraków</t>
        </is>
      </c>
      <c r="C1761" s="5" t="inlineStr">
        <is>
          <t>PL</t>
        </is>
      </c>
      <c r="D1761" s="5" t="inlineStr">
        <is>
          <t>Krakow</t>
        </is>
      </c>
      <c r="E1761" s="5" t="inlineStr">
        <is>
          <t>Finance</t>
        </is>
      </c>
      <c r="F1761" s="5" t="inlineStr">
        <is>
          <t>L1</t>
        </is>
      </c>
      <c r="G1761" s="5" t="inlineStr">
        <is>
          <t>Finance L1</t>
        </is>
      </c>
      <c r="H1761" s="5" t="inlineStr">
        <is>
          <t>M</t>
        </is>
      </c>
      <c r="I1761" s="5" t="inlineStr">
        <is>
          <t>Permanent</t>
        </is>
      </c>
      <c r="J1761" s="5" t="inlineStr">
        <is>
          <t>Hybrid</t>
        </is>
      </c>
      <c r="K1761" s="5" t="n">
        <v>1</v>
      </c>
      <c r="L1761" s="5" t="n">
        <v>40</v>
      </c>
      <c r="M1761" s="5" t="n">
        <v>3</v>
      </c>
      <c r="N1761" s="41" t="n">
        <v>21750</v>
      </c>
      <c r="O1761" s="41" t="n">
        <v>0</v>
      </c>
      <c r="P1761" s="41" t="n">
        <v>0</v>
      </c>
      <c r="Q1761" s="41" t="n">
        <v>0</v>
      </c>
      <c r="R1761" s="41" t="n">
        <v>0</v>
      </c>
      <c r="S1761" s="28">
        <f>L1761*Settings!$C$7</f>
        <v/>
      </c>
      <c r="T1761" s="34">
        <f>O1761+P1761+Q1761+R1761</f>
        <v/>
      </c>
      <c r="U1761" s="34">
        <f>N1761+T1761</f>
        <v/>
      </c>
      <c r="V1761" s="33">
        <f>N1761/S1761</f>
        <v/>
      </c>
      <c r="W1761" s="33">
        <f>T1761/S1761</f>
        <v/>
      </c>
      <c r="X1761" s="33">
        <f>U1761/S1761</f>
        <v/>
      </c>
      <c r="Y1761" s="4">
        <f>IF(T1761&gt;0,1,0)</f>
        <v/>
      </c>
      <c r="Z1761" s="4">
        <f>INDEX('Job Evaluation'!$I$5:$I$40,MATCH(G1761,'Job Evaluation'!$A$5:$A$40,0))</f>
        <v/>
      </c>
      <c r="AA1761" s="4">
        <f>SUMPRODUCT(($C$2:$C$3444=C1761)*($X$2:$X$3444&lt;X1761))+SUMPRODUCT(($C$2:C1761=C1761)*($X$2:X1761=X1761))</f>
        <v/>
      </c>
      <c r="AB1761" s="4">
        <f>MIN(4,INT((AA1761-1)*4/COUNTIF($C$2:$C$3444,C1761))+1)</f>
        <v/>
      </c>
    </row>
    <row r="1762">
      <c r="A1762" s="5" t="inlineStr">
        <is>
          <t>W02042</t>
        </is>
      </c>
      <c r="B1762" s="5" t="inlineStr">
        <is>
          <t>DE · Munich</t>
        </is>
      </c>
      <c r="C1762" s="5" t="inlineStr">
        <is>
          <t>DE</t>
        </is>
      </c>
      <c r="D1762" s="5" t="inlineStr">
        <is>
          <t>Munich</t>
        </is>
      </c>
      <c r="E1762" s="5" t="inlineStr">
        <is>
          <t>Operations</t>
        </is>
      </c>
      <c r="F1762" s="5" t="inlineStr">
        <is>
          <t>L6</t>
        </is>
      </c>
      <c r="G1762" s="5" t="inlineStr">
        <is>
          <t>Operations L6</t>
        </is>
      </c>
      <c r="H1762" s="5" t="inlineStr">
        <is>
          <t>M</t>
        </is>
      </c>
      <c r="I1762" s="5" t="inlineStr">
        <is>
          <t>Permanent</t>
        </is>
      </c>
      <c r="J1762" s="5" t="inlineStr">
        <is>
          <t>Remote</t>
        </is>
      </c>
      <c r="K1762" s="5" t="n">
        <v>1</v>
      </c>
      <c r="L1762" s="5" t="n">
        <v>40</v>
      </c>
      <c r="M1762" s="5" t="n">
        <v>2</v>
      </c>
      <c r="N1762" s="41" t="n">
        <v>150550</v>
      </c>
      <c r="O1762" s="41" t="n">
        <v>15590</v>
      </c>
      <c r="P1762" s="41" t="n">
        <v>0</v>
      </c>
      <c r="Q1762" s="41" t="n">
        <v>0</v>
      </c>
      <c r="R1762" s="41" t="n">
        <v>7200</v>
      </c>
      <c r="S1762" s="28">
        <f>L1762*Settings!$C$7</f>
        <v/>
      </c>
      <c r="T1762" s="34">
        <f>O1762+P1762+Q1762+R1762</f>
        <v/>
      </c>
      <c r="U1762" s="34">
        <f>N1762+T1762</f>
        <v/>
      </c>
      <c r="V1762" s="33">
        <f>N1762/S1762</f>
        <v/>
      </c>
      <c r="W1762" s="33">
        <f>T1762/S1762</f>
        <v/>
      </c>
      <c r="X1762" s="33">
        <f>U1762/S1762</f>
        <v/>
      </c>
      <c r="Y1762" s="4">
        <f>IF(T1762&gt;0,1,0)</f>
        <v/>
      </c>
      <c r="Z1762" s="4">
        <f>INDEX('Job Evaluation'!$I$5:$I$40,MATCH(G1762,'Job Evaluation'!$A$5:$A$40,0))</f>
        <v/>
      </c>
      <c r="AA1762" s="4">
        <f>SUMPRODUCT(($C$2:$C$3444=C1762)*($X$2:$X$3444&lt;X1762))+SUMPRODUCT(($C$2:C1762=C1762)*($X$2:X1762=X1762))</f>
        <v/>
      </c>
      <c r="AB1762" s="4">
        <f>MIN(4,INT((AA1762-1)*4/COUNTIF($C$2:$C$3444,C1762))+1)</f>
        <v/>
      </c>
    </row>
    <row r="1763">
      <c r="A1763" s="5" t="inlineStr">
        <is>
          <t>W02043</t>
        </is>
      </c>
      <c r="B1763" s="5" t="inlineStr">
        <is>
          <t>IT · Milan</t>
        </is>
      </c>
      <c r="C1763" s="5" t="inlineStr">
        <is>
          <t>IT</t>
        </is>
      </c>
      <c r="D1763" s="5" t="inlineStr">
        <is>
          <t>Milan</t>
        </is>
      </c>
      <c r="E1763" s="5" t="inlineStr">
        <is>
          <t>Finance</t>
        </is>
      </c>
      <c r="F1763" s="5" t="inlineStr">
        <is>
          <t>L1</t>
        </is>
      </c>
      <c r="G1763" s="5" t="inlineStr">
        <is>
          <t>Finance L1</t>
        </is>
      </c>
      <c r="H1763" s="5" t="inlineStr">
        <is>
          <t>F</t>
        </is>
      </c>
      <c r="I1763" s="5" t="inlineStr">
        <is>
          <t>Fixed-term</t>
        </is>
      </c>
      <c r="J1763" s="5" t="inlineStr">
        <is>
          <t>Hybrid</t>
        </is>
      </c>
      <c r="K1763" s="5" t="n">
        <v>1</v>
      </c>
      <c r="L1763" s="5" t="n">
        <v>40</v>
      </c>
      <c r="M1763" s="5" t="n">
        <v>4</v>
      </c>
      <c r="N1763" s="41" t="n">
        <v>28000</v>
      </c>
      <c r="O1763" s="41" t="n">
        <v>0</v>
      </c>
      <c r="P1763" s="41" t="n">
        <v>0</v>
      </c>
      <c r="Q1763" s="41" t="n">
        <v>0</v>
      </c>
      <c r="R1763" s="41" t="n">
        <v>0</v>
      </c>
      <c r="S1763" s="28">
        <f>L1763*Settings!$C$7</f>
        <v/>
      </c>
      <c r="T1763" s="34">
        <f>O1763+P1763+Q1763+R1763</f>
        <v/>
      </c>
      <c r="U1763" s="34">
        <f>N1763+T1763</f>
        <v/>
      </c>
      <c r="V1763" s="33">
        <f>N1763/S1763</f>
        <v/>
      </c>
      <c r="W1763" s="33">
        <f>T1763/S1763</f>
        <v/>
      </c>
      <c r="X1763" s="33">
        <f>U1763/S1763</f>
        <v/>
      </c>
      <c r="Y1763" s="4">
        <f>IF(T1763&gt;0,1,0)</f>
        <v/>
      </c>
      <c r="Z1763" s="4">
        <f>INDEX('Job Evaluation'!$I$5:$I$40,MATCH(G1763,'Job Evaluation'!$A$5:$A$40,0))</f>
        <v/>
      </c>
      <c r="AA1763" s="4">
        <f>SUMPRODUCT(($C$2:$C$3444=C1763)*($X$2:$X$3444&lt;X1763))+SUMPRODUCT(($C$2:C1763=C1763)*($X$2:X1763=X1763))</f>
        <v/>
      </c>
      <c r="AB1763" s="4">
        <f>MIN(4,INT((AA1763-1)*4/COUNTIF($C$2:$C$3444,C1763))+1)</f>
        <v/>
      </c>
    </row>
    <row r="1764">
      <c r="A1764" s="5" t="inlineStr">
        <is>
          <t>W02044</t>
        </is>
      </c>
      <c r="B1764" s="5" t="inlineStr">
        <is>
          <t>PL · Kraków</t>
        </is>
      </c>
      <c r="C1764" s="5" t="inlineStr">
        <is>
          <t>PL</t>
        </is>
      </c>
      <c r="D1764" s="5" t="inlineStr">
        <is>
          <t>Krakow</t>
        </is>
      </c>
      <c r="E1764" s="5" t="inlineStr">
        <is>
          <t>Sales</t>
        </is>
      </c>
      <c r="F1764" s="5" t="inlineStr">
        <is>
          <t>L1</t>
        </is>
      </c>
      <c r="G1764" s="5" t="inlineStr">
        <is>
          <t>Sales L1</t>
        </is>
      </c>
      <c r="H1764" s="5" t="inlineStr">
        <is>
          <t>F</t>
        </is>
      </c>
      <c r="I1764" s="5" t="inlineStr">
        <is>
          <t>Permanent</t>
        </is>
      </c>
      <c r="J1764" s="5" t="inlineStr">
        <is>
          <t>Hybrid</t>
        </is>
      </c>
      <c r="K1764" s="5" t="n">
        <v>1</v>
      </c>
      <c r="L1764" s="5" t="n">
        <v>40</v>
      </c>
      <c r="M1764" s="5" t="n">
        <v>3</v>
      </c>
      <c r="N1764" s="41" t="n">
        <v>25150</v>
      </c>
      <c r="O1764" s="41" t="n">
        <v>0</v>
      </c>
      <c r="P1764" s="41" t="n">
        <v>4310</v>
      </c>
      <c r="Q1764" s="41" t="n">
        <v>0</v>
      </c>
      <c r="R1764" s="41" t="n">
        <v>0</v>
      </c>
      <c r="S1764" s="28">
        <f>L1764*Settings!$C$7</f>
        <v/>
      </c>
      <c r="T1764" s="34">
        <f>O1764+P1764+Q1764+R1764</f>
        <v/>
      </c>
      <c r="U1764" s="34">
        <f>N1764+T1764</f>
        <v/>
      </c>
      <c r="V1764" s="33">
        <f>N1764/S1764</f>
        <v/>
      </c>
      <c r="W1764" s="33">
        <f>T1764/S1764</f>
        <v/>
      </c>
      <c r="X1764" s="33">
        <f>U1764/S1764</f>
        <v/>
      </c>
      <c r="Y1764" s="4">
        <f>IF(T1764&gt;0,1,0)</f>
        <v/>
      </c>
      <c r="Z1764" s="4">
        <f>INDEX('Job Evaluation'!$I$5:$I$40,MATCH(G1764,'Job Evaluation'!$A$5:$A$40,0))</f>
        <v/>
      </c>
      <c r="AA1764" s="4">
        <f>SUMPRODUCT(($C$2:$C$3444=C1764)*($X$2:$X$3444&lt;X1764))+SUMPRODUCT(($C$2:C1764=C1764)*($X$2:X1764=X1764))</f>
        <v/>
      </c>
      <c r="AB1764" s="4">
        <f>MIN(4,INT((AA1764-1)*4/COUNTIF($C$2:$C$3444,C1764))+1)</f>
        <v/>
      </c>
    </row>
    <row r="1765">
      <c r="A1765" s="5" t="inlineStr">
        <is>
          <t>W02045</t>
        </is>
      </c>
      <c r="B1765" s="5" t="inlineStr">
        <is>
          <t>ES · Barcelona</t>
        </is>
      </c>
      <c r="C1765" s="5" t="inlineStr">
        <is>
          <t>ES</t>
        </is>
      </c>
      <c r="D1765" s="5" t="inlineStr">
        <is>
          <t>Barcelona</t>
        </is>
      </c>
      <c r="E1765" s="5" t="inlineStr">
        <is>
          <t>Operations</t>
        </is>
      </c>
      <c r="F1765" s="5" t="inlineStr">
        <is>
          <t>L2</t>
        </is>
      </c>
      <c r="G1765" s="5" t="inlineStr">
        <is>
          <t>Operations L2</t>
        </is>
      </c>
      <c r="H1765" s="5" t="inlineStr">
        <is>
          <t>F</t>
        </is>
      </c>
      <c r="I1765" s="5" t="inlineStr">
        <is>
          <t>Fixed-term</t>
        </is>
      </c>
      <c r="J1765" s="5" t="inlineStr">
        <is>
          <t>Hybrid</t>
        </is>
      </c>
      <c r="K1765" s="5" t="n">
        <v>1</v>
      </c>
      <c r="L1765" s="5" t="n">
        <v>40</v>
      </c>
      <c r="M1765" s="5" t="n">
        <v>3</v>
      </c>
      <c r="N1765" s="41" t="n">
        <v>28650</v>
      </c>
      <c r="O1765" s="41" t="n">
        <v>0</v>
      </c>
      <c r="P1765" s="41" t="n">
        <v>0</v>
      </c>
      <c r="Q1765" s="41" t="n">
        <v>0</v>
      </c>
      <c r="R1765" s="41" t="n">
        <v>0</v>
      </c>
      <c r="S1765" s="28">
        <f>L1765*Settings!$C$7</f>
        <v/>
      </c>
      <c r="T1765" s="34">
        <f>O1765+P1765+Q1765+R1765</f>
        <v/>
      </c>
      <c r="U1765" s="34">
        <f>N1765+T1765</f>
        <v/>
      </c>
      <c r="V1765" s="33">
        <f>N1765/S1765</f>
        <v/>
      </c>
      <c r="W1765" s="33">
        <f>T1765/S1765</f>
        <v/>
      </c>
      <c r="X1765" s="33">
        <f>U1765/S1765</f>
        <v/>
      </c>
      <c r="Y1765" s="4">
        <f>IF(T1765&gt;0,1,0)</f>
        <v/>
      </c>
      <c r="Z1765" s="4">
        <f>INDEX('Job Evaluation'!$I$5:$I$40,MATCH(G1765,'Job Evaluation'!$A$5:$A$40,0))</f>
        <v/>
      </c>
      <c r="AA1765" s="4">
        <f>SUMPRODUCT(($C$2:$C$3444=C1765)*($X$2:$X$3444&lt;X1765))+SUMPRODUCT(($C$2:C1765=C1765)*($X$2:X1765=X1765))</f>
        <v/>
      </c>
      <c r="AB1765" s="4">
        <f>MIN(4,INT((AA1765-1)*4/COUNTIF($C$2:$C$3444,C1765))+1)</f>
        <v/>
      </c>
    </row>
    <row r="1766">
      <c r="A1766" s="5" t="inlineStr">
        <is>
          <t>W02046</t>
        </is>
      </c>
      <c r="B1766" s="5" t="inlineStr">
        <is>
          <t>IT · Milan</t>
        </is>
      </c>
      <c r="C1766" s="5" t="inlineStr">
        <is>
          <t>IT</t>
        </is>
      </c>
      <c r="D1766" s="5" t="inlineStr">
        <is>
          <t>Milan</t>
        </is>
      </c>
      <c r="E1766" s="5" t="inlineStr">
        <is>
          <t>Tech</t>
        </is>
      </c>
      <c r="F1766" s="5" t="inlineStr">
        <is>
          <t>L4</t>
        </is>
      </c>
      <c r="G1766" s="5" t="inlineStr">
        <is>
          <t>Tech L4</t>
        </is>
      </c>
      <c r="H1766" s="5" t="inlineStr">
        <is>
          <t>F</t>
        </is>
      </c>
      <c r="I1766" s="5" t="inlineStr">
        <is>
          <t>Permanent</t>
        </is>
      </c>
      <c r="J1766" s="5" t="inlineStr">
        <is>
          <t>Onsite</t>
        </is>
      </c>
      <c r="K1766" s="5" t="n">
        <v>1</v>
      </c>
      <c r="L1766" s="5" t="n">
        <v>40</v>
      </c>
      <c r="M1766" s="5" t="n">
        <v>3</v>
      </c>
      <c r="N1766" s="41" t="n">
        <v>63050</v>
      </c>
      <c r="O1766" s="41" t="n">
        <v>4780</v>
      </c>
      <c r="P1766" s="41" t="n">
        <v>0</v>
      </c>
      <c r="Q1766" s="41" t="n">
        <v>0</v>
      </c>
      <c r="R1766" s="41" t="n">
        <v>0</v>
      </c>
      <c r="S1766" s="28">
        <f>L1766*Settings!$C$7</f>
        <v/>
      </c>
      <c r="T1766" s="34">
        <f>O1766+P1766+Q1766+R1766</f>
        <v/>
      </c>
      <c r="U1766" s="34">
        <f>N1766+T1766</f>
        <v/>
      </c>
      <c r="V1766" s="33">
        <f>N1766/S1766</f>
        <v/>
      </c>
      <c r="W1766" s="33">
        <f>T1766/S1766</f>
        <v/>
      </c>
      <c r="X1766" s="33">
        <f>U1766/S1766</f>
        <v/>
      </c>
      <c r="Y1766" s="4">
        <f>IF(T1766&gt;0,1,0)</f>
        <v/>
      </c>
      <c r="Z1766" s="4">
        <f>INDEX('Job Evaluation'!$I$5:$I$40,MATCH(G1766,'Job Evaluation'!$A$5:$A$40,0))</f>
        <v/>
      </c>
      <c r="AA1766" s="4">
        <f>SUMPRODUCT(($C$2:$C$3444=C1766)*($X$2:$X$3444&lt;X1766))+SUMPRODUCT(($C$2:C1766=C1766)*($X$2:X1766=X1766))</f>
        <v/>
      </c>
      <c r="AB1766" s="4">
        <f>MIN(4,INT((AA1766-1)*4/COUNTIF($C$2:$C$3444,C1766))+1)</f>
        <v/>
      </c>
    </row>
    <row r="1767">
      <c r="A1767" s="5" t="inlineStr">
        <is>
          <t>W02047</t>
        </is>
      </c>
      <c r="B1767" s="5" t="inlineStr">
        <is>
          <t>IT · Milan</t>
        </is>
      </c>
      <c r="C1767" s="5" t="inlineStr">
        <is>
          <t>IT</t>
        </is>
      </c>
      <c r="D1767" s="5" t="inlineStr">
        <is>
          <t>Milan</t>
        </is>
      </c>
      <c r="E1767" s="5" t="inlineStr">
        <is>
          <t>Finance</t>
        </is>
      </c>
      <c r="F1767" s="5" t="inlineStr">
        <is>
          <t>L1</t>
        </is>
      </c>
      <c r="G1767" s="5" t="inlineStr">
        <is>
          <t>Finance L1</t>
        </is>
      </c>
      <c r="H1767" s="5" t="inlineStr">
        <is>
          <t>F</t>
        </is>
      </c>
      <c r="I1767" s="5" t="inlineStr">
        <is>
          <t>Permanent</t>
        </is>
      </c>
      <c r="J1767" s="5" t="inlineStr">
        <is>
          <t>Hybrid</t>
        </is>
      </c>
      <c r="K1767" s="5" t="n">
        <v>1</v>
      </c>
      <c r="L1767" s="5" t="n">
        <v>40</v>
      </c>
      <c r="M1767" s="5" t="n">
        <v>5</v>
      </c>
      <c r="N1767" s="41" t="n">
        <v>27450</v>
      </c>
      <c r="O1767" s="41" t="n">
        <v>0</v>
      </c>
      <c r="P1767" s="41" t="n">
        <v>0</v>
      </c>
      <c r="Q1767" s="41" t="n">
        <v>0</v>
      </c>
      <c r="R1767" s="41" t="n">
        <v>0</v>
      </c>
      <c r="S1767" s="28">
        <f>L1767*Settings!$C$7</f>
        <v/>
      </c>
      <c r="T1767" s="34">
        <f>O1767+P1767+Q1767+R1767</f>
        <v/>
      </c>
      <c r="U1767" s="34">
        <f>N1767+T1767</f>
        <v/>
      </c>
      <c r="V1767" s="33">
        <f>N1767/S1767</f>
        <v/>
      </c>
      <c r="W1767" s="33">
        <f>T1767/S1767</f>
        <v/>
      </c>
      <c r="X1767" s="33">
        <f>U1767/S1767</f>
        <v/>
      </c>
      <c r="Y1767" s="4">
        <f>IF(T1767&gt;0,1,0)</f>
        <v/>
      </c>
      <c r="Z1767" s="4">
        <f>INDEX('Job Evaluation'!$I$5:$I$40,MATCH(G1767,'Job Evaluation'!$A$5:$A$40,0))</f>
        <v/>
      </c>
      <c r="AA1767" s="4">
        <f>SUMPRODUCT(($C$2:$C$3444=C1767)*($X$2:$X$3444&lt;X1767))+SUMPRODUCT(($C$2:C1767=C1767)*($X$2:X1767=X1767))</f>
        <v/>
      </c>
      <c r="AB1767" s="4">
        <f>MIN(4,INT((AA1767-1)*4/COUNTIF($C$2:$C$3444,C1767))+1)</f>
        <v/>
      </c>
    </row>
    <row r="1768">
      <c r="A1768" s="5" t="inlineStr">
        <is>
          <t>W02048</t>
        </is>
      </c>
      <c r="B1768" s="5" t="inlineStr">
        <is>
          <t>IT · Milan</t>
        </is>
      </c>
      <c r="C1768" s="5" t="inlineStr">
        <is>
          <t>IT</t>
        </is>
      </c>
      <c r="D1768" s="5" t="inlineStr">
        <is>
          <t>Milan</t>
        </is>
      </c>
      <c r="E1768" s="5" t="inlineStr">
        <is>
          <t>Tech</t>
        </is>
      </c>
      <c r="F1768" s="5" t="inlineStr">
        <is>
          <t>L2</t>
        </is>
      </c>
      <c r="G1768" s="5" t="inlineStr">
        <is>
          <t>Tech L2</t>
        </is>
      </c>
      <c r="H1768" s="5" t="inlineStr">
        <is>
          <t>M</t>
        </is>
      </c>
      <c r="I1768" s="5" t="inlineStr">
        <is>
          <t>Fixed-term</t>
        </is>
      </c>
      <c r="J1768" s="5" t="inlineStr">
        <is>
          <t>Onsite</t>
        </is>
      </c>
      <c r="K1768" s="5" t="n">
        <v>1</v>
      </c>
      <c r="L1768" s="5" t="n">
        <v>40</v>
      </c>
      <c r="M1768" s="5" t="n">
        <v>3</v>
      </c>
      <c r="N1768" s="41" t="n">
        <v>41450</v>
      </c>
      <c r="O1768" s="41" t="n">
        <v>0</v>
      </c>
      <c r="P1768" s="41" t="n">
        <v>0</v>
      </c>
      <c r="Q1768" s="41" t="n">
        <v>0</v>
      </c>
      <c r="R1768" s="41" t="n">
        <v>0</v>
      </c>
      <c r="S1768" s="28">
        <f>L1768*Settings!$C$7</f>
        <v/>
      </c>
      <c r="T1768" s="34">
        <f>O1768+P1768+Q1768+R1768</f>
        <v/>
      </c>
      <c r="U1768" s="34">
        <f>N1768+T1768</f>
        <v/>
      </c>
      <c r="V1768" s="33">
        <f>N1768/S1768</f>
        <v/>
      </c>
      <c r="W1768" s="33">
        <f>T1768/S1768</f>
        <v/>
      </c>
      <c r="X1768" s="33">
        <f>U1768/S1768</f>
        <v/>
      </c>
      <c r="Y1768" s="4">
        <f>IF(T1768&gt;0,1,0)</f>
        <v/>
      </c>
      <c r="Z1768" s="4">
        <f>INDEX('Job Evaluation'!$I$5:$I$40,MATCH(G1768,'Job Evaluation'!$A$5:$A$40,0))</f>
        <v/>
      </c>
      <c r="AA1768" s="4">
        <f>SUMPRODUCT(($C$2:$C$3444=C1768)*($X$2:$X$3444&lt;X1768))+SUMPRODUCT(($C$2:C1768=C1768)*($X$2:X1768=X1768))</f>
        <v/>
      </c>
      <c r="AB1768" s="4">
        <f>MIN(4,INT((AA1768-1)*4/COUNTIF($C$2:$C$3444,C1768))+1)</f>
        <v/>
      </c>
    </row>
    <row r="1769">
      <c r="A1769" s="5" t="inlineStr">
        <is>
          <t>W02050</t>
        </is>
      </c>
      <c r="B1769" s="5" t="inlineStr">
        <is>
          <t>IT · Milan</t>
        </is>
      </c>
      <c r="C1769" s="5" t="inlineStr">
        <is>
          <t>IT</t>
        </is>
      </c>
      <c r="D1769" s="5" t="inlineStr">
        <is>
          <t>Milan</t>
        </is>
      </c>
      <c r="E1769" s="5" t="inlineStr">
        <is>
          <t>Customer Service</t>
        </is>
      </c>
      <c r="F1769" s="5" t="inlineStr">
        <is>
          <t>L2</t>
        </is>
      </c>
      <c r="G1769" s="5" t="inlineStr">
        <is>
          <t>Customer Service L2</t>
        </is>
      </c>
      <c r="H1769" s="5" t="inlineStr">
        <is>
          <t>F</t>
        </is>
      </c>
      <c r="I1769" s="5" t="inlineStr">
        <is>
          <t>Permanent</t>
        </is>
      </c>
      <c r="J1769" s="5" t="inlineStr">
        <is>
          <t>Hybrid</t>
        </is>
      </c>
      <c r="K1769" s="5" t="n">
        <v>1</v>
      </c>
      <c r="L1769" s="5" t="n">
        <v>40</v>
      </c>
      <c r="M1769" s="5" t="n">
        <v>3</v>
      </c>
      <c r="N1769" s="41" t="n">
        <v>25900</v>
      </c>
      <c r="O1769" s="41" t="n">
        <v>0</v>
      </c>
      <c r="P1769" s="41" t="n">
        <v>0</v>
      </c>
      <c r="Q1769" s="41" t="n">
        <v>0</v>
      </c>
      <c r="R1769" s="41" t="n">
        <v>0</v>
      </c>
      <c r="S1769" s="28">
        <f>L1769*Settings!$C$7</f>
        <v/>
      </c>
      <c r="T1769" s="34">
        <f>O1769+P1769+Q1769+R1769</f>
        <v/>
      </c>
      <c r="U1769" s="34">
        <f>N1769+T1769</f>
        <v/>
      </c>
      <c r="V1769" s="33">
        <f>N1769/S1769</f>
        <v/>
      </c>
      <c r="W1769" s="33">
        <f>T1769/S1769</f>
        <v/>
      </c>
      <c r="X1769" s="33">
        <f>U1769/S1769</f>
        <v/>
      </c>
      <c r="Y1769" s="4">
        <f>IF(T1769&gt;0,1,0)</f>
        <v/>
      </c>
      <c r="Z1769" s="4">
        <f>INDEX('Job Evaluation'!$I$5:$I$40,MATCH(G1769,'Job Evaluation'!$A$5:$A$40,0))</f>
        <v/>
      </c>
      <c r="AA1769" s="4">
        <f>SUMPRODUCT(($C$2:$C$3444=C1769)*($X$2:$X$3444&lt;X1769))+SUMPRODUCT(($C$2:C1769=C1769)*($X$2:X1769=X1769))</f>
        <v/>
      </c>
      <c r="AB1769" s="4">
        <f>MIN(4,INT((AA1769-1)*4/COUNTIF($C$2:$C$3444,C1769))+1)</f>
        <v/>
      </c>
    </row>
    <row r="1770">
      <c r="A1770" s="5" t="inlineStr">
        <is>
          <t>W02051</t>
        </is>
      </c>
      <c r="B1770" s="5" t="inlineStr">
        <is>
          <t>DE · Munich</t>
        </is>
      </c>
      <c r="C1770" s="5" t="inlineStr">
        <is>
          <t>DE</t>
        </is>
      </c>
      <c r="D1770" s="5" t="inlineStr">
        <is>
          <t>Munich</t>
        </is>
      </c>
      <c r="E1770" s="5" t="inlineStr">
        <is>
          <t>Operations</t>
        </is>
      </c>
      <c r="F1770" s="5" t="inlineStr">
        <is>
          <t>L2</t>
        </is>
      </c>
      <c r="G1770" s="5" t="inlineStr">
        <is>
          <t>Operations L2</t>
        </is>
      </c>
      <c r="H1770" s="5" t="inlineStr">
        <is>
          <t>F</t>
        </is>
      </c>
      <c r="I1770" s="5" t="inlineStr">
        <is>
          <t>Permanent</t>
        </is>
      </c>
      <c r="J1770" s="5" t="inlineStr">
        <is>
          <t>Hybrid</t>
        </is>
      </c>
      <c r="K1770" s="5" t="n">
        <v>1</v>
      </c>
      <c r="L1770" s="5" t="n">
        <v>40</v>
      </c>
      <c r="M1770" s="5" t="n">
        <v>4</v>
      </c>
      <c r="N1770" s="41" t="n">
        <v>44850</v>
      </c>
      <c r="O1770" s="41" t="n">
        <v>0</v>
      </c>
      <c r="P1770" s="41" t="n">
        <v>0</v>
      </c>
      <c r="Q1770" s="41" t="n">
        <v>0</v>
      </c>
      <c r="R1770" s="41" t="n">
        <v>0</v>
      </c>
      <c r="S1770" s="28">
        <f>L1770*Settings!$C$7</f>
        <v/>
      </c>
      <c r="T1770" s="34">
        <f>O1770+P1770+Q1770+R1770</f>
        <v/>
      </c>
      <c r="U1770" s="34">
        <f>N1770+T1770</f>
        <v/>
      </c>
      <c r="V1770" s="33">
        <f>N1770/S1770</f>
        <v/>
      </c>
      <c r="W1770" s="33">
        <f>T1770/S1770</f>
        <v/>
      </c>
      <c r="X1770" s="33">
        <f>U1770/S1770</f>
        <v/>
      </c>
      <c r="Y1770" s="4">
        <f>IF(T1770&gt;0,1,0)</f>
        <v/>
      </c>
      <c r="Z1770" s="4">
        <f>INDEX('Job Evaluation'!$I$5:$I$40,MATCH(G1770,'Job Evaluation'!$A$5:$A$40,0))</f>
        <v/>
      </c>
      <c r="AA1770" s="4">
        <f>SUMPRODUCT(($C$2:$C$3444=C1770)*($X$2:$X$3444&lt;X1770))+SUMPRODUCT(($C$2:C1770=C1770)*($X$2:X1770=X1770))</f>
        <v/>
      </c>
      <c r="AB1770" s="4">
        <f>MIN(4,INT((AA1770-1)*4/COUNTIF($C$2:$C$3444,C1770))+1)</f>
        <v/>
      </c>
    </row>
    <row r="1771">
      <c r="A1771" s="5" t="inlineStr">
        <is>
          <t>W02052</t>
        </is>
      </c>
      <c r="B1771" s="5" t="inlineStr">
        <is>
          <t>PL · Kraków</t>
        </is>
      </c>
      <c r="C1771" s="5" t="inlineStr">
        <is>
          <t>PL</t>
        </is>
      </c>
      <c r="D1771" s="5" t="inlineStr">
        <is>
          <t>Krakow</t>
        </is>
      </c>
      <c r="E1771" s="5" t="inlineStr">
        <is>
          <t>Operations</t>
        </is>
      </c>
      <c r="F1771" s="5" t="inlineStr">
        <is>
          <t>L2</t>
        </is>
      </c>
      <c r="G1771" s="5" t="inlineStr">
        <is>
          <t>Operations L2</t>
        </is>
      </c>
      <c r="H1771" s="5" t="inlineStr">
        <is>
          <t>M</t>
        </is>
      </c>
      <c r="I1771" s="5" t="inlineStr">
        <is>
          <t>Permanent</t>
        </is>
      </c>
      <c r="J1771" s="5" t="inlineStr">
        <is>
          <t>Remote</t>
        </is>
      </c>
      <c r="K1771" s="5" t="n">
        <v>1</v>
      </c>
      <c r="L1771" s="5" t="n">
        <v>40</v>
      </c>
      <c r="M1771" s="5" t="n">
        <v>2</v>
      </c>
      <c r="N1771" s="41" t="n">
        <v>27700</v>
      </c>
      <c r="O1771" s="41" t="n">
        <v>0</v>
      </c>
      <c r="P1771" s="41" t="n">
        <v>0</v>
      </c>
      <c r="Q1771" s="41" t="n">
        <v>0</v>
      </c>
      <c r="R1771" s="41" t="n">
        <v>0</v>
      </c>
      <c r="S1771" s="28">
        <f>L1771*Settings!$C$7</f>
        <v/>
      </c>
      <c r="T1771" s="34">
        <f>O1771+P1771+Q1771+R1771</f>
        <v/>
      </c>
      <c r="U1771" s="34">
        <f>N1771+T1771</f>
        <v/>
      </c>
      <c r="V1771" s="33">
        <f>N1771/S1771</f>
        <v/>
      </c>
      <c r="W1771" s="33">
        <f>T1771/S1771</f>
        <v/>
      </c>
      <c r="X1771" s="33">
        <f>U1771/S1771</f>
        <v/>
      </c>
      <c r="Y1771" s="4">
        <f>IF(T1771&gt;0,1,0)</f>
        <v/>
      </c>
      <c r="Z1771" s="4">
        <f>INDEX('Job Evaluation'!$I$5:$I$40,MATCH(G1771,'Job Evaluation'!$A$5:$A$40,0))</f>
        <v/>
      </c>
      <c r="AA1771" s="4">
        <f>SUMPRODUCT(($C$2:$C$3444=C1771)*($X$2:$X$3444&lt;X1771))+SUMPRODUCT(($C$2:C1771=C1771)*($X$2:X1771=X1771))</f>
        <v/>
      </c>
      <c r="AB1771" s="4">
        <f>MIN(4,INT((AA1771-1)*4/COUNTIF($C$2:$C$3444,C1771))+1)</f>
        <v/>
      </c>
    </row>
    <row r="1772">
      <c r="A1772" s="5" t="inlineStr">
        <is>
          <t>W02053</t>
        </is>
      </c>
      <c r="B1772" s="5" t="inlineStr">
        <is>
          <t>IT · Milan</t>
        </is>
      </c>
      <c r="C1772" s="5" t="inlineStr">
        <is>
          <t>IT</t>
        </is>
      </c>
      <c r="D1772" s="5" t="inlineStr">
        <is>
          <t>Milan</t>
        </is>
      </c>
      <c r="E1772" s="5" t="inlineStr">
        <is>
          <t>Sales</t>
        </is>
      </c>
      <c r="F1772" s="5" t="inlineStr">
        <is>
          <t>L1</t>
        </is>
      </c>
      <c r="G1772" s="5" t="inlineStr">
        <is>
          <t>Sales L1</t>
        </is>
      </c>
      <c r="H1772" s="5" t="inlineStr">
        <is>
          <t>F</t>
        </is>
      </c>
      <c r="I1772" s="5" t="inlineStr">
        <is>
          <t>Permanent</t>
        </is>
      </c>
      <c r="J1772" s="5" t="inlineStr">
        <is>
          <t>Hybrid</t>
        </is>
      </c>
      <c r="K1772" s="5" t="n">
        <v>1</v>
      </c>
      <c r="L1772" s="5" t="n">
        <v>40</v>
      </c>
      <c r="M1772" s="5" t="n">
        <v>2</v>
      </c>
      <c r="N1772" s="41" t="n">
        <v>23750</v>
      </c>
      <c r="O1772" s="41" t="n">
        <v>0</v>
      </c>
      <c r="P1772" s="41" t="n">
        <v>1680</v>
      </c>
      <c r="Q1772" s="41" t="n">
        <v>0</v>
      </c>
      <c r="R1772" s="41" t="n">
        <v>0</v>
      </c>
      <c r="S1772" s="28">
        <f>L1772*Settings!$C$7</f>
        <v/>
      </c>
      <c r="T1772" s="34">
        <f>O1772+P1772+Q1772+R1772</f>
        <v/>
      </c>
      <c r="U1772" s="34">
        <f>N1772+T1772</f>
        <v/>
      </c>
      <c r="V1772" s="33">
        <f>N1772/S1772</f>
        <v/>
      </c>
      <c r="W1772" s="33">
        <f>T1772/S1772</f>
        <v/>
      </c>
      <c r="X1772" s="33">
        <f>U1772/S1772</f>
        <v/>
      </c>
      <c r="Y1772" s="4">
        <f>IF(T1772&gt;0,1,0)</f>
        <v/>
      </c>
      <c r="Z1772" s="4">
        <f>INDEX('Job Evaluation'!$I$5:$I$40,MATCH(G1772,'Job Evaluation'!$A$5:$A$40,0))</f>
        <v/>
      </c>
      <c r="AA1772" s="4">
        <f>SUMPRODUCT(($C$2:$C$3444=C1772)*($X$2:$X$3444&lt;X1772))+SUMPRODUCT(($C$2:C1772=C1772)*($X$2:X1772=X1772))</f>
        <v/>
      </c>
      <c r="AB1772" s="4">
        <f>MIN(4,INT((AA1772-1)*4/COUNTIF($C$2:$C$3444,C1772))+1)</f>
        <v/>
      </c>
    </row>
    <row r="1773">
      <c r="A1773" s="5" t="inlineStr">
        <is>
          <t>W02055</t>
        </is>
      </c>
      <c r="B1773" s="5" t="inlineStr">
        <is>
          <t>PL · Kraków</t>
        </is>
      </c>
      <c r="C1773" s="5" t="inlineStr">
        <is>
          <t>PL</t>
        </is>
      </c>
      <c r="D1773" s="5" t="inlineStr">
        <is>
          <t>Krakow</t>
        </is>
      </c>
      <c r="E1773" s="5" t="inlineStr">
        <is>
          <t>Operations</t>
        </is>
      </c>
      <c r="F1773" s="5" t="inlineStr">
        <is>
          <t>L3</t>
        </is>
      </c>
      <c r="G1773" s="5" t="inlineStr">
        <is>
          <t>Operations L3</t>
        </is>
      </c>
      <c r="H1773" s="5" t="inlineStr">
        <is>
          <t>M</t>
        </is>
      </c>
      <c r="I1773" s="5" t="inlineStr">
        <is>
          <t>Permanent</t>
        </is>
      </c>
      <c r="J1773" s="5" t="inlineStr">
        <is>
          <t>Hybrid</t>
        </is>
      </c>
      <c r="K1773" s="5" t="n">
        <v>1</v>
      </c>
      <c r="L1773" s="5" t="n">
        <v>40</v>
      </c>
      <c r="M1773" s="5" t="n">
        <v>4</v>
      </c>
      <c r="N1773" s="41" t="n">
        <v>31600</v>
      </c>
      <c r="O1773" s="41" t="n">
        <v>2080</v>
      </c>
      <c r="P1773" s="41" t="n">
        <v>0</v>
      </c>
      <c r="Q1773" s="41" t="n">
        <v>0</v>
      </c>
      <c r="R1773" s="41" t="n">
        <v>0</v>
      </c>
      <c r="S1773" s="28">
        <f>L1773*Settings!$C$7</f>
        <v/>
      </c>
      <c r="T1773" s="34">
        <f>O1773+P1773+Q1773+R1773</f>
        <v/>
      </c>
      <c r="U1773" s="34">
        <f>N1773+T1773</f>
        <v/>
      </c>
      <c r="V1773" s="33">
        <f>N1773/S1773</f>
        <v/>
      </c>
      <c r="W1773" s="33">
        <f>T1773/S1773</f>
        <v/>
      </c>
      <c r="X1773" s="33">
        <f>U1773/S1773</f>
        <v/>
      </c>
      <c r="Y1773" s="4">
        <f>IF(T1773&gt;0,1,0)</f>
        <v/>
      </c>
      <c r="Z1773" s="4">
        <f>INDEX('Job Evaluation'!$I$5:$I$40,MATCH(G1773,'Job Evaluation'!$A$5:$A$40,0))</f>
        <v/>
      </c>
      <c r="AA1773" s="4">
        <f>SUMPRODUCT(($C$2:$C$3444=C1773)*($X$2:$X$3444&lt;X1773))+SUMPRODUCT(($C$2:C1773=C1773)*($X$2:X1773=X1773))</f>
        <v/>
      </c>
      <c r="AB1773" s="4">
        <f>MIN(4,INT((AA1773-1)*4/COUNTIF($C$2:$C$3444,C1773))+1)</f>
        <v/>
      </c>
    </row>
    <row r="1774">
      <c r="A1774" s="5" t="inlineStr">
        <is>
          <t>W02056</t>
        </is>
      </c>
      <c r="B1774" s="5" t="inlineStr">
        <is>
          <t>DE · Munich</t>
        </is>
      </c>
      <c r="C1774" s="5" t="inlineStr">
        <is>
          <t>DE</t>
        </is>
      </c>
      <c r="D1774" s="5" t="inlineStr">
        <is>
          <t>Munich</t>
        </is>
      </c>
      <c r="E1774" s="5" t="inlineStr">
        <is>
          <t>Customer Service</t>
        </is>
      </c>
      <c r="F1774" s="5" t="inlineStr">
        <is>
          <t>L2</t>
        </is>
      </c>
      <c r="G1774" s="5" t="inlineStr">
        <is>
          <t>Customer Service L2</t>
        </is>
      </c>
      <c r="H1774" s="5" t="inlineStr">
        <is>
          <t>F</t>
        </is>
      </c>
      <c r="I1774" s="5" t="inlineStr">
        <is>
          <t>Permanent</t>
        </is>
      </c>
      <c r="J1774" s="5" t="inlineStr">
        <is>
          <t>Onsite</t>
        </is>
      </c>
      <c r="K1774" s="5" t="n">
        <v>1</v>
      </c>
      <c r="L1774" s="5" t="n">
        <v>40</v>
      </c>
      <c r="M1774" s="5" t="n">
        <v>4</v>
      </c>
      <c r="N1774" s="41" t="n">
        <v>39550</v>
      </c>
      <c r="O1774" s="41" t="n">
        <v>0</v>
      </c>
      <c r="P1774" s="41" t="n">
        <v>0</v>
      </c>
      <c r="Q1774" s="41" t="n">
        <v>1800</v>
      </c>
      <c r="R1774" s="41" t="n">
        <v>0</v>
      </c>
      <c r="S1774" s="28">
        <f>L1774*Settings!$C$7</f>
        <v/>
      </c>
      <c r="T1774" s="34">
        <f>O1774+P1774+Q1774+R1774</f>
        <v/>
      </c>
      <c r="U1774" s="34">
        <f>N1774+T1774</f>
        <v/>
      </c>
      <c r="V1774" s="33">
        <f>N1774/S1774</f>
        <v/>
      </c>
      <c r="W1774" s="33">
        <f>T1774/S1774</f>
        <v/>
      </c>
      <c r="X1774" s="33">
        <f>U1774/S1774</f>
        <v/>
      </c>
      <c r="Y1774" s="4">
        <f>IF(T1774&gt;0,1,0)</f>
        <v/>
      </c>
      <c r="Z1774" s="4">
        <f>INDEX('Job Evaluation'!$I$5:$I$40,MATCH(G1774,'Job Evaluation'!$A$5:$A$40,0))</f>
        <v/>
      </c>
      <c r="AA1774" s="4">
        <f>SUMPRODUCT(($C$2:$C$3444=C1774)*($X$2:$X$3444&lt;X1774))+SUMPRODUCT(($C$2:C1774=C1774)*($X$2:X1774=X1774))</f>
        <v/>
      </c>
      <c r="AB1774" s="4">
        <f>MIN(4,INT((AA1774-1)*4/COUNTIF($C$2:$C$3444,C1774))+1)</f>
        <v/>
      </c>
    </row>
    <row r="1775">
      <c r="A1775" s="5" t="inlineStr">
        <is>
          <t>W02057</t>
        </is>
      </c>
      <c r="B1775" s="5" t="inlineStr">
        <is>
          <t>IT · Milan</t>
        </is>
      </c>
      <c r="C1775" s="5" t="inlineStr">
        <is>
          <t>IT</t>
        </is>
      </c>
      <c r="D1775" s="5" t="inlineStr">
        <is>
          <t>Milan</t>
        </is>
      </c>
      <c r="E1775" s="5" t="inlineStr">
        <is>
          <t>HR</t>
        </is>
      </c>
      <c r="F1775" s="5" t="inlineStr">
        <is>
          <t>L2</t>
        </is>
      </c>
      <c r="G1775" s="5" t="inlineStr">
        <is>
          <t>HR L2</t>
        </is>
      </c>
      <c r="H1775" s="5" t="inlineStr">
        <is>
          <t>M</t>
        </is>
      </c>
      <c r="I1775" s="5" t="inlineStr">
        <is>
          <t>Fixed-term</t>
        </is>
      </c>
      <c r="J1775" s="5" t="inlineStr">
        <is>
          <t>Hybrid</t>
        </is>
      </c>
      <c r="K1775" s="5" t="n">
        <v>1</v>
      </c>
      <c r="L1775" s="5" t="n">
        <v>40</v>
      </c>
      <c r="M1775" s="5" t="n">
        <v>2</v>
      </c>
      <c r="N1775" s="41" t="n">
        <v>38550</v>
      </c>
      <c r="O1775" s="41" t="n">
        <v>0</v>
      </c>
      <c r="P1775" s="41" t="n">
        <v>0</v>
      </c>
      <c r="Q1775" s="41" t="n">
        <v>0</v>
      </c>
      <c r="R1775" s="41" t="n">
        <v>0</v>
      </c>
      <c r="S1775" s="28">
        <f>L1775*Settings!$C$7</f>
        <v/>
      </c>
      <c r="T1775" s="34">
        <f>O1775+P1775+Q1775+R1775</f>
        <v/>
      </c>
      <c r="U1775" s="34">
        <f>N1775+T1775</f>
        <v/>
      </c>
      <c r="V1775" s="33">
        <f>N1775/S1775</f>
        <v/>
      </c>
      <c r="W1775" s="33">
        <f>T1775/S1775</f>
        <v/>
      </c>
      <c r="X1775" s="33">
        <f>U1775/S1775</f>
        <v/>
      </c>
      <c r="Y1775" s="4">
        <f>IF(T1775&gt;0,1,0)</f>
        <v/>
      </c>
      <c r="Z1775" s="4">
        <f>INDEX('Job Evaluation'!$I$5:$I$40,MATCH(G1775,'Job Evaluation'!$A$5:$A$40,0))</f>
        <v/>
      </c>
      <c r="AA1775" s="4">
        <f>SUMPRODUCT(($C$2:$C$3444=C1775)*($X$2:$X$3444&lt;X1775))+SUMPRODUCT(($C$2:C1775=C1775)*($X$2:X1775=X1775))</f>
        <v/>
      </c>
      <c r="AB1775" s="4">
        <f>MIN(4,INT((AA1775-1)*4/COUNTIF($C$2:$C$3444,C1775))+1)</f>
        <v/>
      </c>
    </row>
    <row r="1776">
      <c r="A1776" s="5" t="inlineStr">
        <is>
          <t>W02058</t>
        </is>
      </c>
      <c r="B1776" s="5" t="inlineStr">
        <is>
          <t>PL · Kraków</t>
        </is>
      </c>
      <c r="C1776" s="5" t="inlineStr">
        <is>
          <t>PL</t>
        </is>
      </c>
      <c r="D1776" s="5" t="inlineStr">
        <is>
          <t>Krakow</t>
        </is>
      </c>
      <c r="E1776" s="5" t="inlineStr">
        <is>
          <t>Customer Service</t>
        </is>
      </c>
      <c r="F1776" s="5" t="inlineStr">
        <is>
          <t>L2</t>
        </is>
      </c>
      <c r="G1776" s="5" t="inlineStr">
        <is>
          <t>Customer Service L2</t>
        </is>
      </c>
      <c r="H1776" s="5" t="inlineStr">
        <is>
          <t>F</t>
        </is>
      </c>
      <c r="I1776" s="5" t="inlineStr">
        <is>
          <t>Permanent</t>
        </is>
      </c>
      <c r="J1776" s="5" t="inlineStr">
        <is>
          <t>Onsite</t>
        </is>
      </c>
      <c r="K1776" s="5" t="n">
        <v>1</v>
      </c>
      <c r="L1776" s="5" t="n">
        <v>40</v>
      </c>
      <c r="M1776" s="5" t="n">
        <v>2</v>
      </c>
      <c r="N1776" s="41" t="n">
        <v>22400</v>
      </c>
      <c r="O1776" s="41" t="n">
        <v>0</v>
      </c>
      <c r="P1776" s="41" t="n">
        <v>0</v>
      </c>
      <c r="Q1776" s="41" t="n">
        <v>840</v>
      </c>
      <c r="R1776" s="41" t="n">
        <v>0</v>
      </c>
      <c r="S1776" s="28">
        <f>L1776*Settings!$C$7</f>
        <v/>
      </c>
      <c r="T1776" s="34">
        <f>O1776+P1776+Q1776+R1776</f>
        <v/>
      </c>
      <c r="U1776" s="34">
        <f>N1776+T1776</f>
        <v/>
      </c>
      <c r="V1776" s="33">
        <f>N1776/S1776</f>
        <v/>
      </c>
      <c r="W1776" s="33">
        <f>T1776/S1776</f>
        <v/>
      </c>
      <c r="X1776" s="33">
        <f>U1776/S1776</f>
        <v/>
      </c>
      <c r="Y1776" s="4">
        <f>IF(T1776&gt;0,1,0)</f>
        <v/>
      </c>
      <c r="Z1776" s="4">
        <f>INDEX('Job Evaluation'!$I$5:$I$40,MATCH(G1776,'Job Evaluation'!$A$5:$A$40,0))</f>
        <v/>
      </c>
      <c r="AA1776" s="4">
        <f>SUMPRODUCT(($C$2:$C$3444=C1776)*($X$2:$X$3444&lt;X1776))+SUMPRODUCT(($C$2:C1776=C1776)*($X$2:X1776=X1776))</f>
        <v/>
      </c>
      <c r="AB1776" s="4">
        <f>MIN(4,INT((AA1776-1)*4/COUNTIF($C$2:$C$3444,C1776))+1)</f>
        <v/>
      </c>
    </row>
    <row r="1777">
      <c r="A1777" s="5" t="inlineStr">
        <is>
          <t>W02060</t>
        </is>
      </c>
      <c r="B1777" s="5" t="inlineStr">
        <is>
          <t>DE · Munich</t>
        </is>
      </c>
      <c r="C1777" s="5" t="inlineStr">
        <is>
          <t>DE</t>
        </is>
      </c>
      <c r="D1777" s="5" t="inlineStr">
        <is>
          <t>Munich</t>
        </is>
      </c>
      <c r="E1777" s="5" t="inlineStr">
        <is>
          <t>Tech</t>
        </is>
      </c>
      <c r="F1777" s="5" t="inlineStr">
        <is>
          <t>L1</t>
        </is>
      </c>
      <c r="G1777" s="5" t="inlineStr">
        <is>
          <t>Tech L1</t>
        </is>
      </c>
      <c r="H1777" s="5" t="inlineStr">
        <is>
          <t>M</t>
        </is>
      </c>
      <c r="I1777" s="5" t="inlineStr">
        <is>
          <t>Permanent</t>
        </is>
      </c>
      <c r="J1777" s="5" t="inlineStr">
        <is>
          <t>Hybrid</t>
        </is>
      </c>
      <c r="K1777" s="5" t="n">
        <v>1</v>
      </c>
      <c r="L1777" s="5" t="n">
        <v>40</v>
      </c>
      <c r="M1777" s="5" t="n">
        <v>3</v>
      </c>
      <c r="N1777" s="41" t="n">
        <v>48650</v>
      </c>
      <c r="O1777" s="41" t="n">
        <v>0</v>
      </c>
      <c r="P1777" s="41" t="n">
        <v>0</v>
      </c>
      <c r="Q1777" s="41" t="n">
        <v>0</v>
      </c>
      <c r="R1777" s="41" t="n">
        <v>0</v>
      </c>
      <c r="S1777" s="28">
        <f>L1777*Settings!$C$7</f>
        <v/>
      </c>
      <c r="T1777" s="34">
        <f>O1777+P1777+Q1777+R1777</f>
        <v/>
      </c>
      <c r="U1777" s="34">
        <f>N1777+T1777</f>
        <v/>
      </c>
      <c r="V1777" s="33">
        <f>N1777/S1777</f>
        <v/>
      </c>
      <c r="W1777" s="33">
        <f>T1777/S1777</f>
        <v/>
      </c>
      <c r="X1777" s="33">
        <f>U1777/S1777</f>
        <v/>
      </c>
      <c r="Y1777" s="4">
        <f>IF(T1777&gt;0,1,0)</f>
        <v/>
      </c>
      <c r="Z1777" s="4">
        <f>INDEX('Job Evaluation'!$I$5:$I$40,MATCH(G1777,'Job Evaluation'!$A$5:$A$40,0))</f>
        <v/>
      </c>
      <c r="AA1777" s="4">
        <f>SUMPRODUCT(($C$2:$C$3444=C1777)*($X$2:$X$3444&lt;X1777))+SUMPRODUCT(($C$2:C1777=C1777)*($X$2:X1777=X1777))</f>
        <v/>
      </c>
      <c r="AB1777" s="4">
        <f>MIN(4,INT((AA1777-1)*4/COUNTIF($C$2:$C$3444,C1777))+1)</f>
        <v/>
      </c>
    </row>
    <row r="1778">
      <c r="A1778" s="5" t="inlineStr">
        <is>
          <t>W02061</t>
        </is>
      </c>
      <c r="B1778" s="5" t="inlineStr">
        <is>
          <t>PL · Kraków</t>
        </is>
      </c>
      <c r="C1778" s="5" t="inlineStr">
        <is>
          <t>PL</t>
        </is>
      </c>
      <c r="D1778" s="5" t="inlineStr">
        <is>
          <t>Krakow</t>
        </is>
      </c>
      <c r="E1778" s="5" t="inlineStr">
        <is>
          <t>Operations</t>
        </is>
      </c>
      <c r="F1778" s="5" t="inlineStr">
        <is>
          <t>L1</t>
        </is>
      </c>
      <c r="G1778" s="5" t="inlineStr">
        <is>
          <t>Operations L1</t>
        </is>
      </c>
      <c r="H1778" s="5" t="inlineStr">
        <is>
          <t>M</t>
        </is>
      </c>
      <c r="I1778" s="5" t="inlineStr">
        <is>
          <t>Fixed-term</t>
        </is>
      </c>
      <c r="J1778" s="5" t="inlineStr">
        <is>
          <t>Onsite</t>
        </is>
      </c>
      <c r="K1778" s="5" t="n">
        <v>1</v>
      </c>
      <c r="L1778" s="5" t="n">
        <v>40</v>
      </c>
      <c r="M1778" s="5" t="n">
        <v>2</v>
      </c>
      <c r="N1778" s="41" t="n">
        <v>19250</v>
      </c>
      <c r="O1778" s="41" t="n">
        <v>0</v>
      </c>
      <c r="P1778" s="41" t="n">
        <v>0</v>
      </c>
      <c r="Q1778" s="41" t="n">
        <v>840</v>
      </c>
      <c r="R1778" s="41" t="n">
        <v>0</v>
      </c>
      <c r="S1778" s="28">
        <f>L1778*Settings!$C$7</f>
        <v/>
      </c>
      <c r="T1778" s="34">
        <f>O1778+P1778+Q1778+R1778</f>
        <v/>
      </c>
      <c r="U1778" s="34">
        <f>N1778+T1778</f>
        <v/>
      </c>
      <c r="V1778" s="33">
        <f>N1778/S1778</f>
        <v/>
      </c>
      <c r="W1778" s="33">
        <f>T1778/S1778</f>
        <v/>
      </c>
      <c r="X1778" s="33">
        <f>U1778/S1778</f>
        <v/>
      </c>
      <c r="Y1778" s="4">
        <f>IF(T1778&gt;0,1,0)</f>
        <v/>
      </c>
      <c r="Z1778" s="4">
        <f>INDEX('Job Evaluation'!$I$5:$I$40,MATCH(G1778,'Job Evaluation'!$A$5:$A$40,0))</f>
        <v/>
      </c>
      <c r="AA1778" s="4">
        <f>SUMPRODUCT(($C$2:$C$3444=C1778)*($X$2:$X$3444&lt;X1778))+SUMPRODUCT(($C$2:C1778=C1778)*($X$2:X1778=X1778))</f>
        <v/>
      </c>
      <c r="AB1778" s="4">
        <f>MIN(4,INT((AA1778-1)*4/COUNTIF($C$2:$C$3444,C1778))+1)</f>
        <v/>
      </c>
    </row>
    <row r="1779">
      <c r="A1779" s="5" t="inlineStr">
        <is>
          <t>W02063</t>
        </is>
      </c>
      <c r="B1779" s="5" t="inlineStr">
        <is>
          <t>ES · Barcelona</t>
        </is>
      </c>
      <c r="C1779" s="5" t="inlineStr">
        <is>
          <t>ES</t>
        </is>
      </c>
      <c r="D1779" s="5" t="inlineStr">
        <is>
          <t>Barcelona</t>
        </is>
      </c>
      <c r="E1779" s="5" t="inlineStr">
        <is>
          <t>HR</t>
        </is>
      </c>
      <c r="F1779" s="5" t="inlineStr">
        <is>
          <t>L3</t>
        </is>
      </c>
      <c r="G1779" s="5" t="inlineStr">
        <is>
          <t>HR L3</t>
        </is>
      </c>
      <c r="H1779" s="5" t="inlineStr">
        <is>
          <t>F</t>
        </is>
      </c>
      <c r="I1779" s="5" t="inlineStr">
        <is>
          <t>Permanent</t>
        </is>
      </c>
      <c r="J1779" s="5" t="inlineStr">
        <is>
          <t>Onsite</t>
        </is>
      </c>
      <c r="K1779" s="5" t="n">
        <v>1</v>
      </c>
      <c r="L1779" s="5" t="n">
        <v>40</v>
      </c>
      <c r="M1779" s="5" t="n">
        <v>3</v>
      </c>
      <c r="N1779" s="41" t="n">
        <v>39300</v>
      </c>
      <c r="O1779" s="41" t="n">
        <v>1990</v>
      </c>
      <c r="P1779" s="41" t="n">
        <v>0</v>
      </c>
      <c r="Q1779" s="41" t="n">
        <v>0</v>
      </c>
      <c r="R1779" s="41" t="n">
        <v>0</v>
      </c>
      <c r="S1779" s="28">
        <f>L1779*Settings!$C$7</f>
        <v/>
      </c>
      <c r="T1779" s="34">
        <f>O1779+P1779+Q1779+R1779</f>
        <v/>
      </c>
      <c r="U1779" s="34">
        <f>N1779+T1779</f>
        <v/>
      </c>
      <c r="V1779" s="33">
        <f>N1779/S1779</f>
        <v/>
      </c>
      <c r="W1779" s="33">
        <f>T1779/S1779</f>
        <v/>
      </c>
      <c r="X1779" s="33">
        <f>U1779/S1779</f>
        <v/>
      </c>
      <c r="Y1779" s="4">
        <f>IF(T1779&gt;0,1,0)</f>
        <v/>
      </c>
      <c r="Z1779" s="4">
        <f>INDEX('Job Evaluation'!$I$5:$I$40,MATCH(G1779,'Job Evaluation'!$A$5:$A$40,0))</f>
        <v/>
      </c>
      <c r="AA1779" s="4">
        <f>SUMPRODUCT(($C$2:$C$3444=C1779)*($X$2:$X$3444&lt;X1779))+SUMPRODUCT(($C$2:C1779=C1779)*($X$2:X1779=X1779))</f>
        <v/>
      </c>
      <c r="AB1779" s="4">
        <f>MIN(4,INT((AA1779-1)*4/COUNTIF($C$2:$C$3444,C1779))+1)</f>
        <v/>
      </c>
    </row>
    <row r="1780">
      <c r="A1780" s="5" t="inlineStr">
        <is>
          <t>W02064</t>
        </is>
      </c>
      <c r="B1780" s="5" t="inlineStr">
        <is>
          <t>IT · Milan</t>
        </is>
      </c>
      <c r="C1780" s="5" t="inlineStr">
        <is>
          <t>IT</t>
        </is>
      </c>
      <c r="D1780" s="5" t="inlineStr">
        <is>
          <t>Milan</t>
        </is>
      </c>
      <c r="E1780" s="5" t="inlineStr">
        <is>
          <t>Tech</t>
        </is>
      </c>
      <c r="F1780" s="5" t="inlineStr">
        <is>
          <t>L3</t>
        </is>
      </c>
      <c r="G1780" s="5" t="inlineStr">
        <is>
          <t>Tech L3</t>
        </is>
      </c>
      <c r="H1780" s="5" t="inlineStr">
        <is>
          <t>M</t>
        </is>
      </c>
      <c r="I1780" s="5" t="inlineStr">
        <is>
          <t>Permanent</t>
        </is>
      </c>
      <c r="J1780" s="5" t="inlineStr">
        <is>
          <t>Remote</t>
        </is>
      </c>
      <c r="K1780" s="5" t="n">
        <v>1</v>
      </c>
      <c r="L1780" s="5" t="n">
        <v>40</v>
      </c>
      <c r="M1780" s="5" t="n">
        <v>2</v>
      </c>
      <c r="N1780" s="41" t="n">
        <v>54900</v>
      </c>
      <c r="O1780" s="41" t="n">
        <v>1390</v>
      </c>
      <c r="P1780" s="41" t="n">
        <v>0</v>
      </c>
      <c r="Q1780" s="41" t="n">
        <v>0</v>
      </c>
      <c r="R1780" s="41" t="n">
        <v>0</v>
      </c>
      <c r="S1780" s="28">
        <f>L1780*Settings!$C$7</f>
        <v/>
      </c>
      <c r="T1780" s="34">
        <f>O1780+P1780+Q1780+R1780</f>
        <v/>
      </c>
      <c r="U1780" s="34">
        <f>N1780+T1780</f>
        <v/>
      </c>
      <c r="V1780" s="33">
        <f>N1780/S1780</f>
        <v/>
      </c>
      <c r="W1780" s="33">
        <f>T1780/S1780</f>
        <v/>
      </c>
      <c r="X1780" s="33">
        <f>U1780/S1780</f>
        <v/>
      </c>
      <c r="Y1780" s="4">
        <f>IF(T1780&gt;0,1,0)</f>
        <v/>
      </c>
      <c r="Z1780" s="4">
        <f>INDEX('Job Evaluation'!$I$5:$I$40,MATCH(G1780,'Job Evaluation'!$A$5:$A$40,0))</f>
        <v/>
      </c>
      <c r="AA1780" s="4">
        <f>SUMPRODUCT(($C$2:$C$3444=C1780)*($X$2:$X$3444&lt;X1780))+SUMPRODUCT(($C$2:C1780=C1780)*($X$2:X1780=X1780))</f>
        <v/>
      </c>
      <c r="AB1780" s="4">
        <f>MIN(4,INT((AA1780-1)*4/COUNTIF($C$2:$C$3444,C1780))+1)</f>
        <v/>
      </c>
    </row>
    <row r="1781">
      <c r="A1781" s="5" t="inlineStr">
        <is>
          <t>W02065</t>
        </is>
      </c>
      <c r="B1781" s="5" t="inlineStr">
        <is>
          <t>IT · Milan</t>
        </is>
      </c>
      <c r="C1781" s="5" t="inlineStr">
        <is>
          <t>IT</t>
        </is>
      </c>
      <c r="D1781" s="5" t="inlineStr">
        <is>
          <t>Milan</t>
        </is>
      </c>
      <c r="E1781" s="5" t="inlineStr">
        <is>
          <t>Customer Service</t>
        </is>
      </c>
      <c r="F1781" s="5" t="inlineStr">
        <is>
          <t>L2</t>
        </is>
      </c>
      <c r="G1781" s="5" t="inlineStr">
        <is>
          <t>Customer Service L2</t>
        </is>
      </c>
      <c r="H1781" s="5" t="inlineStr">
        <is>
          <t>F</t>
        </is>
      </c>
      <c r="I1781" s="5" t="inlineStr">
        <is>
          <t>Permanent</t>
        </is>
      </c>
      <c r="J1781" s="5" t="inlineStr">
        <is>
          <t>Hybrid</t>
        </is>
      </c>
      <c r="K1781" s="5" t="n">
        <v>1</v>
      </c>
      <c r="L1781" s="5" t="n">
        <v>40</v>
      </c>
      <c r="M1781" s="5" t="n">
        <v>4</v>
      </c>
      <c r="N1781" s="41" t="n">
        <v>28650</v>
      </c>
      <c r="O1781" s="41" t="n">
        <v>0</v>
      </c>
      <c r="P1781" s="41" t="n">
        <v>0</v>
      </c>
      <c r="Q1781" s="41" t="n">
        <v>0</v>
      </c>
      <c r="R1781" s="41" t="n">
        <v>0</v>
      </c>
      <c r="S1781" s="28">
        <f>L1781*Settings!$C$7</f>
        <v/>
      </c>
      <c r="T1781" s="34">
        <f>O1781+P1781+Q1781+R1781</f>
        <v/>
      </c>
      <c r="U1781" s="34">
        <f>N1781+T1781</f>
        <v/>
      </c>
      <c r="V1781" s="33">
        <f>N1781/S1781</f>
        <v/>
      </c>
      <c r="W1781" s="33">
        <f>T1781/S1781</f>
        <v/>
      </c>
      <c r="X1781" s="33">
        <f>U1781/S1781</f>
        <v/>
      </c>
      <c r="Y1781" s="4">
        <f>IF(T1781&gt;0,1,0)</f>
        <v/>
      </c>
      <c r="Z1781" s="4">
        <f>INDEX('Job Evaluation'!$I$5:$I$40,MATCH(G1781,'Job Evaluation'!$A$5:$A$40,0))</f>
        <v/>
      </c>
      <c r="AA1781" s="4">
        <f>SUMPRODUCT(($C$2:$C$3444=C1781)*($X$2:$X$3444&lt;X1781))+SUMPRODUCT(($C$2:C1781=C1781)*($X$2:X1781=X1781))</f>
        <v/>
      </c>
      <c r="AB1781" s="4">
        <f>MIN(4,INT((AA1781-1)*4/COUNTIF($C$2:$C$3444,C1781))+1)</f>
        <v/>
      </c>
    </row>
    <row r="1782">
      <c r="A1782" s="5" t="inlineStr">
        <is>
          <t>W02066</t>
        </is>
      </c>
      <c r="B1782" s="5" t="inlineStr">
        <is>
          <t>IT · Milan</t>
        </is>
      </c>
      <c r="C1782" s="5" t="inlineStr">
        <is>
          <t>IT</t>
        </is>
      </c>
      <c r="D1782" s="5" t="inlineStr">
        <is>
          <t>Milan</t>
        </is>
      </c>
      <c r="E1782" s="5" t="inlineStr">
        <is>
          <t>Operations</t>
        </is>
      </c>
      <c r="F1782" s="5" t="inlineStr">
        <is>
          <t>L3</t>
        </is>
      </c>
      <c r="G1782" s="5" t="inlineStr">
        <is>
          <t>Operations L3</t>
        </is>
      </c>
      <c r="H1782" s="5" t="inlineStr">
        <is>
          <t>M</t>
        </is>
      </c>
      <c r="I1782" s="5" t="inlineStr">
        <is>
          <t>Permanent</t>
        </is>
      </c>
      <c r="J1782" s="5" t="inlineStr">
        <is>
          <t>Onsite</t>
        </is>
      </c>
      <c r="K1782" s="5" t="n">
        <v>1</v>
      </c>
      <c r="L1782" s="5" t="n">
        <v>40</v>
      </c>
      <c r="M1782" s="5" t="n">
        <v>4</v>
      </c>
      <c r="N1782" s="41" t="n">
        <v>36450</v>
      </c>
      <c r="O1782" s="41" t="n">
        <v>2030</v>
      </c>
      <c r="P1782" s="41" t="n">
        <v>0</v>
      </c>
      <c r="Q1782" s="41" t="n">
        <v>1320</v>
      </c>
      <c r="R1782" s="41" t="n">
        <v>0</v>
      </c>
      <c r="S1782" s="28">
        <f>L1782*Settings!$C$7</f>
        <v/>
      </c>
      <c r="T1782" s="34">
        <f>O1782+P1782+Q1782+R1782</f>
        <v/>
      </c>
      <c r="U1782" s="34">
        <f>N1782+T1782</f>
        <v/>
      </c>
      <c r="V1782" s="33">
        <f>N1782/S1782</f>
        <v/>
      </c>
      <c r="W1782" s="33">
        <f>T1782/S1782</f>
        <v/>
      </c>
      <c r="X1782" s="33">
        <f>U1782/S1782</f>
        <v/>
      </c>
      <c r="Y1782" s="4">
        <f>IF(T1782&gt;0,1,0)</f>
        <v/>
      </c>
      <c r="Z1782" s="4">
        <f>INDEX('Job Evaluation'!$I$5:$I$40,MATCH(G1782,'Job Evaluation'!$A$5:$A$40,0))</f>
        <v/>
      </c>
      <c r="AA1782" s="4">
        <f>SUMPRODUCT(($C$2:$C$3444=C1782)*($X$2:$X$3444&lt;X1782))+SUMPRODUCT(($C$2:C1782=C1782)*($X$2:X1782=X1782))</f>
        <v/>
      </c>
      <c r="AB1782" s="4">
        <f>MIN(4,INT((AA1782-1)*4/COUNTIF($C$2:$C$3444,C1782))+1)</f>
        <v/>
      </c>
    </row>
    <row r="1783">
      <c r="A1783" s="5" t="inlineStr">
        <is>
          <t>W02067</t>
        </is>
      </c>
      <c r="B1783" s="5" t="inlineStr">
        <is>
          <t>IT · Milan</t>
        </is>
      </c>
      <c r="C1783" s="5" t="inlineStr">
        <is>
          <t>IT</t>
        </is>
      </c>
      <c r="D1783" s="5" t="inlineStr">
        <is>
          <t>Milan</t>
        </is>
      </c>
      <c r="E1783" s="5" t="inlineStr">
        <is>
          <t>Customer Service</t>
        </is>
      </c>
      <c r="F1783" s="5" t="inlineStr">
        <is>
          <t>L4</t>
        </is>
      </c>
      <c r="G1783" s="5" t="inlineStr">
        <is>
          <t>Customer Service L4</t>
        </is>
      </c>
      <c r="H1783" s="5" t="inlineStr">
        <is>
          <t>M</t>
        </is>
      </c>
      <c r="I1783" s="5" t="inlineStr">
        <is>
          <t>Fixed-term</t>
        </is>
      </c>
      <c r="J1783" s="5" t="inlineStr">
        <is>
          <t>Onsite</t>
        </is>
      </c>
      <c r="K1783" s="5" t="n">
        <v>1</v>
      </c>
      <c r="L1783" s="5" t="n">
        <v>40</v>
      </c>
      <c r="M1783" s="5" t="n">
        <v>4</v>
      </c>
      <c r="N1783" s="41" t="n">
        <v>49550</v>
      </c>
      <c r="O1783" s="41" t="n">
        <v>5200</v>
      </c>
      <c r="P1783" s="41" t="n">
        <v>0</v>
      </c>
      <c r="Q1783" s="41" t="n">
        <v>0</v>
      </c>
      <c r="R1783" s="41" t="n">
        <v>0</v>
      </c>
      <c r="S1783" s="28">
        <f>L1783*Settings!$C$7</f>
        <v/>
      </c>
      <c r="T1783" s="34">
        <f>O1783+P1783+Q1783+R1783</f>
        <v/>
      </c>
      <c r="U1783" s="34">
        <f>N1783+T1783</f>
        <v/>
      </c>
      <c r="V1783" s="33">
        <f>N1783/S1783</f>
        <v/>
      </c>
      <c r="W1783" s="33">
        <f>T1783/S1783</f>
        <v/>
      </c>
      <c r="X1783" s="33">
        <f>U1783/S1783</f>
        <v/>
      </c>
      <c r="Y1783" s="4">
        <f>IF(T1783&gt;0,1,0)</f>
        <v/>
      </c>
      <c r="Z1783" s="4">
        <f>INDEX('Job Evaluation'!$I$5:$I$40,MATCH(G1783,'Job Evaluation'!$A$5:$A$40,0))</f>
        <v/>
      </c>
      <c r="AA1783" s="4">
        <f>SUMPRODUCT(($C$2:$C$3444=C1783)*($X$2:$X$3444&lt;X1783))+SUMPRODUCT(($C$2:C1783=C1783)*($X$2:X1783=X1783))</f>
        <v/>
      </c>
      <c r="AB1783" s="4">
        <f>MIN(4,INT((AA1783-1)*4/COUNTIF($C$2:$C$3444,C1783))+1)</f>
        <v/>
      </c>
    </row>
    <row r="1784">
      <c r="A1784" s="5" t="inlineStr">
        <is>
          <t>W02068</t>
        </is>
      </c>
      <c r="B1784" s="5" t="inlineStr">
        <is>
          <t>IT · Milan</t>
        </is>
      </c>
      <c r="C1784" s="5" t="inlineStr">
        <is>
          <t>IT</t>
        </is>
      </c>
      <c r="D1784" s="5" t="inlineStr">
        <is>
          <t>Milan</t>
        </is>
      </c>
      <c r="E1784" s="5" t="inlineStr">
        <is>
          <t>Operations</t>
        </is>
      </c>
      <c r="F1784" s="5" t="inlineStr">
        <is>
          <t>L3</t>
        </is>
      </c>
      <c r="G1784" s="5" t="inlineStr">
        <is>
          <t>Operations L3</t>
        </is>
      </c>
      <c r="H1784" s="5" t="inlineStr">
        <is>
          <t>M</t>
        </is>
      </c>
      <c r="I1784" s="5" t="inlineStr">
        <is>
          <t>Permanent</t>
        </is>
      </c>
      <c r="J1784" s="5" t="inlineStr">
        <is>
          <t>Remote</t>
        </is>
      </c>
      <c r="K1784" s="5" t="n">
        <v>1</v>
      </c>
      <c r="L1784" s="5" t="n">
        <v>40</v>
      </c>
      <c r="M1784" s="5" t="n">
        <v>3</v>
      </c>
      <c r="N1784" s="41" t="n">
        <v>32550</v>
      </c>
      <c r="O1784" s="41" t="n">
        <v>1540</v>
      </c>
      <c r="P1784" s="41" t="n">
        <v>0</v>
      </c>
      <c r="Q1784" s="41" t="n">
        <v>0</v>
      </c>
      <c r="R1784" s="41" t="n">
        <v>0</v>
      </c>
      <c r="S1784" s="28">
        <f>L1784*Settings!$C$7</f>
        <v/>
      </c>
      <c r="T1784" s="34">
        <f>O1784+P1784+Q1784+R1784</f>
        <v/>
      </c>
      <c r="U1784" s="34">
        <f>N1784+T1784</f>
        <v/>
      </c>
      <c r="V1784" s="33">
        <f>N1784/S1784</f>
        <v/>
      </c>
      <c r="W1784" s="33">
        <f>T1784/S1784</f>
        <v/>
      </c>
      <c r="X1784" s="33">
        <f>U1784/S1784</f>
        <v/>
      </c>
      <c r="Y1784" s="4">
        <f>IF(T1784&gt;0,1,0)</f>
        <v/>
      </c>
      <c r="Z1784" s="4">
        <f>INDEX('Job Evaluation'!$I$5:$I$40,MATCH(G1784,'Job Evaluation'!$A$5:$A$40,0))</f>
        <v/>
      </c>
      <c r="AA1784" s="4">
        <f>SUMPRODUCT(($C$2:$C$3444=C1784)*($X$2:$X$3444&lt;X1784))+SUMPRODUCT(($C$2:C1784=C1784)*($X$2:X1784=X1784))</f>
        <v/>
      </c>
      <c r="AB1784" s="4">
        <f>MIN(4,INT((AA1784-1)*4/COUNTIF($C$2:$C$3444,C1784))+1)</f>
        <v/>
      </c>
    </row>
    <row r="1785">
      <c r="A1785" s="5" t="inlineStr">
        <is>
          <t>W02069</t>
        </is>
      </c>
      <c r="B1785" s="5" t="inlineStr">
        <is>
          <t>IT · Milan</t>
        </is>
      </c>
      <c r="C1785" s="5" t="inlineStr">
        <is>
          <t>IT</t>
        </is>
      </c>
      <c r="D1785" s="5" t="inlineStr">
        <is>
          <t>Milan</t>
        </is>
      </c>
      <c r="E1785" s="5" t="inlineStr">
        <is>
          <t>Customer Service</t>
        </is>
      </c>
      <c r="F1785" s="5" t="inlineStr">
        <is>
          <t>L2</t>
        </is>
      </c>
      <c r="G1785" s="5" t="inlineStr">
        <is>
          <t>Customer Service L2</t>
        </is>
      </c>
      <c r="H1785" s="5" t="inlineStr">
        <is>
          <t>F</t>
        </is>
      </c>
      <c r="I1785" s="5" t="inlineStr">
        <is>
          <t>Permanent</t>
        </is>
      </c>
      <c r="J1785" s="5" t="inlineStr">
        <is>
          <t>Onsite</t>
        </is>
      </c>
      <c r="K1785" s="5" t="n">
        <v>1</v>
      </c>
      <c r="L1785" s="5" t="n">
        <v>40</v>
      </c>
      <c r="M1785" s="5" t="n">
        <v>4</v>
      </c>
      <c r="N1785" s="41" t="n">
        <v>29650</v>
      </c>
      <c r="O1785" s="41" t="n">
        <v>0</v>
      </c>
      <c r="P1785" s="41" t="n">
        <v>0</v>
      </c>
      <c r="Q1785" s="41" t="n">
        <v>1320</v>
      </c>
      <c r="R1785" s="41" t="n">
        <v>0</v>
      </c>
      <c r="S1785" s="28">
        <f>L1785*Settings!$C$7</f>
        <v/>
      </c>
      <c r="T1785" s="34">
        <f>O1785+P1785+Q1785+R1785</f>
        <v/>
      </c>
      <c r="U1785" s="34">
        <f>N1785+T1785</f>
        <v/>
      </c>
      <c r="V1785" s="33">
        <f>N1785/S1785</f>
        <v/>
      </c>
      <c r="W1785" s="33">
        <f>T1785/S1785</f>
        <v/>
      </c>
      <c r="X1785" s="33">
        <f>U1785/S1785</f>
        <v/>
      </c>
      <c r="Y1785" s="4">
        <f>IF(T1785&gt;0,1,0)</f>
        <v/>
      </c>
      <c r="Z1785" s="4">
        <f>INDEX('Job Evaluation'!$I$5:$I$40,MATCH(G1785,'Job Evaluation'!$A$5:$A$40,0))</f>
        <v/>
      </c>
      <c r="AA1785" s="4">
        <f>SUMPRODUCT(($C$2:$C$3444=C1785)*($X$2:$X$3444&lt;X1785))+SUMPRODUCT(($C$2:C1785=C1785)*($X$2:X1785=X1785))</f>
        <v/>
      </c>
      <c r="AB1785" s="4">
        <f>MIN(4,INT((AA1785-1)*4/COUNTIF($C$2:$C$3444,C1785))+1)</f>
        <v/>
      </c>
    </row>
    <row r="1786">
      <c r="A1786" s="5" t="inlineStr">
        <is>
          <t>W02070</t>
        </is>
      </c>
      <c r="B1786" s="5" t="inlineStr">
        <is>
          <t>ES · Barcelona</t>
        </is>
      </c>
      <c r="C1786" s="5" t="inlineStr">
        <is>
          <t>ES</t>
        </is>
      </c>
      <c r="D1786" s="5" t="inlineStr">
        <is>
          <t>Barcelona</t>
        </is>
      </c>
      <c r="E1786" s="5" t="inlineStr">
        <is>
          <t>Customer Service</t>
        </is>
      </c>
      <c r="F1786" s="5" t="inlineStr">
        <is>
          <t>L2</t>
        </is>
      </c>
      <c r="G1786" s="5" t="inlineStr">
        <is>
          <t>Customer Service L2</t>
        </is>
      </c>
      <c r="H1786" s="5" t="inlineStr">
        <is>
          <t>M</t>
        </is>
      </c>
      <c r="I1786" s="5" t="inlineStr">
        <is>
          <t>Permanent</t>
        </is>
      </c>
      <c r="J1786" s="5" t="inlineStr">
        <is>
          <t>Onsite</t>
        </is>
      </c>
      <c r="K1786" s="5" t="n">
        <v>1</v>
      </c>
      <c r="L1786" s="5" t="n">
        <v>40</v>
      </c>
      <c r="M1786" s="5" t="n">
        <v>3</v>
      </c>
      <c r="N1786" s="41" t="n">
        <v>28750</v>
      </c>
      <c r="O1786" s="41" t="n">
        <v>0</v>
      </c>
      <c r="P1786" s="41" t="n">
        <v>0</v>
      </c>
      <c r="Q1786" s="41" t="n">
        <v>1200</v>
      </c>
      <c r="R1786" s="41" t="n">
        <v>0</v>
      </c>
      <c r="S1786" s="28">
        <f>L1786*Settings!$C$7</f>
        <v/>
      </c>
      <c r="T1786" s="34">
        <f>O1786+P1786+Q1786+R1786</f>
        <v/>
      </c>
      <c r="U1786" s="34">
        <f>N1786+T1786</f>
        <v/>
      </c>
      <c r="V1786" s="33">
        <f>N1786/S1786</f>
        <v/>
      </c>
      <c r="W1786" s="33">
        <f>T1786/S1786</f>
        <v/>
      </c>
      <c r="X1786" s="33">
        <f>U1786/S1786</f>
        <v/>
      </c>
      <c r="Y1786" s="4">
        <f>IF(T1786&gt;0,1,0)</f>
        <v/>
      </c>
      <c r="Z1786" s="4">
        <f>INDEX('Job Evaluation'!$I$5:$I$40,MATCH(G1786,'Job Evaluation'!$A$5:$A$40,0))</f>
        <v/>
      </c>
      <c r="AA1786" s="4">
        <f>SUMPRODUCT(($C$2:$C$3444=C1786)*($X$2:$X$3444&lt;X1786))+SUMPRODUCT(($C$2:C1786=C1786)*($X$2:X1786=X1786))</f>
        <v/>
      </c>
      <c r="AB1786" s="4">
        <f>MIN(4,INT((AA1786-1)*4/COUNTIF($C$2:$C$3444,C1786))+1)</f>
        <v/>
      </c>
    </row>
    <row r="1787">
      <c r="A1787" s="5" t="inlineStr">
        <is>
          <t>W02071</t>
        </is>
      </c>
      <c r="B1787" s="5" t="inlineStr">
        <is>
          <t>PL · Kraków</t>
        </is>
      </c>
      <c r="C1787" s="5" t="inlineStr">
        <is>
          <t>PL</t>
        </is>
      </c>
      <c r="D1787" s="5" t="inlineStr">
        <is>
          <t>Krakow</t>
        </is>
      </c>
      <c r="E1787" s="5" t="inlineStr">
        <is>
          <t>Finance</t>
        </is>
      </c>
      <c r="F1787" s="5" t="inlineStr">
        <is>
          <t>L2</t>
        </is>
      </c>
      <c r="G1787" s="5" t="inlineStr">
        <is>
          <t>Finance L2</t>
        </is>
      </c>
      <c r="H1787" s="5" t="inlineStr">
        <is>
          <t>M</t>
        </is>
      </c>
      <c r="I1787" s="5" t="inlineStr">
        <is>
          <t>Fixed-term</t>
        </is>
      </c>
      <c r="J1787" s="5" t="inlineStr">
        <is>
          <t>Onsite</t>
        </is>
      </c>
      <c r="K1787" s="5" t="n">
        <v>1</v>
      </c>
      <c r="L1787" s="5" t="n">
        <v>40</v>
      </c>
      <c r="M1787" s="5" t="n">
        <v>3</v>
      </c>
      <c r="N1787" s="41" t="n">
        <v>28800</v>
      </c>
      <c r="O1787" s="41" t="n">
        <v>0</v>
      </c>
      <c r="P1787" s="41" t="n">
        <v>0</v>
      </c>
      <c r="Q1787" s="41" t="n">
        <v>0</v>
      </c>
      <c r="R1787" s="41" t="n">
        <v>0</v>
      </c>
      <c r="S1787" s="28">
        <f>L1787*Settings!$C$7</f>
        <v/>
      </c>
      <c r="T1787" s="34">
        <f>O1787+P1787+Q1787+R1787</f>
        <v/>
      </c>
      <c r="U1787" s="34">
        <f>N1787+T1787</f>
        <v/>
      </c>
      <c r="V1787" s="33">
        <f>N1787/S1787</f>
        <v/>
      </c>
      <c r="W1787" s="33">
        <f>T1787/S1787</f>
        <v/>
      </c>
      <c r="X1787" s="33">
        <f>U1787/S1787</f>
        <v/>
      </c>
      <c r="Y1787" s="4">
        <f>IF(T1787&gt;0,1,0)</f>
        <v/>
      </c>
      <c r="Z1787" s="4">
        <f>INDEX('Job Evaluation'!$I$5:$I$40,MATCH(G1787,'Job Evaluation'!$A$5:$A$40,0))</f>
        <v/>
      </c>
      <c r="AA1787" s="4">
        <f>SUMPRODUCT(($C$2:$C$3444=C1787)*($X$2:$X$3444&lt;X1787))+SUMPRODUCT(($C$2:C1787=C1787)*($X$2:X1787=X1787))</f>
        <v/>
      </c>
      <c r="AB1787" s="4">
        <f>MIN(4,INT((AA1787-1)*4/COUNTIF($C$2:$C$3444,C1787))+1)</f>
        <v/>
      </c>
    </row>
    <row r="1788">
      <c r="A1788" s="5" t="inlineStr">
        <is>
          <t>W02072</t>
        </is>
      </c>
      <c r="B1788" s="5" t="inlineStr">
        <is>
          <t>DE · Munich</t>
        </is>
      </c>
      <c r="C1788" s="5" t="inlineStr">
        <is>
          <t>DE</t>
        </is>
      </c>
      <c r="D1788" s="5" t="inlineStr">
        <is>
          <t>Munich</t>
        </is>
      </c>
      <c r="E1788" s="5" t="inlineStr">
        <is>
          <t>HR</t>
        </is>
      </c>
      <c r="F1788" s="5" t="inlineStr">
        <is>
          <t>L2</t>
        </is>
      </c>
      <c r="G1788" s="5" t="inlineStr">
        <is>
          <t>HR L2</t>
        </is>
      </c>
      <c r="H1788" s="5" t="inlineStr">
        <is>
          <t>F</t>
        </is>
      </c>
      <c r="I1788" s="5" t="inlineStr">
        <is>
          <t>Permanent</t>
        </is>
      </c>
      <c r="J1788" s="5" t="inlineStr">
        <is>
          <t>Hybrid</t>
        </is>
      </c>
      <c r="K1788" s="5" t="n">
        <v>1</v>
      </c>
      <c r="L1788" s="5" t="n">
        <v>40</v>
      </c>
      <c r="M1788" s="5" t="n">
        <v>3</v>
      </c>
      <c r="N1788" s="41" t="n">
        <v>48050</v>
      </c>
      <c r="O1788" s="41" t="n">
        <v>0</v>
      </c>
      <c r="P1788" s="41" t="n">
        <v>0</v>
      </c>
      <c r="Q1788" s="41" t="n">
        <v>0</v>
      </c>
      <c r="R1788" s="41" t="n">
        <v>0</v>
      </c>
      <c r="S1788" s="28">
        <f>L1788*Settings!$C$7</f>
        <v/>
      </c>
      <c r="T1788" s="34">
        <f>O1788+P1788+Q1788+R1788</f>
        <v/>
      </c>
      <c r="U1788" s="34">
        <f>N1788+T1788</f>
        <v/>
      </c>
      <c r="V1788" s="33">
        <f>N1788/S1788</f>
        <v/>
      </c>
      <c r="W1788" s="33">
        <f>T1788/S1788</f>
        <v/>
      </c>
      <c r="X1788" s="33">
        <f>U1788/S1788</f>
        <v/>
      </c>
      <c r="Y1788" s="4">
        <f>IF(T1788&gt;0,1,0)</f>
        <v/>
      </c>
      <c r="Z1788" s="4">
        <f>INDEX('Job Evaluation'!$I$5:$I$40,MATCH(G1788,'Job Evaluation'!$A$5:$A$40,0))</f>
        <v/>
      </c>
      <c r="AA1788" s="4">
        <f>SUMPRODUCT(($C$2:$C$3444=C1788)*($X$2:$X$3444&lt;X1788))+SUMPRODUCT(($C$2:C1788=C1788)*($X$2:X1788=X1788))</f>
        <v/>
      </c>
      <c r="AB1788" s="4">
        <f>MIN(4,INT((AA1788-1)*4/COUNTIF($C$2:$C$3444,C1788))+1)</f>
        <v/>
      </c>
    </row>
    <row r="1789">
      <c r="A1789" s="5" t="inlineStr">
        <is>
          <t>W02073</t>
        </is>
      </c>
      <c r="B1789" s="5" t="inlineStr">
        <is>
          <t>IT · Milan</t>
        </is>
      </c>
      <c r="C1789" s="5" t="inlineStr">
        <is>
          <t>IT</t>
        </is>
      </c>
      <c r="D1789" s="5" t="inlineStr">
        <is>
          <t>Milan</t>
        </is>
      </c>
      <c r="E1789" s="5" t="inlineStr">
        <is>
          <t>Finance</t>
        </is>
      </c>
      <c r="F1789" s="5" t="inlineStr">
        <is>
          <t>L1</t>
        </is>
      </c>
      <c r="G1789" s="5" t="inlineStr">
        <is>
          <t>Finance L1</t>
        </is>
      </c>
      <c r="H1789" s="5" t="inlineStr">
        <is>
          <t>M</t>
        </is>
      </c>
      <c r="I1789" s="5" t="inlineStr">
        <is>
          <t>Permanent</t>
        </is>
      </c>
      <c r="J1789" s="5" t="inlineStr">
        <is>
          <t>Remote</t>
        </is>
      </c>
      <c r="K1789" s="5" t="n">
        <v>1</v>
      </c>
      <c r="L1789" s="5" t="n">
        <v>40</v>
      </c>
      <c r="M1789" s="5" t="n">
        <v>4</v>
      </c>
      <c r="N1789" s="41" t="n">
        <v>25550</v>
      </c>
      <c r="O1789" s="41" t="n">
        <v>0</v>
      </c>
      <c r="P1789" s="41" t="n">
        <v>0</v>
      </c>
      <c r="Q1789" s="41" t="n">
        <v>0</v>
      </c>
      <c r="R1789" s="41" t="n">
        <v>0</v>
      </c>
      <c r="S1789" s="28">
        <f>L1789*Settings!$C$7</f>
        <v/>
      </c>
      <c r="T1789" s="34">
        <f>O1789+P1789+Q1789+R1789</f>
        <v/>
      </c>
      <c r="U1789" s="34">
        <f>N1789+T1789</f>
        <v/>
      </c>
      <c r="V1789" s="33">
        <f>N1789/S1789</f>
        <v/>
      </c>
      <c r="W1789" s="33">
        <f>T1789/S1789</f>
        <v/>
      </c>
      <c r="X1789" s="33">
        <f>U1789/S1789</f>
        <v/>
      </c>
      <c r="Y1789" s="4">
        <f>IF(T1789&gt;0,1,0)</f>
        <v/>
      </c>
      <c r="Z1789" s="4">
        <f>INDEX('Job Evaluation'!$I$5:$I$40,MATCH(G1789,'Job Evaluation'!$A$5:$A$40,0))</f>
        <v/>
      </c>
      <c r="AA1789" s="4">
        <f>SUMPRODUCT(($C$2:$C$3444=C1789)*($X$2:$X$3444&lt;X1789))+SUMPRODUCT(($C$2:C1789=C1789)*($X$2:X1789=X1789))</f>
        <v/>
      </c>
      <c r="AB1789" s="4">
        <f>MIN(4,INT((AA1789-1)*4/COUNTIF($C$2:$C$3444,C1789))+1)</f>
        <v/>
      </c>
    </row>
    <row r="1790">
      <c r="A1790" s="5" t="inlineStr">
        <is>
          <t>W02074</t>
        </is>
      </c>
      <c r="B1790" s="5" t="inlineStr">
        <is>
          <t>PL · Kraków</t>
        </is>
      </c>
      <c r="C1790" s="5" t="inlineStr">
        <is>
          <t>PL</t>
        </is>
      </c>
      <c r="D1790" s="5" t="inlineStr">
        <is>
          <t>Krakow</t>
        </is>
      </c>
      <c r="E1790" s="5" t="inlineStr">
        <is>
          <t>Customer Service</t>
        </is>
      </c>
      <c r="F1790" s="5" t="inlineStr">
        <is>
          <t>L3</t>
        </is>
      </c>
      <c r="G1790" s="5" t="inlineStr">
        <is>
          <t>Customer Service L3</t>
        </is>
      </c>
      <c r="H1790" s="5" t="inlineStr">
        <is>
          <t>M</t>
        </is>
      </c>
      <c r="I1790" s="5" t="inlineStr">
        <is>
          <t>Permanent</t>
        </is>
      </c>
      <c r="J1790" s="5" t="inlineStr">
        <is>
          <t>Hybrid</t>
        </is>
      </c>
      <c r="K1790" s="5" t="n">
        <v>1</v>
      </c>
      <c r="L1790" s="5" t="n">
        <v>40</v>
      </c>
      <c r="M1790" s="5" t="n">
        <v>3</v>
      </c>
      <c r="N1790" s="41" t="n">
        <v>33500</v>
      </c>
      <c r="O1790" s="41" t="n">
        <v>1880</v>
      </c>
      <c r="P1790" s="41" t="n">
        <v>0</v>
      </c>
      <c r="Q1790" s="41" t="n">
        <v>0</v>
      </c>
      <c r="R1790" s="41" t="n">
        <v>0</v>
      </c>
      <c r="S1790" s="28">
        <f>L1790*Settings!$C$7</f>
        <v/>
      </c>
      <c r="T1790" s="34">
        <f>O1790+P1790+Q1790+R1790</f>
        <v/>
      </c>
      <c r="U1790" s="34">
        <f>N1790+T1790</f>
        <v/>
      </c>
      <c r="V1790" s="33">
        <f>N1790/S1790</f>
        <v/>
      </c>
      <c r="W1790" s="33">
        <f>T1790/S1790</f>
        <v/>
      </c>
      <c r="X1790" s="33">
        <f>U1790/S1790</f>
        <v/>
      </c>
      <c r="Y1790" s="4">
        <f>IF(T1790&gt;0,1,0)</f>
        <v/>
      </c>
      <c r="Z1790" s="4">
        <f>INDEX('Job Evaluation'!$I$5:$I$40,MATCH(G1790,'Job Evaluation'!$A$5:$A$40,0))</f>
        <v/>
      </c>
      <c r="AA1790" s="4">
        <f>SUMPRODUCT(($C$2:$C$3444=C1790)*($X$2:$X$3444&lt;X1790))+SUMPRODUCT(($C$2:C1790=C1790)*($X$2:X1790=X1790))</f>
        <v/>
      </c>
      <c r="AB1790" s="4">
        <f>MIN(4,INT((AA1790-1)*4/COUNTIF($C$2:$C$3444,C1790))+1)</f>
        <v/>
      </c>
    </row>
    <row r="1791">
      <c r="A1791" s="5" t="inlineStr">
        <is>
          <t>W02075</t>
        </is>
      </c>
      <c r="B1791" s="5" t="inlineStr">
        <is>
          <t>PL · Kraków</t>
        </is>
      </c>
      <c r="C1791" s="5" t="inlineStr">
        <is>
          <t>PL</t>
        </is>
      </c>
      <c r="D1791" s="5" t="inlineStr">
        <is>
          <t>Krakow</t>
        </is>
      </c>
      <c r="E1791" s="5" t="inlineStr">
        <is>
          <t>HR</t>
        </is>
      </c>
      <c r="F1791" s="5" t="inlineStr">
        <is>
          <t>L1</t>
        </is>
      </c>
      <c r="G1791" s="5" t="inlineStr">
        <is>
          <t>HR L1</t>
        </is>
      </c>
      <c r="H1791" s="5" t="inlineStr">
        <is>
          <t>F</t>
        </is>
      </c>
      <c r="I1791" s="5" t="inlineStr">
        <is>
          <t>Permanent</t>
        </is>
      </c>
      <c r="J1791" s="5" t="inlineStr">
        <is>
          <t>Onsite</t>
        </is>
      </c>
      <c r="K1791" s="5" t="n">
        <v>1</v>
      </c>
      <c r="L1791" s="5" t="n">
        <v>40</v>
      </c>
      <c r="M1791" s="5" t="n">
        <v>4</v>
      </c>
      <c r="N1791" s="41" t="n">
        <v>22050</v>
      </c>
      <c r="O1791" s="41" t="n">
        <v>0</v>
      </c>
      <c r="P1791" s="41" t="n">
        <v>0</v>
      </c>
      <c r="Q1791" s="41" t="n">
        <v>0</v>
      </c>
      <c r="R1791" s="41" t="n">
        <v>0</v>
      </c>
      <c r="S1791" s="28">
        <f>L1791*Settings!$C$7</f>
        <v/>
      </c>
      <c r="T1791" s="34">
        <f>O1791+P1791+Q1791+R1791</f>
        <v/>
      </c>
      <c r="U1791" s="34">
        <f>N1791+T1791</f>
        <v/>
      </c>
      <c r="V1791" s="33">
        <f>N1791/S1791</f>
        <v/>
      </c>
      <c r="W1791" s="33">
        <f>T1791/S1791</f>
        <v/>
      </c>
      <c r="X1791" s="33">
        <f>U1791/S1791</f>
        <v/>
      </c>
      <c r="Y1791" s="4">
        <f>IF(T1791&gt;0,1,0)</f>
        <v/>
      </c>
      <c r="Z1791" s="4">
        <f>INDEX('Job Evaluation'!$I$5:$I$40,MATCH(G1791,'Job Evaluation'!$A$5:$A$40,0))</f>
        <v/>
      </c>
      <c r="AA1791" s="4">
        <f>SUMPRODUCT(($C$2:$C$3444=C1791)*($X$2:$X$3444&lt;X1791))+SUMPRODUCT(($C$2:C1791=C1791)*($X$2:X1791=X1791))</f>
        <v/>
      </c>
      <c r="AB1791" s="4">
        <f>MIN(4,INT((AA1791-1)*4/COUNTIF($C$2:$C$3444,C1791))+1)</f>
        <v/>
      </c>
    </row>
    <row r="1792">
      <c r="A1792" s="5" t="inlineStr">
        <is>
          <t>W02077</t>
        </is>
      </c>
      <c r="B1792" s="5" t="inlineStr">
        <is>
          <t>IT · Milan</t>
        </is>
      </c>
      <c r="C1792" s="5" t="inlineStr">
        <is>
          <t>IT</t>
        </is>
      </c>
      <c r="D1792" s="5" t="inlineStr">
        <is>
          <t>Milan</t>
        </is>
      </c>
      <c r="E1792" s="5" t="inlineStr">
        <is>
          <t>Operations</t>
        </is>
      </c>
      <c r="F1792" s="5" t="inlineStr">
        <is>
          <t>L2</t>
        </is>
      </c>
      <c r="G1792" s="5" t="inlineStr">
        <is>
          <t>Operations L2</t>
        </is>
      </c>
      <c r="H1792" s="5" t="inlineStr">
        <is>
          <t>F</t>
        </is>
      </c>
      <c r="I1792" s="5" t="inlineStr">
        <is>
          <t>Permanent</t>
        </is>
      </c>
      <c r="J1792" s="5" t="inlineStr">
        <is>
          <t>Hybrid</t>
        </is>
      </c>
      <c r="K1792" s="5" t="n">
        <v>0.8</v>
      </c>
      <c r="L1792" s="5" t="n">
        <v>32</v>
      </c>
      <c r="M1792" s="5" t="n">
        <v>2</v>
      </c>
      <c r="N1792" s="41" t="n">
        <v>21720</v>
      </c>
      <c r="O1792" s="41" t="n">
        <v>0</v>
      </c>
      <c r="P1792" s="41" t="n">
        <v>0</v>
      </c>
      <c r="Q1792" s="41" t="n">
        <v>0</v>
      </c>
      <c r="R1792" s="41" t="n">
        <v>0</v>
      </c>
      <c r="S1792" s="28">
        <f>L1792*Settings!$C$7</f>
        <v/>
      </c>
      <c r="T1792" s="34">
        <f>O1792+P1792+Q1792+R1792</f>
        <v/>
      </c>
      <c r="U1792" s="34">
        <f>N1792+T1792</f>
        <v/>
      </c>
      <c r="V1792" s="33">
        <f>N1792/S1792</f>
        <v/>
      </c>
      <c r="W1792" s="33">
        <f>T1792/S1792</f>
        <v/>
      </c>
      <c r="X1792" s="33">
        <f>U1792/S1792</f>
        <v/>
      </c>
      <c r="Y1792" s="4">
        <f>IF(T1792&gt;0,1,0)</f>
        <v/>
      </c>
      <c r="Z1792" s="4">
        <f>INDEX('Job Evaluation'!$I$5:$I$40,MATCH(G1792,'Job Evaluation'!$A$5:$A$40,0))</f>
        <v/>
      </c>
      <c r="AA1792" s="4">
        <f>SUMPRODUCT(($C$2:$C$3444=C1792)*($X$2:$X$3444&lt;X1792))+SUMPRODUCT(($C$2:C1792=C1792)*($X$2:X1792=X1792))</f>
        <v/>
      </c>
      <c r="AB1792" s="4">
        <f>MIN(4,INT((AA1792-1)*4/COUNTIF($C$2:$C$3444,C1792))+1)</f>
        <v/>
      </c>
    </row>
    <row r="1793">
      <c r="A1793" s="5" t="inlineStr">
        <is>
          <t>W02078</t>
        </is>
      </c>
      <c r="B1793" s="5" t="inlineStr">
        <is>
          <t>DE · Munich</t>
        </is>
      </c>
      <c r="C1793" s="5" t="inlineStr">
        <is>
          <t>DE</t>
        </is>
      </c>
      <c r="D1793" s="5" t="inlineStr">
        <is>
          <t>Munich</t>
        </is>
      </c>
      <c r="E1793" s="5" t="inlineStr">
        <is>
          <t>Customer Service</t>
        </is>
      </c>
      <c r="F1793" s="5" t="inlineStr">
        <is>
          <t>L2</t>
        </is>
      </c>
      <c r="G1793" s="5" t="inlineStr">
        <is>
          <t>Customer Service L2</t>
        </is>
      </c>
      <c r="H1793" s="5" t="inlineStr">
        <is>
          <t>F</t>
        </is>
      </c>
      <c r="I1793" s="5" t="inlineStr">
        <is>
          <t>Fixed-term</t>
        </is>
      </c>
      <c r="J1793" s="5" t="inlineStr">
        <is>
          <t>Onsite</t>
        </is>
      </c>
      <c r="K1793" s="5" t="n">
        <v>1</v>
      </c>
      <c r="L1793" s="5" t="n">
        <v>40</v>
      </c>
      <c r="M1793" s="5" t="n">
        <v>2</v>
      </c>
      <c r="N1793" s="41" t="n">
        <v>44000</v>
      </c>
      <c r="O1793" s="41" t="n">
        <v>0</v>
      </c>
      <c r="P1793" s="41" t="n">
        <v>0</v>
      </c>
      <c r="Q1793" s="41" t="n">
        <v>1800</v>
      </c>
      <c r="R1793" s="41" t="n">
        <v>0</v>
      </c>
      <c r="S1793" s="28">
        <f>L1793*Settings!$C$7</f>
        <v/>
      </c>
      <c r="T1793" s="34">
        <f>O1793+P1793+Q1793+R1793</f>
        <v/>
      </c>
      <c r="U1793" s="34">
        <f>N1793+T1793</f>
        <v/>
      </c>
      <c r="V1793" s="33">
        <f>N1793/S1793</f>
        <v/>
      </c>
      <c r="W1793" s="33">
        <f>T1793/S1793</f>
        <v/>
      </c>
      <c r="X1793" s="33">
        <f>U1793/S1793</f>
        <v/>
      </c>
      <c r="Y1793" s="4">
        <f>IF(T1793&gt;0,1,0)</f>
        <v/>
      </c>
      <c r="Z1793" s="4">
        <f>INDEX('Job Evaluation'!$I$5:$I$40,MATCH(G1793,'Job Evaluation'!$A$5:$A$40,0))</f>
        <v/>
      </c>
      <c r="AA1793" s="4">
        <f>SUMPRODUCT(($C$2:$C$3444=C1793)*($X$2:$X$3444&lt;X1793))+SUMPRODUCT(($C$2:C1793=C1793)*($X$2:X1793=X1793))</f>
        <v/>
      </c>
      <c r="AB1793" s="4">
        <f>MIN(4,INT((AA1793-1)*4/COUNTIF($C$2:$C$3444,C1793))+1)</f>
        <v/>
      </c>
    </row>
    <row r="1794">
      <c r="A1794" s="5" t="inlineStr">
        <is>
          <t>W02079</t>
        </is>
      </c>
      <c r="B1794" s="5" t="inlineStr">
        <is>
          <t>PL · Kraków</t>
        </is>
      </c>
      <c r="C1794" s="5" t="inlineStr">
        <is>
          <t>PL</t>
        </is>
      </c>
      <c r="D1794" s="5" t="inlineStr">
        <is>
          <t>Krakow</t>
        </is>
      </c>
      <c r="E1794" s="5" t="inlineStr">
        <is>
          <t>Tech</t>
        </is>
      </c>
      <c r="F1794" s="5" t="inlineStr">
        <is>
          <t>L2</t>
        </is>
      </c>
      <c r="G1794" s="5" t="inlineStr">
        <is>
          <t>Tech L2</t>
        </is>
      </c>
      <c r="H1794" s="5" t="inlineStr">
        <is>
          <t>M</t>
        </is>
      </c>
      <c r="I1794" s="5" t="inlineStr">
        <is>
          <t>Permanent</t>
        </is>
      </c>
      <c r="J1794" s="5" t="inlineStr">
        <is>
          <t>Hybrid</t>
        </is>
      </c>
      <c r="K1794" s="5" t="n">
        <v>1</v>
      </c>
      <c r="L1794" s="5" t="n">
        <v>40</v>
      </c>
      <c r="M1794" s="5" t="n">
        <v>2</v>
      </c>
      <c r="N1794" s="41" t="n">
        <v>31000</v>
      </c>
      <c r="O1794" s="41" t="n">
        <v>0</v>
      </c>
      <c r="P1794" s="41" t="n">
        <v>0</v>
      </c>
      <c r="Q1794" s="41" t="n">
        <v>0</v>
      </c>
      <c r="R1794" s="41" t="n">
        <v>0</v>
      </c>
      <c r="S1794" s="28">
        <f>L1794*Settings!$C$7</f>
        <v/>
      </c>
      <c r="T1794" s="34">
        <f>O1794+P1794+Q1794+R1794</f>
        <v/>
      </c>
      <c r="U1794" s="34">
        <f>N1794+T1794</f>
        <v/>
      </c>
      <c r="V1794" s="33">
        <f>N1794/S1794</f>
        <v/>
      </c>
      <c r="W1794" s="33">
        <f>T1794/S1794</f>
        <v/>
      </c>
      <c r="X1794" s="33">
        <f>U1794/S1794</f>
        <v/>
      </c>
      <c r="Y1794" s="4">
        <f>IF(T1794&gt;0,1,0)</f>
        <v/>
      </c>
      <c r="Z1794" s="4">
        <f>INDEX('Job Evaluation'!$I$5:$I$40,MATCH(G1794,'Job Evaluation'!$A$5:$A$40,0))</f>
        <v/>
      </c>
      <c r="AA1794" s="4">
        <f>SUMPRODUCT(($C$2:$C$3444=C1794)*($X$2:$X$3444&lt;X1794))+SUMPRODUCT(($C$2:C1794=C1794)*($X$2:X1794=X1794))</f>
        <v/>
      </c>
      <c r="AB1794" s="4">
        <f>MIN(4,INT((AA1794-1)*4/COUNTIF($C$2:$C$3444,C1794))+1)</f>
        <v/>
      </c>
    </row>
    <row r="1795">
      <c r="A1795" s="5" t="inlineStr">
        <is>
          <t>W02080</t>
        </is>
      </c>
      <c r="B1795" s="5" t="inlineStr">
        <is>
          <t>IT · Milan</t>
        </is>
      </c>
      <c r="C1795" s="5" t="inlineStr">
        <is>
          <t>IT</t>
        </is>
      </c>
      <c r="D1795" s="5" t="inlineStr">
        <is>
          <t>Milan</t>
        </is>
      </c>
      <c r="E1795" s="5" t="inlineStr">
        <is>
          <t>Operations</t>
        </is>
      </c>
      <c r="F1795" s="5" t="inlineStr">
        <is>
          <t>L3</t>
        </is>
      </c>
      <c r="G1795" s="5" t="inlineStr">
        <is>
          <t>Operations L3</t>
        </is>
      </c>
      <c r="H1795" s="5" t="inlineStr">
        <is>
          <t>M</t>
        </is>
      </c>
      <c r="I1795" s="5" t="inlineStr">
        <is>
          <t>Permanent</t>
        </is>
      </c>
      <c r="J1795" s="5" t="inlineStr">
        <is>
          <t>Remote</t>
        </is>
      </c>
      <c r="K1795" s="5" t="n">
        <v>1</v>
      </c>
      <c r="L1795" s="5" t="n">
        <v>40</v>
      </c>
      <c r="M1795" s="5" t="n">
        <v>3</v>
      </c>
      <c r="N1795" s="41" t="n">
        <v>35200</v>
      </c>
      <c r="O1795" s="41" t="n">
        <v>1700</v>
      </c>
      <c r="P1795" s="41" t="n">
        <v>0</v>
      </c>
      <c r="Q1795" s="41" t="n">
        <v>0</v>
      </c>
      <c r="R1795" s="41" t="n">
        <v>0</v>
      </c>
      <c r="S1795" s="28">
        <f>L1795*Settings!$C$7</f>
        <v/>
      </c>
      <c r="T1795" s="34">
        <f>O1795+P1795+Q1795+R1795</f>
        <v/>
      </c>
      <c r="U1795" s="34">
        <f>N1795+T1795</f>
        <v/>
      </c>
      <c r="V1795" s="33">
        <f>N1795/S1795</f>
        <v/>
      </c>
      <c r="W1795" s="33">
        <f>T1795/S1795</f>
        <v/>
      </c>
      <c r="X1795" s="33">
        <f>U1795/S1795</f>
        <v/>
      </c>
      <c r="Y1795" s="4">
        <f>IF(T1795&gt;0,1,0)</f>
        <v/>
      </c>
      <c r="Z1795" s="4">
        <f>INDEX('Job Evaluation'!$I$5:$I$40,MATCH(G1795,'Job Evaluation'!$A$5:$A$40,0))</f>
        <v/>
      </c>
      <c r="AA1795" s="4">
        <f>SUMPRODUCT(($C$2:$C$3444=C1795)*($X$2:$X$3444&lt;X1795))+SUMPRODUCT(($C$2:C1795=C1795)*($X$2:X1795=X1795))</f>
        <v/>
      </c>
      <c r="AB1795" s="4">
        <f>MIN(4,INT((AA1795-1)*4/COUNTIF($C$2:$C$3444,C1795))+1)</f>
        <v/>
      </c>
    </row>
    <row r="1796">
      <c r="A1796" s="5" t="inlineStr">
        <is>
          <t>W02081</t>
        </is>
      </c>
      <c r="B1796" s="5" t="inlineStr">
        <is>
          <t>PL · Kraków</t>
        </is>
      </c>
      <c r="C1796" s="5" t="inlineStr">
        <is>
          <t>PL</t>
        </is>
      </c>
      <c r="D1796" s="5" t="inlineStr">
        <is>
          <t>Krakow</t>
        </is>
      </c>
      <c r="E1796" s="5" t="inlineStr">
        <is>
          <t>HR</t>
        </is>
      </c>
      <c r="F1796" s="5" t="inlineStr">
        <is>
          <t>L3</t>
        </is>
      </c>
      <c r="G1796" s="5" t="inlineStr">
        <is>
          <t>HR L3</t>
        </is>
      </c>
      <c r="H1796" s="5" t="inlineStr">
        <is>
          <t>F</t>
        </is>
      </c>
      <c r="I1796" s="5" t="inlineStr">
        <is>
          <t>Permanent</t>
        </is>
      </c>
      <c r="J1796" s="5" t="inlineStr">
        <is>
          <t>Hybrid</t>
        </is>
      </c>
      <c r="K1796" s="5" t="n">
        <v>1</v>
      </c>
      <c r="L1796" s="5" t="n">
        <v>40</v>
      </c>
      <c r="M1796" s="5" t="n">
        <v>4</v>
      </c>
      <c r="N1796" s="41" t="n">
        <v>30950</v>
      </c>
      <c r="O1796" s="41" t="n">
        <v>1850</v>
      </c>
      <c r="P1796" s="41" t="n">
        <v>0</v>
      </c>
      <c r="Q1796" s="41" t="n">
        <v>0</v>
      </c>
      <c r="R1796" s="41" t="n">
        <v>0</v>
      </c>
      <c r="S1796" s="28">
        <f>L1796*Settings!$C$7</f>
        <v/>
      </c>
      <c r="T1796" s="34">
        <f>O1796+P1796+Q1796+R1796</f>
        <v/>
      </c>
      <c r="U1796" s="34">
        <f>N1796+T1796</f>
        <v/>
      </c>
      <c r="V1796" s="33">
        <f>N1796/S1796</f>
        <v/>
      </c>
      <c r="W1796" s="33">
        <f>T1796/S1796</f>
        <v/>
      </c>
      <c r="X1796" s="33">
        <f>U1796/S1796</f>
        <v/>
      </c>
      <c r="Y1796" s="4">
        <f>IF(T1796&gt;0,1,0)</f>
        <v/>
      </c>
      <c r="Z1796" s="4">
        <f>INDEX('Job Evaluation'!$I$5:$I$40,MATCH(G1796,'Job Evaluation'!$A$5:$A$40,0))</f>
        <v/>
      </c>
      <c r="AA1796" s="4">
        <f>SUMPRODUCT(($C$2:$C$3444=C1796)*($X$2:$X$3444&lt;X1796))+SUMPRODUCT(($C$2:C1796=C1796)*($X$2:X1796=X1796))</f>
        <v/>
      </c>
      <c r="AB1796" s="4">
        <f>MIN(4,INT((AA1796-1)*4/COUNTIF($C$2:$C$3444,C1796))+1)</f>
        <v/>
      </c>
    </row>
    <row r="1797">
      <c r="A1797" s="5" t="inlineStr">
        <is>
          <t>W02082</t>
        </is>
      </c>
      <c r="B1797" s="5" t="inlineStr">
        <is>
          <t>IT · Milan</t>
        </is>
      </c>
      <c r="C1797" s="5" t="inlineStr">
        <is>
          <t>IT</t>
        </is>
      </c>
      <c r="D1797" s="5" t="inlineStr">
        <is>
          <t>Milan</t>
        </is>
      </c>
      <c r="E1797" s="5" t="inlineStr">
        <is>
          <t>Customer Service</t>
        </is>
      </c>
      <c r="F1797" s="5" t="inlineStr">
        <is>
          <t>L5</t>
        </is>
      </c>
      <c r="G1797" s="5" t="inlineStr">
        <is>
          <t>Customer Service L5</t>
        </is>
      </c>
      <c r="H1797" s="5" t="inlineStr">
        <is>
          <t>F</t>
        </is>
      </c>
      <c r="I1797" s="5" t="inlineStr">
        <is>
          <t>Permanent</t>
        </is>
      </c>
      <c r="J1797" s="5" t="inlineStr">
        <is>
          <t>Hybrid</t>
        </is>
      </c>
      <c r="K1797" s="5" t="n">
        <v>1</v>
      </c>
      <c r="L1797" s="5" t="n">
        <v>40</v>
      </c>
      <c r="M1797" s="5" t="n">
        <v>3</v>
      </c>
      <c r="N1797" s="41" t="n">
        <v>65050</v>
      </c>
      <c r="O1797" s="41" t="n">
        <v>6580</v>
      </c>
      <c r="P1797" s="41" t="n">
        <v>0</v>
      </c>
      <c r="Q1797" s="41" t="n">
        <v>0</v>
      </c>
      <c r="R1797" s="41" t="n">
        <v>6000</v>
      </c>
      <c r="S1797" s="28">
        <f>L1797*Settings!$C$7</f>
        <v/>
      </c>
      <c r="T1797" s="34">
        <f>O1797+P1797+Q1797+R1797</f>
        <v/>
      </c>
      <c r="U1797" s="34">
        <f>N1797+T1797</f>
        <v/>
      </c>
      <c r="V1797" s="33">
        <f>N1797/S1797</f>
        <v/>
      </c>
      <c r="W1797" s="33">
        <f>T1797/S1797</f>
        <v/>
      </c>
      <c r="X1797" s="33">
        <f>U1797/S1797</f>
        <v/>
      </c>
      <c r="Y1797" s="4">
        <f>IF(T1797&gt;0,1,0)</f>
        <v/>
      </c>
      <c r="Z1797" s="4">
        <f>INDEX('Job Evaluation'!$I$5:$I$40,MATCH(G1797,'Job Evaluation'!$A$5:$A$40,0))</f>
        <v/>
      </c>
      <c r="AA1797" s="4">
        <f>SUMPRODUCT(($C$2:$C$3444=C1797)*($X$2:$X$3444&lt;X1797))+SUMPRODUCT(($C$2:C1797=C1797)*($X$2:X1797=X1797))</f>
        <v/>
      </c>
      <c r="AB1797" s="4">
        <f>MIN(4,INT((AA1797-1)*4/COUNTIF($C$2:$C$3444,C1797))+1)</f>
        <v/>
      </c>
    </row>
    <row r="1798">
      <c r="A1798" s="5" t="inlineStr">
        <is>
          <t>W02083</t>
        </is>
      </c>
      <c r="B1798" s="5" t="inlineStr">
        <is>
          <t>ES · Barcelona</t>
        </is>
      </c>
      <c r="C1798" s="5" t="inlineStr">
        <is>
          <t>ES</t>
        </is>
      </c>
      <c r="D1798" s="5" t="inlineStr">
        <is>
          <t>Barcelona</t>
        </is>
      </c>
      <c r="E1798" s="5" t="inlineStr">
        <is>
          <t>Tech</t>
        </is>
      </c>
      <c r="F1798" s="5" t="inlineStr">
        <is>
          <t>L3</t>
        </is>
      </c>
      <c r="G1798" s="5" t="inlineStr">
        <is>
          <t>Tech L3</t>
        </is>
      </c>
      <c r="H1798" s="5" t="inlineStr">
        <is>
          <t>M</t>
        </is>
      </c>
      <c r="I1798" s="5" t="inlineStr">
        <is>
          <t>Permanent</t>
        </is>
      </c>
      <c r="J1798" s="5" t="inlineStr">
        <is>
          <t>Onsite</t>
        </is>
      </c>
      <c r="K1798" s="5" t="n">
        <v>1</v>
      </c>
      <c r="L1798" s="5" t="n">
        <v>40</v>
      </c>
      <c r="M1798" s="5" t="n">
        <v>3</v>
      </c>
      <c r="N1798" s="41" t="n">
        <v>46850</v>
      </c>
      <c r="O1798" s="41" t="n">
        <v>2340</v>
      </c>
      <c r="P1798" s="41" t="n">
        <v>0</v>
      </c>
      <c r="Q1798" s="41" t="n">
        <v>0</v>
      </c>
      <c r="R1798" s="41" t="n">
        <v>0</v>
      </c>
      <c r="S1798" s="28">
        <f>L1798*Settings!$C$7</f>
        <v/>
      </c>
      <c r="T1798" s="34">
        <f>O1798+P1798+Q1798+R1798</f>
        <v/>
      </c>
      <c r="U1798" s="34">
        <f>N1798+T1798</f>
        <v/>
      </c>
      <c r="V1798" s="33">
        <f>N1798/S1798</f>
        <v/>
      </c>
      <c r="W1798" s="33">
        <f>T1798/S1798</f>
        <v/>
      </c>
      <c r="X1798" s="33">
        <f>U1798/S1798</f>
        <v/>
      </c>
      <c r="Y1798" s="4">
        <f>IF(T1798&gt;0,1,0)</f>
        <v/>
      </c>
      <c r="Z1798" s="4">
        <f>INDEX('Job Evaluation'!$I$5:$I$40,MATCH(G1798,'Job Evaluation'!$A$5:$A$40,0))</f>
        <v/>
      </c>
      <c r="AA1798" s="4">
        <f>SUMPRODUCT(($C$2:$C$3444=C1798)*($X$2:$X$3444&lt;X1798))+SUMPRODUCT(($C$2:C1798=C1798)*($X$2:X1798=X1798))</f>
        <v/>
      </c>
      <c r="AB1798" s="4">
        <f>MIN(4,INT((AA1798-1)*4/COUNTIF($C$2:$C$3444,C1798))+1)</f>
        <v/>
      </c>
    </row>
    <row r="1799">
      <c r="A1799" s="5" t="inlineStr">
        <is>
          <t>W02084</t>
        </is>
      </c>
      <c r="B1799" s="5" t="inlineStr">
        <is>
          <t>PL · Kraków</t>
        </is>
      </c>
      <c r="C1799" s="5" t="inlineStr">
        <is>
          <t>PL</t>
        </is>
      </c>
      <c r="D1799" s="5" t="inlineStr">
        <is>
          <t>Krakow</t>
        </is>
      </c>
      <c r="E1799" s="5" t="inlineStr">
        <is>
          <t>Customer Service</t>
        </is>
      </c>
      <c r="F1799" s="5" t="inlineStr">
        <is>
          <t>L4</t>
        </is>
      </c>
      <c r="G1799" s="5" t="inlineStr">
        <is>
          <t>Customer Service L4</t>
        </is>
      </c>
      <c r="H1799" s="5" t="inlineStr">
        <is>
          <t>F</t>
        </is>
      </c>
      <c r="I1799" s="5" t="inlineStr">
        <is>
          <t>Permanent</t>
        </is>
      </c>
      <c r="J1799" s="5" t="inlineStr">
        <is>
          <t>Hybrid</t>
        </is>
      </c>
      <c r="K1799" s="5" t="n">
        <v>1</v>
      </c>
      <c r="L1799" s="5" t="n">
        <v>40</v>
      </c>
      <c r="M1799" s="5" t="n">
        <v>3</v>
      </c>
      <c r="N1799" s="41" t="n">
        <v>40050</v>
      </c>
      <c r="O1799" s="41" t="n">
        <v>3320</v>
      </c>
      <c r="P1799" s="41" t="n">
        <v>0</v>
      </c>
      <c r="Q1799" s="41" t="n">
        <v>0</v>
      </c>
      <c r="R1799" s="41" t="n">
        <v>0</v>
      </c>
      <c r="S1799" s="28">
        <f>L1799*Settings!$C$7</f>
        <v/>
      </c>
      <c r="T1799" s="34">
        <f>O1799+P1799+Q1799+R1799</f>
        <v/>
      </c>
      <c r="U1799" s="34">
        <f>N1799+T1799</f>
        <v/>
      </c>
      <c r="V1799" s="33">
        <f>N1799/S1799</f>
        <v/>
      </c>
      <c r="W1799" s="33">
        <f>T1799/S1799</f>
        <v/>
      </c>
      <c r="X1799" s="33">
        <f>U1799/S1799</f>
        <v/>
      </c>
      <c r="Y1799" s="4">
        <f>IF(T1799&gt;0,1,0)</f>
        <v/>
      </c>
      <c r="Z1799" s="4">
        <f>INDEX('Job Evaluation'!$I$5:$I$40,MATCH(G1799,'Job Evaluation'!$A$5:$A$40,0))</f>
        <v/>
      </c>
      <c r="AA1799" s="4">
        <f>SUMPRODUCT(($C$2:$C$3444=C1799)*($X$2:$X$3444&lt;X1799))+SUMPRODUCT(($C$2:C1799=C1799)*($X$2:X1799=X1799))</f>
        <v/>
      </c>
      <c r="AB1799" s="4">
        <f>MIN(4,INT((AA1799-1)*4/COUNTIF($C$2:$C$3444,C1799))+1)</f>
        <v/>
      </c>
    </row>
    <row r="1800">
      <c r="A1800" s="5" t="inlineStr">
        <is>
          <t>W02085</t>
        </is>
      </c>
      <c r="B1800" s="5" t="inlineStr">
        <is>
          <t>PL · Kraków</t>
        </is>
      </c>
      <c r="C1800" s="5" t="inlineStr">
        <is>
          <t>PL</t>
        </is>
      </c>
      <c r="D1800" s="5" t="inlineStr">
        <is>
          <t>Krakow</t>
        </is>
      </c>
      <c r="E1800" s="5" t="inlineStr">
        <is>
          <t>Operations</t>
        </is>
      </c>
      <c r="F1800" s="5" t="inlineStr">
        <is>
          <t>L4</t>
        </is>
      </c>
      <c r="G1800" s="5" t="inlineStr">
        <is>
          <t>Operations L4</t>
        </is>
      </c>
      <c r="H1800" s="5" t="inlineStr">
        <is>
          <t>F</t>
        </is>
      </c>
      <c r="I1800" s="5" t="inlineStr">
        <is>
          <t>Fixed-term</t>
        </is>
      </c>
      <c r="J1800" s="5" t="inlineStr">
        <is>
          <t>Hybrid</t>
        </is>
      </c>
      <c r="K1800" s="5" t="n">
        <v>1</v>
      </c>
      <c r="L1800" s="5" t="n">
        <v>40</v>
      </c>
      <c r="M1800" s="5" t="n">
        <v>3</v>
      </c>
      <c r="N1800" s="41" t="n">
        <v>41450</v>
      </c>
      <c r="O1800" s="41" t="n">
        <v>3370</v>
      </c>
      <c r="P1800" s="41" t="n">
        <v>0</v>
      </c>
      <c r="Q1800" s="41" t="n">
        <v>0</v>
      </c>
      <c r="R1800" s="41" t="n">
        <v>0</v>
      </c>
      <c r="S1800" s="28">
        <f>L1800*Settings!$C$7</f>
        <v/>
      </c>
      <c r="T1800" s="34">
        <f>O1800+P1800+Q1800+R1800</f>
        <v/>
      </c>
      <c r="U1800" s="34">
        <f>N1800+T1800</f>
        <v/>
      </c>
      <c r="V1800" s="33">
        <f>N1800/S1800</f>
        <v/>
      </c>
      <c r="W1800" s="33">
        <f>T1800/S1800</f>
        <v/>
      </c>
      <c r="X1800" s="33">
        <f>U1800/S1800</f>
        <v/>
      </c>
      <c r="Y1800" s="4">
        <f>IF(T1800&gt;0,1,0)</f>
        <v/>
      </c>
      <c r="Z1800" s="4">
        <f>INDEX('Job Evaluation'!$I$5:$I$40,MATCH(G1800,'Job Evaluation'!$A$5:$A$40,0))</f>
        <v/>
      </c>
      <c r="AA1800" s="4">
        <f>SUMPRODUCT(($C$2:$C$3444=C1800)*($X$2:$X$3444&lt;X1800))+SUMPRODUCT(($C$2:C1800=C1800)*($X$2:X1800=X1800))</f>
        <v/>
      </c>
      <c r="AB1800" s="4">
        <f>MIN(4,INT((AA1800-1)*4/COUNTIF($C$2:$C$3444,C1800))+1)</f>
        <v/>
      </c>
    </row>
    <row r="1801">
      <c r="A1801" s="5" t="inlineStr">
        <is>
          <t>W02086</t>
        </is>
      </c>
      <c r="B1801" s="5" t="inlineStr">
        <is>
          <t>DE · Munich</t>
        </is>
      </c>
      <c r="C1801" s="5" t="inlineStr">
        <is>
          <t>DE</t>
        </is>
      </c>
      <c r="D1801" s="5" t="inlineStr">
        <is>
          <t>Munich</t>
        </is>
      </c>
      <c r="E1801" s="5" t="inlineStr">
        <is>
          <t>Operations</t>
        </is>
      </c>
      <c r="F1801" s="5" t="inlineStr">
        <is>
          <t>L3</t>
        </is>
      </c>
      <c r="G1801" s="5" t="inlineStr">
        <is>
          <t>Operations L3</t>
        </is>
      </c>
      <c r="H1801" s="5" t="inlineStr">
        <is>
          <t>F</t>
        </is>
      </c>
      <c r="I1801" s="5" t="inlineStr">
        <is>
          <t>Permanent</t>
        </is>
      </c>
      <c r="J1801" s="5" t="inlineStr">
        <is>
          <t>Hybrid</t>
        </is>
      </c>
      <c r="K1801" s="5" t="n">
        <v>1</v>
      </c>
      <c r="L1801" s="5" t="n">
        <v>40</v>
      </c>
      <c r="M1801" s="5" t="n">
        <v>4</v>
      </c>
      <c r="N1801" s="41" t="n">
        <v>54300</v>
      </c>
      <c r="O1801" s="41" t="n">
        <v>3320</v>
      </c>
      <c r="P1801" s="41" t="n">
        <v>0</v>
      </c>
      <c r="Q1801" s="41" t="n">
        <v>0</v>
      </c>
      <c r="R1801" s="41" t="n">
        <v>0</v>
      </c>
      <c r="S1801" s="28">
        <f>L1801*Settings!$C$7</f>
        <v/>
      </c>
      <c r="T1801" s="34">
        <f>O1801+P1801+Q1801+R1801</f>
        <v/>
      </c>
      <c r="U1801" s="34">
        <f>N1801+T1801</f>
        <v/>
      </c>
      <c r="V1801" s="33">
        <f>N1801/S1801</f>
        <v/>
      </c>
      <c r="W1801" s="33">
        <f>T1801/S1801</f>
        <v/>
      </c>
      <c r="X1801" s="33">
        <f>U1801/S1801</f>
        <v/>
      </c>
      <c r="Y1801" s="4">
        <f>IF(T1801&gt;0,1,0)</f>
        <v/>
      </c>
      <c r="Z1801" s="4">
        <f>INDEX('Job Evaluation'!$I$5:$I$40,MATCH(G1801,'Job Evaluation'!$A$5:$A$40,0))</f>
        <v/>
      </c>
      <c r="AA1801" s="4">
        <f>SUMPRODUCT(($C$2:$C$3444=C1801)*($X$2:$X$3444&lt;X1801))+SUMPRODUCT(($C$2:C1801=C1801)*($X$2:X1801=X1801))</f>
        <v/>
      </c>
      <c r="AB1801" s="4">
        <f>MIN(4,INT((AA1801-1)*4/COUNTIF($C$2:$C$3444,C1801))+1)</f>
        <v/>
      </c>
    </row>
    <row r="1802">
      <c r="A1802" s="5" t="inlineStr">
        <is>
          <t>W02089</t>
        </is>
      </c>
      <c r="B1802" s="5" t="inlineStr">
        <is>
          <t>IT · Milan</t>
        </is>
      </c>
      <c r="C1802" s="5" t="inlineStr">
        <is>
          <t>IT</t>
        </is>
      </c>
      <c r="D1802" s="5" t="inlineStr">
        <is>
          <t>Milan</t>
        </is>
      </c>
      <c r="E1802" s="5" t="inlineStr">
        <is>
          <t>Operations</t>
        </is>
      </c>
      <c r="F1802" s="5" t="inlineStr">
        <is>
          <t>L2</t>
        </is>
      </c>
      <c r="G1802" s="5" t="inlineStr">
        <is>
          <t>Operations L2</t>
        </is>
      </c>
      <c r="H1802" s="5" t="inlineStr">
        <is>
          <t>F</t>
        </is>
      </c>
      <c r="I1802" s="5" t="inlineStr">
        <is>
          <t>Permanent</t>
        </is>
      </c>
      <c r="J1802" s="5" t="inlineStr">
        <is>
          <t>Remote</t>
        </is>
      </c>
      <c r="K1802" s="5" t="n">
        <v>1</v>
      </c>
      <c r="L1802" s="5" t="n">
        <v>40</v>
      </c>
      <c r="M1802" s="5" t="n">
        <v>3</v>
      </c>
      <c r="N1802" s="41" t="n">
        <v>31450</v>
      </c>
      <c r="O1802" s="41" t="n">
        <v>0</v>
      </c>
      <c r="P1802" s="41" t="n">
        <v>0</v>
      </c>
      <c r="Q1802" s="41" t="n">
        <v>0</v>
      </c>
      <c r="R1802" s="41" t="n">
        <v>0</v>
      </c>
      <c r="S1802" s="28">
        <f>L1802*Settings!$C$7</f>
        <v/>
      </c>
      <c r="T1802" s="34">
        <f>O1802+P1802+Q1802+R1802</f>
        <v/>
      </c>
      <c r="U1802" s="34">
        <f>N1802+T1802</f>
        <v/>
      </c>
      <c r="V1802" s="33">
        <f>N1802/S1802</f>
        <v/>
      </c>
      <c r="W1802" s="33">
        <f>T1802/S1802</f>
        <v/>
      </c>
      <c r="X1802" s="33">
        <f>U1802/S1802</f>
        <v/>
      </c>
      <c r="Y1802" s="4">
        <f>IF(T1802&gt;0,1,0)</f>
        <v/>
      </c>
      <c r="Z1802" s="4">
        <f>INDEX('Job Evaluation'!$I$5:$I$40,MATCH(G1802,'Job Evaluation'!$A$5:$A$40,0))</f>
        <v/>
      </c>
      <c r="AA1802" s="4">
        <f>SUMPRODUCT(($C$2:$C$3444=C1802)*($X$2:$X$3444&lt;X1802))+SUMPRODUCT(($C$2:C1802=C1802)*($X$2:X1802=X1802))</f>
        <v/>
      </c>
      <c r="AB1802" s="4">
        <f>MIN(4,INT((AA1802-1)*4/COUNTIF($C$2:$C$3444,C1802))+1)</f>
        <v/>
      </c>
    </row>
    <row r="1803">
      <c r="A1803" s="5" t="inlineStr">
        <is>
          <t>W02090</t>
        </is>
      </c>
      <c r="B1803" s="5" t="inlineStr">
        <is>
          <t>IT · Milan</t>
        </is>
      </c>
      <c r="C1803" s="5" t="inlineStr">
        <is>
          <t>IT</t>
        </is>
      </c>
      <c r="D1803" s="5" t="inlineStr">
        <is>
          <t>Milan</t>
        </is>
      </c>
      <c r="E1803" s="5" t="inlineStr">
        <is>
          <t>Sales</t>
        </is>
      </c>
      <c r="F1803" s="5" t="inlineStr">
        <is>
          <t>L2</t>
        </is>
      </c>
      <c r="G1803" s="5" t="inlineStr">
        <is>
          <t>Sales L2</t>
        </is>
      </c>
      <c r="H1803" s="5" t="inlineStr">
        <is>
          <t>M</t>
        </is>
      </c>
      <c r="I1803" s="5" t="inlineStr">
        <is>
          <t>Fixed-term</t>
        </is>
      </c>
      <c r="J1803" s="5" t="inlineStr">
        <is>
          <t>Onsite</t>
        </is>
      </c>
      <c r="K1803" s="5" t="n">
        <v>1</v>
      </c>
      <c r="L1803" s="5" t="n">
        <v>40</v>
      </c>
      <c r="M1803" s="5" t="n">
        <v>3</v>
      </c>
      <c r="N1803" s="41" t="n">
        <v>35850</v>
      </c>
      <c r="O1803" s="41" t="n">
        <v>0</v>
      </c>
      <c r="P1803" s="41" t="n">
        <v>4120</v>
      </c>
      <c r="Q1803" s="41" t="n">
        <v>0</v>
      </c>
      <c r="R1803" s="41" t="n">
        <v>0</v>
      </c>
      <c r="S1803" s="28">
        <f>L1803*Settings!$C$7</f>
        <v/>
      </c>
      <c r="T1803" s="34">
        <f>O1803+P1803+Q1803+R1803</f>
        <v/>
      </c>
      <c r="U1803" s="34">
        <f>N1803+T1803</f>
        <v/>
      </c>
      <c r="V1803" s="33">
        <f>N1803/S1803</f>
        <v/>
      </c>
      <c r="W1803" s="33">
        <f>T1803/S1803</f>
        <v/>
      </c>
      <c r="X1803" s="33">
        <f>U1803/S1803</f>
        <v/>
      </c>
      <c r="Y1803" s="4">
        <f>IF(T1803&gt;0,1,0)</f>
        <v/>
      </c>
      <c r="Z1803" s="4">
        <f>INDEX('Job Evaluation'!$I$5:$I$40,MATCH(G1803,'Job Evaluation'!$A$5:$A$40,0))</f>
        <v/>
      </c>
      <c r="AA1803" s="4">
        <f>SUMPRODUCT(($C$2:$C$3444=C1803)*($X$2:$X$3444&lt;X1803))+SUMPRODUCT(($C$2:C1803=C1803)*($X$2:X1803=X1803))</f>
        <v/>
      </c>
      <c r="AB1803" s="4">
        <f>MIN(4,INT((AA1803-1)*4/COUNTIF($C$2:$C$3444,C1803))+1)</f>
        <v/>
      </c>
    </row>
    <row r="1804">
      <c r="A1804" s="5" t="inlineStr">
        <is>
          <t>W02091</t>
        </is>
      </c>
      <c r="B1804" s="5" t="inlineStr">
        <is>
          <t>PL · Kraków</t>
        </is>
      </c>
      <c r="C1804" s="5" t="inlineStr">
        <is>
          <t>PL</t>
        </is>
      </c>
      <c r="D1804" s="5" t="inlineStr">
        <is>
          <t>Krakow</t>
        </is>
      </c>
      <c r="E1804" s="5" t="inlineStr">
        <is>
          <t>Operations</t>
        </is>
      </c>
      <c r="F1804" s="5" t="inlineStr">
        <is>
          <t>L2</t>
        </is>
      </c>
      <c r="G1804" s="5" t="inlineStr">
        <is>
          <t>Operations L2</t>
        </is>
      </c>
      <c r="H1804" s="5" t="inlineStr">
        <is>
          <t>F</t>
        </is>
      </c>
      <c r="I1804" s="5" t="inlineStr">
        <is>
          <t>Permanent</t>
        </is>
      </c>
      <c r="J1804" s="5" t="inlineStr">
        <is>
          <t>Hybrid</t>
        </is>
      </c>
      <c r="K1804" s="5" t="n">
        <v>1</v>
      </c>
      <c r="L1804" s="5" t="n">
        <v>40</v>
      </c>
      <c r="M1804" s="5" t="n">
        <v>3</v>
      </c>
      <c r="N1804" s="41" t="n">
        <v>24900</v>
      </c>
      <c r="O1804" s="41" t="n">
        <v>0</v>
      </c>
      <c r="P1804" s="41" t="n">
        <v>0</v>
      </c>
      <c r="Q1804" s="41" t="n">
        <v>0</v>
      </c>
      <c r="R1804" s="41" t="n">
        <v>0</v>
      </c>
      <c r="S1804" s="28">
        <f>L1804*Settings!$C$7</f>
        <v/>
      </c>
      <c r="T1804" s="34">
        <f>O1804+P1804+Q1804+R1804</f>
        <v/>
      </c>
      <c r="U1804" s="34">
        <f>N1804+T1804</f>
        <v/>
      </c>
      <c r="V1804" s="33">
        <f>N1804/S1804</f>
        <v/>
      </c>
      <c r="W1804" s="33">
        <f>T1804/S1804</f>
        <v/>
      </c>
      <c r="X1804" s="33">
        <f>U1804/S1804</f>
        <v/>
      </c>
      <c r="Y1804" s="4">
        <f>IF(T1804&gt;0,1,0)</f>
        <v/>
      </c>
      <c r="Z1804" s="4">
        <f>INDEX('Job Evaluation'!$I$5:$I$40,MATCH(G1804,'Job Evaluation'!$A$5:$A$40,0))</f>
        <v/>
      </c>
      <c r="AA1804" s="4">
        <f>SUMPRODUCT(($C$2:$C$3444=C1804)*($X$2:$X$3444&lt;X1804))+SUMPRODUCT(($C$2:C1804=C1804)*($X$2:X1804=X1804))</f>
        <v/>
      </c>
      <c r="AB1804" s="4">
        <f>MIN(4,INT((AA1804-1)*4/COUNTIF($C$2:$C$3444,C1804))+1)</f>
        <v/>
      </c>
    </row>
    <row r="1805">
      <c r="A1805" s="5" t="inlineStr">
        <is>
          <t>W02093</t>
        </is>
      </c>
      <c r="B1805" s="5" t="inlineStr">
        <is>
          <t>ES · Barcelona</t>
        </is>
      </c>
      <c r="C1805" s="5" t="inlineStr">
        <is>
          <t>ES</t>
        </is>
      </c>
      <c r="D1805" s="5" t="inlineStr">
        <is>
          <t>Barcelona</t>
        </is>
      </c>
      <c r="E1805" s="5" t="inlineStr">
        <is>
          <t>Sales</t>
        </is>
      </c>
      <c r="F1805" s="5" t="inlineStr">
        <is>
          <t>L1</t>
        </is>
      </c>
      <c r="G1805" s="5" t="inlineStr">
        <is>
          <t>Sales L1</t>
        </is>
      </c>
      <c r="H1805" s="5" t="inlineStr">
        <is>
          <t>M</t>
        </is>
      </c>
      <c r="I1805" s="5" t="inlineStr">
        <is>
          <t>Permanent</t>
        </is>
      </c>
      <c r="J1805" s="5" t="inlineStr">
        <is>
          <t>Remote</t>
        </is>
      </c>
      <c r="K1805" s="5" t="n">
        <v>1</v>
      </c>
      <c r="L1805" s="5" t="n">
        <v>40</v>
      </c>
      <c r="M1805" s="5" t="n">
        <v>3</v>
      </c>
      <c r="N1805" s="41" t="n">
        <v>23900</v>
      </c>
      <c r="O1805" s="41" t="n">
        <v>0</v>
      </c>
      <c r="P1805" s="41" t="n">
        <v>3260</v>
      </c>
      <c r="Q1805" s="41" t="n">
        <v>0</v>
      </c>
      <c r="R1805" s="41" t="n">
        <v>0</v>
      </c>
      <c r="S1805" s="28">
        <f>L1805*Settings!$C$7</f>
        <v/>
      </c>
      <c r="T1805" s="34">
        <f>O1805+P1805+Q1805+R1805</f>
        <v/>
      </c>
      <c r="U1805" s="34">
        <f>N1805+T1805</f>
        <v/>
      </c>
      <c r="V1805" s="33">
        <f>N1805/S1805</f>
        <v/>
      </c>
      <c r="W1805" s="33">
        <f>T1805/S1805</f>
        <v/>
      </c>
      <c r="X1805" s="33">
        <f>U1805/S1805</f>
        <v/>
      </c>
      <c r="Y1805" s="4">
        <f>IF(T1805&gt;0,1,0)</f>
        <v/>
      </c>
      <c r="Z1805" s="4">
        <f>INDEX('Job Evaluation'!$I$5:$I$40,MATCH(G1805,'Job Evaluation'!$A$5:$A$40,0))</f>
        <v/>
      </c>
      <c r="AA1805" s="4">
        <f>SUMPRODUCT(($C$2:$C$3444=C1805)*($X$2:$X$3444&lt;X1805))+SUMPRODUCT(($C$2:C1805=C1805)*($X$2:X1805=X1805))</f>
        <v/>
      </c>
      <c r="AB1805" s="4">
        <f>MIN(4,INT((AA1805-1)*4/COUNTIF($C$2:$C$3444,C1805))+1)</f>
        <v/>
      </c>
    </row>
    <row r="1806">
      <c r="A1806" s="5" t="inlineStr">
        <is>
          <t>W02094</t>
        </is>
      </c>
      <c r="B1806" s="5" t="inlineStr">
        <is>
          <t>PL · Kraków</t>
        </is>
      </c>
      <c r="C1806" s="5" t="inlineStr">
        <is>
          <t>PL</t>
        </is>
      </c>
      <c r="D1806" s="5" t="inlineStr">
        <is>
          <t>Krakow</t>
        </is>
      </c>
      <c r="E1806" s="5" t="inlineStr">
        <is>
          <t>Operations</t>
        </is>
      </c>
      <c r="F1806" s="5" t="inlineStr">
        <is>
          <t>L1</t>
        </is>
      </c>
      <c r="G1806" s="5" t="inlineStr">
        <is>
          <t>Operations L1</t>
        </is>
      </c>
      <c r="H1806" s="5" t="inlineStr">
        <is>
          <t>M</t>
        </is>
      </c>
      <c r="I1806" s="5" t="inlineStr">
        <is>
          <t>Permanent</t>
        </is>
      </c>
      <c r="J1806" s="5" t="inlineStr">
        <is>
          <t>Onsite</t>
        </is>
      </c>
      <c r="K1806" s="5" t="n">
        <v>1</v>
      </c>
      <c r="L1806" s="5" t="n">
        <v>40</v>
      </c>
      <c r="M1806" s="5" t="n">
        <v>4</v>
      </c>
      <c r="N1806" s="41" t="n">
        <v>16500</v>
      </c>
      <c r="O1806" s="41" t="n">
        <v>0</v>
      </c>
      <c r="P1806" s="41" t="n">
        <v>0</v>
      </c>
      <c r="Q1806" s="41" t="n">
        <v>840</v>
      </c>
      <c r="R1806" s="41" t="n">
        <v>0</v>
      </c>
      <c r="S1806" s="28">
        <f>L1806*Settings!$C$7</f>
        <v/>
      </c>
      <c r="T1806" s="34">
        <f>O1806+P1806+Q1806+R1806</f>
        <v/>
      </c>
      <c r="U1806" s="34">
        <f>N1806+T1806</f>
        <v/>
      </c>
      <c r="V1806" s="33">
        <f>N1806/S1806</f>
        <v/>
      </c>
      <c r="W1806" s="33">
        <f>T1806/S1806</f>
        <v/>
      </c>
      <c r="X1806" s="33">
        <f>U1806/S1806</f>
        <v/>
      </c>
      <c r="Y1806" s="4">
        <f>IF(T1806&gt;0,1,0)</f>
        <v/>
      </c>
      <c r="Z1806" s="4">
        <f>INDEX('Job Evaluation'!$I$5:$I$40,MATCH(G1806,'Job Evaluation'!$A$5:$A$40,0))</f>
        <v/>
      </c>
      <c r="AA1806" s="4">
        <f>SUMPRODUCT(($C$2:$C$3444=C1806)*($X$2:$X$3444&lt;X1806))+SUMPRODUCT(($C$2:C1806=C1806)*($X$2:X1806=X1806))</f>
        <v/>
      </c>
      <c r="AB1806" s="4">
        <f>MIN(4,INT((AA1806-1)*4/COUNTIF($C$2:$C$3444,C1806))+1)</f>
        <v/>
      </c>
    </row>
    <row r="1807">
      <c r="A1807" s="5" t="inlineStr">
        <is>
          <t>W02095</t>
        </is>
      </c>
      <c r="B1807" s="5" t="inlineStr">
        <is>
          <t>IT · Milan</t>
        </is>
      </c>
      <c r="C1807" s="5" t="inlineStr">
        <is>
          <t>IT</t>
        </is>
      </c>
      <c r="D1807" s="5" t="inlineStr">
        <is>
          <t>Milan</t>
        </is>
      </c>
      <c r="E1807" s="5" t="inlineStr">
        <is>
          <t>Sales</t>
        </is>
      </c>
      <c r="F1807" s="5" t="inlineStr">
        <is>
          <t>L3</t>
        </is>
      </c>
      <c r="G1807" s="5" t="inlineStr">
        <is>
          <t>Sales L3</t>
        </is>
      </c>
      <c r="H1807" s="5" t="inlineStr">
        <is>
          <t>F</t>
        </is>
      </c>
      <c r="I1807" s="5" t="inlineStr">
        <is>
          <t>Fixed-term</t>
        </is>
      </c>
      <c r="J1807" s="5" t="inlineStr">
        <is>
          <t>Remote</t>
        </is>
      </c>
      <c r="K1807" s="5" t="n">
        <v>1</v>
      </c>
      <c r="L1807" s="5" t="n">
        <v>40</v>
      </c>
      <c r="M1807" s="5" t="n">
        <v>3</v>
      </c>
      <c r="N1807" s="41" t="n">
        <v>34450</v>
      </c>
      <c r="O1807" s="41" t="n">
        <v>1720</v>
      </c>
      <c r="P1807" s="41" t="n">
        <v>2610</v>
      </c>
      <c r="Q1807" s="41" t="n">
        <v>0</v>
      </c>
      <c r="R1807" s="41" t="n">
        <v>0</v>
      </c>
      <c r="S1807" s="28">
        <f>L1807*Settings!$C$7</f>
        <v/>
      </c>
      <c r="T1807" s="34">
        <f>O1807+P1807+Q1807+R1807</f>
        <v/>
      </c>
      <c r="U1807" s="34">
        <f>N1807+T1807</f>
        <v/>
      </c>
      <c r="V1807" s="33">
        <f>N1807/S1807</f>
        <v/>
      </c>
      <c r="W1807" s="33">
        <f>T1807/S1807</f>
        <v/>
      </c>
      <c r="X1807" s="33">
        <f>U1807/S1807</f>
        <v/>
      </c>
      <c r="Y1807" s="4">
        <f>IF(T1807&gt;0,1,0)</f>
        <v/>
      </c>
      <c r="Z1807" s="4">
        <f>INDEX('Job Evaluation'!$I$5:$I$40,MATCH(G1807,'Job Evaluation'!$A$5:$A$40,0))</f>
        <v/>
      </c>
      <c r="AA1807" s="4">
        <f>SUMPRODUCT(($C$2:$C$3444=C1807)*($X$2:$X$3444&lt;X1807))+SUMPRODUCT(($C$2:C1807=C1807)*($X$2:X1807=X1807))</f>
        <v/>
      </c>
      <c r="AB1807" s="4">
        <f>MIN(4,INT((AA1807-1)*4/COUNTIF($C$2:$C$3444,C1807))+1)</f>
        <v/>
      </c>
    </row>
    <row r="1808">
      <c r="A1808" s="5" t="inlineStr">
        <is>
          <t>W02096</t>
        </is>
      </c>
      <c r="B1808" s="5" t="inlineStr">
        <is>
          <t>IT · Milan</t>
        </is>
      </c>
      <c r="C1808" s="5" t="inlineStr">
        <is>
          <t>IT</t>
        </is>
      </c>
      <c r="D1808" s="5" t="inlineStr">
        <is>
          <t>Milan</t>
        </is>
      </c>
      <c r="E1808" s="5" t="inlineStr">
        <is>
          <t>Finance</t>
        </is>
      </c>
      <c r="F1808" s="5" t="inlineStr">
        <is>
          <t>L2</t>
        </is>
      </c>
      <c r="G1808" s="5" t="inlineStr">
        <is>
          <t>Finance L2</t>
        </is>
      </c>
      <c r="H1808" s="5" t="inlineStr">
        <is>
          <t>F</t>
        </is>
      </c>
      <c r="I1808" s="5" t="inlineStr">
        <is>
          <t>Permanent</t>
        </is>
      </c>
      <c r="J1808" s="5" t="inlineStr">
        <is>
          <t>Hybrid</t>
        </is>
      </c>
      <c r="K1808" s="5" t="n">
        <v>0.8</v>
      </c>
      <c r="L1808" s="5" t="n">
        <v>32</v>
      </c>
      <c r="M1808" s="5" t="n">
        <v>3</v>
      </c>
      <c r="N1808" s="41" t="n">
        <v>34720</v>
      </c>
      <c r="O1808" s="41" t="n">
        <v>0</v>
      </c>
      <c r="P1808" s="41" t="n">
        <v>0</v>
      </c>
      <c r="Q1808" s="41" t="n">
        <v>0</v>
      </c>
      <c r="R1808" s="41" t="n">
        <v>0</v>
      </c>
      <c r="S1808" s="28">
        <f>L1808*Settings!$C$7</f>
        <v/>
      </c>
      <c r="T1808" s="34">
        <f>O1808+P1808+Q1808+R1808</f>
        <v/>
      </c>
      <c r="U1808" s="34">
        <f>N1808+T1808</f>
        <v/>
      </c>
      <c r="V1808" s="33">
        <f>N1808/S1808</f>
        <v/>
      </c>
      <c r="W1808" s="33">
        <f>T1808/S1808</f>
        <v/>
      </c>
      <c r="X1808" s="33">
        <f>U1808/S1808</f>
        <v/>
      </c>
      <c r="Y1808" s="4">
        <f>IF(T1808&gt;0,1,0)</f>
        <v/>
      </c>
      <c r="Z1808" s="4">
        <f>INDEX('Job Evaluation'!$I$5:$I$40,MATCH(G1808,'Job Evaluation'!$A$5:$A$40,0))</f>
        <v/>
      </c>
      <c r="AA1808" s="4">
        <f>SUMPRODUCT(($C$2:$C$3444=C1808)*($X$2:$X$3444&lt;X1808))+SUMPRODUCT(($C$2:C1808=C1808)*($X$2:X1808=X1808))</f>
        <v/>
      </c>
      <c r="AB1808" s="4">
        <f>MIN(4,INT((AA1808-1)*4/COUNTIF($C$2:$C$3444,C1808))+1)</f>
        <v/>
      </c>
    </row>
    <row r="1809">
      <c r="A1809" s="5" t="inlineStr">
        <is>
          <t>W02097</t>
        </is>
      </c>
      <c r="B1809" s="5" t="inlineStr">
        <is>
          <t>IT · Milan</t>
        </is>
      </c>
      <c r="C1809" s="5" t="inlineStr">
        <is>
          <t>IT</t>
        </is>
      </c>
      <c r="D1809" s="5" t="inlineStr">
        <is>
          <t>Milan</t>
        </is>
      </c>
      <c r="E1809" s="5" t="inlineStr">
        <is>
          <t>Customer Service</t>
        </is>
      </c>
      <c r="F1809" s="5" t="inlineStr">
        <is>
          <t>L1</t>
        </is>
      </c>
      <c r="G1809" s="5" t="inlineStr">
        <is>
          <t>Customer Service L1</t>
        </is>
      </c>
      <c r="H1809" s="5" t="inlineStr">
        <is>
          <t>F</t>
        </is>
      </c>
      <c r="I1809" s="5" t="inlineStr">
        <is>
          <t>Permanent</t>
        </is>
      </c>
      <c r="J1809" s="5" t="inlineStr">
        <is>
          <t>Remote</t>
        </is>
      </c>
      <c r="K1809" s="5" t="n">
        <v>1</v>
      </c>
      <c r="L1809" s="5" t="n">
        <v>40</v>
      </c>
      <c r="M1809" s="5" t="n">
        <v>5</v>
      </c>
      <c r="N1809" s="41" t="n">
        <v>19750</v>
      </c>
      <c r="O1809" s="41" t="n">
        <v>0</v>
      </c>
      <c r="P1809" s="41" t="n">
        <v>0</v>
      </c>
      <c r="Q1809" s="41" t="n">
        <v>0</v>
      </c>
      <c r="R1809" s="41" t="n">
        <v>0</v>
      </c>
      <c r="S1809" s="28">
        <f>L1809*Settings!$C$7</f>
        <v/>
      </c>
      <c r="T1809" s="34">
        <f>O1809+P1809+Q1809+R1809</f>
        <v/>
      </c>
      <c r="U1809" s="34">
        <f>N1809+T1809</f>
        <v/>
      </c>
      <c r="V1809" s="33">
        <f>N1809/S1809</f>
        <v/>
      </c>
      <c r="W1809" s="33">
        <f>T1809/S1809</f>
        <v/>
      </c>
      <c r="X1809" s="33">
        <f>U1809/S1809</f>
        <v/>
      </c>
      <c r="Y1809" s="4">
        <f>IF(T1809&gt;0,1,0)</f>
        <v/>
      </c>
      <c r="Z1809" s="4">
        <f>INDEX('Job Evaluation'!$I$5:$I$40,MATCH(G1809,'Job Evaluation'!$A$5:$A$40,0))</f>
        <v/>
      </c>
      <c r="AA1809" s="4">
        <f>SUMPRODUCT(($C$2:$C$3444=C1809)*($X$2:$X$3444&lt;X1809))+SUMPRODUCT(($C$2:C1809=C1809)*($X$2:X1809=X1809))</f>
        <v/>
      </c>
      <c r="AB1809" s="4">
        <f>MIN(4,INT((AA1809-1)*4/COUNTIF($C$2:$C$3444,C1809))+1)</f>
        <v/>
      </c>
    </row>
    <row r="1810">
      <c r="A1810" s="5" t="inlineStr">
        <is>
          <t>W02098</t>
        </is>
      </c>
      <c r="B1810" s="5" t="inlineStr">
        <is>
          <t>IT · Milan</t>
        </is>
      </c>
      <c r="C1810" s="5" t="inlineStr">
        <is>
          <t>IT</t>
        </is>
      </c>
      <c r="D1810" s="5" t="inlineStr">
        <is>
          <t>Milan</t>
        </is>
      </c>
      <c r="E1810" s="5" t="inlineStr">
        <is>
          <t>Sales</t>
        </is>
      </c>
      <c r="F1810" s="5" t="inlineStr">
        <is>
          <t>L3</t>
        </is>
      </c>
      <c r="G1810" s="5" t="inlineStr">
        <is>
          <t>Sales L3</t>
        </is>
      </c>
      <c r="H1810" s="5" t="inlineStr">
        <is>
          <t>F</t>
        </is>
      </c>
      <c r="I1810" s="5" t="inlineStr">
        <is>
          <t>Permanent</t>
        </is>
      </c>
      <c r="J1810" s="5" t="inlineStr">
        <is>
          <t>Onsite</t>
        </is>
      </c>
      <c r="K1810" s="5" t="n">
        <v>1</v>
      </c>
      <c r="L1810" s="5" t="n">
        <v>40</v>
      </c>
      <c r="M1810" s="5" t="n">
        <v>4</v>
      </c>
      <c r="N1810" s="41" t="n">
        <v>45900</v>
      </c>
      <c r="O1810" s="41" t="n">
        <v>2560</v>
      </c>
      <c r="P1810" s="41" t="n">
        <v>7030</v>
      </c>
      <c r="Q1810" s="41" t="n">
        <v>0</v>
      </c>
      <c r="R1810" s="41" t="n">
        <v>0</v>
      </c>
      <c r="S1810" s="28">
        <f>L1810*Settings!$C$7</f>
        <v/>
      </c>
      <c r="T1810" s="34">
        <f>O1810+P1810+Q1810+R1810</f>
        <v/>
      </c>
      <c r="U1810" s="34">
        <f>N1810+T1810</f>
        <v/>
      </c>
      <c r="V1810" s="33">
        <f>N1810/S1810</f>
        <v/>
      </c>
      <c r="W1810" s="33">
        <f>T1810/S1810</f>
        <v/>
      </c>
      <c r="X1810" s="33">
        <f>U1810/S1810</f>
        <v/>
      </c>
      <c r="Y1810" s="4">
        <f>IF(T1810&gt;0,1,0)</f>
        <v/>
      </c>
      <c r="Z1810" s="4">
        <f>INDEX('Job Evaluation'!$I$5:$I$40,MATCH(G1810,'Job Evaluation'!$A$5:$A$40,0))</f>
        <v/>
      </c>
      <c r="AA1810" s="4">
        <f>SUMPRODUCT(($C$2:$C$3444=C1810)*($X$2:$X$3444&lt;X1810))+SUMPRODUCT(($C$2:C1810=C1810)*($X$2:X1810=X1810))</f>
        <v/>
      </c>
      <c r="AB1810" s="4">
        <f>MIN(4,INT((AA1810-1)*4/COUNTIF($C$2:$C$3444,C1810))+1)</f>
        <v/>
      </c>
    </row>
    <row r="1811">
      <c r="A1811" s="5" t="inlineStr">
        <is>
          <t>W02099</t>
        </is>
      </c>
      <c r="B1811" s="5" t="inlineStr">
        <is>
          <t>PL · Kraków</t>
        </is>
      </c>
      <c r="C1811" s="5" t="inlineStr">
        <is>
          <t>PL</t>
        </is>
      </c>
      <c r="D1811" s="5" t="inlineStr">
        <is>
          <t>Krakow</t>
        </is>
      </c>
      <c r="E1811" s="5" t="inlineStr">
        <is>
          <t>Finance</t>
        </is>
      </c>
      <c r="F1811" s="5" t="inlineStr">
        <is>
          <t>L1</t>
        </is>
      </c>
      <c r="G1811" s="5" t="inlineStr">
        <is>
          <t>Finance L1</t>
        </is>
      </c>
      <c r="H1811" s="5" t="inlineStr">
        <is>
          <t>F</t>
        </is>
      </c>
      <c r="I1811" s="5" t="inlineStr">
        <is>
          <t>Fixed-term</t>
        </is>
      </c>
      <c r="J1811" s="5" t="inlineStr">
        <is>
          <t>Hybrid</t>
        </is>
      </c>
      <c r="K1811" s="5" t="n">
        <v>1</v>
      </c>
      <c r="L1811" s="5" t="n">
        <v>40</v>
      </c>
      <c r="M1811" s="5" t="n">
        <v>3</v>
      </c>
      <c r="N1811" s="41" t="n">
        <v>22500</v>
      </c>
      <c r="O1811" s="41" t="n">
        <v>0</v>
      </c>
      <c r="P1811" s="41" t="n">
        <v>0</v>
      </c>
      <c r="Q1811" s="41" t="n">
        <v>0</v>
      </c>
      <c r="R1811" s="41" t="n">
        <v>0</v>
      </c>
      <c r="S1811" s="28">
        <f>L1811*Settings!$C$7</f>
        <v/>
      </c>
      <c r="T1811" s="34">
        <f>O1811+P1811+Q1811+R1811</f>
        <v/>
      </c>
      <c r="U1811" s="34">
        <f>N1811+T1811</f>
        <v/>
      </c>
      <c r="V1811" s="33">
        <f>N1811/S1811</f>
        <v/>
      </c>
      <c r="W1811" s="33">
        <f>T1811/S1811</f>
        <v/>
      </c>
      <c r="X1811" s="33">
        <f>U1811/S1811</f>
        <v/>
      </c>
      <c r="Y1811" s="4">
        <f>IF(T1811&gt;0,1,0)</f>
        <v/>
      </c>
      <c r="Z1811" s="4">
        <f>INDEX('Job Evaluation'!$I$5:$I$40,MATCH(G1811,'Job Evaluation'!$A$5:$A$40,0))</f>
        <v/>
      </c>
      <c r="AA1811" s="4">
        <f>SUMPRODUCT(($C$2:$C$3444=C1811)*($X$2:$X$3444&lt;X1811))+SUMPRODUCT(($C$2:C1811=C1811)*($X$2:X1811=X1811))</f>
        <v/>
      </c>
      <c r="AB1811" s="4">
        <f>MIN(4,INT((AA1811-1)*4/COUNTIF($C$2:$C$3444,C1811))+1)</f>
        <v/>
      </c>
    </row>
    <row r="1812">
      <c r="A1812" s="5" t="inlineStr">
        <is>
          <t>W02100</t>
        </is>
      </c>
      <c r="B1812" s="5" t="inlineStr">
        <is>
          <t>IT · Milan</t>
        </is>
      </c>
      <c r="C1812" s="5" t="inlineStr">
        <is>
          <t>IT</t>
        </is>
      </c>
      <c r="D1812" s="5" t="inlineStr">
        <is>
          <t>Milan</t>
        </is>
      </c>
      <c r="E1812" s="5" t="inlineStr">
        <is>
          <t>Customer Service</t>
        </is>
      </c>
      <c r="F1812" s="5" t="inlineStr">
        <is>
          <t>L3</t>
        </is>
      </c>
      <c r="G1812" s="5" t="inlineStr">
        <is>
          <t>Customer Service L3</t>
        </is>
      </c>
      <c r="H1812" s="5" t="inlineStr">
        <is>
          <t>F</t>
        </is>
      </c>
      <c r="I1812" s="5" t="inlineStr">
        <is>
          <t>Fixed-term</t>
        </is>
      </c>
      <c r="J1812" s="5" t="inlineStr">
        <is>
          <t>Hybrid</t>
        </is>
      </c>
      <c r="K1812" s="5" t="n">
        <v>1</v>
      </c>
      <c r="L1812" s="5" t="n">
        <v>40</v>
      </c>
      <c r="M1812" s="5" t="n">
        <v>3</v>
      </c>
      <c r="N1812" s="41" t="n">
        <v>30600</v>
      </c>
      <c r="O1812" s="41" t="n">
        <v>1600</v>
      </c>
      <c r="P1812" s="41" t="n">
        <v>0</v>
      </c>
      <c r="Q1812" s="41" t="n">
        <v>0</v>
      </c>
      <c r="R1812" s="41" t="n">
        <v>0</v>
      </c>
      <c r="S1812" s="28">
        <f>L1812*Settings!$C$7</f>
        <v/>
      </c>
      <c r="T1812" s="34">
        <f>O1812+P1812+Q1812+R1812</f>
        <v/>
      </c>
      <c r="U1812" s="34">
        <f>N1812+T1812</f>
        <v/>
      </c>
      <c r="V1812" s="33">
        <f>N1812/S1812</f>
        <v/>
      </c>
      <c r="W1812" s="33">
        <f>T1812/S1812</f>
        <v/>
      </c>
      <c r="X1812" s="33">
        <f>U1812/S1812</f>
        <v/>
      </c>
      <c r="Y1812" s="4">
        <f>IF(T1812&gt;0,1,0)</f>
        <v/>
      </c>
      <c r="Z1812" s="4">
        <f>INDEX('Job Evaluation'!$I$5:$I$40,MATCH(G1812,'Job Evaluation'!$A$5:$A$40,0))</f>
        <v/>
      </c>
      <c r="AA1812" s="4">
        <f>SUMPRODUCT(($C$2:$C$3444=C1812)*($X$2:$X$3444&lt;X1812))+SUMPRODUCT(($C$2:C1812=C1812)*($X$2:X1812=X1812))</f>
        <v/>
      </c>
      <c r="AB1812" s="4">
        <f>MIN(4,INT((AA1812-1)*4/COUNTIF($C$2:$C$3444,C1812))+1)</f>
        <v/>
      </c>
    </row>
    <row r="1813">
      <c r="A1813" s="5" t="inlineStr">
        <is>
          <t>W02102</t>
        </is>
      </c>
      <c r="B1813" s="5" t="inlineStr">
        <is>
          <t>DE · Munich</t>
        </is>
      </c>
      <c r="C1813" s="5" t="inlineStr">
        <is>
          <t>DE</t>
        </is>
      </c>
      <c r="D1813" s="5" t="inlineStr">
        <is>
          <t>Munich</t>
        </is>
      </c>
      <c r="E1813" s="5" t="inlineStr">
        <is>
          <t>HR</t>
        </is>
      </c>
      <c r="F1813" s="5" t="inlineStr">
        <is>
          <t>L2</t>
        </is>
      </c>
      <c r="G1813" s="5" t="inlineStr">
        <is>
          <t>HR L2</t>
        </is>
      </c>
      <c r="H1813" s="5" t="inlineStr">
        <is>
          <t>F</t>
        </is>
      </c>
      <c r="I1813" s="5" t="inlineStr">
        <is>
          <t>Permanent</t>
        </is>
      </c>
      <c r="J1813" s="5" t="inlineStr">
        <is>
          <t>Hybrid</t>
        </is>
      </c>
      <c r="K1813" s="5" t="n">
        <v>1</v>
      </c>
      <c r="L1813" s="5" t="n">
        <v>40</v>
      </c>
      <c r="M1813" s="5" t="n">
        <v>3</v>
      </c>
      <c r="N1813" s="41" t="n">
        <v>52200</v>
      </c>
      <c r="O1813" s="41" t="n">
        <v>0</v>
      </c>
      <c r="P1813" s="41" t="n">
        <v>0</v>
      </c>
      <c r="Q1813" s="41" t="n">
        <v>0</v>
      </c>
      <c r="R1813" s="41" t="n">
        <v>0</v>
      </c>
      <c r="S1813" s="28">
        <f>L1813*Settings!$C$7</f>
        <v/>
      </c>
      <c r="T1813" s="34">
        <f>O1813+P1813+Q1813+R1813</f>
        <v/>
      </c>
      <c r="U1813" s="34">
        <f>N1813+T1813</f>
        <v/>
      </c>
      <c r="V1813" s="33">
        <f>N1813/S1813</f>
        <v/>
      </c>
      <c r="W1813" s="33">
        <f>T1813/S1813</f>
        <v/>
      </c>
      <c r="X1813" s="33">
        <f>U1813/S1813</f>
        <v/>
      </c>
      <c r="Y1813" s="4">
        <f>IF(T1813&gt;0,1,0)</f>
        <v/>
      </c>
      <c r="Z1813" s="4">
        <f>INDEX('Job Evaluation'!$I$5:$I$40,MATCH(G1813,'Job Evaluation'!$A$5:$A$40,0))</f>
        <v/>
      </c>
      <c r="AA1813" s="4">
        <f>SUMPRODUCT(($C$2:$C$3444=C1813)*($X$2:$X$3444&lt;X1813))+SUMPRODUCT(($C$2:C1813=C1813)*($X$2:X1813=X1813))</f>
        <v/>
      </c>
      <c r="AB1813" s="4">
        <f>MIN(4,INT((AA1813-1)*4/COUNTIF($C$2:$C$3444,C1813))+1)</f>
        <v/>
      </c>
    </row>
    <row r="1814">
      <c r="A1814" s="5" t="inlineStr">
        <is>
          <t>W02103</t>
        </is>
      </c>
      <c r="B1814" s="5" t="inlineStr">
        <is>
          <t>DE · Munich</t>
        </is>
      </c>
      <c r="C1814" s="5" t="inlineStr">
        <is>
          <t>DE</t>
        </is>
      </c>
      <c r="D1814" s="5" t="inlineStr">
        <is>
          <t>Munich</t>
        </is>
      </c>
      <c r="E1814" s="5" t="inlineStr">
        <is>
          <t>Operations</t>
        </is>
      </c>
      <c r="F1814" s="5" t="inlineStr">
        <is>
          <t>L2</t>
        </is>
      </c>
      <c r="G1814" s="5" t="inlineStr">
        <is>
          <t>Operations L2</t>
        </is>
      </c>
      <c r="H1814" s="5" t="inlineStr">
        <is>
          <t>M</t>
        </is>
      </c>
      <c r="I1814" s="5" t="inlineStr">
        <is>
          <t>Permanent</t>
        </is>
      </c>
      <c r="J1814" s="5" t="inlineStr">
        <is>
          <t>Hybrid</t>
        </is>
      </c>
      <c r="K1814" s="5" t="n">
        <v>1</v>
      </c>
      <c r="L1814" s="5" t="n">
        <v>40</v>
      </c>
      <c r="M1814" s="5" t="n">
        <v>4</v>
      </c>
      <c r="N1814" s="41" t="n">
        <v>44050</v>
      </c>
      <c r="O1814" s="41" t="n">
        <v>0</v>
      </c>
      <c r="P1814" s="41" t="n">
        <v>0</v>
      </c>
      <c r="Q1814" s="41" t="n">
        <v>0</v>
      </c>
      <c r="R1814" s="41" t="n">
        <v>0</v>
      </c>
      <c r="S1814" s="28">
        <f>L1814*Settings!$C$7</f>
        <v/>
      </c>
      <c r="T1814" s="34">
        <f>O1814+P1814+Q1814+R1814</f>
        <v/>
      </c>
      <c r="U1814" s="34">
        <f>N1814+T1814</f>
        <v/>
      </c>
      <c r="V1814" s="33">
        <f>N1814/S1814</f>
        <v/>
      </c>
      <c r="W1814" s="33">
        <f>T1814/S1814</f>
        <v/>
      </c>
      <c r="X1814" s="33">
        <f>U1814/S1814</f>
        <v/>
      </c>
      <c r="Y1814" s="4">
        <f>IF(T1814&gt;0,1,0)</f>
        <v/>
      </c>
      <c r="Z1814" s="4">
        <f>INDEX('Job Evaluation'!$I$5:$I$40,MATCH(G1814,'Job Evaluation'!$A$5:$A$40,0))</f>
        <v/>
      </c>
      <c r="AA1814" s="4">
        <f>SUMPRODUCT(($C$2:$C$3444=C1814)*($X$2:$X$3444&lt;X1814))+SUMPRODUCT(($C$2:C1814=C1814)*($X$2:X1814=X1814))</f>
        <v/>
      </c>
      <c r="AB1814" s="4">
        <f>MIN(4,INT((AA1814-1)*4/COUNTIF($C$2:$C$3444,C1814))+1)</f>
        <v/>
      </c>
    </row>
    <row r="1815">
      <c r="A1815" s="5" t="inlineStr">
        <is>
          <t>W02104</t>
        </is>
      </c>
      <c r="B1815" s="5" t="inlineStr">
        <is>
          <t>IT · Milan</t>
        </is>
      </c>
      <c r="C1815" s="5" t="inlineStr">
        <is>
          <t>IT</t>
        </is>
      </c>
      <c r="D1815" s="5" t="inlineStr">
        <is>
          <t>Milan</t>
        </is>
      </c>
      <c r="E1815" s="5" t="inlineStr">
        <is>
          <t>Operations</t>
        </is>
      </c>
      <c r="F1815" s="5" t="inlineStr">
        <is>
          <t>L1</t>
        </is>
      </c>
      <c r="G1815" s="5" t="inlineStr">
        <is>
          <t>Operations L1</t>
        </is>
      </c>
      <c r="H1815" s="5" t="inlineStr">
        <is>
          <t>F</t>
        </is>
      </c>
      <c r="I1815" s="5" t="inlineStr">
        <is>
          <t>Permanent</t>
        </is>
      </c>
      <c r="J1815" s="5" t="inlineStr">
        <is>
          <t>Hybrid</t>
        </is>
      </c>
      <c r="K1815" s="5" t="n">
        <v>1</v>
      </c>
      <c r="L1815" s="5" t="n">
        <v>40</v>
      </c>
      <c r="M1815" s="5" t="n">
        <v>5</v>
      </c>
      <c r="N1815" s="41" t="n">
        <v>22150</v>
      </c>
      <c r="O1815" s="41" t="n">
        <v>0</v>
      </c>
      <c r="P1815" s="41" t="n">
        <v>0</v>
      </c>
      <c r="Q1815" s="41" t="n">
        <v>0</v>
      </c>
      <c r="R1815" s="41" t="n">
        <v>0</v>
      </c>
      <c r="S1815" s="28">
        <f>L1815*Settings!$C$7</f>
        <v/>
      </c>
      <c r="T1815" s="34">
        <f>O1815+P1815+Q1815+R1815</f>
        <v/>
      </c>
      <c r="U1815" s="34">
        <f>N1815+T1815</f>
        <v/>
      </c>
      <c r="V1815" s="33">
        <f>N1815/S1815</f>
        <v/>
      </c>
      <c r="W1815" s="33">
        <f>T1815/S1815</f>
        <v/>
      </c>
      <c r="X1815" s="33">
        <f>U1815/S1815</f>
        <v/>
      </c>
      <c r="Y1815" s="4">
        <f>IF(T1815&gt;0,1,0)</f>
        <v/>
      </c>
      <c r="Z1815" s="4">
        <f>INDEX('Job Evaluation'!$I$5:$I$40,MATCH(G1815,'Job Evaluation'!$A$5:$A$40,0))</f>
        <v/>
      </c>
      <c r="AA1815" s="4">
        <f>SUMPRODUCT(($C$2:$C$3444=C1815)*($X$2:$X$3444&lt;X1815))+SUMPRODUCT(($C$2:C1815=C1815)*($X$2:X1815=X1815))</f>
        <v/>
      </c>
      <c r="AB1815" s="4">
        <f>MIN(4,INT((AA1815-1)*4/COUNTIF($C$2:$C$3444,C1815))+1)</f>
        <v/>
      </c>
    </row>
    <row r="1816">
      <c r="A1816" s="5" t="inlineStr">
        <is>
          <t>W02105</t>
        </is>
      </c>
      <c r="B1816" s="5" t="inlineStr">
        <is>
          <t>IT · Milan</t>
        </is>
      </c>
      <c r="C1816" s="5" t="inlineStr">
        <is>
          <t>IT</t>
        </is>
      </c>
      <c r="D1816" s="5" t="inlineStr">
        <is>
          <t>Milan</t>
        </is>
      </c>
      <c r="E1816" s="5" t="inlineStr">
        <is>
          <t>Finance</t>
        </is>
      </c>
      <c r="F1816" s="5" t="inlineStr">
        <is>
          <t>L4</t>
        </is>
      </c>
      <c r="G1816" s="5" t="inlineStr">
        <is>
          <t>Finance L4</t>
        </is>
      </c>
      <c r="H1816" s="5" t="inlineStr">
        <is>
          <t>M</t>
        </is>
      </c>
      <c r="I1816" s="5" t="inlineStr">
        <is>
          <t>Fixed-term</t>
        </is>
      </c>
      <c r="J1816" s="5" t="inlineStr">
        <is>
          <t>Hybrid</t>
        </is>
      </c>
      <c r="K1816" s="5" t="n">
        <v>1</v>
      </c>
      <c r="L1816" s="5" t="n">
        <v>40</v>
      </c>
      <c r="M1816" s="5" t="n">
        <v>4</v>
      </c>
      <c r="N1816" s="41" t="n">
        <v>62500</v>
      </c>
      <c r="O1816" s="41" t="n">
        <v>6640</v>
      </c>
      <c r="P1816" s="41" t="n">
        <v>0</v>
      </c>
      <c r="Q1816" s="41" t="n">
        <v>0</v>
      </c>
      <c r="R1816" s="41" t="n">
        <v>0</v>
      </c>
      <c r="S1816" s="28">
        <f>L1816*Settings!$C$7</f>
        <v/>
      </c>
      <c r="T1816" s="34">
        <f>O1816+P1816+Q1816+R1816</f>
        <v/>
      </c>
      <c r="U1816" s="34">
        <f>N1816+T1816</f>
        <v/>
      </c>
      <c r="V1816" s="33">
        <f>N1816/S1816</f>
        <v/>
      </c>
      <c r="W1816" s="33">
        <f>T1816/S1816</f>
        <v/>
      </c>
      <c r="X1816" s="33">
        <f>U1816/S1816</f>
        <v/>
      </c>
      <c r="Y1816" s="4">
        <f>IF(T1816&gt;0,1,0)</f>
        <v/>
      </c>
      <c r="Z1816" s="4">
        <f>INDEX('Job Evaluation'!$I$5:$I$40,MATCH(G1816,'Job Evaluation'!$A$5:$A$40,0))</f>
        <v/>
      </c>
      <c r="AA1816" s="4">
        <f>SUMPRODUCT(($C$2:$C$3444=C1816)*($X$2:$X$3444&lt;X1816))+SUMPRODUCT(($C$2:C1816=C1816)*($X$2:X1816=X1816))</f>
        <v/>
      </c>
      <c r="AB1816" s="4">
        <f>MIN(4,INT((AA1816-1)*4/COUNTIF($C$2:$C$3444,C1816))+1)</f>
        <v/>
      </c>
    </row>
    <row r="1817">
      <c r="A1817" s="5" t="inlineStr">
        <is>
          <t>W02106</t>
        </is>
      </c>
      <c r="B1817" s="5" t="inlineStr">
        <is>
          <t>IT · Milan</t>
        </is>
      </c>
      <c r="C1817" s="5" t="inlineStr">
        <is>
          <t>IT</t>
        </is>
      </c>
      <c r="D1817" s="5" t="inlineStr">
        <is>
          <t>Milan</t>
        </is>
      </c>
      <c r="E1817" s="5" t="inlineStr">
        <is>
          <t>Operations</t>
        </is>
      </c>
      <c r="F1817" s="5" t="inlineStr">
        <is>
          <t>L3</t>
        </is>
      </c>
      <c r="G1817" s="5" t="inlineStr">
        <is>
          <t>Operations L3</t>
        </is>
      </c>
      <c r="H1817" s="5" t="inlineStr">
        <is>
          <t>M</t>
        </is>
      </c>
      <c r="I1817" s="5" t="inlineStr">
        <is>
          <t>Permanent</t>
        </is>
      </c>
      <c r="J1817" s="5" t="inlineStr">
        <is>
          <t>Hybrid</t>
        </is>
      </c>
      <c r="K1817" s="5" t="n">
        <v>1</v>
      </c>
      <c r="L1817" s="5" t="n">
        <v>40</v>
      </c>
      <c r="M1817" s="5" t="n">
        <v>2</v>
      </c>
      <c r="N1817" s="41" t="n">
        <v>34350</v>
      </c>
      <c r="O1817" s="41" t="n">
        <v>870</v>
      </c>
      <c r="P1817" s="41" t="n">
        <v>0</v>
      </c>
      <c r="Q1817" s="41" t="n">
        <v>0</v>
      </c>
      <c r="R1817" s="41" t="n">
        <v>0</v>
      </c>
      <c r="S1817" s="28">
        <f>L1817*Settings!$C$7</f>
        <v/>
      </c>
      <c r="T1817" s="34">
        <f>O1817+P1817+Q1817+R1817</f>
        <v/>
      </c>
      <c r="U1817" s="34">
        <f>N1817+T1817</f>
        <v/>
      </c>
      <c r="V1817" s="33">
        <f>N1817/S1817</f>
        <v/>
      </c>
      <c r="W1817" s="33">
        <f>T1817/S1817</f>
        <v/>
      </c>
      <c r="X1817" s="33">
        <f>U1817/S1817</f>
        <v/>
      </c>
      <c r="Y1817" s="4">
        <f>IF(T1817&gt;0,1,0)</f>
        <v/>
      </c>
      <c r="Z1817" s="4">
        <f>INDEX('Job Evaluation'!$I$5:$I$40,MATCH(G1817,'Job Evaluation'!$A$5:$A$40,0))</f>
        <v/>
      </c>
      <c r="AA1817" s="4">
        <f>SUMPRODUCT(($C$2:$C$3444=C1817)*($X$2:$X$3444&lt;X1817))+SUMPRODUCT(($C$2:C1817=C1817)*($X$2:X1817=X1817))</f>
        <v/>
      </c>
      <c r="AB1817" s="4">
        <f>MIN(4,INT((AA1817-1)*4/COUNTIF($C$2:$C$3444,C1817))+1)</f>
        <v/>
      </c>
    </row>
    <row r="1818">
      <c r="A1818" s="5" t="inlineStr">
        <is>
          <t>W02107</t>
        </is>
      </c>
      <c r="B1818" s="5" t="inlineStr">
        <is>
          <t>ES · Barcelona</t>
        </is>
      </c>
      <c r="C1818" s="5" t="inlineStr">
        <is>
          <t>ES</t>
        </is>
      </c>
      <c r="D1818" s="5" t="inlineStr">
        <is>
          <t>Barcelona</t>
        </is>
      </c>
      <c r="E1818" s="5" t="inlineStr">
        <is>
          <t>Finance</t>
        </is>
      </c>
      <c r="F1818" s="5" t="inlineStr">
        <is>
          <t>L3</t>
        </is>
      </c>
      <c r="G1818" s="5" t="inlineStr">
        <is>
          <t>Finance L3</t>
        </is>
      </c>
      <c r="H1818" s="5" t="inlineStr">
        <is>
          <t>M</t>
        </is>
      </c>
      <c r="I1818" s="5" t="inlineStr">
        <is>
          <t>Permanent</t>
        </is>
      </c>
      <c r="J1818" s="5" t="inlineStr">
        <is>
          <t>Onsite</t>
        </is>
      </c>
      <c r="K1818" s="5" t="n">
        <v>1</v>
      </c>
      <c r="L1818" s="5" t="n">
        <v>40</v>
      </c>
      <c r="M1818" s="5" t="n">
        <v>3</v>
      </c>
      <c r="N1818" s="41" t="n">
        <v>44950</v>
      </c>
      <c r="O1818" s="41" t="n">
        <v>2270</v>
      </c>
      <c r="P1818" s="41" t="n">
        <v>0</v>
      </c>
      <c r="Q1818" s="41" t="n">
        <v>0</v>
      </c>
      <c r="R1818" s="41" t="n">
        <v>0</v>
      </c>
      <c r="S1818" s="28">
        <f>L1818*Settings!$C$7</f>
        <v/>
      </c>
      <c r="T1818" s="34">
        <f>O1818+P1818+Q1818+R1818</f>
        <v/>
      </c>
      <c r="U1818" s="34">
        <f>N1818+T1818</f>
        <v/>
      </c>
      <c r="V1818" s="33">
        <f>N1818/S1818</f>
        <v/>
      </c>
      <c r="W1818" s="33">
        <f>T1818/S1818</f>
        <v/>
      </c>
      <c r="X1818" s="33">
        <f>U1818/S1818</f>
        <v/>
      </c>
      <c r="Y1818" s="4">
        <f>IF(T1818&gt;0,1,0)</f>
        <v/>
      </c>
      <c r="Z1818" s="4">
        <f>INDEX('Job Evaluation'!$I$5:$I$40,MATCH(G1818,'Job Evaluation'!$A$5:$A$40,0))</f>
        <v/>
      </c>
      <c r="AA1818" s="4">
        <f>SUMPRODUCT(($C$2:$C$3444=C1818)*($X$2:$X$3444&lt;X1818))+SUMPRODUCT(($C$2:C1818=C1818)*($X$2:X1818=X1818))</f>
        <v/>
      </c>
      <c r="AB1818" s="4">
        <f>MIN(4,INT((AA1818-1)*4/COUNTIF($C$2:$C$3444,C1818))+1)</f>
        <v/>
      </c>
    </row>
    <row r="1819">
      <c r="A1819" s="5" t="inlineStr">
        <is>
          <t>W02108</t>
        </is>
      </c>
      <c r="B1819" s="5" t="inlineStr">
        <is>
          <t>IT · Milan</t>
        </is>
      </c>
      <c r="C1819" s="5" t="inlineStr">
        <is>
          <t>IT</t>
        </is>
      </c>
      <c r="D1819" s="5" t="inlineStr">
        <is>
          <t>Milan</t>
        </is>
      </c>
      <c r="E1819" s="5" t="inlineStr">
        <is>
          <t>Sales</t>
        </is>
      </c>
      <c r="F1819" s="5" t="inlineStr">
        <is>
          <t>L4</t>
        </is>
      </c>
      <c r="G1819" s="5" t="inlineStr">
        <is>
          <t>Sales L4</t>
        </is>
      </c>
      <c r="H1819" s="5" t="inlineStr">
        <is>
          <t>F</t>
        </is>
      </c>
      <c r="I1819" s="5" t="inlineStr">
        <is>
          <t>Permanent</t>
        </is>
      </c>
      <c r="J1819" s="5" t="inlineStr">
        <is>
          <t>Hybrid</t>
        </is>
      </c>
      <c r="K1819" s="5" t="n">
        <v>1</v>
      </c>
      <c r="L1819" s="5" t="n">
        <v>40</v>
      </c>
      <c r="M1819" s="5" t="n">
        <v>4</v>
      </c>
      <c r="N1819" s="41" t="n">
        <v>42050</v>
      </c>
      <c r="O1819" s="41" t="n">
        <v>4490</v>
      </c>
      <c r="P1819" s="41" t="n">
        <v>4670</v>
      </c>
      <c r="Q1819" s="41" t="n">
        <v>0</v>
      </c>
      <c r="R1819" s="41" t="n">
        <v>0</v>
      </c>
      <c r="S1819" s="28">
        <f>L1819*Settings!$C$7</f>
        <v/>
      </c>
      <c r="T1819" s="34">
        <f>O1819+P1819+Q1819+R1819</f>
        <v/>
      </c>
      <c r="U1819" s="34">
        <f>N1819+T1819</f>
        <v/>
      </c>
      <c r="V1819" s="33">
        <f>N1819/S1819</f>
        <v/>
      </c>
      <c r="W1819" s="33">
        <f>T1819/S1819</f>
        <v/>
      </c>
      <c r="X1819" s="33">
        <f>U1819/S1819</f>
        <v/>
      </c>
      <c r="Y1819" s="4">
        <f>IF(T1819&gt;0,1,0)</f>
        <v/>
      </c>
      <c r="Z1819" s="4">
        <f>INDEX('Job Evaluation'!$I$5:$I$40,MATCH(G1819,'Job Evaluation'!$A$5:$A$40,0))</f>
        <v/>
      </c>
      <c r="AA1819" s="4">
        <f>SUMPRODUCT(($C$2:$C$3444=C1819)*($X$2:$X$3444&lt;X1819))+SUMPRODUCT(($C$2:C1819=C1819)*($X$2:X1819=X1819))</f>
        <v/>
      </c>
      <c r="AB1819" s="4">
        <f>MIN(4,INT((AA1819-1)*4/COUNTIF($C$2:$C$3444,C1819))+1)</f>
        <v/>
      </c>
    </row>
    <row r="1820">
      <c r="A1820" s="5" t="inlineStr">
        <is>
          <t>W02110</t>
        </is>
      </c>
      <c r="B1820" s="5" t="inlineStr">
        <is>
          <t>ES · Barcelona</t>
        </is>
      </c>
      <c r="C1820" s="5" t="inlineStr">
        <is>
          <t>ES</t>
        </is>
      </c>
      <c r="D1820" s="5" t="inlineStr">
        <is>
          <t>Barcelona</t>
        </is>
      </c>
      <c r="E1820" s="5" t="inlineStr">
        <is>
          <t>Operations</t>
        </is>
      </c>
      <c r="F1820" s="5" t="inlineStr">
        <is>
          <t>L2</t>
        </is>
      </c>
      <c r="G1820" s="5" t="inlineStr">
        <is>
          <t>Operations L2</t>
        </is>
      </c>
      <c r="H1820" s="5" t="inlineStr">
        <is>
          <t>F</t>
        </is>
      </c>
      <c r="I1820" s="5" t="inlineStr">
        <is>
          <t>Permanent</t>
        </is>
      </c>
      <c r="J1820" s="5" t="inlineStr">
        <is>
          <t>Remote</t>
        </is>
      </c>
      <c r="K1820" s="5" t="n">
        <v>1</v>
      </c>
      <c r="L1820" s="5" t="n">
        <v>40</v>
      </c>
      <c r="M1820" s="5" t="n">
        <v>4</v>
      </c>
      <c r="N1820" s="41" t="n">
        <v>32600</v>
      </c>
      <c r="O1820" s="41" t="n">
        <v>0</v>
      </c>
      <c r="P1820" s="41" t="n">
        <v>0</v>
      </c>
      <c r="Q1820" s="41" t="n">
        <v>0</v>
      </c>
      <c r="R1820" s="41" t="n">
        <v>0</v>
      </c>
      <c r="S1820" s="28">
        <f>L1820*Settings!$C$7</f>
        <v/>
      </c>
      <c r="T1820" s="34">
        <f>O1820+P1820+Q1820+R1820</f>
        <v/>
      </c>
      <c r="U1820" s="34">
        <f>N1820+T1820</f>
        <v/>
      </c>
      <c r="V1820" s="33">
        <f>N1820/S1820</f>
        <v/>
      </c>
      <c r="W1820" s="33">
        <f>T1820/S1820</f>
        <v/>
      </c>
      <c r="X1820" s="33">
        <f>U1820/S1820</f>
        <v/>
      </c>
      <c r="Y1820" s="4">
        <f>IF(T1820&gt;0,1,0)</f>
        <v/>
      </c>
      <c r="Z1820" s="4">
        <f>INDEX('Job Evaluation'!$I$5:$I$40,MATCH(G1820,'Job Evaluation'!$A$5:$A$40,0))</f>
        <v/>
      </c>
      <c r="AA1820" s="4">
        <f>SUMPRODUCT(($C$2:$C$3444=C1820)*($X$2:$X$3444&lt;X1820))+SUMPRODUCT(($C$2:C1820=C1820)*($X$2:X1820=X1820))</f>
        <v/>
      </c>
      <c r="AB1820" s="4">
        <f>MIN(4,INT((AA1820-1)*4/COUNTIF($C$2:$C$3444,C1820))+1)</f>
        <v/>
      </c>
    </row>
    <row r="1821">
      <c r="A1821" s="5" t="inlineStr">
        <is>
          <t>W02111</t>
        </is>
      </c>
      <c r="B1821" s="5" t="inlineStr">
        <is>
          <t>PL · Kraków</t>
        </is>
      </c>
      <c r="C1821" s="5" t="inlineStr">
        <is>
          <t>PL</t>
        </is>
      </c>
      <c r="D1821" s="5" t="inlineStr">
        <is>
          <t>Krakow</t>
        </is>
      </c>
      <c r="E1821" s="5" t="inlineStr">
        <is>
          <t>Tech</t>
        </is>
      </c>
      <c r="F1821" s="5" t="inlineStr">
        <is>
          <t>L3</t>
        </is>
      </c>
      <c r="G1821" s="5" t="inlineStr">
        <is>
          <t>Tech L3</t>
        </is>
      </c>
      <c r="H1821" s="5" t="inlineStr">
        <is>
          <t>M</t>
        </is>
      </c>
      <c r="I1821" s="5" t="inlineStr">
        <is>
          <t>Permanent</t>
        </is>
      </c>
      <c r="J1821" s="5" t="inlineStr">
        <is>
          <t>Hybrid</t>
        </is>
      </c>
      <c r="K1821" s="5" t="n">
        <v>1</v>
      </c>
      <c r="L1821" s="5" t="n">
        <v>40</v>
      </c>
      <c r="M1821" s="5" t="n">
        <v>3</v>
      </c>
      <c r="N1821" s="41" t="n">
        <v>48800</v>
      </c>
      <c r="O1821" s="41" t="n">
        <v>2130</v>
      </c>
      <c r="P1821" s="41" t="n">
        <v>0</v>
      </c>
      <c r="Q1821" s="41" t="n">
        <v>0</v>
      </c>
      <c r="R1821" s="41" t="n">
        <v>0</v>
      </c>
      <c r="S1821" s="28">
        <f>L1821*Settings!$C$7</f>
        <v/>
      </c>
      <c r="T1821" s="34">
        <f>O1821+P1821+Q1821+R1821</f>
        <v/>
      </c>
      <c r="U1821" s="34">
        <f>N1821+T1821</f>
        <v/>
      </c>
      <c r="V1821" s="33">
        <f>N1821/S1821</f>
        <v/>
      </c>
      <c r="W1821" s="33">
        <f>T1821/S1821</f>
        <v/>
      </c>
      <c r="X1821" s="33">
        <f>U1821/S1821</f>
        <v/>
      </c>
      <c r="Y1821" s="4">
        <f>IF(T1821&gt;0,1,0)</f>
        <v/>
      </c>
      <c r="Z1821" s="4">
        <f>INDEX('Job Evaluation'!$I$5:$I$40,MATCH(G1821,'Job Evaluation'!$A$5:$A$40,0))</f>
        <v/>
      </c>
      <c r="AA1821" s="4">
        <f>SUMPRODUCT(($C$2:$C$3444=C1821)*($X$2:$X$3444&lt;X1821))+SUMPRODUCT(($C$2:C1821=C1821)*($X$2:X1821=X1821))</f>
        <v/>
      </c>
      <c r="AB1821" s="4">
        <f>MIN(4,INT((AA1821-1)*4/COUNTIF($C$2:$C$3444,C1821))+1)</f>
        <v/>
      </c>
    </row>
    <row r="1822">
      <c r="A1822" s="5" t="inlineStr">
        <is>
          <t>W02112</t>
        </is>
      </c>
      <c r="B1822" s="5" t="inlineStr">
        <is>
          <t>DE · Munich</t>
        </is>
      </c>
      <c r="C1822" s="5" t="inlineStr">
        <is>
          <t>DE</t>
        </is>
      </c>
      <c r="D1822" s="5" t="inlineStr">
        <is>
          <t>Munich</t>
        </is>
      </c>
      <c r="E1822" s="5" t="inlineStr">
        <is>
          <t>Customer Service</t>
        </is>
      </c>
      <c r="F1822" s="5" t="inlineStr">
        <is>
          <t>L6</t>
        </is>
      </c>
      <c r="G1822" s="5" t="inlineStr">
        <is>
          <t>Customer Service L6</t>
        </is>
      </c>
      <c r="H1822" s="5" t="inlineStr">
        <is>
          <t>M</t>
        </is>
      </c>
      <c r="I1822" s="5" t="inlineStr">
        <is>
          <t>Permanent</t>
        </is>
      </c>
      <c r="J1822" s="5" t="inlineStr">
        <is>
          <t>Remote</t>
        </is>
      </c>
      <c r="K1822" s="5" t="n">
        <v>1</v>
      </c>
      <c r="L1822" s="5" t="n">
        <v>40</v>
      </c>
      <c r="M1822" s="5" t="n">
        <v>4</v>
      </c>
      <c r="N1822" s="41" t="n">
        <v>119700</v>
      </c>
      <c r="O1822" s="41" t="n">
        <v>32060</v>
      </c>
      <c r="P1822" s="41" t="n">
        <v>0</v>
      </c>
      <c r="Q1822" s="41" t="n">
        <v>0</v>
      </c>
      <c r="R1822" s="41" t="n">
        <v>7200</v>
      </c>
      <c r="S1822" s="28">
        <f>L1822*Settings!$C$7</f>
        <v/>
      </c>
      <c r="T1822" s="34">
        <f>O1822+P1822+Q1822+R1822</f>
        <v/>
      </c>
      <c r="U1822" s="34">
        <f>N1822+T1822</f>
        <v/>
      </c>
      <c r="V1822" s="33">
        <f>N1822/S1822</f>
        <v/>
      </c>
      <c r="W1822" s="33">
        <f>T1822/S1822</f>
        <v/>
      </c>
      <c r="X1822" s="33">
        <f>U1822/S1822</f>
        <v/>
      </c>
      <c r="Y1822" s="4">
        <f>IF(T1822&gt;0,1,0)</f>
        <v/>
      </c>
      <c r="Z1822" s="4">
        <f>INDEX('Job Evaluation'!$I$5:$I$40,MATCH(G1822,'Job Evaluation'!$A$5:$A$40,0))</f>
        <v/>
      </c>
      <c r="AA1822" s="4">
        <f>SUMPRODUCT(($C$2:$C$3444=C1822)*($X$2:$X$3444&lt;X1822))+SUMPRODUCT(($C$2:C1822=C1822)*($X$2:X1822=X1822))</f>
        <v/>
      </c>
      <c r="AB1822" s="4">
        <f>MIN(4,INT((AA1822-1)*4/COUNTIF($C$2:$C$3444,C1822))+1)</f>
        <v/>
      </c>
    </row>
    <row r="1823">
      <c r="A1823" s="5" t="inlineStr">
        <is>
          <t>W02115</t>
        </is>
      </c>
      <c r="B1823" s="5" t="inlineStr">
        <is>
          <t>PL · Kraków</t>
        </is>
      </c>
      <c r="C1823" s="5" t="inlineStr">
        <is>
          <t>PL</t>
        </is>
      </c>
      <c r="D1823" s="5" t="inlineStr">
        <is>
          <t>Krakow</t>
        </is>
      </c>
      <c r="E1823" s="5" t="inlineStr">
        <is>
          <t>Sales</t>
        </is>
      </c>
      <c r="F1823" s="5" t="inlineStr">
        <is>
          <t>L2</t>
        </is>
      </c>
      <c r="G1823" s="5" t="inlineStr">
        <is>
          <t>Sales L2</t>
        </is>
      </c>
      <c r="H1823" s="5" t="inlineStr">
        <is>
          <t>M</t>
        </is>
      </c>
      <c r="I1823" s="5" t="inlineStr">
        <is>
          <t>Permanent</t>
        </is>
      </c>
      <c r="J1823" s="5" t="inlineStr">
        <is>
          <t>Hybrid</t>
        </is>
      </c>
      <c r="K1823" s="5" t="n">
        <v>0.8</v>
      </c>
      <c r="L1823" s="5" t="n">
        <v>32</v>
      </c>
      <c r="M1823" s="5" t="n">
        <v>3</v>
      </c>
      <c r="N1823" s="41" t="n">
        <v>21800</v>
      </c>
      <c r="O1823" s="41" t="n">
        <v>0</v>
      </c>
      <c r="P1823" s="41" t="n">
        <v>4620</v>
      </c>
      <c r="Q1823" s="41" t="n">
        <v>0</v>
      </c>
      <c r="R1823" s="41" t="n">
        <v>0</v>
      </c>
      <c r="S1823" s="28">
        <f>L1823*Settings!$C$7</f>
        <v/>
      </c>
      <c r="T1823" s="34">
        <f>O1823+P1823+Q1823+R1823</f>
        <v/>
      </c>
      <c r="U1823" s="34">
        <f>N1823+T1823</f>
        <v/>
      </c>
      <c r="V1823" s="33">
        <f>N1823/S1823</f>
        <v/>
      </c>
      <c r="W1823" s="33">
        <f>T1823/S1823</f>
        <v/>
      </c>
      <c r="X1823" s="33">
        <f>U1823/S1823</f>
        <v/>
      </c>
      <c r="Y1823" s="4">
        <f>IF(T1823&gt;0,1,0)</f>
        <v/>
      </c>
      <c r="Z1823" s="4">
        <f>INDEX('Job Evaluation'!$I$5:$I$40,MATCH(G1823,'Job Evaluation'!$A$5:$A$40,0))</f>
        <v/>
      </c>
      <c r="AA1823" s="4">
        <f>SUMPRODUCT(($C$2:$C$3444=C1823)*($X$2:$X$3444&lt;X1823))+SUMPRODUCT(($C$2:C1823=C1823)*($X$2:X1823=X1823))</f>
        <v/>
      </c>
      <c r="AB1823" s="4">
        <f>MIN(4,INT((AA1823-1)*4/COUNTIF($C$2:$C$3444,C1823))+1)</f>
        <v/>
      </c>
    </row>
    <row r="1824">
      <c r="A1824" s="5" t="inlineStr">
        <is>
          <t>W02116</t>
        </is>
      </c>
      <c r="B1824" s="5" t="inlineStr">
        <is>
          <t>IT · Milan</t>
        </is>
      </c>
      <c r="C1824" s="5" t="inlineStr">
        <is>
          <t>IT</t>
        </is>
      </c>
      <c r="D1824" s="5" t="inlineStr">
        <is>
          <t>Milan</t>
        </is>
      </c>
      <c r="E1824" s="5" t="inlineStr">
        <is>
          <t>Customer Service</t>
        </is>
      </c>
      <c r="F1824" s="5" t="inlineStr">
        <is>
          <t>L2</t>
        </is>
      </c>
      <c r="G1824" s="5" t="inlineStr">
        <is>
          <t>Customer Service L2</t>
        </is>
      </c>
      <c r="H1824" s="5" t="inlineStr">
        <is>
          <t>F</t>
        </is>
      </c>
      <c r="I1824" s="5" t="inlineStr">
        <is>
          <t>Permanent</t>
        </is>
      </c>
      <c r="J1824" s="5" t="inlineStr">
        <is>
          <t>Onsite</t>
        </is>
      </c>
      <c r="K1824" s="5" t="n">
        <v>1</v>
      </c>
      <c r="L1824" s="5" t="n">
        <v>40</v>
      </c>
      <c r="M1824" s="5" t="n">
        <v>1</v>
      </c>
      <c r="N1824" s="41" t="n">
        <v>27750</v>
      </c>
      <c r="O1824" s="41" t="n">
        <v>0</v>
      </c>
      <c r="P1824" s="41" t="n">
        <v>0</v>
      </c>
      <c r="Q1824" s="41" t="n">
        <v>1320</v>
      </c>
      <c r="R1824" s="41" t="n">
        <v>0</v>
      </c>
      <c r="S1824" s="28">
        <f>L1824*Settings!$C$7</f>
        <v/>
      </c>
      <c r="T1824" s="34">
        <f>O1824+P1824+Q1824+R1824</f>
        <v/>
      </c>
      <c r="U1824" s="34">
        <f>N1824+T1824</f>
        <v/>
      </c>
      <c r="V1824" s="33">
        <f>N1824/S1824</f>
        <v/>
      </c>
      <c r="W1824" s="33">
        <f>T1824/S1824</f>
        <v/>
      </c>
      <c r="X1824" s="33">
        <f>U1824/S1824</f>
        <v/>
      </c>
      <c r="Y1824" s="4">
        <f>IF(T1824&gt;0,1,0)</f>
        <v/>
      </c>
      <c r="Z1824" s="4">
        <f>INDEX('Job Evaluation'!$I$5:$I$40,MATCH(G1824,'Job Evaluation'!$A$5:$A$40,0))</f>
        <v/>
      </c>
      <c r="AA1824" s="4">
        <f>SUMPRODUCT(($C$2:$C$3444=C1824)*($X$2:$X$3444&lt;X1824))+SUMPRODUCT(($C$2:C1824=C1824)*($X$2:X1824=X1824))</f>
        <v/>
      </c>
      <c r="AB1824" s="4">
        <f>MIN(4,INT((AA1824-1)*4/COUNTIF($C$2:$C$3444,C1824))+1)</f>
        <v/>
      </c>
    </row>
    <row r="1825">
      <c r="A1825" s="5" t="inlineStr">
        <is>
          <t>W02117</t>
        </is>
      </c>
      <c r="B1825" s="5" t="inlineStr">
        <is>
          <t>ES · Barcelona</t>
        </is>
      </c>
      <c r="C1825" s="5" t="inlineStr">
        <is>
          <t>ES</t>
        </is>
      </c>
      <c r="D1825" s="5" t="inlineStr">
        <is>
          <t>Barcelona</t>
        </is>
      </c>
      <c r="E1825" s="5" t="inlineStr">
        <is>
          <t>Operations</t>
        </is>
      </c>
      <c r="F1825" s="5" t="inlineStr">
        <is>
          <t>L2</t>
        </is>
      </c>
      <c r="G1825" s="5" t="inlineStr">
        <is>
          <t>Operations L2</t>
        </is>
      </c>
      <c r="H1825" s="5" t="inlineStr">
        <is>
          <t>F</t>
        </is>
      </c>
      <c r="I1825" s="5" t="inlineStr">
        <is>
          <t>Permanent</t>
        </is>
      </c>
      <c r="J1825" s="5" t="inlineStr">
        <is>
          <t>Hybrid</t>
        </is>
      </c>
      <c r="K1825" s="5" t="n">
        <v>1</v>
      </c>
      <c r="L1825" s="5" t="n">
        <v>40</v>
      </c>
      <c r="M1825" s="5" t="n">
        <v>3</v>
      </c>
      <c r="N1825" s="41" t="n">
        <v>23050</v>
      </c>
      <c r="O1825" s="41" t="n">
        <v>0</v>
      </c>
      <c r="P1825" s="41" t="n">
        <v>0</v>
      </c>
      <c r="Q1825" s="41" t="n">
        <v>0</v>
      </c>
      <c r="R1825" s="41" t="n">
        <v>0</v>
      </c>
      <c r="S1825" s="28">
        <f>L1825*Settings!$C$7</f>
        <v/>
      </c>
      <c r="T1825" s="34">
        <f>O1825+P1825+Q1825+R1825</f>
        <v/>
      </c>
      <c r="U1825" s="34">
        <f>N1825+T1825</f>
        <v/>
      </c>
      <c r="V1825" s="33">
        <f>N1825/S1825</f>
        <v/>
      </c>
      <c r="W1825" s="33">
        <f>T1825/S1825</f>
        <v/>
      </c>
      <c r="X1825" s="33">
        <f>U1825/S1825</f>
        <v/>
      </c>
      <c r="Y1825" s="4">
        <f>IF(T1825&gt;0,1,0)</f>
        <v/>
      </c>
      <c r="Z1825" s="4">
        <f>INDEX('Job Evaluation'!$I$5:$I$40,MATCH(G1825,'Job Evaluation'!$A$5:$A$40,0))</f>
        <v/>
      </c>
      <c r="AA1825" s="4">
        <f>SUMPRODUCT(($C$2:$C$3444=C1825)*($X$2:$X$3444&lt;X1825))+SUMPRODUCT(($C$2:C1825=C1825)*($X$2:X1825=X1825))</f>
        <v/>
      </c>
      <c r="AB1825" s="4">
        <f>MIN(4,INT((AA1825-1)*4/COUNTIF($C$2:$C$3444,C1825))+1)</f>
        <v/>
      </c>
    </row>
    <row r="1826">
      <c r="A1826" s="5" t="inlineStr">
        <is>
          <t>W02118</t>
        </is>
      </c>
      <c r="B1826" s="5" t="inlineStr">
        <is>
          <t>IT · Milan</t>
        </is>
      </c>
      <c r="C1826" s="5" t="inlineStr">
        <is>
          <t>IT</t>
        </is>
      </c>
      <c r="D1826" s="5" t="inlineStr">
        <is>
          <t>Milan</t>
        </is>
      </c>
      <c r="E1826" s="5" t="inlineStr">
        <is>
          <t>HR</t>
        </is>
      </c>
      <c r="F1826" s="5" t="inlineStr">
        <is>
          <t>L1</t>
        </is>
      </c>
      <c r="G1826" s="5" t="inlineStr">
        <is>
          <t>HR L1</t>
        </is>
      </c>
      <c r="H1826" s="5" t="inlineStr">
        <is>
          <t>F</t>
        </is>
      </c>
      <c r="I1826" s="5" t="inlineStr">
        <is>
          <t>Permanent</t>
        </is>
      </c>
      <c r="J1826" s="5" t="inlineStr">
        <is>
          <t>Remote</t>
        </is>
      </c>
      <c r="K1826" s="5" t="n">
        <v>1</v>
      </c>
      <c r="L1826" s="5" t="n">
        <v>40</v>
      </c>
      <c r="M1826" s="5" t="n">
        <v>4</v>
      </c>
      <c r="N1826" s="41" t="n">
        <v>31000</v>
      </c>
      <c r="O1826" s="41" t="n">
        <v>0</v>
      </c>
      <c r="P1826" s="41" t="n">
        <v>0</v>
      </c>
      <c r="Q1826" s="41" t="n">
        <v>0</v>
      </c>
      <c r="R1826" s="41" t="n">
        <v>0</v>
      </c>
      <c r="S1826" s="28">
        <f>L1826*Settings!$C$7</f>
        <v/>
      </c>
      <c r="T1826" s="34">
        <f>O1826+P1826+Q1826+R1826</f>
        <v/>
      </c>
      <c r="U1826" s="34">
        <f>N1826+T1826</f>
        <v/>
      </c>
      <c r="V1826" s="33">
        <f>N1826/S1826</f>
        <v/>
      </c>
      <c r="W1826" s="33">
        <f>T1826/S1826</f>
        <v/>
      </c>
      <c r="X1826" s="33">
        <f>U1826/S1826</f>
        <v/>
      </c>
      <c r="Y1826" s="4">
        <f>IF(T1826&gt;0,1,0)</f>
        <v/>
      </c>
      <c r="Z1826" s="4">
        <f>INDEX('Job Evaluation'!$I$5:$I$40,MATCH(G1826,'Job Evaluation'!$A$5:$A$40,0))</f>
        <v/>
      </c>
      <c r="AA1826" s="4">
        <f>SUMPRODUCT(($C$2:$C$3444=C1826)*($X$2:$X$3444&lt;X1826))+SUMPRODUCT(($C$2:C1826=C1826)*($X$2:X1826=X1826))</f>
        <v/>
      </c>
      <c r="AB1826" s="4">
        <f>MIN(4,INT((AA1826-1)*4/COUNTIF($C$2:$C$3444,C1826))+1)</f>
        <v/>
      </c>
    </row>
    <row r="1827">
      <c r="A1827" s="5" t="inlineStr">
        <is>
          <t>W02120</t>
        </is>
      </c>
      <c r="B1827" s="5" t="inlineStr">
        <is>
          <t>ES · Barcelona</t>
        </is>
      </c>
      <c r="C1827" s="5" t="inlineStr">
        <is>
          <t>ES</t>
        </is>
      </c>
      <c r="D1827" s="5" t="inlineStr">
        <is>
          <t>Barcelona</t>
        </is>
      </c>
      <c r="E1827" s="5" t="inlineStr">
        <is>
          <t>Customer Service</t>
        </is>
      </c>
      <c r="F1827" s="5" t="inlineStr">
        <is>
          <t>L4</t>
        </is>
      </c>
      <c r="G1827" s="5" t="inlineStr">
        <is>
          <t>Customer Service L4</t>
        </is>
      </c>
      <c r="H1827" s="5" t="inlineStr">
        <is>
          <t>M</t>
        </is>
      </c>
      <c r="I1827" s="5" t="inlineStr">
        <is>
          <t>Permanent</t>
        </is>
      </c>
      <c r="J1827" s="5" t="inlineStr">
        <is>
          <t>Hybrid</t>
        </is>
      </c>
      <c r="K1827" s="5" t="n">
        <v>1</v>
      </c>
      <c r="L1827" s="5" t="n">
        <v>40</v>
      </c>
      <c r="M1827" s="5" t="n">
        <v>3</v>
      </c>
      <c r="N1827" s="41" t="n">
        <v>44100</v>
      </c>
      <c r="O1827" s="41" t="n">
        <v>3640</v>
      </c>
      <c r="P1827" s="41" t="n">
        <v>0</v>
      </c>
      <c r="Q1827" s="41" t="n">
        <v>0</v>
      </c>
      <c r="R1827" s="41" t="n">
        <v>0</v>
      </c>
      <c r="S1827" s="28">
        <f>L1827*Settings!$C$7</f>
        <v/>
      </c>
      <c r="T1827" s="34">
        <f>O1827+P1827+Q1827+R1827</f>
        <v/>
      </c>
      <c r="U1827" s="34">
        <f>N1827+T1827</f>
        <v/>
      </c>
      <c r="V1827" s="33">
        <f>N1827/S1827</f>
        <v/>
      </c>
      <c r="W1827" s="33">
        <f>T1827/S1827</f>
        <v/>
      </c>
      <c r="X1827" s="33">
        <f>U1827/S1827</f>
        <v/>
      </c>
      <c r="Y1827" s="4">
        <f>IF(T1827&gt;0,1,0)</f>
        <v/>
      </c>
      <c r="Z1827" s="4">
        <f>INDEX('Job Evaluation'!$I$5:$I$40,MATCH(G1827,'Job Evaluation'!$A$5:$A$40,0))</f>
        <v/>
      </c>
      <c r="AA1827" s="4">
        <f>SUMPRODUCT(($C$2:$C$3444=C1827)*($X$2:$X$3444&lt;X1827))+SUMPRODUCT(($C$2:C1827=C1827)*($X$2:X1827=X1827))</f>
        <v/>
      </c>
      <c r="AB1827" s="4">
        <f>MIN(4,INT((AA1827-1)*4/COUNTIF($C$2:$C$3444,C1827))+1)</f>
        <v/>
      </c>
    </row>
    <row r="1828">
      <c r="A1828" s="5" t="inlineStr">
        <is>
          <t>W02121</t>
        </is>
      </c>
      <c r="B1828" s="5" t="inlineStr">
        <is>
          <t>PL · Kraków</t>
        </is>
      </c>
      <c r="C1828" s="5" t="inlineStr">
        <is>
          <t>PL</t>
        </is>
      </c>
      <c r="D1828" s="5" t="inlineStr">
        <is>
          <t>Krakow</t>
        </is>
      </c>
      <c r="E1828" s="5" t="inlineStr">
        <is>
          <t>Tech</t>
        </is>
      </c>
      <c r="F1828" s="5" t="inlineStr">
        <is>
          <t>L2</t>
        </is>
      </c>
      <c r="G1828" s="5" t="inlineStr">
        <is>
          <t>Tech L2</t>
        </is>
      </c>
      <c r="H1828" s="5" t="inlineStr">
        <is>
          <t>M</t>
        </is>
      </c>
      <c r="I1828" s="5" t="inlineStr">
        <is>
          <t>Permanent</t>
        </is>
      </c>
      <c r="J1828" s="5" t="inlineStr">
        <is>
          <t>Hybrid</t>
        </is>
      </c>
      <c r="K1828" s="5" t="n">
        <v>1</v>
      </c>
      <c r="L1828" s="5" t="n">
        <v>40</v>
      </c>
      <c r="M1828" s="5" t="n">
        <v>4</v>
      </c>
      <c r="N1828" s="41" t="n">
        <v>32900</v>
      </c>
      <c r="O1828" s="41" t="n">
        <v>0</v>
      </c>
      <c r="P1828" s="41" t="n">
        <v>0</v>
      </c>
      <c r="Q1828" s="41" t="n">
        <v>0</v>
      </c>
      <c r="R1828" s="41" t="n">
        <v>0</v>
      </c>
      <c r="S1828" s="28">
        <f>L1828*Settings!$C$7</f>
        <v/>
      </c>
      <c r="T1828" s="34">
        <f>O1828+P1828+Q1828+R1828</f>
        <v/>
      </c>
      <c r="U1828" s="34">
        <f>N1828+T1828</f>
        <v/>
      </c>
      <c r="V1828" s="33">
        <f>N1828/S1828</f>
        <v/>
      </c>
      <c r="W1828" s="33">
        <f>T1828/S1828</f>
        <v/>
      </c>
      <c r="X1828" s="33">
        <f>U1828/S1828</f>
        <v/>
      </c>
      <c r="Y1828" s="4">
        <f>IF(T1828&gt;0,1,0)</f>
        <v/>
      </c>
      <c r="Z1828" s="4">
        <f>INDEX('Job Evaluation'!$I$5:$I$40,MATCH(G1828,'Job Evaluation'!$A$5:$A$40,0))</f>
        <v/>
      </c>
      <c r="AA1828" s="4">
        <f>SUMPRODUCT(($C$2:$C$3444=C1828)*($X$2:$X$3444&lt;X1828))+SUMPRODUCT(($C$2:C1828=C1828)*($X$2:X1828=X1828))</f>
        <v/>
      </c>
      <c r="AB1828" s="4">
        <f>MIN(4,INT((AA1828-1)*4/COUNTIF($C$2:$C$3444,C1828))+1)</f>
        <v/>
      </c>
    </row>
    <row r="1829">
      <c r="A1829" s="5" t="inlineStr">
        <is>
          <t>W02124</t>
        </is>
      </c>
      <c r="B1829" s="5" t="inlineStr">
        <is>
          <t>ES · Barcelona</t>
        </is>
      </c>
      <c r="C1829" s="5" t="inlineStr">
        <is>
          <t>ES</t>
        </is>
      </c>
      <c r="D1829" s="5" t="inlineStr">
        <is>
          <t>Barcelona</t>
        </is>
      </c>
      <c r="E1829" s="5" t="inlineStr">
        <is>
          <t>Customer Service</t>
        </is>
      </c>
      <c r="F1829" s="5" t="inlineStr">
        <is>
          <t>L3</t>
        </is>
      </c>
      <c r="G1829" s="5" t="inlineStr">
        <is>
          <t>Customer Service L3</t>
        </is>
      </c>
      <c r="H1829" s="5" t="inlineStr">
        <is>
          <t>F</t>
        </is>
      </c>
      <c r="I1829" s="5" t="inlineStr">
        <is>
          <t>Permanent</t>
        </is>
      </c>
      <c r="J1829" s="5" t="inlineStr">
        <is>
          <t>Onsite</t>
        </is>
      </c>
      <c r="K1829" s="5" t="n">
        <v>1</v>
      </c>
      <c r="L1829" s="5" t="n">
        <v>40</v>
      </c>
      <c r="M1829" s="5" t="n">
        <v>3</v>
      </c>
      <c r="N1829" s="41" t="n">
        <v>40350</v>
      </c>
      <c r="O1829" s="41" t="n">
        <v>2080</v>
      </c>
      <c r="P1829" s="41" t="n">
        <v>0</v>
      </c>
      <c r="Q1829" s="41" t="n">
        <v>1200</v>
      </c>
      <c r="R1829" s="41" t="n">
        <v>0</v>
      </c>
      <c r="S1829" s="28">
        <f>L1829*Settings!$C$7</f>
        <v/>
      </c>
      <c r="T1829" s="34">
        <f>O1829+P1829+Q1829+R1829</f>
        <v/>
      </c>
      <c r="U1829" s="34">
        <f>N1829+T1829</f>
        <v/>
      </c>
      <c r="V1829" s="33">
        <f>N1829/S1829</f>
        <v/>
      </c>
      <c r="W1829" s="33">
        <f>T1829/S1829</f>
        <v/>
      </c>
      <c r="X1829" s="33">
        <f>U1829/S1829</f>
        <v/>
      </c>
      <c r="Y1829" s="4">
        <f>IF(T1829&gt;0,1,0)</f>
        <v/>
      </c>
      <c r="Z1829" s="4">
        <f>INDEX('Job Evaluation'!$I$5:$I$40,MATCH(G1829,'Job Evaluation'!$A$5:$A$40,0))</f>
        <v/>
      </c>
      <c r="AA1829" s="4">
        <f>SUMPRODUCT(($C$2:$C$3444=C1829)*($X$2:$X$3444&lt;X1829))+SUMPRODUCT(($C$2:C1829=C1829)*($X$2:X1829=X1829))</f>
        <v/>
      </c>
      <c r="AB1829" s="4">
        <f>MIN(4,INT((AA1829-1)*4/COUNTIF($C$2:$C$3444,C1829))+1)</f>
        <v/>
      </c>
    </row>
    <row r="1830">
      <c r="A1830" s="5" t="inlineStr">
        <is>
          <t>W02125</t>
        </is>
      </c>
      <c r="B1830" s="5" t="inlineStr">
        <is>
          <t>ES · Barcelona</t>
        </is>
      </c>
      <c r="C1830" s="5" t="inlineStr">
        <is>
          <t>ES</t>
        </is>
      </c>
      <c r="D1830" s="5" t="inlineStr">
        <is>
          <t>Barcelona</t>
        </is>
      </c>
      <c r="E1830" s="5" t="inlineStr">
        <is>
          <t>Customer Service</t>
        </is>
      </c>
      <c r="F1830" s="5" t="inlineStr">
        <is>
          <t>L2</t>
        </is>
      </c>
      <c r="G1830" s="5" t="inlineStr">
        <is>
          <t>Customer Service L2</t>
        </is>
      </c>
      <c r="H1830" s="5" t="inlineStr">
        <is>
          <t>F</t>
        </is>
      </c>
      <c r="I1830" s="5" t="inlineStr">
        <is>
          <t>Permanent</t>
        </is>
      </c>
      <c r="J1830" s="5" t="inlineStr">
        <is>
          <t>Hybrid</t>
        </is>
      </c>
      <c r="K1830" s="5" t="n">
        <v>1</v>
      </c>
      <c r="L1830" s="5" t="n">
        <v>40</v>
      </c>
      <c r="M1830" s="5" t="n">
        <v>3</v>
      </c>
      <c r="N1830" s="41" t="n">
        <v>29200</v>
      </c>
      <c r="O1830" s="41" t="n">
        <v>0</v>
      </c>
      <c r="P1830" s="41" t="n">
        <v>0</v>
      </c>
      <c r="Q1830" s="41" t="n">
        <v>0</v>
      </c>
      <c r="R1830" s="41" t="n">
        <v>0</v>
      </c>
      <c r="S1830" s="28">
        <f>L1830*Settings!$C$7</f>
        <v/>
      </c>
      <c r="T1830" s="34">
        <f>O1830+P1830+Q1830+R1830</f>
        <v/>
      </c>
      <c r="U1830" s="34">
        <f>N1830+T1830</f>
        <v/>
      </c>
      <c r="V1830" s="33">
        <f>N1830/S1830</f>
        <v/>
      </c>
      <c r="W1830" s="33">
        <f>T1830/S1830</f>
        <v/>
      </c>
      <c r="X1830" s="33">
        <f>U1830/S1830</f>
        <v/>
      </c>
      <c r="Y1830" s="4">
        <f>IF(T1830&gt;0,1,0)</f>
        <v/>
      </c>
      <c r="Z1830" s="4">
        <f>INDEX('Job Evaluation'!$I$5:$I$40,MATCH(G1830,'Job Evaluation'!$A$5:$A$40,0))</f>
        <v/>
      </c>
      <c r="AA1830" s="4">
        <f>SUMPRODUCT(($C$2:$C$3444=C1830)*($X$2:$X$3444&lt;X1830))+SUMPRODUCT(($C$2:C1830=C1830)*($X$2:X1830=X1830))</f>
        <v/>
      </c>
      <c r="AB1830" s="4">
        <f>MIN(4,INT((AA1830-1)*4/COUNTIF($C$2:$C$3444,C1830))+1)</f>
        <v/>
      </c>
    </row>
    <row r="1831">
      <c r="A1831" s="5" t="inlineStr">
        <is>
          <t>W02127</t>
        </is>
      </c>
      <c r="B1831" s="5" t="inlineStr">
        <is>
          <t>PL · Kraków</t>
        </is>
      </c>
      <c r="C1831" s="5" t="inlineStr">
        <is>
          <t>PL</t>
        </is>
      </c>
      <c r="D1831" s="5" t="inlineStr">
        <is>
          <t>Krakow</t>
        </is>
      </c>
      <c r="E1831" s="5" t="inlineStr">
        <is>
          <t>Tech</t>
        </is>
      </c>
      <c r="F1831" s="5" t="inlineStr">
        <is>
          <t>L2</t>
        </is>
      </c>
      <c r="G1831" s="5" t="inlineStr">
        <is>
          <t>Tech L2</t>
        </is>
      </c>
      <c r="H1831" s="5" t="inlineStr">
        <is>
          <t>F</t>
        </is>
      </c>
      <c r="I1831" s="5" t="inlineStr">
        <is>
          <t>Permanent</t>
        </is>
      </c>
      <c r="J1831" s="5" t="inlineStr">
        <is>
          <t>Hybrid</t>
        </is>
      </c>
      <c r="K1831" s="5" t="n">
        <v>1</v>
      </c>
      <c r="L1831" s="5" t="n">
        <v>40</v>
      </c>
      <c r="M1831" s="5" t="n">
        <v>3</v>
      </c>
      <c r="N1831" s="41" t="n">
        <v>30100</v>
      </c>
      <c r="O1831" s="41" t="n">
        <v>0</v>
      </c>
      <c r="P1831" s="41" t="n">
        <v>0</v>
      </c>
      <c r="Q1831" s="41" t="n">
        <v>0</v>
      </c>
      <c r="R1831" s="41" t="n">
        <v>0</v>
      </c>
      <c r="S1831" s="28">
        <f>L1831*Settings!$C$7</f>
        <v/>
      </c>
      <c r="T1831" s="34">
        <f>O1831+P1831+Q1831+R1831</f>
        <v/>
      </c>
      <c r="U1831" s="34">
        <f>N1831+T1831</f>
        <v/>
      </c>
      <c r="V1831" s="33">
        <f>N1831/S1831</f>
        <v/>
      </c>
      <c r="W1831" s="33">
        <f>T1831/S1831</f>
        <v/>
      </c>
      <c r="X1831" s="33">
        <f>U1831/S1831</f>
        <v/>
      </c>
      <c r="Y1831" s="4">
        <f>IF(T1831&gt;0,1,0)</f>
        <v/>
      </c>
      <c r="Z1831" s="4">
        <f>INDEX('Job Evaluation'!$I$5:$I$40,MATCH(G1831,'Job Evaluation'!$A$5:$A$40,0))</f>
        <v/>
      </c>
      <c r="AA1831" s="4">
        <f>SUMPRODUCT(($C$2:$C$3444=C1831)*($X$2:$X$3444&lt;X1831))+SUMPRODUCT(($C$2:C1831=C1831)*($X$2:X1831=X1831))</f>
        <v/>
      </c>
      <c r="AB1831" s="4">
        <f>MIN(4,INT((AA1831-1)*4/COUNTIF($C$2:$C$3444,C1831))+1)</f>
        <v/>
      </c>
    </row>
    <row r="1832">
      <c r="A1832" s="5" t="inlineStr">
        <is>
          <t>W02128</t>
        </is>
      </c>
      <c r="B1832" s="5" t="inlineStr">
        <is>
          <t>IT · Milan</t>
        </is>
      </c>
      <c r="C1832" s="5" t="inlineStr">
        <is>
          <t>IT</t>
        </is>
      </c>
      <c r="D1832" s="5" t="inlineStr">
        <is>
          <t>Milan</t>
        </is>
      </c>
      <c r="E1832" s="5" t="inlineStr">
        <is>
          <t>Customer Service</t>
        </is>
      </c>
      <c r="F1832" s="5" t="inlineStr">
        <is>
          <t>L2</t>
        </is>
      </c>
      <c r="G1832" s="5" t="inlineStr">
        <is>
          <t>Customer Service L2</t>
        </is>
      </c>
      <c r="H1832" s="5" t="inlineStr">
        <is>
          <t>M</t>
        </is>
      </c>
      <c r="I1832" s="5" t="inlineStr">
        <is>
          <t>Permanent</t>
        </is>
      </c>
      <c r="J1832" s="5" t="inlineStr">
        <is>
          <t>Hybrid</t>
        </is>
      </c>
      <c r="K1832" s="5" t="n">
        <v>1</v>
      </c>
      <c r="L1832" s="5" t="n">
        <v>40</v>
      </c>
      <c r="M1832" s="5" t="n">
        <v>3</v>
      </c>
      <c r="N1832" s="41" t="n">
        <v>34350</v>
      </c>
      <c r="O1832" s="41" t="n">
        <v>0</v>
      </c>
      <c r="P1832" s="41" t="n">
        <v>0</v>
      </c>
      <c r="Q1832" s="41" t="n">
        <v>0</v>
      </c>
      <c r="R1832" s="41" t="n">
        <v>0</v>
      </c>
      <c r="S1832" s="28">
        <f>L1832*Settings!$C$7</f>
        <v/>
      </c>
      <c r="T1832" s="34">
        <f>O1832+P1832+Q1832+R1832</f>
        <v/>
      </c>
      <c r="U1832" s="34">
        <f>N1832+T1832</f>
        <v/>
      </c>
      <c r="V1832" s="33">
        <f>N1832/S1832</f>
        <v/>
      </c>
      <c r="W1832" s="33">
        <f>T1832/S1832</f>
        <v/>
      </c>
      <c r="X1832" s="33">
        <f>U1832/S1832</f>
        <v/>
      </c>
      <c r="Y1832" s="4">
        <f>IF(T1832&gt;0,1,0)</f>
        <v/>
      </c>
      <c r="Z1832" s="4">
        <f>INDEX('Job Evaluation'!$I$5:$I$40,MATCH(G1832,'Job Evaluation'!$A$5:$A$40,0))</f>
        <v/>
      </c>
      <c r="AA1832" s="4">
        <f>SUMPRODUCT(($C$2:$C$3444=C1832)*($X$2:$X$3444&lt;X1832))+SUMPRODUCT(($C$2:C1832=C1832)*($X$2:X1832=X1832))</f>
        <v/>
      </c>
      <c r="AB1832" s="4">
        <f>MIN(4,INT((AA1832-1)*4/COUNTIF($C$2:$C$3444,C1832))+1)</f>
        <v/>
      </c>
    </row>
    <row r="1833">
      <c r="A1833" s="5" t="inlineStr">
        <is>
          <t>W02129</t>
        </is>
      </c>
      <c r="B1833" s="5" t="inlineStr">
        <is>
          <t>IT · Milan</t>
        </is>
      </c>
      <c r="C1833" s="5" t="inlineStr">
        <is>
          <t>IT</t>
        </is>
      </c>
      <c r="D1833" s="5" t="inlineStr">
        <is>
          <t>Milan</t>
        </is>
      </c>
      <c r="E1833" s="5" t="inlineStr">
        <is>
          <t>Customer Service</t>
        </is>
      </c>
      <c r="F1833" s="5" t="inlineStr">
        <is>
          <t>L3</t>
        </is>
      </c>
      <c r="G1833" s="5" t="inlineStr">
        <is>
          <t>Customer Service L3</t>
        </is>
      </c>
      <c r="H1833" s="5" t="inlineStr">
        <is>
          <t>M</t>
        </is>
      </c>
      <c r="I1833" s="5" t="inlineStr">
        <is>
          <t>Fixed-term</t>
        </is>
      </c>
      <c r="J1833" s="5" t="inlineStr">
        <is>
          <t>Hybrid</t>
        </is>
      </c>
      <c r="K1833" s="5" t="n">
        <v>1</v>
      </c>
      <c r="L1833" s="5" t="n">
        <v>40</v>
      </c>
      <c r="M1833" s="5" t="n">
        <v>2</v>
      </c>
      <c r="N1833" s="41" t="n">
        <v>39450</v>
      </c>
      <c r="O1833" s="41" t="n">
        <v>950</v>
      </c>
      <c r="P1833" s="41" t="n">
        <v>0</v>
      </c>
      <c r="Q1833" s="41" t="n">
        <v>0</v>
      </c>
      <c r="R1833" s="41" t="n">
        <v>0</v>
      </c>
      <c r="S1833" s="28">
        <f>L1833*Settings!$C$7</f>
        <v/>
      </c>
      <c r="T1833" s="34">
        <f>O1833+P1833+Q1833+R1833</f>
        <v/>
      </c>
      <c r="U1833" s="34">
        <f>N1833+T1833</f>
        <v/>
      </c>
      <c r="V1833" s="33">
        <f>N1833/S1833</f>
        <v/>
      </c>
      <c r="W1833" s="33">
        <f>T1833/S1833</f>
        <v/>
      </c>
      <c r="X1833" s="33">
        <f>U1833/S1833</f>
        <v/>
      </c>
      <c r="Y1833" s="4">
        <f>IF(T1833&gt;0,1,0)</f>
        <v/>
      </c>
      <c r="Z1833" s="4">
        <f>INDEX('Job Evaluation'!$I$5:$I$40,MATCH(G1833,'Job Evaluation'!$A$5:$A$40,0))</f>
        <v/>
      </c>
      <c r="AA1833" s="4">
        <f>SUMPRODUCT(($C$2:$C$3444=C1833)*($X$2:$X$3444&lt;X1833))+SUMPRODUCT(($C$2:C1833=C1833)*($X$2:X1833=X1833))</f>
        <v/>
      </c>
      <c r="AB1833" s="4">
        <f>MIN(4,INT((AA1833-1)*4/COUNTIF($C$2:$C$3444,C1833))+1)</f>
        <v/>
      </c>
    </row>
    <row r="1834">
      <c r="A1834" s="5" t="inlineStr">
        <is>
          <t>W02130</t>
        </is>
      </c>
      <c r="B1834" s="5" t="inlineStr">
        <is>
          <t>PL · Kraków</t>
        </is>
      </c>
      <c r="C1834" s="5" t="inlineStr">
        <is>
          <t>PL</t>
        </is>
      </c>
      <c r="D1834" s="5" t="inlineStr">
        <is>
          <t>Krakow</t>
        </is>
      </c>
      <c r="E1834" s="5" t="inlineStr">
        <is>
          <t>Tech</t>
        </is>
      </c>
      <c r="F1834" s="5" t="inlineStr">
        <is>
          <t>L4</t>
        </is>
      </c>
      <c r="G1834" s="5" t="inlineStr">
        <is>
          <t>Tech L4</t>
        </is>
      </c>
      <c r="H1834" s="5" t="inlineStr">
        <is>
          <t>M</t>
        </is>
      </c>
      <c r="I1834" s="5" t="inlineStr">
        <is>
          <t>Permanent</t>
        </is>
      </c>
      <c r="J1834" s="5" t="inlineStr">
        <is>
          <t>Hybrid</t>
        </is>
      </c>
      <c r="K1834" s="5" t="n">
        <v>1</v>
      </c>
      <c r="L1834" s="5" t="n">
        <v>40</v>
      </c>
      <c r="M1834" s="5" t="n">
        <v>5</v>
      </c>
      <c r="N1834" s="41" t="n">
        <v>51950</v>
      </c>
      <c r="O1834" s="41" t="n">
        <v>6360</v>
      </c>
      <c r="P1834" s="41" t="n">
        <v>0</v>
      </c>
      <c r="Q1834" s="41" t="n">
        <v>0</v>
      </c>
      <c r="R1834" s="41" t="n">
        <v>0</v>
      </c>
      <c r="S1834" s="28">
        <f>L1834*Settings!$C$7</f>
        <v/>
      </c>
      <c r="T1834" s="34">
        <f>O1834+P1834+Q1834+R1834</f>
        <v/>
      </c>
      <c r="U1834" s="34">
        <f>N1834+T1834</f>
        <v/>
      </c>
      <c r="V1834" s="33">
        <f>N1834/S1834</f>
        <v/>
      </c>
      <c r="W1834" s="33">
        <f>T1834/S1834</f>
        <v/>
      </c>
      <c r="X1834" s="33">
        <f>U1834/S1834</f>
        <v/>
      </c>
      <c r="Y1834" s="4">
        <f>IF(T1834&gt;0,1,0)</f>
        <v/>
      </c>
      <c r="Z1834" s="4">
        <f>INDEX('Job Evaluation'!$I$5:$I$40,MATCH(G1834,'Job Evaluation'!$A$5:$A$40,0))</f>
        <v/>
      </c>
      <c r="AA1834" s="4">
        <f>SUMPRODUCT(($C$2:$C$3444=C1834)*($X$2:$X$3444&lt;X1834))+SUMPRODUCT(($C$2:C1834=C1834)*($X$2:X1834=X1834))</f>
        <v/>
      </c>
      <c r="AB1834" s="4">
        <f>MIN(4,INT((AA1834-1)*4/COUNTIF($C$2:$C$3444,C1834))+1)</f>
        <v/>
      </c>
    </row>
    <row r="1835">
      <c r="A1835" s="5" t="inlineStr">
        <is>
          <t>W02131</t>
        </is>
      </c>
      <c r="B1835" s="5" t="inlineStr">
        <is>
          <t>DE · Munich</t>
        </is>
      </c>
      <c r="C1835" s="5" t="inlineStr">
        <is>
          <t>DE</t>
        </is>
      </c>
      <c r="D1835" s="5" t="inlineStr">
        <is>
          <t>Munich</t>
        </is>
      </c>
      <c r="E1835" s="5" t="inlineStr">
        <is>
          <t>Tech</t>
        </is>
      </c>
      <c r="F1835" s="5" t="inlineStr">
        <is>
          <t>L4</t>
        </is>
      </c>
      <c r="G1835" s="5" t="inlineStr">
        <is>
          <t>Tech L4</t>
        </is>
      </c>
      <c r="H1835" s="5" t="inlineStr">
        <is>
          <t>F</t>
        </is>
      </c>
      <c r="I1835" s="5" t="inlineStr">
        <is>
          <t>Permanent</t>
        </is>
      </c>
      <c r="J1835" s="5" t="inlineStr">
        <is>
          <t>Hybrid</t>
        </is>
      </c>
      <c r="K1835" s="5" t="n">
        <v>1</v>
      </c>
      <c r="L1835" s="5" t="n">
        <v>40</v>
      </c>
      <c r="M1835" s="5" t="n">
        <v>4</v>
      </c>
      <c r="N1835" s="41" t="n">
        <v>98250</v>
      </c>
      <c r="O1835" s="41" t="n">
        <v>9480</v>
      </c>
      <c r="P1835" s="41" t="n">
        <v>0</v>
      </c>
      <c r="Q1835" s="41" t="n">
        <v>0</v>
      </c>
      <c r="R1835" s="41" t="n">
        <v>0</v>
      </c>
      <c r="S1835" s="28">
        <f>L1835*Settings!$C$7</f>
        <v/>
      </c>
      <c r="T1835" s="34">
        <f>O1835+P1835+Q1835+R1835</f>
        <v/>
      </c>
      <c r="U1835" s="34">
        <f>N1835+T1835</f>
        <v/>
      </c>
      <c r="V1835" s="33">
        <f>N1835/S1835</f>
        <v/>
      </c>
      <c r="W1835" s="33">
        <f>T1835/S1835</f>
        <v/>
      </c>
      <c r="X1835" s="33">
        <f>U1835/S1835</f>
        <v/>
      </c>
      <c r="Y1835" s="4">
        <f>IF(T1835&gt;0,1,0)</f>
        <v/>
      </c>
      <c r="Z1835" s="4">
        <f>INDEX('Job Evaluation'!$I$5:$I$40,MATCH(G1835,'Job Evaluation'!$A$5:$A$40,0))</f>
        <v/>
      </c>
      <c r="AA1835" s="4">
        <f>SUMPRODUCT(($C$2:$C$3444=C1835)*($X$2:$X$3444&lt;X1835))+SUMPRODUCT(($C$2:C1835=C1835)*($X$2:X1835=X1835))</f>
        <v/>
      </c>
      <c r="AB1835" s="4">
        <f>MIN(4,INT((AA1835-1)*4/COUNTIF($C$2:$C$3444,C1835))+1)</f>
        <v/>
      </c>
    </row>
    <row r="1836">
      <c r="A1836" s="5" t="inlineStr">
        <is>
          <t>W02132</t>
        </is>
      </c>
      <c r="B1836" s="5" t="inlineStr">
        <is>
          <t>IT · Milan</t>
        </is>
      </c>
      <c r="C1836" s="5" t="inlineStr">
        <is>
          <t>IT</t>
        </is>
      </c>
      <c r="D1836" s="5" t="inlineStr">
        <is>
          <t>Milan</t>
        </is>
      </c>
      <c r="E1836" s="5" t="inlineStr">
        <is>
          <t>Operations</t>
        </is>
      </c>
      <c r="F1836" s="5" t="inlineStr">
        <is>
          <t>L2</t>
        </is>
      </c>
      <c r="G1836" s="5" t="inlineStr">
        <is>
          <t>Operations L2</t>
        </is>
      </c>
      <c r="H1836" s="5" t="inlineStr">
        <is>
          <t>M</t>
        </is>
      </c>
      <c r="I1836" s="5" t="inlineStr">
        <is>
          <t>Permanent</t>
        </is>
      </c>
      <c r="J1836" s="5" t="inlineStr">
        <is>
          <t>Hybrid</t>
        </is>
      </c>
      <c r="K1836" s="5" t="n">
        <v>0.8</v>
      </c>
      <c r="L1836" s="5" t="n">
        <v>32</v>
      </c>
      <c r="M1836" s="5" t="n">
        <v>5</v>
      </c>
      <c r="N1836" s="41" t="n">
        <v>24040</v>
      </c>
      <c r="O1836" s="41" t="n">
        <v>0</v>
      </c>
      <c r="P1836" s="41" t="n">
        <v>0</v>
      </c>
      <c r="Q1836" s="41" t="n">
        <v>0</v>
      </c>
      <c r="R1836" s="41" t="n">
        <v>0</v>
      </c>
      <c r="S1836" s="28">
        <f>L1836*Settings!$C$7</f>
        <v/>
      </c>
      <c r="T1836" s="34">
        <f>O1836+P1836+Q1836+R1836</f>
        <v/>
      </c>
      <c r="U1836" s="34">
        <f>N1836+T1836</f>
        <v/>
      </c>
      <c r="V1836" s="33">
        <f>N1836/S1836</f>
        <v/>
      </c>
      <c r="W1836" s="33">
        <f>T1836/S1836</f>
        <v/>
      </c>
      <c r="X1836" s="33">
        <f>U1836/S1836</f>
        <v/>
      </c>
      <c r="Y1836" s="4">
        <f>IF(T1836&gt;0,1,0)</f>
        <v/>
      </c>
      <c r="Z1836" s="4">
        <f>INDEX('Job Evaluation'!$I$5:$I$40,MATCH(G1836,'Job Evaluation'!$A$5:$A$40,0))</f>
        <v/>
      </c>
      <c r="AA1836" s="4">
        <f>SUMPRODUCT(($C$2:$C$3444=C1836)*($X$2:$X$3444&lt;X1836))+SUMPRODUCT(($C$2:C1836=C1836)*($X$2:X1836=X1836))</f>
        <v/>
      </c>
      <c r="AB1836" s="4">
        <f>MIN(4,INT((AA1836-1)*4/COUNTIF($C$2:$C$3444,C1836))+1)</f>
        <v/>
      </c>
    </row>
    <row r="1837">
      <c r="A1837" s="5" t="inlineStr">
        <is>
          <t>W02133</t>
        </is>
      </c>
      <c r="B1837" s="5" t="inlineStr">
        <is>
          <t>PL · Kraków</t>
        </is>
      </c>
      <c r="C1837" s="5" t="inlineStr">
        <is>
          <t>PL</t>
        </is>
      </c>
      <c r="D1837" s="5" t="inlineStr">
        <is>
          <t>Krakow</t>
        </is>
      </c>
      <c r="E1837" s="5" t="inlineStr">
        <is>
          <t>HR</t>
        </is>
      </c>
      <c r="F1837" s="5" t="inlineStr">
        <is>
          <t>L2</t>
        </is>
      </c>
      <c r="G1837" s="5" t="inlineStr">
        <is>
          <t>HR L2</t>
        </is>
      </c>
      <c r="H1837" s="5" t="inlineStr">
        <is>
          <t>F</t>
        </is>
      </c>
      <c r="I1837" s="5" t="inlineStr">
        <is>
          <t>Permanent</t>
        </is>
      </c>
      <c r="J1837" s="5" t="inlineStr">
        <is>
          <t>Hybrid</t>
        </is>
      </c>
      <c r="K1837" s="5" t="n">
        <v>1</v>
      </c>
      <c r="L1837" s="5" t="n">
        <v>40</v>
      </c>
      <c r="M1837" s="5" t="n">
        <v>3</v>
      </c>
      <c r="N1837" s="41" t="n">
        <v>23350</v>
      </c>
      <c r="O1837" s="41" t="n">
        <v>0</v>
      </c>
      <c r="P1837" s="41" t="n">
        <v>0</v>
      </c>
      <c r="Q1837" s="41" t="n">
        <v>0</v>
      </c>
      <c r="R1837" s="41" t="n">
        <v>0</v>
      </c>
      <c r="S1837" s="28">
        <f>L1837*Settings!$C$7</f>
        <v/>
      </c>
      <c r="T1837" s="34">
        <f>O1837+P1837+Q1837+R1837</f>
        <v/>
      </c>
      <c r="U1837" s="34">
        <f>N1837+T1837</f>
        <v/>
      </c>
      <c r="V1837" s="33">
        <f>N1837/S1837</f>
        <v/>
      </c>
      <c r="W1837" s="33">
        <f>T1837/S1837</f>
        <v/>
      </c>
      <c r="X1837" s="33">
        <f>U1837/S1837</f>
        <v/>
      </c>
      <c r="Y1837" s="4">
        <f>IF(T1837&gt;0,1,0)</f>
        <v/>
      </c>
      <c r="Z1837" s="4">
        <f>INDEX('Job Evaluation'!$I$5:$I$40,MATCH(G1837,'Job Evaluation'!$A$5:$A$40,0))</f>
        <v/>
      </c>
      <c r="AA1837" s="4">
        <f>SUMPRODUCT(($C$2:$C$3444=C1837)*($X$2:$X$3444&lt;X1837))+SUMPRODUCT(($C$2:C1837=C1837)*($X$2:X1837=X1837))</f>
        <v/>
      </c>
      <c r="AB1837" s="4">
        <f>MIN(4,INT((AA1837-1)*4/COUNTIF($C$2:$C$3444,C1837))+1)</f>
        <v/>
      </c>
    </row>
    <row r="1838">
      <c r="A1838" s="5" t="inlineStr">
        <is>
          <t>W02134</t>
        </is>
      </c>
      <c r="B1838" s="5" t="inlineStr">
        <is>
          <t>PL · Kraków</t>
        </is>
      </c>
      <c r="C1838" s="5" t="inlineStr">
        <is>
          <t>PL</t>
        </is>
      </c>
      <c r="D1838" s="5" t="inlineStr">
        <is>
          <t>Krakow</t>
        </is>
      </c>
      <c r="E1838" s="5" t="inlineStr">
        <is>
          <t>Operations</t>
        </is>
      </c>
      <c r="F1838" s="5" t="inlineStr">
        <is>
          <t>L5</t>
        </is>
      </c>
      <c r="G1838" s="5" t="inlineStr">
        <is>
          <t>Operations L5</t>
        </is>
      </c>
      <c r="H1838" s="5" t="inlineStr">
        <is>
          <t>F</t>
        </is>
      </c>
      <c r="I1838" s="5" t="inlineStr">
        <is>
          <t>Permanent</t>
        </is>
      </c>
      <c r="J1838" s="5" t="inlineStr">
        <is>
          <t>Hybrid</t>
        </is>
      </c>
      <c r="K1838" s="5" t="n">
        <v>1</v>
      </c>
      <c r="L1838" s="5" t="n">
        <v>40</v>
      </c>
      <c r="M1838" s="5" t="n">
        <v>3</v>
      </c>
      <c r="N1838" s="41" t="n">
        <v>51500</v>
      </c>
      <c r="O1838" s="41" t="n">
        <v>6270</v>
      </c>
      <c r="P1838" s="41" t="n">
        <v>0</v>
      </c>
      <c r="Q1838" s="41" t="n">
        <v>0</v>
      </c>
      <c r="R1838" s="41" t="n">
        <v>4200</v>
      </c>
      <c r="S1838" s="28">
        <f>L1838*Settings!$C$7</f>
        <v/>
      </c>
      <c r="T1838" s="34">
        <f>O1838+P1838+Q1838+R1838</f>
        <v/>
      </c>
      <c r="U1838" s="34">
        <f>N1838+T1838</f>
        <v/>
      </c>
      <c r="V1838" s="33">
        <f>N1838/S1838</f>
        <v/>
      </c>
      <c r="W1838" s="33">
        <f>T1838/S1838</f>
        <v/>
      </c>
      <c r="X1838" s="33">
        <f>U1838/S1838</f>
        <v/>
      </c>
      <c r="Y1838" s="4">
        <f>IF(T1838&gt;0,1,0)</f>
        <v/>
      </c>
      <c r="Z1838" s="4">
        <f>INDEX('Job Evaluation'!$I$5:$I$40,MATCH(G1838,'Job Evaluation'!$A$5:$A$40,0))</f>
        <v/>
      </c>
      <c r="AA1838" s="4">
        <f>SUMPRODUCT(($C$2:$C$3444=C1838)*($X$2:$X$3444&lt;X1838))+SUMPRODUCT(($C$2:C1838=C1838)*($X$2:X1838=X1838))</f>
        <v/>
      </c>
      <c r="AB1838" s="4">
        <f>MIN(4,INT((AA1838-1)*4/COUNTIF($C$2:$C$3444,C1838))+1)</f>
        <v/>
      </c>
    </row>
    <row r="1839">
      <c r="A1839" s="5" t="inlineStr">
        <is>
          <t>W02135</t>
        </is>
      </c>
      <c r="B1839" s="5" t="inlineStr">
        <is>
          <t>IT · Milan</t>
        </is>
      </c>
      <c r="C1839" s="5" t="inlineStr">
        <is>
          <t>IT</t>
        </is>
      </c>
      <c r="D1839" s="5" t="inlineStr">
        <is>
          <t>Milan</t>
        </is>
      </c>
      <c r="E1839" s="5" t="inlineStr">
        <is>
          <t>Sales</t>
        </is>
      </c>
      <c r="F1839" s="5" t="inlineStr">
        <is>
          <t>L2</t>
        </is>
      </c>
      <c r="G1839" s="5" t="inlineStr">
        <is>
          <t>Sales L2</t>
        </is>
      </c>
      <c r="H1839" s="5" t="inlineStr">
        <is>
          <t>M</t>
        </is>
      </c>
      <c r="I1839" s="5" t="inlineStr">
        <is>
          <t>Fixed-term</t>
        </is>
      </c>
      <c r="J1839" s="5" t="inlineStr">
        <is>
          <t>Onsite</t>
        </is>
      </c>
      <c r="K1839" s="5" t="n">
        <v>1</v>
      </c>
      <c r="L1839" s="5" t="n">
        <v>40</v>
      </c>
      <c r="M1839" s="5" t="n">
        <v>2</v>
      </c>
      <c r="N1839" s="41" t="n">
        <v>32750</v>
      </c>
      <c r="O1839" s="41" t="n">
        <v>0</v>
      </c>
      <c r="P1839" s="41" t="n">
        <v>4080</v>
      </c>
      <c r="Q1839" s="41" t="n">
        <v>0</v>
      </c>
      <c r="R1839" s="41" t="n">
        <v>0</v>
      </c>
      <c r="S1839" s="28">
        <f>L1839*Settings!$C$7</f>
        <v/>
      </c>
      <c r="T1839" s="34">
        <f>O1839+P1839+Q1839+R1839</f>
        <v/>
      </c>
      <c r="U1839" s="34">
        <f>N1839+T1839</f>
        <v/>
      </c>
      <c r="V1839" s="33">
        <f>N1839/S1839</f>
        <v/>
      </c>
      <c r="W1839" s="33">
        <f>T1839/S1839</f>
        <v/>
      </c>
      <c r="X1839" s="33">
        <f>U1839/S1839</f>
        <v/>
      </c>
      <c r="Y1839" s="4">
        <f>IF(T1839&gt;0,1,0)</f>
        <v/>
      </c>
      <c r="Z1839" s="4">
        <f>INDEX('Job Evaluation'!$I$5:$I$40,MATCH(G1839,'Job Evaluation'!$A$5:$A$40,0))</f>
        <v/>
      </c>
      <c r="AA1839" s="4">
        <f>SUMPRODUCT(($C$2:$C$3444=C1839)*($X$2:$X$3444&lt;X1839))+SUMPRODUCT(($C$2:C1839=C1839)*($X$2:X1839=X1839))</f>
        <v/>
      </c>
      <c r="AB1839" s="4">
        <f>MIN(4,INT((AA1839-1)*4/COUNTIF($C$2:$C$3444,C1839))+1)</f>
        <v/>
      </c>
    </row>
    <row r="1840">
      <c r="A1840" s="5" t="inlineStr">
        <is>
          <t>W02136</t>
        </is>
      </c>
      <c r="B1840" s="5" t="inlineStr">
        <is>
          <t>PL · Kraków</t>
        </is>
      </c>
      <c r="C1840" s="5" t="inlineStr">
        <is>
          <t>PL</t>
        </is>
      </c>
      <c r="D1840" s="5" t="inlineStr">
        <is>
          <t>Krakow</t>
        </is>
      </c>
      <c r="E1840" s="5" t="inlineStr">
        <is>
          <t>Customer Service</t>
        </is>
      </c>
      <c r="F1840" s="5" t="inlineStr">
        <is>
          <t>L4</t>
        </is>
      </c>
      <c r="G1840" s="5" t="inlineStr">
        <is>
          <t>Customer Service L4</t>
        </is>
      </c>
      <c r="H1840" s="5" t="inlineStr">
        <is>
          <t>M</t>
        </is>
      </c>
      <c r="I1840" s="5" t="inlineStr">
        <is>
          <t>Fixed-term</t>
        </is>
      </c>
      <c r="J1840" s="5" t="inlineStr">
        <is>
          <t>Onsite</t>
        </is>
      </c>
      <c r="K1840" s="5" t="n">
        <v>1</v>
      </c>
      <c r="L1840" s="5" t="n">
        <v>40</v>
      </c>
      <c r="M1840" s="5" t="n">
        <v>2</v>
      </c>
      <c r="N1840" s="41" t="n">
        <v>40250</v>
      </c>
      <c r="O1840" s="41" t="n">
        <v>1690</v>
      </c>
      <c r="P1840" s="41" t="n">
        <v>0</v>
      </c>
      <c r="Q1840" s="41" t="n">
        <v>0</v>
      </c>
      <c r="R1840" s="41" t="n">
        <v>0</v>
      </c>
      <c r="S1840" s="28">
        <f>L1840*Settings!$C$7</f>
        <v/>
      </c>
      <c r="T1840" s="34">
        <f>O1840+P1840+Q1840+R1840</f>
        <v/>
      </c>
      <c r="U1840" s="34">
        <f>N1840+T1840</f>
        <v/>
      </c>
      <c r="V1840" s="33">
        <f>N1840/S1840</f>
        <v/>
      </c>
      <c r="W1840" s="33">
        <f>T1840/S1840</f>
        <v/>
      </c>
      <c r="X1840" s="33">
        <f>U1840/S1840</f>
        <v/>
      </c>
      <c r="Y1840" s="4">
        <f>IF(T1840&gt;0,1,0)</f>
        <v/>
      </c>
      <c r="Z1840" s="4">
        <f>INDEX('Job Evaluation'!$I$5:$I$40,MATCH(G1840,'Job Evaluation'!$A$5:$A$40,0))</f>
        <v/>
      </c>
      <c r="AA1840" s="4">
        <f>SUMPRODUCT(($C$2:$C$3444=C1840)*($X$2:$X$3444&lt;X1840))+SUMPRODUCT(($C$2:C1840=C1840)*($X$2:X1840=X1840))</f>
        <v/>
      </c>
      <c r="AB1840" s="4">
        <f>MIN(4,INT((AA1840-1)*4/COUNTIF($C$2:$C$3444,C1840))+1)</f>
        <v/>
      </c>
    </row>
    <row r="1841">
      <c r="A1841" s="5" t="inlineStr">
        <is>
          <t>W02137</t>
        </is>
      </c>
      <c r="B1841" s="5" t="inlineStr">
        <is>
          <t>DE · Munich</t>
        </is>
      </c>
      <c r="C1841" s="5" t="inlineStr">
        <is>
          <t>DE</t>
        </is>
      </c>
      <c r="D1841" s="5" t="inlineStr">
        <is>
          <t>Munich</t>
        </is>
      </c>
      <c r="E1841" s="5" t="inlineStr">
        <is>
          <t>Operations</t>
        </is>
      </c>
      <c r="F1841" s="5" t="inlineStr">
        <is>
          <t>L3</t>
        </is>
      </c>
      <c r="G1841" s="5" t="inlineStr">
        <is>
          <t>Operations L3</t>
        </is>
      </c>
      <c r="H1841" s="5" t="inlineStr">
        <is>
          <t>F</t>
        </is>
      </c>
      <c r="I1841" s="5" t="inlineStr">
        <is>
          <t>Permanent</t>
        </is>
      </c>
      <c r="J1841" s="5" t="inlineStr">
        <is>
          <t>Onsite</t>
        </is>
      </c>
      <c r="K1841" s="5" t="n">
        <v>1</v>
      </c>
      <c r="L1841" s="5" t="n">
        <v>40</v>
      </c>
      <c r="M1841" s="5" t="n">
        <v>2</v>
      </c>
      <c r="N1841" s="41" t="n">
        <v>58800</v>
      </c>
      <c r="O1841" s="41" t="n">
        <v>1600</v>
      </c>
      <c r="P1841" s="41" t="n">
        <v>0</v>
      </c>
      <c r="Q1841" s="41" t="n">
        <v>1800</v>
      </c>
      <c r="R1841" s="41" t="n">
        <v>0</v>
      </c>
      <c r="S1841" s="28">
        <f>L1841*Settings!$C$7</f>
        <v/>
      </c>
      <c r="T1841" s="34">
        <f>O1841+P1841+Q1841+R1841</f>
        <v/>
      </c>
      <c r="U1841" s="34">
        <f>N1841+T1841</f>
        <v/>
      </c>
      <c r="V1841" s="33">
        <f>N1841/S1841</f>
        <v/>
      </c>
      <c r="W1841" s="33">
        <f>T1841/S1841</f>
        <v/>
      </c>
      <c r="X1841" s="33">
        <f>U1841/S1841</f>
        <v/>
      </c>
      <c r="Y1841" s="4">
        <f>IF(T1841&gt;0,1,0)</f>
        <v/>
      </c>
      <c r="Z1841" s="4">
        <f>INDEX('Job Evaluation'!$I$5:$I$40,MATCH(G1841,'Job Evaluation'!$A$5:$A$40,0))</f>
        <v/>
      </c>
      <c r="AA1841" s="4">
        <f>SUMPRODUCT(($C$2:$C$3444=C1841)*($X$2:$X$3444&lt;X1841))+SUMPRODUCT(($C$2:C1841=C1841)*($X$2:X1841=X1841))</f>
        <v/>
      </c>
      <c r="AB1841" s="4">
        <f>MIN(4,INT((AA1841-1)*4/COUNTIF($C$2:$C$3444,C1841))+1)</f>
        <v/>
      </c>
    </row>
    <row r="1842">
      <c r="A1842" s="5" t="inlineStr">
        <is>
          <t>W02138</t>
        </is>
      </c>
      <c r="B1842" s="5" t="inlineStr">
        <is>
          <t>ES · Barcelona</t>
        </is>
      </c>
      <c r="C1842" s="5" t="inlineStr">
        <is>
          <t>ES</t>
        </is>
      </c>
      <c r="D1842" s="5" t="inlineStr">
        <is>
          <t>Barcelona</t>
        </is>
      </c>
      <c r="E1842" s="5" t="inlineStr">
        <is>
          <t>Customer Service</t>
        </is>
      </c>
      <c r="F1842" s="5" t="inlineStr">
        <is>
          <t>L2</t>
        </is>
      </c>
      <c r="G1842" s="5" t="inlineStr">
        <is>
          <t>Customer Service L2</t>
        </is>
      </c>
      <c r="H1842" s="5" t="inlineStr">
        <is>
          <t>F</t>
        </is>
      </c>
      <c r="I1842" s="5" t="inlineStr">
        <is>
          <t>Permanent</t>
        </is>
      </c>
      <c r="J1842" s="5" t="inlineStr">
        <is>
          <t>Onsite</t>
        </is>
      </c>
      <c r="K1842" s="5" t="n">
        <v>1</v>
      </c>
      <c r="L1842" s="5" t="n">
        <v>40</v>
      </c>
      <c r="M1842" s="5" t="n">
        <v>3</v>
      </c>
      <c r="N1842" s="41" t="n">
        <v>25350</v>
      </c>
      <c r="O1842" s="41" t="n">
        <v>0</v>
      </c>
      <c r="P1842" s="41" t="n">
        <v>0</v>
      </c>
      <c r="Q1842" s="41" t="n">
        <v>1200</v>
      </c>
      <c r="R1842" s="41" t="n">
        <v>0</v>
      </c>
      <c r="S1842" s="28">
        <f>L1842*Settings!$C$7</f>
        <v/>
      </c>
      <c r="T1842" s="34">
        <f>O1842+P1842+Q1842+R1842</f>
        <v/>
      </c>
      <c r="U1842" s="34">
        <f>N1842+T1842</f>
        <v/>
      </c>
      <c r="V1842" s="33">
        <f>N1842/S1842</f>
        <v/>
      </c>
      <c r="W1842" s="33">
        <f>T1842/S1842</f>
        <v/>
      </c>
      <c r="X1842" s="33">
        <f>U1842/S1842</f>
        <v/>
      </c>
      <c r="Y1842" s="4">
        <f>IF(T1842&gt;0,1,0)</f>
        <v/>
      </c>
      <c r="Z1842" s="4">
        <f>INDEX('Job Evaluation'!$I$5:$I$40,MATCH(G1842,'Job Evaluation'!$A$5:$A$40,0))</f>
        <v/>
      </c>
      <c r="AA1842" s="4">
        <f>SUMPRODUCT(($C$2:$C$3444=C1842)*($X$2:$X$3444&lt;X1842))+SUMPRODUCT(($C$2:C1842=C1842)*($X$2:X1842=X1842))</f>
        <v/>
      </c>
      <c r="AB1842" s="4">
        <f>MIN(4,INT((AA1842-1)*4/COUNTIF($C$2:$C$3444,C1842))+1)</f>
        <v/>
      </c>
    </row>
    <row r="1843">
      <c r="A1843" s="5" t="inlineStr">
        <is>
          <t>W02140</t>
        </is>
      </c>
      <c r="B1843" s="5" t="inlineStr">
        <is>
          <t>PL · Kraków</t>
        </is>
      </c>
      <c r="C1843" s="5" t="inlineStr">
        <is>
          <t>PL</t>
        </is>
      </c>
      <c r="D1843" s="5" t="inlineStr">
        <is>
          <t>Krakow</t>
        </is>
      </c>
      <c r="E1843" s="5" t="inlineStr">
        <is>
          <t>Operations</t>
        </is>
      </c>
      <c r="F1843" s="5" t="inlineStr">
        <is>
          <t>L4</t>
        </is>
      </c>
      <c r="G1843" s="5" t="inlineStr">
        <is>
          <t>Operations L4</t>
        </is>
      </c>
      <c r="H1843" s="5" t="inlineStr">
        <is>
          <t>F</t>
        </is>
      </c>
      <c r="I1843" s="5" t="inlineStr">
        <is>
          <t>Permanent</t>
        </is>
      </c>
      <c r="J1843" s="5" t="inlineStr">
        <is>
          <t>Onsite</t>
        </is>
      </c>
      <c r="K1843" s="5" t="n">
        <v>0.8</v>
      </c>
      <c r="L1843" s="5" t="n">
        <v>32</v>
      </c>
      <c r="M1843" s="5" t="n">
        <v>3</v>
      </c>
      <c r="N1843" s="41" t="n">
        <v>31040</v>
      </c>
      <c r="O1843" s="41" t="n">
        <v>2400</v>
      </c>
      <c r="P1843" s="41" t="n">
        <v>0</v>
      </c>
      <c r="Q1843" s="41" t="n">
        <v>0</v>
      </c>
      <c r="R1843" s="41" t="n">
        <v>0</v>
      </c>
      <c r="S1843" s="28">
        <f>L1843*Settings!$C$7</f>
        <v/>
      </c>
      <c r="T1843" s="34">
        <f>O1843+P1843+Q1843+R1843</f>
        <v/>
      </c>
      <c r="U1843" s="34">
        <f>N1843+T1843</f>
        <v/>
      </c>
      <c r="V1843" s="33">
        <f>N1843/S1843</f>
        <v/>
      </c>
      <c r="W1843" s="33">
        <f>T1843/S1843</f>
        <v/>
      </c>
      <c r="X1843" s="33">
        <f>U1843/S1843</f>
        <v/>
      </c>
      <c r="Y1843" s="4">
        <f>IF(T1843&gt;0,1,0)</f>
        <v/>
      </c>
      <c r="Z1843" s="4">
        <f>INDEX('Job Evaluation'!$I$5:$I$40,MATCH(G1843,'Job Evaluation'!$A$5:$A$40,0))</f>
        <v/>
      </c>
      <c r="AA1843" s="4">
        <f>SUMPRODUCT(($C$2:$C$3444=C1843)*($X$2:$X$3444&lt;X1843))+SUMPRODUCT(($C$2:C1843=C1843)*($X$2:X1843=X1843))</f>
        <v/>
      </c>
      <c r="AB1843" s="4">
        <f>MIN(4,INT((AA1843-1)*4/COUNTIF($C$2:$C$3444,C1843))+1)</f>
        <v/>
      </c>
    </row>
    <row r="1844">
      <c r="A1844" s="5" t="inlineStr">
        <is>
          <t>W02142</t>
        </is>
      </c>
      <c r="B1844" s="5" t="inlineStr">
        <is>
          <t>ES · Barcelona</t>
        </is>
      </c>
      <c r="C1844" s="5" t="inlineStr">
        <is>
          <t>ES</t>
        </is>
      </c>
      <c r="D1844" s="5" t="inlineStr">
        <is>
          <t>Barcelona</t>
        </is>
      </c>
      <c r="E1844" s="5" t="inlineStr">
        <is>
          <t>Sales</t>
        </is>
      </c>
      <c r="F1844" s="5" t="inlineStr">
        <is>
          <t>L2</t>
        </is>
      </c>
      <c r="G1844" s="5" t="inlineStr">
        <is>
          <t>Sales L2</t>
        </is>
      </c>
      <c r="H1844" s="5" t="inlineStr">
        <is>
          <t>M</t>
        </is>
      </c>
      <c r="I1844" s="5" t="inlineStr">
        <is>
          <t>Fixed-term</t>
        </is>
      </c>
      <c r="J1844" s="5" t="inlineStr">
        <is>
          <t>Remote</t>
        </is>
      </c>
      <c r="K1844" s="5" t="n">
        <v>1</v>
      </c>
      <c r="L1844" s="5" t="n">
        <v>40</v>
      </c>
      <c r="M1844" s="5" t="n">
        <v>3</v>
      </c>
      <c r="N1844" s="41" t="n">
        <v>28500</v>
      </c>
      <c r="O1844" s="41" t="n">
        <v>0</v>
      </c>
      <c r="P1844" s="41" t="n">
        <v>3710</v>
      </c>
      <c r="Q1844" s="41" t="n">
        <v>0</v>
      </c>
      <c r="R1844" s="41" t="n">
        <v>0</v>
      </c>
      <c r="S1844" s="28">
        <f>L1844*Settings!$C$7</f>
        <v/>
      </c>
      <c r="T1844" s="34">
        <f>O1844+P1844+Q1844+R1844</f>
        <v/>
      </c>
      <c r="U1844" s="34">
        <f>N1844+T1844</f>
        <v/>
      </c>
      <c r="V1844" s="33">
        <f>N1844/S1844</f>
        <v/>
      </c>
      <c r="W1844" s="33">
        <f>T1844/S1844</f>
        <v/>
      </c>
      <c r="X1844" s="33">
        <f>U1844/S1844</f>
        <v/>
      </c>
      <c r="Y1844" s="4">
        <f>IF(T1844&gt;0,1,0)</f>
        <v/>
      </c>
      <c r="Z1844" s="4">
        <f>INDEX('Job Evaluation'!$I$5:$I$40,MATCH(G1844,'Job Evaluation'!$A$5:$A$40,0))</f>
        <v/>
      </c>
      <c r="AA1844" s="4">
        <f>SUMPRODUCT(($C$2:$C$3444=C1844)*($X$2:$X$3444&lt;X1844))+SUMPRODUCT(($C$2:C1844=C1844)*($X$2:X1844=X1844))</f>
        <v/>
      </c>
      <c r="AB1844" s="4">
        <f>MIN(4,INT((AA1844-1)*4/COUNTIF($C$2:$C$3444,C1844))+1)</f>
        <v/>
      </c>
    </row>
    <row r="1845">
      <c r="A1845" s="5" t="inlineStr">
        <is>
          <t>W02143</t>
        </is>
      </c>
      <c r="B1845" s="5" t="inlineStr">
        <is>
          <t>DE · Munich</t>
        </is>
      </c>
      <c r="C1845" s="5" t="inlineStr">
        <is>
          <t>DE</t>
        </is>
      </c>
      <c r="D1845" s="5" t="inlineStr">
        <is>
          <t>Munich</t>
        </is>
      </c>
      <c r="E1845" s="5" t="inlineStr">
        <is>
          <t>Tech</t>
        </is>
      </c>
      <c r="F1845" s="5" t="inlineStr">
        <is>
          <t>L1</t>
        </is>
      </c>
      <c r="G1845" s="5" t="inlineStr">
        <is>
          <t>Tech L1</t>
        </is>
      </c>
      <c r="H1845" s="5" t="inlineStr">
        <is>
          <t>F</t>
        </is>
      </c>
      <c r="I1845" s="5" t="inlineStr">
        <is>
          <t>Permanent</t>
        </is>
      </c>
      <c r="J1845" s="5" t="inlineStr">
        <is>
          <t>Onsite</t>
        </is>
      </c>
      <c r="K1845" s="5" t="n">
        <v>1</v>
      </c>
      <c r="L1845" s="5" t="n">
        <v>40</v>
      </c>
      <c r="M1845" s="5" t="n">
        <v>3</v>
      </c>
      <c r="N1845" s="41" t="n">
        <v>42900</v>
      </c>
      <c r="O1845" s="41" t="n">
        <v>0</v>
      </c>
      <c r="P1845" s="41" t="n">
        <v>0</v>
      </c>
      <c r="Q1845" s="41" t="n">
        <v>0</v>
      </c>
      <c r="R1845" s="41" t="n">
        <v>0</v>
      </c>
      <c r="S1845" s="28">
        <f>L1845*Settings!$C$7</f>
        <v/>
      </c>
      <c r="T1845" s="34">
        <f>O1845+P1845+Q1845+R1845</f>
        <v/>
      </c>
      <c r="U1845" s="34">
        <f>N1845+T1845</f>
        <v/>
      </c>
      <c r="V1845" s="33">
        <f>N1845/S1845</f>
        <v/>
      </c>
      <c r="W1845" s="33">
        <f>T1845/S1845</f>
        <v/>
      </c>
      <c r="X1845" s="33">
        <f>U1845/S1845</f>
        <v/>
      </c>
      <c r="Y1845" s="4">
        <f>IF(T1845&gt;0,1,0)</f>
        <v/>
      </c>
      <c r="Z1845" s="4">
        <f>INDEX('Job Evaluation'!$I$5:$I$40,MATCH(G1845,'Job Evaluation'!$A$5:$A$40,0))</f>
        <v/>
      </c>
      <c r="AA1845" s="4">
        <f>SUMPRODUCT(($C$2:$C$3444=C1845)*($X$2:$X$3444&lt;X1845))+SUMPRODUCT(($C$2:C1845=C1845)*($X$2:X1845=X1845))</f>
        <v/>
      </c>
      <c r="AB1845" s="4">
        <f>MIN(4,INT((AA1845-1)*4/COUNTIF($C$2:$C$3444,C1845))+1)</f>
        <v/>
      </c>
    </row>
    <row r="1846">
      <c r="A1846" s="5" t="inlineStr">
        <is>
          <t>W02144</t>
        </is>
      </c>
      <c r="B1846" s="5" t="inlineStr">
        <is>
          <t>DE · Munich</t>
        </is>
      </c>
      <c r="C1846" s="5" t="inlineStr">
        <is>
          <t>DE</t>
        </is>
      </c>
      <c r="D1846" s="5" t="inlineStr">
        <is>
          <t>Munich</t>
        </is>
      </c>
      <c r="E1846" s="5" t="inlineStr">
        <is>
          <t>HR</t>
        </is>
      </c>
      <c r="F1846" s="5" t="inlineStr">
        <is>
          <t>L2</t>
        </is>
      </c>
      <c r="G1846" s="5" t="inlineStr">
        <is>
          <t>HR L2</t>
        </is>
      </c>
      <c r="H1846" s="5" t="inlineStr">
        <is>
          <t>M</t>
        </is>
      </c>
      <c r="I1846" s="5" t="inlineStr">
        <is>
          <t>Fixed-term</t>
        </is>
      </c>
      <c r="J1846" s="5" t="inlineStr">
        <is>
          <t>Remote</t>
        </is>
      </c>
      <c r="K1846" s="5" t="n">
        <v>1</v>
      </c>
      <c r="L1846" s="5" t="n">
        <v>40</v>
      </c>
      <c r="M1846" s="5" t="n">
        <v>3</v>
      </c>
      <c r="N1846" s="41" t="n">
        <v>42150</v>
      </c>
      <c r="O1846" s="41" t="n">
        <v>0</v>
      </c>
      <c r="P1846" s="41" t="n">
        <v>0</v>
      </c>
      <c r="Q1846" s="41" t="n">
        <v>0</v>
      </c>
      <c r="R1846" s="41" t="n">
        <v>0</v>
      </c>
      <c r="S1846" s="28">
        <f>L1846*Settings!$C$7</f>
        <v/>
      </c>
      <c r="T1846" s="34">
        <f>O1846+P1846+Q1846+R1846</f>
        <v/>
      </c>
      <c r="U1846" s="34">
        <f>N1846+T1846</f>
        <v/>
      </c>
      <c r="V1846" s="33">
        <f>N1846/S1846</f>
        <v/>
      </c>
      <c r="W1846" s="33">
        <f>T1846/S1846</f>
        <v/>
      </c>
      <c r="X1846" s="33">
        <f>U1846/S1846</f>
        <v/>
      </c>
      <c r="Y1846" s="4">
        <f>IF(T1846&gt;0,1,0)</f>
        <v/>
      </c>
      <c r="Z1846" s="4">
        <f>INDEX('Job Evaluation'!$I$5:$I$40,MATCH(G1846,'Job Evaluation'!$A$5:$A$40,0))</f>
        <v/>
      </c>
      <c r="AA1846" s="4">
        <f>SUMPRODUCT(($C$2:$C$3444=C1846)*($X$2:$X$3444&lt;X1846))+SUMPRODUCT(($C$2:C1846=C1846)*($X$2:X1846=X1846))</f>
        <v/>
      </c>
      <c r="AB1846" s="4">
        <f>MIN(4,INT((AA1846-1)*4/COUNTIF($C$2:$C$3444,C1846))+1)</f>
        <v/>
      </c>
    </row>
    <row r="1847">
      <c r="A1847" s="5" t="inlineStr">
        <is>
          <t>W02146</t>
        </is>
      </c>
      <c r="B1847" s="5" t="inlineStr">
        <is>
          <t>DE · Munich</t>
        </is>
      </c>
      <c r="C1847" s="5" t="inlineStr">
        <is>
          <t>DE</t>
        </is>
      </c>
      <c r="D1847" s="5" t="inlineStr">
        <is>
          <t>Munich</t>
        </is>
      </c>
      <c r="E1847" s="5" t="inlineStr">
        <is>
          <t>Customer Service</t>
        </is>
      </c>
      <c r="F1847" s="5" t="inlineStr">
        <is>
          <t>L2</t>
        </is>
      </c>
      <c r="G1847" s="5" t="inlineStr">
        <is>
          <t>Customer Service L2</t>
        </is>
      </c>
      <c r="H1847" s="5" t="inlineStr">
        <is>
          <t>F</t>
        </is>
      </c>
      <c r="I1847" s="5" t="inlineStr">
        <is>
          <t>Fixed-term</t>
        </is>
      </c>
      <c r="J1847" s="5" t="inlineStr">
        <is>
          <t>Hybrid</t>
        </is>
      </c>
      <c r="K1847" s="5" t="n">
        <v>1</v>
      </c>
      <c r="L1847" s="5" t="n">
        <v>40</v>
      </c>
      <c r="M1847" s="5" t="n">
        <v>3</v>
      </c>
      <c r="N1847" s="41" t="n">
        <v>40800</v>
      </c>
      <c r="O1847" s="41" t="n">
        <v>0</v>
      </c>
      <c r="P1847" s="41" t="n">
        <v>0</v>
      </c>
      <c r="Q1847" s="41" t="n">
        <v>0</v>
      </c>
      <c r="R1847" s="41" t="n">
        <v>0</v>
      </c>
      <c r="S1847" s="28">
        <f>L1847*Settings!$C$7</f>
        <v/>
      </c>
      <c r="T1847" s="34">
        <f>O1847+P1847+Q1847+R1847</f>
        <v/>
      </c>
      <c r="U1847" s="34">
        <f>N1847+T1847</f>
        <v/>
      </c>
      <c r="V1847" s="33">
        <f>N1847/S1847</f>
        <v/>
      </c>
      <c r="W1847" s="33">
        <f>T1847/S1847</f>
        <v/>
      </c>
      <c r="X1847" s="33">
        <f>U1847/S1847</f>
        <v/>
      </c>
      <c r="Y1847" s="4">
        <f>IF(T1847&gt;0,1,0)</f>
        <v/>
      </c>
      <c r="Z1847" s="4">
        <f>INDEX('Job Evaluation'!$I$5:$I$40,MATCH(G1847,'Job Evaluation'!$A$5:$A$40,0))</f>
        <v/>
      </c>
      <c r="AA1847" s="4">
        <f>SUMPRODUCT(($C$2:$C$3444=C1847)*($X$2:$X$3444&lt;X1847))+SUMPRODUCT(($C$2:C1847=C1847)*($X$2:X1847=X1847))</f>
        <v/>
      </c>
      <c r="AB1847" s="4">
        <f>MIN(4,INT((AA1847-1)*4/COUNTIF($C$2:$C$3444,C1847))+1)</f>
        <v/>
      </c>
    </row>
    <row r="1848">
      <c r="A1848" s="5" t="inlineStr">
        <is>
          <t>W02147</t>
        </is>
      </c>
      <c r="B1848" s="5" t="inlineStr">
        <is>
          <t>IT · Milan</t>
        </is>
      </c>
      <c r="C1848" s="5" t="inlineStr">
        <is>
          <t>IT</t>
        </is>
      </c>
      <c r="D1848" s="5" t="inlineStr">
        <is>
          <t>Milan</t>
        </is>
      </c>
      <c r="E1848" s="5" t="inlineStr">
        <is>
          <t>Operations</t>
        </is>
      </c>
      <c r="F1848" s="5" t="inlineStr">
        <is>
          <t>L1</t>
        </is>
      </c>
      <c r="G1848" s="5" t="inlineStr">
        <is>
          <t>Operations L1</t>
        </is>
      </c>
      <c r="H1848" s="5" t="inlineStr">
        <is>
          <t>M</t>
        </is>
      </c>
      <c r="I1848" s="5" t="inlineStr">
        <is>
          <t>Permanent</t>
        </is>
      </c>
      <c r="J1848" s="5" t="inlineStr">
        <is>
          <t>Onsite</t>
        </is>
      </c>
      <c r="K1848" s="5" t="n">
        <v>1</v>
      </c>
      <c r="L1848" s="5" t="n">
        <v>40</v>
      </c>
      <c r="M1848" s="5" t="n">
        <v>3</v>
      </c>
      <c r="N1848" s="41" t="n">
        <v>28400</v>
      </c>
      <c r="O1848" s="41" t="n">
        <v>0</v>
      </c>
      <c r="P1848" s="41" t="n">
        <v>0</v>
      </c>
      <c r="Q1848" s="41" t="n">
        <v>1320</v>
      </c>
      <c r="R1848" s="41" t="n">
        <v>0</v>
      </c>
      <c r="S1848" s="28">
        <f>L1848*Settings!$C$7</f>
        <v/>
      </c>
      <c r="T1848" s="34">
        <f>O1848+P1848+Q1848+R1848</f>
        <v/>
      </c>
      <c r="U1848" s="34">
        <f>N1848+T1848</f>
        <v/>
      </c>
      <c r="V1848" s="33">
        <f>N1848/S1848</f>
        <v/>
      </c>
      <c r="W1848" s="33">
        <f>T1848/S1848</f>
        <v/>
      </c>
      <c r="X1848" s="33">
        <f>U1848/S1848</f>
        <v/>
      </c>
      <c r="Y1848" s="4">
        <f>IF(T1848&gt;0,1,0)</f>
        <v/>
      </c>
      <c r="Z1848" s="4">
        <f>INDEX('Job Evaluation'!$I$5:$I$40,MATCH(G1848,'Job Evaluation'!$A$5:$A$40,0))</f>
        <v/>
      </c>
      <c r="AA1848" s="4">
        <f>SUMPRODUCT(($C$2:$C$3444=C1848)*($X$2:$X$3444&lt;X1848))+SUMPRODUCT(($C$2:C1848=C1848)*($X$2:X1848=X1848))</f>
        <v/>
      </c>
      <c r="AB1848" s="4">
        <f>MIN(4,INT((AA1848-1)*4/COUNTIF($C$2:$C$3444,C1848))+1)</f>
        <v/>
      </c>
    </row>
    <row r="1849">
      <c r="A1849" s="5" t="inlineStr">
        <is>
          <t>W02148</t>
        </is>
      </c>
      <c r="B1849" s="5" t="inlineStr">
        <is>
          <t>PL · Kraków</t>
        </is>
      </c>
      <c r="C1849" s="5" t="inlineStr">
        <is>
          <t>PL</t>
        </is>
      </c>
      <c r="D1849" s="5" t="inlineStr">
        <is>
          <t>Krakow</t>
        </is>
      </c>
      <c r="E1849" s="5" t="inlineStr">
        <is>
          <t>Operations</t>
        </is>
      </c>
      <c r="F1849" s="5" t="inlineStr">
        <is>
          <t>L3</t>
        </is>
      </c>
      <c r="G1849" s="5" t="inlineStr">
        <is>
          <t>Operations L3</t>
        </is>
      </c>
      <c r="H1849" s="5" t="inlineStr">
        <is>
          <t>M</t>
        </is>
      </c>
      <c r="I1849" s="5" t="inlineStr">
        <is>
          <t>Permanent</t>
        </is>
      </c>
      <c r="J1849" s="5" t="inlineStr">
        <is>
          <t>Hybrid</t>
        </is>
      </c>
      <c r="K1849" s="5" t="n">
        <v>1</v>
      </c>
      <c r="L1849" s="5" t="n">
        <v>40</v>
      </c>
      <c r="M1849" s="5" t="n">
        <v>3</v>
      </c>
      <c r="N1849" s="41" t="n">
        <v>35200</v>
      </c>
      <c r="O1849" s="41" t="n">
        <v>1580</v>
      </c>
      <c r="P1849" s="41" t="n">
        <v>0</v>
      </c>
      <c r="Q1849" s="41" t="n">
        <v>0</v>
      </c>
      <c r="R1849" s="41" t="n">
        <v>0</v>
      </c>
      <c r="S1849" s="28">
        <f>L1849*Settings!$C$7</f>
        <v/>
      </c>
      <c r="T1849" s="34">
        <f>O1849+P1849+Q1849+R1849</f>
        <v/>
      </c>
      <c r="U1849" s="34">
        <f>N1849+T1849</f>
        <v/>
      </c>
      <c r="V1849" s="33">
        <f>N1849/S1849</f>
        <v/>
      </c>
      <c r="W1849" s="33">
        <f>T1849/S1849</f>
        <v/>
      </c>
      <c r="X1849" s="33">
        <f>U1849/S1849</f>
        <v/>
      </c>
      <c r="Y1849" s="4">
        <f>IF(T1849&gt;0,1,0)</f>
        <v/>
      </c>
      <c r="Z1849" s="4">
        <f>INDEX('Job Evaluation'!$I$5:$I$40,MATCH(G1849,'Job Evaluation'!$A$5:$A$40,0))</f>
        <v/>
      </c>
      <c r="AA1849" s="4">
        <f>SUMPRODUCT(($C$2:$C$3444=C1849)*($X$2:$X$3444&lt;X1849))+SUMPRODUCT(($C$2:C1849=C1849)*($X$2:X1849=X1849))</f>
        <v/>
      </c>
      <c r="AB1849" s="4">
        <f>MIN(4,INT((AA1849-1)*4/COUNTIF($C$2:$C$3444,C1849))+1)</f>
        <v/>
      </c>
    </row>
    <row r="1850">
      <c r="A1850" s="5" t="inlineStr">
        <is>
          <t>W02149</t>
        </is>
      </c>
      <c r="B1850" s="5" t="inlineStr">
        <is>
          <t>ES · Barcelona</t>
        </is>
      </c>
      <c r="C1850" s="5" t="inlineStr">
        <is>
          <t>ES</t>
        </is>
      </c>
      <c r="D1850" s="5" t="inlineStr">
        <is>
          <t>Barcelona</t>
        </is>
      </c>
      <c r="E1850" s="5" t="inlineStr">
        <is>
          <t>Operations</t>
        </is>
      </c>
      <c r="F1850" s="5" t="inlineStr">
        <is>
          <t>L4</t>
        </is>
      </c>
      <c r="G1850" s="5" t="inlineStr">
        <is>
          <t>Operations L4</t>
        </is>
      </c>
      <c r="H1850" s="5" t="inlineStr">
        <is>
          <t>M</t>
        </is>
      </c>
      <c r="I1850" s="5" t="inlineStr">
        <is>
          <t>Permanent</t>
        </is>
      </c>
      <c r="J1850" s="5" t="inlineStr">
        <is>
          <t>Hybrid</t>
        </is>
      </c>
      <c r="K1850" s="5" t="n">
        <v>1</v>
      </c>
      <c r="L1850" s="5" t="n">
        <v>40</v>
      </c>
      <c r="M1850" s="5" t="n">
        <v>4</v>
      </c>
      <c r="N1850" s="41" t="n">
        <v>51550</v>
      </c>
      <c r="O1850" s="41" t="n">
        <v>5200</v>
      </c>
      <c r="P1850" s="41" t="n">
        <v>0</v>
      </c>
      <c r="Q1850" s="41" t="n">
        <v>0</v>
      </c>
      <c r="R1850" s="41" t="n">
        <v>0</v>
      </c>
      <c r="S1850" s="28">
        <f>L1850*Settings!$C$7</f>
        <v/>
      </c>
      <c r="T1850" s="34">
        <f>O1850+P1850+Q1850+R1850</f>
        <v/>
      </c>
      <c r="U1850" s="34">
        <f>N1850+T1850</f>
        <v/>
      </c>
      <c r="V1850" s="33">
        <f>N1850/S1850</f>
        <v/>
      </c>
      <c r="W1850" s="33">
        <f>T1850/S1850</f>
        <v/>
      </c>
      <c r="X1850" s="33">
        <f>U1850/S1850</f>
        <v/>
      </c>
      <c r="Y1850" s="4">
        <f>IF(T1850&gt;0,1,0)</f>
        <v/>
      </c>
      <c r="Z1850" s="4">
        <f>INDEX('Job Evaluation'!$I$5:$I$40,MATCH(G1850,'Job Evaluation'!$A$5:$A$40,0))</f>
        <v/>
      </c>
      <c r="AA1850" s="4">
        <f>SUMPRODUCT(($C$2:$C$3444=C1850)*($X$2:$X$3444&lt;X1850))+SUMPRODUCT(($C$2:C1850=C1850)*($X$2:X1850=X1850))</f>
        <v/>
      </c>
      <c r="AB1850" s="4">
        <f>MIN(4,INT((AA1850-1)*4/COUNTIF($C$2:$C$3444,C1850))+1)</f>
        <v/>
      </c>
    </row>
    <row r="1851">
      <c r="A1851" s="5" t="inlineStr">
        <is>
          <t>W02151</t>
        </is>
      </c>
      <c r="B1851" s="5" t="inlineStr">
        <is>
          <t>PL · Kraków</t>
        </is>
      </c>
      <c r="C1851" s="5" t="inlineStr">
        <is>
          <t>PL</t>
        </is>
      </c>
      <c r="D1851" s="5" t="inlineStr">
        <is>
          <t>Krakow</t>
        </is>
      </c>
      <c r="E1851" s="5" t="inlineStr">
        <is>
          <t>Customer Service</t>
        </is>
      </c>
      <c r="F1851" s="5" t="inlineStr">
        <is>
          <t>L2</t>
        </is>
      </c>
      <c r="G1851" s="5" t="inlineStr">
        <is>
          <t>Customer Service L2</t>
        </is>
      </c>
      <c r="H1851" s="5" t="inlineStr">
        <is>
          <t>F</t>
        </is>
      </c>
      <c r="I1851" s="5" t="inlineStr">
        <is>
          <t>Permanent</t>
        </is>
      </c>
      <c r="J1851" s="5" t="inlineStr">
        <is>
          <t>Hybrid</t>
        </is>
      </c>
      <c r="K1851" s="5" t="n">
        <v>1</v>
      </c>
      <c r="L1851" s="5" t="n">
        <v>40</v>
      </c>
      <c r="M1851" s="5" t="n">
        <v>3</v>
      </c>
      <c r="N1851" s="41" t="n">
        <v>22850</v>
      </c>
      <c r="O1851" s="41" t="n">
        <v>0</v>
      </c>
      <c r="P1851" s="41" t="n">
        <v>0</v>
      </c>
      <c r="Q1851" s="41" t="n">
        <v>0</v>
      </c>
      <c r="R1851" s="41" t="n">
        <v>0</v>
      </c>
      <c r="S1851" s="28">
        <f>L1851*Settings!$C$7</f>
        <v/>
      </c>
      <c r="T1851" s="34">
        <f>O1851+P1851+Q1851+R1851</f>
        <v/>
      </c>
      <c r="U1851" s="34">
        <f>N1851+T1851</f>
        <v/>
      </c>
      <c r="V1851" s="33">
        <f>N1851/S1851</f>
        <v/>
      </c>
      <c r="W1851" s="33">
        <f>T1851/S1851</f>
        <v/>
      </c>
      <c r="X1851" s="33">
        <f>U1851/S1851</f>
        <v/>
      </c>
      <c r="Y1851" s="4">
        <f>IF(T1851&gt;0,1,0)</f>
        <v/>
      </c>
      <c r="Z1851" s="4">
        <f>INDEX('Job Evaluation'!$I$5:$I$40,MATCH(G1851,'Job Evaluation'!$A$5:$A$40,0))</f>
        <v/>
      </c>
      <c r="AA1851" s="4">
        <f>SUMPRODUCT(($C$2:$C$3444=C1851)*($X$2:$X$3444&lt;X1851))+SUMPRODUCT(($C$2:C1851=C1851)*($X$2:X1851=X1851))</f>
        <v/>
      </c>
      <c r="AB1851" s="4">
        <f>MIN(4,INT((AA1851-1)*4/COUNTIF($C$2:$C$3444,C1851))+1)</f>
        <v/>
      </c>
    </row>
    <row r="1852">
      <c r="A1852" s="5" t="inlineStr">
        <is>
          <t>W02152</t>
        </is>
      </c>
      <c r="B1852" s="5" t="inlineStr">
        <is>
          <t>PL · Kraków</t>
        </is>
      </c>
      <c r="C1852" s="5" t="inlineStr">
        <is>
          <t>PL</t>
        </is>
      </c>
      <c r="D1852" s="5" t="inlineStr">
        <is>
          <t>Krakow</t>
        </is>
      </c>
      <c r="E1852" s="5" t="inlineStr">
        <is>
          <t>Operations</t>
        </is>
      </c>
      <c r="F1852" s="5" t="inlineStr">
        <is>
          <t>L5</t>
        </is>
      </c>
      <c r="G1852" s="5" t="inlineStr">
        <is>
          <t>Operations L5</t>
        </is>
      </c>
      <c r="H1852" s="5" t="inlineStr">
        <is>
          <t>M</t>
        </is>
      </c>
      <c r="I1852" s="5" t="inlineStr">
        <is>
          <t>Permanent</t>
        </is>
      </c>
      <c r="J1852" s="5" t="inlineStr">
        <is>
          <t>Onsite</t>
        </is>
      </c>
      <c r="K1852" s="5" t="n">
        <v>0.8</v>
      </c>
      <c r="L1852" s="5" t="n">
        <v>32</v>
      </c>
      <c r="M1852" s="5" t="n">
        <v>3</v>
      </c>
      <c r="N1852" s="41" t="n">
        <v>53840</v>
      </c>
      <c r="O1852" s="41" t="n">
        <v>6120</v>
      </c>
      <c r="P1852" s="41" t="n">
        <v>0</v>
      </c>
      <c r="Q1852" s="41" t="n">
        <v>0</v>
      </c>
      <c r="R1852" s="41" t="n">
        <v>4200</v>
      </c>
      <c r="S1852" s="28">
        <f>L1852*Settings!$C$7</f>
        <v/>
      </c>
      <c r="T1852" s="34">
        <f>O1852+P1852+Q1852+R1852</f>
        <v/>
      </c>
      <c r="U1852" s="34">
        <f>N1852+T1852</f>
        <v/>
      </c>
      <c r="V1852" s="33">
        <f>N1852/S1852</f>
        <v/>
      </c>
      <c r="W1852" s="33">
        <f>T1852/S1852</f>
        <v/>
      </c>
      <c r="X1852" s="33">
        <f>U1852/S1852</f>
        <v/>
      </c>
      <c r="Y1852" s="4">
        <f>IF(T1852&gt;0,1,0)</f>
        <v/>
      </c>
      <c r="Z1852" s="4">
        <f>INDEX('Job Evaluation'!$I$5:$I$40,MATCH(G1852,'Job Evaluation'!$A$5:$A$40,0))</f>
        <v/>
      </c>
      <c r="AA1852" s="4">
        <f>SUMPRODUCT(($C$2:$C$3444=C1852)*($X$2:$X$3444&lt;X1852))+SUMPRODUCT(($C$2:C1852=C1852)*($X$2:X1852=X1852))</f>
        <v/>
      </c>
      <c r="AB1852" s="4">
        <f>MIN(4,INT((AA1852-1)*4/COUNTIF($C$2:$C$3444,C1852))+1)</f>
        <v/>
      </c>
    </row>
    <row r="1853">
      <c r="A1853" s="5" t="inlineStr">
        <is>
          <t>W02153</t>
        </is>
      </c>
      <c r="B1853" s="5" t="inlineStr">
        <is>
          <t>IT · Milan</t>
        </is>
      </c>
      <c r="C1853" s="5" t="inlineStr">
        <is>
          <t>IT</t>
        </is>
      </c>
      <c r="D1853" s="5" t="inlineStr">
        <is>
          <t>Milan</t>
        </is>
      </c>
      <c r="E1853" s="5" t="inlineStr">
        <is>
          <t>Operations</t>
        </is>
      </c>
      <c r="F1853" s="5" t="inlineStr">
        <is>
          <t>L4</t>
        </is>
      </c>
      <c r="G1853" s="5" t="inlineStr">
        <is>
          <t>Operations L4</t>
        </is>
      </c>
      <c r="H1853" s="5" t="inlineStr">
        <is>
          <t>M</t>
        </is>
      </c>
      <c r="I1853" s="5" t="inlineStr">
        <is>
          <t>Permanent</t>
        </is>
      </c>
      <c r="J1853" s="5" t="inlineStr">
        <is>
          <t>Onsite</t>
        </is>
      </c>
      <c r="K1853" s="5" t="n">
        <v>1</v>
      </c>
      <c r="L1853" s="5" t="n">
        <v>40</v>
      </c>
      <c r="M1853" s="5" t="n">
        <v>3</v>
      </c>
      <c r="N1853" s="41" t="n">
        <v>46450</v>
      </c>
      <c r="O1853" s="41" t="n">
        <v>3720</v>
      </c>
      <c r="P1853" s="41" t="n">
        <v>0</v>
      </c>
      <c r="Q1853" s="41" t="n">
        <v>0</v>
      </c>
      <c r="R1853" s="41" t="n">
        <v>0</v>
      </c>
      <c r="S1853" s="28">
        <f>L1853*Settings!$C$7</f>
        <v/>
      </c>
      <c r="T1853" s="34">
        <f>O1853+P1853+Q1853+R1853</f>
        <v/>
      </c>
      <c r="U1853" s="34">
        <f>N1853+T1853</f>
        <v/>
      </c>
      <c r="V1853" s="33">
        <f>N1853/S1853</f>
        <v/>
      </c>
      <c r="W1853" s="33">
        <f>T1853/S1853</f>
        <v/>
      </c>
      <c r="X1853" s="33">
        <f>U1853/S1853</f>
        <v/>
      </c>
      <c r="Y1853" s="4">
        <f>IF(T1853&gt;0,1,0)</f>
        <v/>
      </c>
      <c r="Z1853" s="4">
        <f>INDEX('Job Evaluation'!$I$5:$I$40,MATCH(G1853,'Job Evaluation'!$A$5:$A$40,0))</f>
        <v/>
      </c>
      <c r="AA1853" s="4">
        <f>SUMPRODUCT(($C$2:$C$3444=C1853)*($X$2:$X$3444&lt;X1853))+SUMPRODUCT(($C$2:C1853=C1853)*($X$2:X1853=X1853))</f>
        <v/>
      </c>
      <c r="AB1853" s="4">
        <f>MIN(4,INT((AA1853-1)*4/COUNTIF($C$2:$C$3444,C1853))+1)</f>
        <v/>
      </c>
    </row>
    <row r="1854">
      <c r="A1854" s="5" t="inlineStr">
        <is>
          <t>W02155</t>
        </is>
      </c>
      <c r="B1854" s="5" t="inlineStr">
        <is>
          <t>IT · Milan</t>
        </is>
      </c>
      <c r="C1854" s="5" t="inlineStr">
        <is>
          <t>IT</t>
        </is>
      </c>
      <c r="D1854" s="5" t="inlineStr">
        <is>
          <t>Milan</t>
        </is>
      </c>
      <c r="E1854" s="5" t="inlineStr">
        <is>
          <t>Operations</t>
        </is>
      </c>
      <c r="F1854" s="5" t="inlineStr">
        <is>
          <t>L2</t>
        </is>
      </c>
      <c r="G1854" s="5" t="inlineStr">
        <is>
          <t>Operations L2</t>
        </is>
      </c>
      <c r="H1854" s="5" t="inlineStr">
        <is>
          <t>F</t>
        </is>
      </c>
      <c r="I1854" s="5" t="inlineStr">
        <is>
          <t>Permanent</t>
        </is>
      </c>
      <c r="J1854" s="5" t="inlineStr">
        <is>
          <t>Hybrid</t>
        </is>
      </c>
      <c r="K1854" s="5" t="n">
        <v>1</v>
      </c>
      <c r="L1854" s="5" t="n">
        <v>40</v>
      </c>
      <c r="M1854" s="5" t="n">
        <v>3</v>
      </c>
      <c r="N1854" s="41" t="n">
        <v>34350</v>
      </c>
      <c r="O1854" s="41" t="n">
        <v>0</v>
      </c>
      <c r="P1854" s="41" t="n">
        <v>0</v>
      </c>
      <c r="Q1854" s="41" t="n">
        <v>0</v>
      </c>
      <c r="R1854" s="41" t="n">
        <v>0</v>
      </c>
      <c r="S1854" s="28">
        <f>L1854*Settings!$C$7</f>
        <v/>
      </c>
      <c r="T1854" s="34">
        <f>O1854+P1854+Q1854+R1854</f>
        <v/>
      </c>
      <c r="U1854" s="34">
        <f>N1854+T1854</f>
        <v/>
      </c>
      <c r="V1854" s="33">
        <f>N1854/S1854</f>
        <v/>
      </c>
      <c r="W1854" s="33">
        <f>T1854/S1854</f>
        <v/>
      </c>
      <c r="X1854" s="33">
        <f>U1854/S1854</f>
        <v/>
      </c>
      <c r="Y1854" s="4">
        <f>IF(T1854&gt;0,1,0)</f>
        <v/>
      </c>
      <c r="Z1854" s="4">
        <f>INDEX('Job Evaluation'!$I$5:$I$40,MATCH(G1854,'Job Evaluation'!$A$5:$A$40,0))</f>
        <v/>
      </c>
      <c r="AA1854" s="4">
        <f>SUMPRODUCT(($C$2:$C$3444=C1854)*($X$2:$X$3444&lt;X1854))+SUMPRODUCT(($C$2:C1854=C1854)*($X$2:X1854=X1854))</f>
        <v/>
      </c>
      <c r="AB1854" s="4">
        <f>MIN(4,INT((AA1854-1)*4/COUNTIF($C$2:$C$3444,C1854))+1)</f>
        <v/>
      </c>
    </row>
    <row r="1855">
      <c r="A1855" s="5" t="inlineStr">
        <is>
          <t>W02156</t>
        </is>
      </c>
      <c r="B1855" s="5" t="inlineStr">
        <is>
          <t>IT · Milan</t>
        </is>
      </c>
      <c r="C1855" s="5" t="inlineStr">
        <is>
          <t>IT</t>
        </is>
      </c>
      <c r="D1855" s="5" t="inlineStr">
        <is>
          <t>Milan</t>
        </is>
      </c>
      <c r="E1855" s="5" t="inlineStr">
        <is>
          <t>Operations</t>
        </is>
      </c>
      <c r="F1855" s="5" t="inlineStr">
        <is>
          <t>L2</t>
        </is>
      </c>
      <c r="G1855" s="5" t="inlineStr">
        <is>
          <t>Operations L2</t>
        </is>
      </c>
      <c r="H1855" s="5" t="inlineStr">
        <is>
          <t>M</t>
        </is>
      </c>
      <c r="I1855" s="5" t="inlineStr">
        <is>
          <t>Permanent</t>
        </is>
      </c>
      <c r="J1855" s="5" t="inlineStr">
        <is>
          <t>Hybrid</t>
        </is>
      </c>
      <c r="K1855" s="5" t="n">
        <v>1</v>
      </c>
      <c r="L1855" s="5" t="n">
        <v>40</v>
      </c>
      <c r="M1855" s="5" t="n">
        <v>3</v>
      </c>
      <c r="N1855" s="41" t="n">
        <v>30400</v>
      </c>
      <c r="O1855" s="41" t="n">
        <v>0</v>
      </c>
      <c r="P1855" s="41" t="n">
        <v>0</v>
      </c>
      <c r="Q1855" s="41" t="n">
        <v>0</v>
      </c>
      <c r="R1855" s="41" t="n">
        <v>0</v>
      </c>
      <c r="S1855" s="28">
        <f>L1855*Settings!$C$7</f>
        <v/>
      </c>
      <c r="T1855" s="34">
        <f>O1855+P1855+Q1855+R1855</f>
        <v/>
      </c>
      <c r="U1855" s="34">
        <f>N1855+T1855</f>
        <v/>
      </c>
      <c r="V1855" s="33">
        <f>N1855/S1855</f>
        <v/>
      </c>
      <c r="W1855" s="33">
        <f>T1855/S1855</f>
        <v/>
      </c>
      <c r="X1855" s="33">
        <f>U1855/S1855</f>
        <v/>
      </c>
      <c r="Y1855" s="4">
        <f>IF(T1855&gt;0,1,0)</f>
        <v/>
      </c>
      <c r="Z1855" s="4">
        <f>INDEX('Job Evaluation'!$I$5:$I$40,MATCH(G1855,'Job Evaluation'!$A$5:$A$40,0))</f>
        <v/>
      </c>
      <c r="AA1855" s="4">
        <f>SUMPRODUCT(($C$2:$C$3444=C1855)*($X$2:$X$3444&lt;X1855))+SUMPRODUCT(($C$2:C1855=C1855)*($X$2:X1855=X1855))</f>
        <v/>
      </c>
      <c r="AB1855" s="4">
        <f>MIN(4,INT((AA1855-1)*4/COUNTIF($C$2:$C$3444,C1855))+1)</f>
        <v/>
      </c>
    </row>
    <row r="1856">
      <c r="A1856" s="5" t="inlineStr">
        <is>
          <t>W02157</t>
        </is>
      </c>
      <c r="B1856" s="5" t="inlineStr">
        <is>
          <t>ES · Barcelona</t>
        </is>
      </c>
      <c r="C1856" s="5" t="inlineStr">
        <is>
          <t>ES</t>
        </is>
      </c>
      <c r="D1856" s="5" t="inlineStr">
        <is>
          <t>Barcelona</t>
        </is>
      </c>
      <c r="E1856" s="5" t="inlineStr">
        <is>
          <t>Customer Service</t>
        </is>
      </c>
      <c r="F1856" s="5" t="inlineStr">
        <is>
          <t>L3</t>
        </is>
      </c>
      <c r="G1856" s="5" t="inlineStr">
        <is>
          <t>Customer Service L3</t>
        </is>
      </c>
      <c r="H1856" s="5" t="inlineStr">
        <is>
          <t>F</t>
        </is>
      </c>
      <c r="I1856" s="5" t="inlineStr">
        <is>
          <t>Permanent</t>
        </is>
      </c>
      <c r="J1856" s="5" t="inlineStr">
        <is>
          <t>Hybrid</t>
        </is>
      </c>
      <c r="K1856" s="5" t="n">
        <v>1</v>
      </c>
      <c r="L1856" s="5" t="n">
        <v>40</v>
      </c>
      <c r="M1856" s="5" t="n">
        <v>3</v>
      </c>
      <c r="N1856" s="41" t="n">
        <v>36000</v>
      </c>
      <c r="O1856" s="41" t="n">
        <v>1800</v>
      </c>
      <c r="P1856" s="41" t="n">
        <v>0</v>
      </c>
      <c r="Q1856" s="41" t="n">
        <v>0</v>
      </c>
      <c r="R1856" s="41" t="n">
        <v>0</v>
      </c>
      <c r="S1856" s="28">
        <f>L1856*Settings!$C$7</f>
        <v/>
      </c>
      <c r="T1856" s="34">
        <f>O1856+P1856+Q1856+R1856</f>
        <v/>
      </c>
      <c r="U1856" s="34">
        <f>N1856+T1856</f>
        <v/>
      </c>
      <c r="V1856" s="33">
        <f>N1856/S1856</f>
        <v/>
      </c>
      <c r="W1856" s="33">
        <f>T1856/S1856</f>
        <v/>
      </c>
      <c r="X1856" s="33">
        <f>U1856/S1856</f>
        <v/>
      </c>
      <c r="Y1856" s="4">
        <f>IF(T1856&gt;0,1,0)</f>
        <v/>
      </c>
      <c r="Z1856" s="4">
        <f>INDEX('Job Evaluation'!$I$5:$I$40,MATCH(G1856,'Job Evaluation'!$A$5:$A$40,0))</f>
        <v/>
      </c>
      <c r="AA1856" s="4">
        <f>SUMPRODUCT(($C$2:$C$3444=C1856)*($X$2:$X$3444&lt;X1856))+SUMPRODUCT(($C$2:C1856=C1856)*($X$2:X1856=X1856))</f>
        <v/>
      </c>
      <c r="AB1856" s="4">
        <f>MIN(4,INT((AA1856-1)*4/COUNTIF($C$2:$C$3444,C1856))+1)</f>
        <v/>
      </c>
    </row>
    <row r="1857">
      <c r="A1857" s="5" t="inlineStr">
        <is>
          <t>W02158</t>
        </is>
      </c>
      <c r="B1857" s="5" t="inlineStr">
        <is>
          <t>ES · Barcelona</t>
        </is>
      </c>
      <c r="C1857" s="5" t="inlineStr">
        <is>
          <t>ES</t>
        </is>
      </c>
      <c r="D1857" s="5" t="inlineStr">
        <is>
          <t>Barcelona</t>
        </is>
      </c>
      <c r="E1857" s="5" t="inlineStr">
        <is>
          <t>Tech</t>
        </is>
      </c>
      <c r="F1857" s="5" t="inlineStr">
        <is>
          <t>L2</t>
        </is>
      </c>
      <c r="G1857" s="5" t="inlineStr">
        <is>
          <t>Tech L2</t>
        </is>
      </c>
      <c r="H1857" s="5" t="inlineStr">
        <is>
          <t>M</t>
        </is>
      </c>
      <c r="I1857" s="5" t="inlineStr">
        <is>
          <t>Permanent</t>
        </is>
      </c>
      <c r="J1857" s="5" t="inlineStr">
        <is>
          <t>Onsite</t>
        </is>
      </c>
      <c r="K1857" s="5" t="n">
        <v>0.8</v>
      </c>
      <c r="L1857" s="5" t="n">
        <v>32</v>
      </c>
      <c r="M1857" s="5" t="n">
        <v>3</v>
      </c>
      <c r="N1857" s="41" t="n">
        <v>33400</v>
      </c>
      <c r="O1857" s="41" t="n">
        <v>0</v>
      </c>
      <c r="P1857" s="41" t="n">
        <v>0</v>
      </c>
      <c r="Q1857" s="41" t="n">
        <v>0</v>
      </c>
      <c r="R1857" s="41" t="n">
        <v>0</v>
      </c>
      <c r="S1857" s="28">
        <f>L1857*Settings!$C$7</f>
        <v/>
      </c>
      <c r="T1857" s="34">
        <f>O1857+P1857+Q1857+R1857</f>
        <v/>
      </c>
      <c r="U1857" s="34">
        <f>N1857+T1857</f>
        <v/>
      </c>
      <c r="V1857" s="33">
        <f>N1857/S1857</f>
        <v/>
      </c>
      <c r="W1857" s="33">
        <f>T1857/S1857</f>
        <v/>
      </c>
      <c r="X1857" s="33">
        <f>U1857/S1857</f>
        <v/>
      </c>
      <c r="Y1857" s="4">
        <f>IF(T1857&gt;0,1,0)</f>
        <v/>
      </c>
      <c r="Z1857" s="4">
        <f>INDEX('Job Evaluation'!$I$5:$I$40,MATCH(G1857,'Job Evaluation'!$A$5:$A$40,0))</f>
        <v/>
      </c>
      <c r="AA1857" s="4">
        <f>SUMPRODUCT(($C$2:$C$3444=C1857)*($X$2:$X$3444&lt;X1857))+SUMPRODUCT(($C$2:C1857=C1857)*($X$2:X1857=X1857))</f>
        <v/>
      </c>
      <c r="AB1857" s="4">
        <f>MIN(4,INT((AA1857-1)*4/COUNTIF($C$2:$C$3444,C1857))+1)</f>
        <v/>
      </c>
    </row>
    <row r="1858">
      <c r="A1858" s="5" t="inlineStr">
        <is>
          <t>W02159</t>
        </is>
      </c>
      <c r="B1858" s="5" t="inlineStr">
        <is>
          <t>DE · Munich</t>
        </is>
      </c>
      <c r="C1858" s="5" t="inlineStr">
        <is>
          <t>DE</t>
        </is>
      </c>
      <c r="D1858" s="5" t="inlineStr">
        <is>
          <t>Munich</t>
        </is>
      </c>
      <c r="E1858" s="5" t="inlineStr">
        <is>
          <t>Finance</t>
        </is>
      </c>
      <c r="F1858" s="5" t="inlineStr">
        <is>
          <t>L3</t>
        </is>
      </c>
      <c r="G1858" s="5" t="inlineStr">
        <is>
          <t>Finance L3</t>
        </is>
      </c>
      <c r="H1858" s="5" t="inlineStr">
        <is>
          <t>M</t>
        </is>
      </c>
      <c r="I1858" s="5" t="inlineStr">
        <is>
          <t>Permanent</t>
        </is>
      </c>
      <c r="J1858" s="5" t="inlineStr">
        <is>
          <t>Onsite</t>
        </is>
      </c>
      <c r="K1858" s="5" t="n">
        <v>1</v>
      </c>
      <c r="L1858" s="5" t="n">
        <v>40</v>
      </c>
      <c r="M1858" s="5" t="n">
        <v>3</v>
      </c>
      <c r="N1858" s="41" t="n">
        <v>66650</v>
      </c>
      <c r="O1858" s="41" t="n">
        <v>3350</v>
      </c>
      <c r="P1858" s="41" t="n">
        <v>0</v>
      </c>
      <c r="Q1858" s="41" t="n">
        <v>0</v>
      </c>
      <c r="R1858" s="41" t="n">
        <v>0</v>
      </c>
      <c r="S1858" s="28">
        <f>L1858*Settings!$C$7</f>
        <v/>
      </c>
      <c r="T1858" s="34">
        <f>O1858+P1858+Q1858+R1858</f>
        <v/>
      </c>
      <c r="U1858" s="34">
        <f>N1858+T1858</f>
        <v/>
      </c>
      <c r="V1858" s="33">
        <f>N1858/S1858</f>
        <v/>
      </c>
      <c r="W1858" s="33">
        <f>T1858/S1858</f>
        <v/>
      </c>
      <c r="X1858" s="33">
        <f>U1858/S1858</f>
        <v/>
      </c>
      <c r="Y1858" s="4">
        <f>IF(T1858&gt;0,1,0)</f>
        <v/>
      </c>
      <c r="Z1858" s="4">
        <f>INDEX('Job Evaluation'!$I$5:$I$40,MATCH(G1858,'Job Evaluation'!$A$5:$A$40,0))</f>
        <v/>
      </c>
      <c r="AA1858" s="4">
        <f>SUMPRODUCT(($C$2:$C$3444=C1858)*($X$2:$X$3444&lt;X1858))+SUMPRODUCT(($C$2:C1858=C1858)*($X$2:X1858=X1858))</f>
        <v/>
      </c>
      <c r="AB1858" s="4">
        <f>MIN(4,INT((AA1858-1)*4/COUNTIF($C$2:$C$3444,C1858))+1)</f>
        <v/>
      </c>
    </row>
    <row r="1859">
      <c r="A1859" s="5" t="inlineStr">
        <is>
          <t>W02160</t>
        </is>
      </c>
      <c r="B1859" s="5" t="inlineStr">
        <is>
          <t>IT · Milan</t>
        </is>
      </c>
      <c r="C1859" s="5" t="inlineStr">
        <is>
          <t>IT</t>
        </is>
      </c>
      <c r="D1859" s="5" t="inlineStr">
        <is>
          <t>Milan</t>
        </is>
      </c>
      <c r="E1859" s="5" t="inlineStr">
        <is>
          <t>Finance</t>
        </is>
      </c>
      <c r="F1859" s="5" t="inlineStr">
        <is>
          <t>L5</t>
        </is>
      </c>
      <c r="G1859" s="5" t="inlineStr">
        <is>
          <t>Finance L5</t>
        </is>
      </c>
      <c r="H1859" s="5" t="inlineStr">
        <is>
          <t>M</t>
        </is>
      </c>
      <c r="I1859" s="5" t="inlineStr">
        <is>
          <t>Permanent</t>
        </is>
      </c>
      <c r="J1859" s="5" t="inlineStr">
        <is>
          <t>Onsite</t>
        </is>
      </c>
      <c r="K1859" s="5" t="n">
        <v>1</v>
      </c>
      <c r="L1859" s="5" t="n">
        <v>40</v>
      </c>
      <c r="M1859" s="5" t="n">
        <v>3</v>
      </c>
      <c r="N1859" s="41" t="n">
        <v>75100</v>
      </c>
      <c r="O1859" s="41" t="n">
        <v>8740</v>
      </c>
      <c r="P1859" s="41" t="n">
        <v>0</v>
      </c>
      <c r="Q1859" s="41" t="n">
        <v>0</v>
      </c>
      <c r="R1859" s="41" t="n">
        <v>6000</v>
      </c>
      <c r="S1859" s="28">
        <f>L1859*Settings!$C$7</f>
        <v/>
      </c>
      <c r="T1859" s="34">
        <f>O1859+P1859+Q1859+R1859</f>
        <v/>
      </c>
      <c r="U1859" s="34">
        <f>N1859+T1859</f>
        <v/>
      </c>
      <c r="V1859" s="33">
        <f>N1859/S1859</f>
        <v/>
      </c>
      <c r="W1859" s="33">
        <f>T1859/S1859</f>
        <v/>
      </c>
      <c r="X1859" s="33">
        <f>U1859/S1859</f>
        <v/>
      </c>
      <c r="Y1859" s="4">
        <f>IF(T1859&gt;0,1,0)</f>
        <v/>
      </c>
      <c r="Z1859" s="4">
        <f>INDEX('Job Evaluation'!$I$5:$I$40,MATCH(G1859,'Job Evaluation'!$A$5:$A$40,0))</f>
        <v/>
      </c>
      <c r="AA1859" s="4">
        <f>SUMPRODUCT(($C$2:$C$3444=C1859)*($X$2:$X$3444&lt;X1859))+SUMPRODUCT(($C$2:C1859=C1859)*($X$2:X1859=X1859))</f>
        <v/>
      </c>
      <c r="AB1859" s="4">
        <f>MIN(4,INT((AA1859-1)*4/COUNTIF($C$2:$C$3444,C1859))+1)</f>
        <v/>
      </c>
    </row>
    <row r="1860">
      <c r="A1860" s="5" t="inlineStr">
        <is>
          <t>W02161</t>
        </is>
      </c>
      <c r="B1860" s="5" t="inlineStr">
        <is>
          <t>IT · Milan</t>
        </is>
      </c>
      <c r="C1860" s="5" t="inlineStr">
        <is>
          <t>IT</t>
        </is>
      </c>
      <c r="D1860" s="5" t="inlineStr">
        <is>
          <t>Milan</t>
        </is>
      </c>
      <c r="E1860" s="5" t="inlineStr">
        <is>
          <t>Customer Service</t>
        </is>
      </c>
      <c r="F1860" s="5" t="inlineStr">
        <is>
          <t>L2</t>
        </is>
      </c>
      <c r="G1860" s="5" t="inlineStr">
        <is>
          <t>Customer Service L2</t>
        </is>
      </c>
      <c r="H1860" s="5" t="inlineStr">
        <is>
          <t>F</t>
        </is>
      </c>
      <c r="I1860" s="5" t="inlineStr">
        <is>
          <t>Permanent</t>
        </is>
      </c>
      <c r="J1860" s="5" t="inlineStr">
        <is>
          <t>Hybrid</t>
        </is>
      </c>
      <c r="K1860" s="5" t="n">
        <v>1</v>
      </c>
      <c r="L1860" s="5" t="n">
        <v>40</v>
      </c>
      <c r="M1860" s="5" t="n">
        <v>2</v>
      </c>
      <c r="N1860" s="41" t="n">
        <v>28150</v>
      </c>
      <c r="O1860" s="41" t="n">
        <v>0</v>
      </c>
      <c r="P1860" s="41" t="n">
        <v>0</v>
      </c>
      <c r="Q1860" s="41" t="n">
        <v>0</v>
      </c>
      <c r="R1860" s="41" t="n">
        <v>0</v>
      </c>
      <c r="S1860" s="28">
        <f>L1860*Settings!$C$7</f>
        <v/>
      </c>
      <c r="T1860" s="34">
        <f>O1860+P1860+Q1860+R1860</f>
        <v/>
      </c>
      <c r="U1860" s="34">
        <f>N1860+T1860</f>
        <v/>
      </c>
      <c r="V1860" s="33">
        <f>N1860/S1860</f>
        <v/>
      </c>
      <c r="W1860" s="33">
        <f>T1860/S1860</f>
        <v/>
      </c>
      <c r="X1860" s="33">
        <f>U1860/S1860</f>
        <v/>
      </c>
      <c r="Y1860" s="4">
        <f>IF(T1860&gt;0,1,0)</f>
        <v/>
      </c>
      <c r="Z1860" s="4">
        <f>INDEX('Job Evaluation'!$I$5:$I$40,MATCH(G1860,'Job Evaluation'!$A$5:$A$40,0))</f>
        <v/>
      </c>
      <c r="AA1860" s="4">
        <f>SUMPRODUCT(($C$2:$C$3444=C1860)*($X$2:$X$3444&lt;X1860))+SUMPRODUCT(($C$2:C1860=C1860)*($X$2:X1860=X1860))</f>
        <v/>
      </c>
      <c r="AB1860" s="4">
        <f>MIN(4,INT((AA1860-1)*4/COUNTIF($C$2:$C$3444,C1860))+1)</f>
        <v/>
      </c>
    </row>
    <row r="1861">
      <c r="A1861" s="5" t="inlineStr">
        <is>
          <t>W02162</t>
        </is>
      </c>
      <c r="B1861" s="5" t="inlineStr">
        <is>
          <t>PL · Kraków</t>
        </is>
      </c>
      <c r="C1861" s="5" t="inlineStr">
        <is>
          <t>PL</t>
        </is>
      </c>
      <c r="D1861" s="5" t="inlineStr">
        <is>
          <t>Krakow</t>
        </is>
      </c>
      <c r="E1861" s="5" t="inlineStr">
        <is>
          <t>HR</t>
        </is>
      </c>
      <c r="F1861" s="5" t="inlineStr">
        <is>
          <t>L4</t>
        </is>
      </c>
      <c r="G1861" s="5" t="inlineStr">
        <is>
          <t>HR L4</t>
        </is>
      </c>
      <c r="H1861" s="5" t="inlineStr">
        <is>
          <t>M</t>
        </is>
      </c>
      <c r="I1861" s="5" t="inlineStr">
        <is>
          <t>Permanent</t>
        </is>
      </c>
      <c r="J1861" s="5" t="inlineStr">
        <is>
          <t>Onsite</t>
        </is>
      </c>
      <c r="K1861" s="5" t="n">
        <v>1</v>
      </c>
      <c r="L1861" s="5" t="n">
        <v>40</v>
      </c>
      <c r="M1861" s="5" t="n">
        <v>4</v>
      </c>
      <c r="N1861" s="41" t="n">
        <v>47200</v>
      </c>
      <c r="O1861" s="41" t="n">
        <v>4540</v>
      </c>
      <c r="P1861" s="41" t="n">
        <v>0</v>
      </c>
      <c r="Q1861" s="41" t="n">
        <v>0</v>
      </c>
      <c r="R1861" s="41" t="n">
        <v>0</v>
      </c>
      <c r="S1861" s="28">
        <f>L1861*Settings!$C$7</f>
        <v/>
      </c>
      <c r="T1861" s="34">
        <f>O1861+P1861+Q1861+R1861</f>
        <v/>
      </c>
      <c r="U1861" s="34">
        <f>N1861+T1861</f>
        <v/>
      </c>
      <c r="V1861" s="33">
        <f>N1861/S1861</f>
        <v/>
      </c>
      <c r="W1861" s="33">
        <f>T1861/S1861</f>
        <v/>
      </c>
      <c r="X1861" s="33">
        <f>U1861/S1861</f>
        <v/>
      </c>
      <c r="Y1861" s="4">
        <f>IF(T1861&gt;0,1,0)</f>
        <v/>
      </c>
      <c r="Z1861" s="4">
        <f>INDEX('Job Evaluation'!$I$5:$I$40,MATCH(G1861,'Job Evaluation'!$A$5:$A$40,0))</f>
        <v/>
      </c>
      <c r="AA1861" s="4">
        <f>SUMPRODUCT(($C$2:$C$3444=C1861)*($X$2:$X$3444&lt;X1861))+SUMPRODUCT(($C$2:C1861=C1861)*($X$2:X1861=X1861))</f>
        <v/>
      </c>
      <c r="AB1861" s="4">
        <f>MIN(4,INT((AA1861-1)*4/COUNTIF($C$2:$C$3444,C1861))+1)</f>
        <v/>
      </c>
    </row>
    <row r="1862">
      <c r="A1862" s="5" t="inlineStr">
        <is>
          <t>W02163</t>
        </is>
      </c>
      <c r="B1862" s="5" t="inlineStr">
        <is>
          <t>PL · Kraków</t>
        </is>
      </c>
      <c r="C1862" s="5" t="inlineStr">
        <is>
          <t>PL</t>
        </is>
      </c>
      <c r="D1862" s="5" t="inlineStr">
        <is>
          <t>Krakow</t>
        </is>
      </c>
      <c r="E1862" s="5" t="inlineStr">
        <is>
          <t>HR</t>
        </is>
      </c>
      <c r="F1862" s="5" t="inlineStr">
        <is>
          <t>L1</t>
        </is>
      </c>
      <c r="G1862" s="5" t="inlineStr">
        <is>
          <t>HR L1</t>
        </is>
      </c>
      <c r="H1862" s="5" t="inlineStr">
        <is>
          <t>F</t>
        </is>
      </c>
      <c r="I1862" s="5" t="inlineStr">
        <is>
          <t>Permanent</t>
        </is>
      </c>
      <c r="J1862" s="5" t="inlineStr">
        <is>
          <t>Hybrid</t>
        </is>
      </c>
      <c r="K1862" s="5" t="n">
        <v>1</v>
      </c>
      <c r="L1862" s="5" t="n">
        <v>40</v>
      </c>
      <c r="M1862" s="5" t="n">
        <v>3</v>
      </c>
      <c r="N1862" s="41" t="n">
        <v>20000</v>
      </c>
      <c r="O1862" s="41" t="n">
        <v>0</v>
      </c>
      <c r="P1862" s="41" t="n">
        <v>0</v>
      </c>
      <c r="Q1862" s="41" t="n">
        <v>0</v>
      </c>
      <c r="R1862" s="41" t="n">
        <v>0</v>
      </c>
      <c r="S1862" s="28">
        <f>L1862*Settings!$C$7</f>
        <v/>
      </c>
      <c r="T1862" s="34">
        <f>O1862+P1862+Q1862+R1862</f>
        <v/>
      </c>
      <c r="U1862" s="34">
        <f>N1862+T1862</f>
        <v/>
      </c>
      <c r="V1862" s="33">
        <f>N1862/S1862</f>
        <v/>
      </c>
      <c r="W1862" s="33">
        <f>T1862/S1862</f>
        <v/>
      </c>
      <c r="X1862" s="33">
        <f>U1862/S1862</f>
        <v/>
      </c>
      <c r="Y1862" s="4">
        <f>IF(T1862&gt;0,1,0)</f>
        <v/>
      </c>
      <c r="Z1862" s="4">
        <f>INDEX('Job Evaluation'!$I$5:$I$40,MATCH(G1862,'Job Evaluation'!$A$5:$A$40,0))</f>
        <v/>
      </c>
      <c r="AA1862" s="4">
        <f>SUMPRODUCT(($C$2:$C$3444=C1862)*($X$2:$X$3444&lt;X1862))+SUMPRODUCT(($C$2:C1862=C1862)*($X$2:X1862=X1862))</f>
        <v/>
      </c>
      <c r="AB1862" s="4">
        <f>MIN(4,INT((AA1862-1)*4/COUNTIF($C$2:$C$3444,C1862))+1)</f>
        <v/>
      </c>
    </row>
    <row r="1863">
      <c r="A1863" s="5" t="inlineStr">
        <is>
          <t>W02164</t>
        </is>
      </c>
      <c r="B1863" s="5" t="inlineStr">
        <is>
          <t>IT · Milan</t>
        </is>
      </c>
      <c r="C1863" s="5" t="inlineStr">
        <is>
          <t>IT</t>
        </is>
      </c>
      <c r="D1863" s="5" t="inlineStr">
        <is>
          <t>Milan</t>
        </is>
      </c>
      <c r="E1863" s="5" t="inlineStr">
        <is>
          <t>Operations</t>
        </is>
      </c>
      <c r="F1863" s="5" t="inlineStr">
        <is>
          <t>L3</t>
        </is>
      </c>
      <c r="G1863" s="5" t="inlineStr">
        <is>
          <t>Operations L3</t>
        </is>
      </c>
      <c r="H1863" s="5" t="inlineStr">
        <is>
          <t>M</t>
        </is>
      </c>
      <c r="I1863" s="5" t="inlineStr">
        <is>
          <t>Fixed-term</t>
        </is>
      </c>
      <c r="J1863" s="5" t="inlineStr">
        <is>
          <t>Onsite</t>
        </is>
      </c>
      <c r="K1863" s="5" t="n">
        <v>1</v>
      </c>
      <c r="L1863" s="5" t="n">
        <v>40</v>
      </c>
      <c r="M1863" s="5" t="n">
        <v>4</v>
      </c>
      <c r="N1863" s="41" t="n">
        <v>46900</v>
      </c>
      <c r="O1863" s="41" t="n">
        <v>3010</v>
      </c>
      <c r="P1863" s="41" t="n">
        <v>0</v>
      </c>
      <c r="Q1863" s="41" t="n">
        <v>1320</v>
      </c>
      <c r="R1863" s="41" t="n">
        <v>0</v>
      </c>
      <c r="S1863" s="28">
        <f>L1863*Settings!$C$7</f>
        <v/>
      </c>
      <c r="T1863" s="34">
        <f>O1863+P1863+Q1863+R1863</f>
        <v/>
      </c>
      <c r="U1863" s="34">
        <f>N1863+T1863</f>
        <v/>
      </c>
      <c r="V1863" s="33">
        <f>N1863/S1863</f>
        <v/>
      </c>
      <c r="W1863" s="33">
        <f>T1863/S1863</f>
        <v/>
      </c>
      <c r="X1863" s="33">
        <f>U1863/S1863</f>
        <v/>
      </c>
      <c r="Y1863" s="4">
        <f>IF(T1863&gt;0,1,0)</f>
        <v/>
      </c>
      <c r="Z1863" s="4">
        <f>INDEX('Job Evaluation'!$I$5:$I$40,MATCH(G1863,'Job Evaluation'!$A$5:$A$40,0))</f>
        <v/>
      </c>
      <c r="AA1863" s="4">
        <f>SUMPRODUCT(($C$2:$C$3444=C1863)*($X$2:$X$3444&lt;X1863))+SUMPRODUCT(($C$2:C1863=C1863)*($X$2:X1863=X1863))</f>
        <v/>
      </c>
      <c r="AB1863" s="4">
        <f>MIN(4,INT((AA1863-1)*4/COUNTIF($C$2:$C$3444,C1863))+1)</f>
        <v/>
      </c>
    </row>
    <row r="1864">
      <c r="A1864" s="5" t="inlineStr">
        <is>
          <t>W02166</t>
        </is>
      </c>
      <c r="B1864" s="5" t="inlineStr">
        <is>
          <t>PL · Kraków</t>
        </is>
      </c>
      <c r="C1864" s="5" t="inlineStr">
        <is>
          <t>PL</t>
        </is>
      </c>
      <c r="D1864" s="5" t="inlineStr">
        <is>
          <t>Krakow</t>
        </is>
      </c>
      <c r="E1864" s="5" t="inlineStr">
        <is>
          <t>Tech</t>
        </is>
      </c>
      <c r="F1864" s="5" t="inlineStr">
        <is>
          <t>L1</t>
        </is>
      </c>
      <c r="G1864" s="5" t="inlineStr">
        <is>
          <t>Tech L1</t>
        </is>
      </c>
      <c r="H1864" s="5" t="inlineStr">
        <is>
          <t>F</t>
        </is>
      </c>
      <c r="I1864" s="5" t="inlineStr">
        <is>
          <t>Permanent</t>
        </is>
      </c>
      <c r="J1864" s="5" t="inlineStr">
        <is>
          <t>Hybrid</t>
        </is>
      </c>
      <c r="K1864" s="5" t="n">
        <v>1</v>
      </c>
      <c r="L1864" s="5" t="n">
        <v>40</v>
      </c>
      <c r="M1864" s="5" t="n">
        <v>3</v>
      </c>
      <c r="N1864" s="41" t="n">
        <v>26900</v>
      </c>
      <c r="O1864" s="41" t="n">
        <v>0</v>
      </c>
      <c r="P1864" s="41" t="n">
        <v>0</v>
      </c>
      <c r="Q1864" s="41" t="n">
        <v>0</v>
      </c>
      <c r="R1864" s="41" t="n">
        <v>0</v>
      </c>
      <c r="S1864" s="28">
        <f>L1864*Settings!$C$7</f>
        <v/>
      </c>
      <c r="T1864" s="34">
        <f>O1864+P1864+Q1864+R1864</f>
        <v/>
      </c>
      <c r="U1864" s="34">
        <f>N1864+T1864</f>
        <v/>
      </c>
      <c r="V1864" s="33">
        <f>N1864/S1864</f>
        <v/>
      </c>
      <c r="W1864" s="33">
        <f>T1864/S1864</f>
        <v/>
      </c>
      <c r="X1864" s="33">
        <f>U1864/S1864</f>
        <v/>
      </c>
      <c r="Y1864" s="4">
        <f>IF(T1864&gt;0,1,0)</f>
        <v/>
      </c>
      <c r="Z1864" s="4">
        <f>INDEX('Job Evaluation'!$I$5:$I$40,MATCH(G1864,'Job Evaluation'!$A$5:$A$40,0))</f>
        <v/>
      </c>
      <c r="AA1864" s="4">
        <f>SUMPRODUCT(($C$2:$C$3444=C1864)*($X$2:$X$3444&lt;X1864))+SUMPRODUCT(($C$2:C1864=C1864)*($X$2:X1864=X1864))</f>
        <v/>
      </c>
      <c r="AB1864" s="4">
        <f>MIN(4,INT((AA1864-1)*4/COUNTIF($C$2:$C$3444,C1864))+1)</f>
        <v/>
      </c>
    </row>
    <row r="1865">
      <c r="A1865" s="5" t="inlineStr">
        <is>
          <t>W02167</t>
        </is>
      </c>
      <c r="B1865" s="5" t="inlineStr">
        <is>
          <t>PL · Kraków</t>
        </is>
      </c>
      <c r="C1865" s="5" t="inlineStr">
        <is>
          <t>PL</t>
        </is>
      </c>
      <c r="D1865" s="5" t="inlineStr">
        <is>
          <t>Krakow</t>
        </is>
      </c>
      <c r="E1865" s="5" t="inlineStr">
        <is>
          <t>Customer Service</t>
        </is>
      </c>
      <c r="F1865" s="5" t="inlineStr">
        <is>
          <t>L1</t>
        </is>
      </c>
      <c r="G1865" s="5" t="inlineStr">
        <is>
          <t>Customer Service L1</t>
        </is>
      </c>
      <c r="H1865" s="5" t="inlineStr">
        <is>
          <t>F</t>
        </is>
      </c>
      <c r="I1865" s="5" t="inlineStr">
        <is>
          <t>Permanent</t>
        </is>
      </c>
      <c r="J1865" s="5" t="inlineStr">
        <is>
          <t>Remote</t>
        </is>
      </c>
      <c r="K1865" s="5" t="n">
        <v>1</v>
      </c>
      <c r="L1865" s="5" t="n">
        <v>40</v>
      </c>
      <c r="M1865" s="5" t="n">
        <v>4</v>
      </c>
      <c r="N1865" s="41" t="n">
        <v>17300</v>
      </c>
      <c r="O1865" s="41" t="n">
        <v>0</v>
      </c>
      <c r="P1865" s="41" t="n">
        <v>0</v>
      </c>
      <c r="Q1865" s="41" t="n">
        <v>0</v>
      </c>
      <c r="R1865" s="41" t="n">
        <v>0</v>
      </c>
      <c r="S1865" s="28">
        <f>L1865*Settings!$C$7</f>
        <v/>
      </c>
      <c r="T1865" s="34">
        <f>O1865+P1865+Q1865+R1865</f>
        <v/>
      </c>
      <c r="U1865" s="34">
        <f>N1865+T1865</f>
        <v/>
      </c>
      <c r="V1865" s="33">
        <f>N1865/S1865</f>
        <v/>
      </c>
      <c r="W1865" s="33">
        <f>T1865/S1865</f>
        <v/>
      </c>
      <c r="X1865" s="33">
        <f>U1865/S1865</f>
        <v/>
      </c>
      <c r="Y1865" s="4">
        <f>IF(T1865&gt;0,1,0)</f>
        <v/>
      </c>
      <c r="Z1865" s="4">
        <f>INDEX('Job Evaluation'!$I$5:$I$40,MATCH(G1865,'Job Evaluation'!$A$5:$A$40,0))</f>
        <v/>
      </c>
      <c r="AA1865" s="4">
        <f>SUMPRODUCT(($C$2:$C$3444=C1865)*($X$2:$X$3444&lt;X1865))+SUMPRODUCT(($C$2:C1865=C1865)*($X$2:X1865=X1865))</f>
        <v/>
      </c>
      <c r="AB1865" s="4">
        <f>MIN(4,INT((AA1865-1)*4/COUNTIF($C$2:$C$3444,C1865))+1)</f>
        <v/>
      </c>
    </row>
    <row r="1866">
      <c r="A1866" s="5" t="inlineStr">
        <is>
          <t>W02168</t>
        </is>
      </c>
      <c r="B1866" s="5" t="inlineStr">
        <is>
          <t>ES · Barcelona</t>
        </is>
      </c>
      <c r="C1866" s="5" t="inlineStr">
        <is>
          <t>ES</t>
        </is>
      </c>
      <c r="D1866" s="5" t="inlineStr">
        <is>
          <t>Barcelona</t>
        </is>
      </c>
      <c r="E1866" s="5" t="inlineStr">
        <is>
          <t>Operations</t>
        </is>
      </c>
      <c r="F1866" s="5" t="inlineStr">
        <is>
          <t>L1</t>
        </is>
      </c>
      <c r="G1866" s="5" t="inlineStr">
        <is>
          <t>Operations L1</t>
        </is>
      </c>
      <c r="H1866" s="5" t="inlineStr">
        <is>
          <t>M</t>
        </is>
      </c>
      <c r="I1866" s="5" t="inlineStr">
        <is>
          <t>Permanent</t>
        </is>
      </c>
      <c r="J1866" s="5" t="inlineStr">
        <is>
          <t>Hybrid</t>
        </is>
      </c>
      <c r="K1866" s="5" t="n">
        <v>1</v>
      </c>
      <c r="L1866" s="5" t="n">
        <v>40</v>
      </c>
      <c r="M1866" s="5" t="n">
        <v>3</v>
      </c>
      <c r="N1866" s="41" t="n">
        <v>25350</v>
      </c>
      <c r="O1866" s="41" t="n">
        <v>0</v>
      </c>
      <c r="P1866" s="41" t="n">
        <v>0</v>
      </c>
      <c r="Q1866" s="41" t="n">
        <v>0</v>
      </c>
      <c r="R1866" s="41" t="n">
        <v>0</v>
      </c>
      <c r="S1866" s="28">
        <f>L1866*Settings!$C$7</f>
        <v/>
      </c>
      <c r="T1866" s="34">
        <f>O1866+P1866+Q1866+R1866</f>
        <v/>
      </c>
      <c r="U1866" s="34">
        <f>N1866+T1866</f>
        <v/>
      </c>
      <c r="V1866" s="33">
        <f>N1866/S1866</f>
        <v/>
      </c>
      <c r="W1866" s="33">
        <f>T1866/S1866</f>
        <v/>
      </c>
      <c r="X1866" s="33">
        <f>U1866/S1866</f>
        <v/>
      </c>
      <c r="Y1866" s="4">
        <f>IF(T1866&gt;0,1,0)</f>
        <v/>
      </c>
      <c r="Z1866" s="4">
        <f>INDEX('Job Evaluation'!$I$5:$I$40,MATCH(G1866,'Job Evaluation'!$A$5:$A$40,0))</f>
        <v/>
      </c>
      <c r="AA1866" s="4">
        <f>SUMPRODUCT(($C$2:$C$3444=C1866)*($X$2:$X$3444&lt;X1866))+SUMPRODUCT(($C$2:C1866=C1866)*($X$2:X1866=X1866))</f>
        <v/>
      </c>
      <c r="AB1866" s="4">
        <f>MIN(4,INT((AA1866-1)*4/COUNTIF($C$2:$C$3444,C1866))+1)</f>
        <v/>
      </c>
    </row>
    <row r="1867">
      <c r="A1867" s="5" t="inlineStr">
        <is>
          <t>W02169</t>
        </is>
      </c>
      <c r="B1867" s="5" t="inlineStr">
        <is>
          <t>ES · Barcelona</t>
        </is>
      </c>
      <c r="C1867" s="5" t="inlineStr">
        <is>
          <t>ES</t>
        </is>
      </c>
      <c r="D1867" s="5" t="inlineStr">
        <is>
          <t>Barcelona</t>
        </is>
      </c>
      <c r="E1867" s="5" t="inlineStr">
        <is>
          <t>Sales</t>
        </is>
      </c>
      <c r="F1867" s="5" t="inlineStr">
        <is>
          <t>L1</t>
        </is>
      </c>
      <c r="G1867" s="5" t="inlineStr">
        <is>
          <t>Sales L1</t>
        </is>
      </c>
      <c r="H1867" s="5" t="inlineStr">
        <is>
          <t>F</t>
        </is>
      </c>
      <c r="I1867" s="5" t="inlineStr">
        <is>
          <t>Permanent</t>
        </is>
      </c>
      <c r="J1867" s="5" t="inlineStr">
        <is>
          <t>Hybrid</t>
        </is>
      </c>
      <c r="K1867" s="5" t="n">
        <v>1</v>
      </c>
      <c r="L1867" s="5" t="n">
        <v>40</v>
      </c>
      <c r="M1867" s="5" t="n">
        <v>4</v>
      </c>
      <c r="N1867" s="41" t="n">
        <v>25550</v>
      </c>
      <c r="O1867" s="41" t="n">
        <v>0</v>
      </c>
      <c r="P1867" s="41" t="n">
        <v>3110</v>
      </c>
      <c r="Q1867" s="41" t="n">
        <v>0</v>
      </c>
      <c r="R1867" s="41" t="n">
        <v>0</v>
      </c>
      <c r="S1867" s="28">
        <f>L1867*Settings!$C$7</f>
        <v/>
      </c>
      <c r="T1867" s="34">
        <f>O1867+P1867+Q1867+R1867</f>
        <v/>
      </c>
      <c r="U1867" s="34">
        <f>N1867+T1867</f>
        <v/>
      </c>
      <c r="V1867" s="33">
        <f>N1867/S1867</f>
        <v/>
      </c>
      <c r="W1867" s="33">
        <f>T1867/S1867</f>
        <v/>
      </c>
      <c r="X1867" s="33">
        <f>U1867/S1867</f>
        <v/>
      </c>
      <c r="Y1867" s="4">
        <f>IF(T1867&gt;0,1,0)</f>
        <v/>
      </c>
      <c r="Z1867" s="4">
        <f>INDEX('Job Evaluation'!$I$5:$I$40,MATCH(G1867,'Job Evaluation'!$A$5:$A$40,0))</f>
        <v/>
      </c>
      <c r="AA1867" s="4">
        <f>SUMPRODUCT(($C$2:$C$3444=C1867)*($X$2:$X$3444&lt;X1867))+SUMPRODUCT(($C$2:C1867=C1867)*($X$2:X1867=X1867))</f>
        <v/>
      </c>
      <c r="AB1867" s="4">
        <f>MIN(4,INT((AA1867-1)*4/COUNTIF($C$2:$C$3444,C1867))+1)</f>
        <v/>
      </c>
    </row>
    <row r="1868">
      <c r="A1868" s="5" t="inlineStr">
        <is>
          <t>W02170</t>
        </is>
      </c>
      <c r="B1868" s="5" t="inlineStr">
        <is>
          <t>DE · Munich</t>
        </is>
      </c>
      <c r="C1868" s="5" t="inlineStr">
        <is>
          <t>DE</t>
        </is>
      </c>
      <c r="D1868" s="5" t="inlineStr">
        <is>
          <t>Munich</t>
        </is>
      </c>
      <c r="E1868" s="5" t="inlineStr">
        <is>
          <t>Sales</t>
        </is>
      </c>
      <c r="F1868" s="5" t="inlineStr">
        <is>
          <t>L2</t>
        </is>
      </c>
      <c r="G1868" s="5" t="inlineStr">
        <is>
          <t>Sales L2</t>
        </is>
      </c>
      <c r="H1868" s="5" t="inlineStr">
        <is>
          <t>F</t>
        </is>
      </c>
      <c r="I1868" s="5" t="inlineStr">
        <is>
          <t>Permanent</t>
        </is>
      </c>
      <c r="J1868" s="5" t="inlineStr">
        <is>
          <t>Hybrid</t>
        </is>
      </c>
      <c r="K1868" s="5" t="n">
        <v>1</v>
      </c>
      <c r="L1868" s="5" t="n">
        <v>40</v>
      </c>
      <c r="M1868" s="5" t="n">
        <v>3</v>
      </c>
      <c r="N1868" s="41" t="n">
        <v>49800</v>
      </c>
      <c r="O1868" s="41" t="n">
        <v>0</v>
      </c>
      <c r="P1868" s="41" t="n">
        <v>5720</v>
      </c>
      <c r="Q1868" s="41" t="n">
        <v>0</v>
      </c>
      <c r="R1868" s="41" t="n">
        <v>0</v>
      </c>
      <c r="S1868" s="28">
        <f>L1868*Settings!$C$7</f>
        <v/>
      </c>
      <c r="T1868" s="34">
        <f>O1868+P1868+Q1868+R1868</f>
        <v/>
      </c>
      <c r="U1868" s="34">
        <f>N1868+T1868</f>
        <v/>
      </c>
      <c r="V1868" s="33">
        <f>N1868/S1868</f>
        <v/>
      </c>
      <c r="W1868" s="33">
        <f>T1868/S1868</f>
        <v/>
      </c>
      <c r="X1868" s="33">
        <f>U1868/S1868</f>
        <v/>
      </c>
      <c r="Y1868" s="4">
        <f>IF(T1868&gt;0,1,0)</f>
        <v/>
      </c>
      <c r="Z1868" s="4">
        <f>INDEX('Job Evaluation'!$I$5:$I$40,MATCH(G1868,'Job Evaluation'!$A$5:$A$40,0))</f>
        <v/>
      </c>
      <c r="AA1868" s="4">
        <f>SUMPRODUCT(($C$2:$C$3444=C1868)*($X$2:$X$3444&lt;X1868))+SUMPRODUCT(($C$2:C1868=C1868)*($X$2:X1868=X1868))</f>
        <v/>
      </c>
      <c r="AB1868" s="4">
        <f>MIN(4,INT((AA1868-1)*4/COUNTIF($C$2:$C$3444,C1868))+1)</f>
        <v/>
      </c>
    </row>
    <row r="1869">
      <c r="A1869" s="5" t="inlineStr">
        <is>
          <t>W02171</t>
        </is>
      </c>
      <c r="B1869" s="5" t="inlineStr">
        <is>
          <t>ES · Barcelona</t>
        </is>
      </c>
      <c r="C1869" s="5" t="inlineStr">
        <is>
          <t>ES</t>
        </is>
      </c>
      <c r="D1869" s="5" t="inlineStr">
        <is>
          <t>Barcelona</t>
        </is>
      </c>
      <c r="E1869" s="5" t="inlineStr">
        <is>
          <t>Sales</t>
        </is>
      </c>
      <c r="F1869" s="5" t="inlineStr">
        <is>
          <t>L4</t>
        </is>
      </c>
      <c r="G1869" s="5" t="inlineStr">
        <is>
          <t>Sales L4</t>
        </is>
      </c>
      <c r="H1869" s="5" t="inlineStr">
        <is>
          <t>M</t>
        </is>
      </c>
      <c r="I1869" s="5" t="inlineStr">
        <is>
          <t>Permanent</t>
        </is>
      </c>
      <c r="J1869" s="5" t="inlineStr">
        <is>
          <t>Hybrid</t>
        </is>
      </c>
      <c r="K1869" s="5" t="n">
        <v>1</v>
      </c>
      <c r="L1869" s="5" t="n">
        <v>40</v>
      </c>
      <c r="M1869" s="5" t="n">
        <v>2</v>
      </c>
      <c r="N1869" s="41" t="n">
        <v>58000</v>
      </c>
      <c r="O1869" s="41" t="n">
        <v>2460</v>
      </c>
      <c r="P1869" s="41" t="n">
        <v>9310</v>
      </c>
      <c r="Q1869" s="41" t="n">
        <v>0</v>
      </c>
      <c r="R1869" s="41" t="n">
        <v>0</v>
      </c>
      <c r="S1869" s="28">
        <f>L1869*Settings!$C$7</f>
        <v/>
      </c>
      <c r="T1869" s="34">
        <f>O1869+P1869+Q1869+R1869</f>
        <v/>
      </c>
      <c r="U1869" s="34">
        <f>N1869+T1869</f>
        <v/>
      </c>
      <c r="V1869" s="33">
        <f>N1869/S1869</f>
        <v/>
      </c>
      <c r="W1869" s="33">
        <f>T1869/S1869</f>
        <v/>
      </c>
      <c r="X1869" s="33">
        <f>U1869/S1869</f>
        <v/>
      </c>
      <c r="Y1869" s="4">
        <f>IF(T1869&gt;0,1,0)</f>
        <v/>
      </c>
      <c r="Z1869" s="4">
        <f>INDEX('Job Evaluation'!$I$5:$I$40,MATCH(G1869,'Job Evaluation'!$A$5:$A$40,0))</f>
        <v/>
      </c>
      <c r="AA1869" s="4">
        <f>SUMPRODUCT(($C$2:$C$3444=C1869)*($X$2:$X$3444&lt;X1869))+SUMPRODUCT(($C$2:C1869=C1869)*($X$2:X1869=X1869))</f>
        <v/>
      </c>
      <c r="AB1869" s="4">
        <f>MIN(4,INT((AA1869-1)*4/COUNTIF($C$2:$C$3444,C1869))+1)</f>
        <v/>
      </c>
    </row>
    <row r="1870">
      <c r="A1870" s="5" t="inlineStr">
        <is>
          <t>W02172</t>
        </is>
      </c>
      <c r="B1870" s="5" t="inlineStr">
        <is>
          <t>ES · Barcelona</t>
        </is>
      </c>
      <c r="C1870" s="5" t="inlineStr">
        <is>
          <t>ES</t>
        </is>
      </c>
      <c r="D1870" s="5" t="inlineStr">
        <is>
          <t>Barcelona</t>
        </is>
      </c>
      <c r="E1870" s="5" t="inlineStr">
        <is>
          <t>Operations</t>
        </is>
      </c>
      <c r="F1870" s="5" t="inlineStr">
        <is>
          <t>L3</t>
        </is>
      </c>
      <c r="G1870" s="5" t="inlineStr">
        <is>
          <t>Operations L3</t>
        </is>
      </c>
      <c r="H1870" s="5" t="inlineStr">
        <is>
          <t>F</t>
        </is>
      </c>
      <c r="I1870" s="5" t="inlineStr">
        <is>
          <t>Permanent</t>
        </is>
      </c>
      <c r="J1870" s="5" t="inlineStr">
        <is>
          <t>Onsite</t>
        </is>
      </c>
      <c r="K1870" s="5" t="n">
        <v>1</v>
      </c>
      <c r="L1870" s="5" t="n">
        <v>40</v>
      </c>
      <c r="M1870" s="5" t="n">
        <v>2</v>
      </c>
      <c r="N1870" s="41" t="n">
        <v>38750</v>
      </c>
      <c r="O1870" s="41" t="n">
        <v>910</v>
      </c>
      <c r="P1870" s="41" t="n">
        <v>0</v>
      </c>
      <c r="Q1870" s="41" t="n">
        <v>1200</v>
      </c>
      <c r="R1870" s="41" t="n">
        <v>0</v>
      </c>
      <c r="S1870" s="28">
        <f>L1870*Settings!$C$7</f>
        <v/>
      </c>
      <c r="T1870" s="34">
        <f>O1870+P1870+Q1870+R1870</f>
        <v/>
      </c>
      <c r="U1870" s="34">
        <f>N1870+T1870</f>
        <v/>
      </c>
      <c r="V1870" s="33">
        <f>N1870/S1870</f>
        <v/>
      </c>
      <c r="W1870" s="33">
        <f>T1870/S1870</f>
        <v/>
      </c>
      <c r="X1870" s="33">
        <f>U1870/S1870</f>
        <v/>
      </c>
      <c r="Y1870" s="4">
        <f>IF(T1870&gt;0,1,0)</f>
        <v/>
      </c>
      <c r="Z1870" s="4">
        <f>INDEX('Job Evaluation'!$I$5:$I$40,MATCH(G1870,'Job Evaluation'!$A$5:$A$40,0))</f>
        <v/>
      </c>
      <c r="AA1870" s="4">
        <f>SUMPRODUCT(($C$2:$C$3444=C1870)*($X$2:$X$3444&lt;X1870))+SUMPRODUCT(($C$2:C1870=C1870)*($X$2:X1870=X1870))</f>
        <v/>
      </c>
      <c r="AB1870" s="4">
        <f>MIN(4,INT((AA1870-1)*4/COUNTIF($C$2:$C$3444,C1870))+1)</f>
        <v/>
      </c>
    </row>
    <row r="1871">
      <c r="A1871" s="5" t="inlineStr">
        <is>
          <t>W02173</t>
        </is>
      </c>
      <c r="B1871" s="5" t="inlineStr">
        <is>
          <t>DE · Munich</t>
        </is>
      </c>
      <c r="C1871" s="5" t="inlineStr">
        <is>
          <t>DE</t>
        </is>
      </c>
      <c r="D1871" s="5" t="inlineStr">
        <is>
          <t>Munich</t>
        </is>
      </c>
      <c r="E1871" s="5" t="inlineStr">
        <is>
          <t>Customer Service</t>
        </is>
      </c>
      <c r="F1871" s="5" t="inlineStr">
        <is>
          <t>L2</t>
        </is>
      </c>
      <c r="G1871" s="5" t="inlineStr">
        <is>
          <t>Customer Service L2</t>
        </is>
      </c>
      <c r="H1871" s="5" t="inlineStr">
        <is>
          <t>F</t>
        </is>
      </c>
      <c r="I1871" s="5" t="inlineStr">
        <is>
          <t>Permanent</t>
        </is>
      </c>
      <c r="J1871" s="5" t="inlineStr">
        <is>
          <t>Remote</t>
        </is>
      </c>
      <c r="K1871" s="5" t="n">
        <v>1</v>
      </c>
      <c r="L1871" s="5" t="n">
        <v>40</v>
      </c>
      <c r="M1871" s="5" t="n">
        <v>3</v>
      </c>
      <c r="N1871" s="41" t="n">
        <v>38100</v>
      </c>
      <c r="O1871" s="41" t="n">
        <v>0</v>
      </c>
      <c r="P1871" s="41" t="n">
        <v>0</v>
      </c>
      <c r="Q1871" s="41" t="n">
        <v>0</v>
      </c>
      <c r="R1871" s="41" t="n">
        <v>0</v>
      </c>
      <c r="S1871" s="28">
        <f>L1871*Settings!$C$7</f>
        <v/>
      </c>
      <c r="T1871" s="34">
        <f>O1871+P1871+Q1871+R1871</f>
        <v/>
      </c>
      <c r="U1871" s="34">
        <f>N1871+T1871</f>
        <v/>
      </c>
      <c r="V1871" s="33">
        <f>N1871/S1871</f>
        <v/>
      </c>
      <c r="W1871" s="33">
        <f>T1871/S1871</f>
        <v/>
      </c>
      <c r="X1871" s="33">
        <f>U1871/S1871</f>
        <v/>
      </c>
      <c r="Y1871" s="4">
        <f>IF(T1871&gt;0,1,0)</f>
        <v/>
      </c>
      <c r="Z1871" s="4">
        <f>INDEX('Job Evaluation'!$I$5:$I$40,MATCH(G1871,'Job Evaluation'!$A$5:$A$40,0))</f>
        <v/>
      </c>
      <c r="AA1871" s="4">
        <f>SUMPRODUCT(($C$2:$C$3444=C1871)*($X$2:$X$3444&lt;X1871))+SUMPRODUCT(($C$2:C1871=C1871)*($X$2:X1871=X1871))</f>
        <v/>
      </c>
      <c r="AB1871" s="4">
        <f>MIN(4,INT((AA1871-1)*4/COUNTIF($C$2:$C$3444,C1871))+1)</f>
        <v/>
      </c>
    </row>
    <row r="1872">
      <c r="A1872" s="5" t="inlineStr">
        <is>
          <t>W02174</t>
        </is>
      </c>
      <c r="B1872" s="5" t="inlineStr">
        <is>
          <t>PL · Kraków</t>
        </is>
      </c>
      <c r="C1872" s="5" t="inlineStr">
        <is>
          <t>PL</t>
        </is>
      </c>
      <c r="D1872" s="5" t="inlineStr">
        <is>
          <t>Krakow</t>
        </is>
      </c>
      <c r="E1872" s="5" t="inlineStr">
        <is>
          <t>Finance</t>
        </is>
      </c>
      <c r="F1872" s="5" t="inlineStr">
        <is>
          <t>L2</t>
        </is>
      </c>
      <c r="G1872" s="5" t="inlineStr">
        <is>
          <t>Finance L2</t>
        </is>
      </c>
      <c r="H1872" s="5" t="inlineStr">
        <is>
          <t>F</t>
        </is>
      </c>
      <c r="I1872" s="5" t="inlineStr">
        <is>
          <t>Permanent</t>
        </is>
      </c>
      <c r="J1872" s="5" t="inlineStr">
        <is>
          <t>Hybrid</t>
        </is>
      </c>
      <c r="K1872" s="5" t="n">
        <v>1</v>
      </c>
      <c r="L1872" s="5" t="n">
        <v>40</v>
      </c>
      <c r="M1872" s="5" t="n">
        <v>3</v>
      </c>
      <c r="N1872" s="41" t="n">
        <v>29500</v>
      </c>
      <c r="O1872" s="41" t="n">
        <v>0</v>
      </c>
      <c r="P1872" s="41" t="n">
        <v>0</v>
      </c>
      <c r="Q1872" s="41" t="n">
        <v>0</v>
      </c>
      <c r="R1872" s="41" t="n">
        <v>0</v>
      </c>
      <c r="S1872" s="28">
        <f>L1872*Settings!$C$7</f>
        <v/>
      </c>
      <c r="T1872" s="34">
        <f>O1872+P1872+Q1872+R1872</f>
        <v/>
      </c>
      <c r="U1872" s="34">
        <f>N1872+T1872</f>
        <v/>
      </c>
      <c r="V1872" s="33">
        <f>N1872/S1872</f>
        <v/>
      </c>
      <c r="W1872" s="33">
        <f>T1872/S1872</f>
        <v/>
      </c>
      <c r="X1872" s="33">
        <f>U1872/S1872</f>
        <v/>
      </c>
      <c r="Y1872" s="4">
        <f>IF(T1872&gt;0,1,0)</f>
        <v/>
      </c>
      <c r="Z1872" s="4">
        <f>INDEX('Job Evaluation'!$I$5:$I$40,MATCH(G1872,'Job Evaluation'!$A$5:$A$40,0))</f>
        <v/>
      </c>
      <c r="AA1872" s="4">
        <f>SUMPRODUCT(($C$2:$C$3444=C1872)*($X$2:$X$3444&lt;X1872))+SUMPRODUCT(($C$2:C1872=C1872)*($X$2:X1872=X1872))</f>
        <v/>
      </c>
      <c r="AB1872" s="4">
        <f>MIN(4,INT((AA1872-1)*4/COUNTIF($C$2:$C$3444,C1872))+1)</f>
        <v/>
      </c>
    </row>
    <row r="1873">
      <c r="A1873" s="5" t="inlineStr">
        <is>
          <t>W02175</t>
        </is>
      </c>
      <c r="B1873" s="5" t="inlineStr">
        <is>
          <t>PL · Kraków</t>
        </is>
      </c>
      <c r="C1873" s="5" t="inlineStr">
        <is>
          <t>PL</t>
        </is>
      </c>
      <c r="D1873" s="5" t="inlineStr">
        <is>
          <t>Krakow</t>
        </is>
      </c>
      <c r="E1873" s="5" t="inlineStr">
        <is>
          <t>HR</t>
        </is>
      </c>
      <c r="F1873" s="5" t="inlineStr">
        <is>
          <t>L1</t>
        </is>
      </c>
      <c r="G1873" s="5" t="inlineStr">
        <is>
          <t>HR L1</t>
        </is>
      </c>
      <c r="H1873" s="5" t="inlineStr">
        <is>
          <t>F</t>
        </is>
      </c>
      <c r="I1873" s="5" t="inlineStr">
        <is>
          <t>Permanent</t>
        </is>
      </c>
      <c r="J1873" s="5" t="inlineStr">
        <is>
          <t>Onsite</t>
        </is>
      </c>
      <c r="K1873" s="5" t="n">
        <v>1</v>
      </c>
      <c r="L1873" s="5" t="n">
        <v>40</v>
      </c>
      <c r="M1873" s="5" t="n">
        <v>4</v>
      </c>
      <c r="N1873" s="41" t="n">
        <v>24400</v>
      </c>
      <c r="O1873" s="41" t="n">
        <v>0</v>
      </c>
      <c r="P1873" s="41" t="n">
        <v>0</v>
      </c>
      <c r="Q1873" s="41" t="n">
        <v>0</v>
      </c>
      <c r="R1873" s="41" t="n">
        <v>0</v>
      </c>
      <c r="S1873" s="28">
        <f>L1873*Settings!$C$7</f>
        <v/>
      </c>
      <c r="T1873" s="34">
        <f>O1873+P1873+Q1873+R1873</f>
        <v/>
      </c>
      <c r="U1873" s="34">
        <f>N1873+T1873</f>
        <v/>
      </c>
      <c r="V1873" s="33">
        <f>N1873/S1873</f>
        <v/>
      </c>
      <c r="W1873" s="33">
        <f>T1873/S1873</f>
        <v/>
      </c>
      <c r="X1873" s="33">
        <f>U1873/S1873</f>
        <v/>
      </c>
      <c r="Y1873" s="4">
        <f>IF(T1873&gt;0,1,0)</f>
        <v/>
      </c>
      <c r="Z1873" s="4">
        <f>INDEX('Job Evaluation'!$I$5:$I$40,MATCH(G1873,'Job Evaluation'!$A$5:$A$40,0))</f>
        <v/>
      </c>
      <c r="AA1873" s="4">
        <f>SUMPRODUCT(($C$2:$C$3444=C1873)*($X$2:$X$3444&lt;X1873))+SUMPRODUCT(($C$2:C1873=C1873)*($X$2:X1873=X1873))</f>
        <v/>
      </c>
      <c r="AB1873" s="4">
        <f>MIN(4,INT((AA1873-1)*4/COUNTIF($C$2:$C$3444,C1873))+1)</f>
        <v/>
      </c>
    </row>
    <row r="1874">
      <c r="A1874" s="5" t="inlineStr">
        <is>
          <t>W02176</t>
        </is>
      </c>
      <c r="B1874" s="5" t="inlineStr">
        <is>
          <t>DE · Munich</t>
        </is>
      </c>
      <c r="C1874" s="5" t="inlineStr">
        <is>
          <t>DE</t>
        </is>
      </c>
      <c r="D1874" s="5" t="inlineStr">
        <is>
          <t>Munich</t>
        </is>
      </c>
      <c r="E1874" s="5" t="inlineStr">
        <is>
          <t>Customer Service</t>
        </is>
      </c>
      <c r="F1874" s="5" t="inlineStr">
        <is>
          <t>L1</t>
        </is>
      </c>
      <c r="G1874" s="5" t="inlineStr">
        <is>
          <t>Customer Service L1</t>
        </is>
      </c>
      <c r="H1874" s="5" t="inlineStr">
        <is>
          <t>F</t>
        </is>
      </c>
      <c r="I1874" s="5" t="inlineStr">
        <is>
          <t>Permanent</t>
        </is>
      </c>
      <c r="J1874" s="5" t="inlineStr">
        <is>
          <t>Onsite</t>
        </is>
      </c>
      <c r="K1874" s="5" t="n">
        <v>1</v>
      </c>
      <c r="L1874" s="5" t="n">
        <v>40</v>
      </c>
      <c r="M1874" s="5" t="n">
        <v>3</v>
      </c>
      <c r="N1874" s="41" t="n">
        <v>26800</v>
      </c>
      <c r="O1874" s="41" t="n">
        <v>0</v>
      </c>
      <c r="P1874" s="41" t="n">
        <v>0</v>
      </c>
      <c r="Q1874" s="41" t="n">
        <v>1800</v>
      </c>
      <c r="R1874" s="41" t="n">
        <v>0</v>
      </c>
      <c r="S1874" s="28">
        <f>L1874*Settings!$C$7</f>
        <v/>
      </c>
      <c r="T1874" s="34">
        <f>O1874+P1874+Q1874+R1874</f>
        <v/>
      </c>
      <c r="U1874" s="34">
        <f>N1874+T1874</f>
        <v/>
      </c>
      <c r="V1874" s="33">
        <f>N1874/S1874</f>
        <v/>
      </c>
      <c r="W1874" s="33">
        <f>T1874/S1874</f>
        <v/>
      </c>
      <c r="X1874" s="33">
        <f>U1874/S1874</f>
        <v/>
      </c>
      <c r="Y1874" s="4">
        <f>IF(T1874&gt;0,1,0)</f>
        <v/>
      </c>
      <c r="Z1874" s="4">
        <f>INDEX('Job Evaluation'!$I$5:$I$40,MATCH(G1874,'Job Evaluation'!$A$5:$A$40,0))</f>
        <v/>
      </c>
      <c r="AA1874" s="4">
        <f>SUMPRODUCT(($C$2:$C$3444=C1874)*($X$2:$X$3444&lt;X1874))+SUMPRODUCT(($C$2:C1874=C1874)*($X$2:X1874=X1874))</f>
        <v/>
      </c>
      <c r="AB1874" s="4">
        <f>MIN(4,INT((AA1874-1)*4/COUNTIF($C$2:$C$3444,C1874))+1)</f>
        <v/>
      </c>
    </row>
    <row r="1875">
      <c r="A1875" s="5" t="inlineStr">
        <is>
          <t>W02177</t>
        </is>
      </c>
      <c r="B1875" s="5" t="inlineStr">
        <is>
          <t>PL · Kraków</t>
        </is>
      </c>
      <c r="C1875" s="5" t="inlineStr">
        <is>
          <t>PL</t>
        </is>
      </c>
      <c r="D1875" s="5" t="inlineStr">
        <is>
          <t>Krakow</t>
        </is>
      </c>
      <c r="E1875" s="5" t="inlineStr">
        <is>
          <t>Tech</t>
        </is>
      </c>
      <c r="F1875" s="5" t="inlineStr">
        <is>
          <t>L1</t>
        </is>
      </c>
      <c r="G1875" s="5" t="inlineStr">
        <is>
          <t>Tech L1</t>
        </is>
      </c>
      <c r="H1875" s="5" t="inlineStr">
        <is>
          <t>M</t>
        </is>
      </c>
      <c r="I1875" s="5" t="inlineStr">
        <is>
          <t>Permanent</t>
        </is>
      </c>
      <c r="J1875" s="5" t="inlineStr">
        <is>
          <t>Hybrid</t>
        </is>
      </c>
      <c r="K1875" s="5" t="n">
        <v>1</v>
      </c>
      <c r="L1875" s="5" t="n">
        <v>40</v>
      </c>
      <c r="M1875" s="5" t="n">
        <v>2</v>
      </c>
      <c r="N1875" s="41" t="n">
        <v>26500</v>
      </c>
      <c r="O1875" s="41" t="n">
        <v>0</v>
      </c>
      <c r="P1875" s="41" t="n">
        <v>0</v>
      </c>
      <c r="Q1875" s="41" t="n">
        <v>0</v>
      </c>
      <c r="R1875" s="41" t="n">
        <v>0</v>
      </c>
      <c r="S1875" s="28">
        <f>L1875*Settings!$C$7</f>
        <v/>
      </c>
      <c r="T1875" s="34">
        <f>O1875+P1875+Q1875+R1875</f>
        <v/>
      </c>
      <c r="U1875" s="34">
        <f>N1875+T1875</f>
        <v/>
      </c>
      <c r="V1875" s="33">
        <f>N1875/S1875</f>
        <v/>
      </c>
      <c r="W1875" s="33">
        <f>T1875/S1875</f>
        <v/>
      </c>
      <c r="X1875" s="33">
        <f>U1875/S1875</f>
        <v/>
      </c>
      <c r="Y1875" s="4">
        <f>IF(T1875&gt;0,1,0)</f>
        <v/>
      </c>
      <c r="Z1875" s="4">
        <f>INDEX('Job Evaluation'!$I$5:$I$40,MATCH(G1875,'Job Evaluation'!$A$5:$A$40,0))</f>
        <v/>
      </c>
      <c r="AA1875" s="4">
        <f>SUMPRODUCT(($C$2:$C$3444=C1875)*($X$2:$X$3444&lt;X1875))+SUMPRODUCT(($C$2:C1875=C1875)*($X$2:X1875=X1875))</f>
        <v/>
      </c>
      <c r="AB1875" s="4">
        <f>MIN(4,INT((AA1875-1)*4/COUNTIF($C$2:$C$3444,C1875))+1)</f>
        <v/>
      </c>
    </row>
    <row r="1876">
      <c r="A1876" s="5" t="inlineStr">
        <is>
          <t>W02178</t>
        </is>
      </c>
      <c r="B1876" s="5" t="inlineStr">
        <is>
          <t>ES · Barcelona</t>
        </is>
      </c>
      <c r="C1876" s="5" t="inlineStr">
        <is>
          <t>ES</t>
        </is>
      </c>
      <c r="D1876" s="5" t="inlineStr">
        <is>
          <t>Barcelona</t>
        </is>
      </c>
      <c r="E1876" s="5" t="inlineStr">
        <is>
          <t>Customer Service</t>
        </is>
      </c>
      <c r="F1876" s="5" t="inlineStr">
        <is>
          <t>L3</t>
        </is>
      </c>
      <c r="G1876" s="5" t="inlineStr">
        <is>
          <t>Customer Service L3</t>
        </is>
      </c>
      <c r="H1876" s="5" t="inlineStr">
        <is>
          <t>F</t>
        </is>
      </c>
      <c r="I1876" s="5" t="inlineStr">
        <is>
          <t>Fixed-term</t>
        </is>
      </c>
      <c r="J1876" s="5" t="inlineStr">
        <is>
          <t>Hybrid</t>
        </is>
      </c>
      <c r="K1876" s="5" t="n">
        <v>1</v>
      </c>
      <c r="L1876" s="5" t="n">
        <v>40</v>
      </c>
      <c r="M1876" s="5" t="n">
        <v>4</v>
      </c>
      <c r="N1876" s="41" t="n">
        <v>33500</v>
      </c>
      <c r="O1876" s="41" t="n">
        <v>1830</v>
      </c>
      <c r="P1876" s="41" t="n">
        <v>0</v>
      </c>
      <c r="Q1876" s="41" t="n">
        <v>0</v>
      </c>
      <c r="R1876" s="41" t="n">
        <v>0</v>
      </c>
      <c r="S1876" s="28">
        <f>L1876*Settings!$C$7</f>
        <v/>
      </c>
      <c r="T1876" s="34">
        <f>O1876+P1876+Q1876+R1876</f>
        <v/>
      </c>
      <c r="U1876" s="34">
        <f>N1876+T1876</f>
        <v/>
      </c>
      <c r="V1876" s="33">
        <f>N1876/S1876</f>
        <v/>
      </c>
      <c r="W1876" s="33">
        <f>T1876/S1876</f>
        <v/>
      </c>
      <c r="X1876" s="33">
        <f>U1876/S1876</f>
        <v/>
      </c>
      <c r="Y1876" s="4">
        <f>IF(T1876&gt;0,1,0)</f>
        <v/>
      </c>
      <c r="Z1876" s="4">
        <f>INDEX('Job Evaluation'!$I$5:$I$40,MATCH(G1876,'Job Evaluation'!$A$5:$A$40,0))</f>
        <v/>
      </c>
      <c r="AA1876" s="4">
        <f>SUMPRODUCT(($C$2:$C$3444=C1876)*($X$2:$X$3444&lt;X1876))+SUMPRODUCT(($C$2:C1876=C1876)*($X$2:X1876=X1876))</f>
        <v/>
      </c>
      <c r="AB1876" s="4">
        <f>MIN(4,INT((AA1876-1)*4/COUNTIF($C$2:$C$3444,C1876))+1)</f>
        <v/>
      </c>
    </row>
    <row r="1877">
      <c r="A1877" s="5" t="inlineStr">
        <is>
          <t>W02179</t>
        </is>
      </c>
      <c r="B1877" s="5" t="inlineStr">
        <is>
          <t>IT · Milan</t>
        </is>
      </c>
      <c r="C1877" s="5" t="inlineStr">
        <is>
          <t>IT</t>
        </is>
      </c>
      <c r="D1877" s="5" t="inlineStr">
        <is>
          <t>Milan</t>
        </is>
      </c>
      <c r="E1877" s="5" t="inlineStr">
        <is>
          <t>Customer Service</t>
        </is>
      </c>
      <c r="F1877" s="5" t="inlineStr">
        <is>
          <t>L1</t>
        </is>
      </c>
      <c r="G1877" s="5" t="inlineStr">
        <is>
          <t>Customer Service L1</t>
        </is>
      </c>
      <c r="H1877" s="5" t="inlineStr">
        <is>
          <t>M</t>
        </is>
      </c>
      <c r="I1877" s="5" t="inlineStr">
        <is>
          <t>Permanent</t>
        </is>
      </c>
      <c r="J1877" s="5" t="inlineStr">
        <is>
          <t>Onsite</t>
        </is>
      </c>
      <c r="K1877" s="5" t="n">
        <v>1</v>
      </c>
      <c r="L1877" s="5" t="n">
        <v>40</v>
      </c>
      <c r="M1877" s="5" t="n">
        <v>2</v>
      </c>
      <c r="N1877" s="41" t="n">
        <v>20250</v>
      </c>
      <c r="O1877" s="41" t="n">
        <v>0</v>
      </c>
      <c r="P1877" s="41" t="n">
        <v>0</v>
      </c>
      <c r="Q1877" s="41" t="n">
        <v>1320</v>
      </c>
      <c r="R1877" s="41" t="n">
        <v>0</v>
      </c>
      <c r="S1877" s="28">
        <f>L1877*Settings!$C$7</f>
        <v/>
      </c>
      <c r="T1877" s="34">
        <f>O1877+P1877+Q1877+R1877</f>
        <v/>
      </c>
      <c r="U1877" s="34">
        <f>N1877+T1877</f>
        <v/>
      </c>
      <c r="V1877" s="33">
        <f>N1877/S1877</f>
        <v/>
      </c>
      <c r="W1877" s="33">
        <f>T1877/S1877</f>
        <v/>
      </c>
      <c r="X1877" s="33">
        <f>U1877/S1877</f>
        <v/>
      </c>
      <c r="Y1877" s="4">
        <f>IF(T1877&gt;0,1,0)</f>
        <v/>
      </c>
      <c r="Z1877" s="4">
        <f>INDEX('Job Evaluation'!$I$5:$I$40,MATCH(G1877,'Job Evaluation'!$A$5:$A$40,0))</f>
        <v/>
      </c>
      <c r="AA1877" s="4">
        <f>SUMPRODUCT(($C$2:$C$3444=C1877)*($X$2:$X$3444&lt;X1877))+SUMPRODUCT(($C$2:C1877=C1877)*($X$2:X1877=X1877))</f>
        <v/>
      </c>
      <c r="AB1877" s="4">
        <f>MIN(4,INT((AA1877-1)*4/COUNTIF($C$2:$C$3444,C1877))+1)</f>
        <v/>
      </c>
    </row>
    <row r="1878">
      <c r="A1878" s="5" t="inlineStr">
        <is>
          <t>W02180</t>
        </is>
      </c>
      <c r="B1878" s="5" t="inlineStr">
        <is>
          <t>IT · Milan</t>
        </is>
      </c>
      <c r="C1878" s="5" t="inlineStr">
        <is>
          <t>IT</t>
        </is>
      </c>
      <c r="D1878" s="5" t="inlineStr">
        <is>
          <t>Milan</t>
        </is>
      </c>
      <c r="E1878" s="5" t="inlineStr">
        <is>
          <t>Tech</t>
        </is>
      </c>
      <c r="F1878" s="5" t="inlineStr">
        <is>
          <t>L4</t>
        </is>
      </c>
      <c r="G1878" s="5" t="inlineStr">
        <is>
          <t>Tech L4</t>
        </is>
      </c>
      <c r="H1878" s="5" t="inlineStr">
        <is>
          <t>F</t>
        </is>
      </c>
      <c r="I1878" s="5" t="inlineStr">
        <is>
          <t>Permanent</t>
        </is>
      </c>
      <c r="J1878" s="5" t="inlineStr">
        <is>
          <t>Onsite</t>
        </is>
      </c>
      <c r="K1878" s="5" t="n">
        <v>1</v>
      </c>
      <c r="L1878" s="5" t="n">
        <v>40</v>
      </c>
      <c r="M1878" s="5" t="n">
        <v>5</v>
      </c>
      <c r="N1878" s="41" t="n">
        <v>70200</v>
      </c>
      <c r="O1878" s="41" t="n">
        <v>8530</v>
      </c>
      <c r="P1878" s="41" t="n">
        <v>0</v>
      </c>
      <c r="Q1878" s="41" t="n">
        <v>0</v>
      </c>
      <c r="R1878" s="41" t="n">
        <v>0</v>
      </c>
      <c r="S1878" s="28">
        <f>L1878*Settings!$C$7</f>
        <v/>
      </c>
      <c r="T1878" s="34">
        <f>O1878+P1878+Q1878+R1878</f>
        <v/>
      </c>
      <c r="U1878" s="34">
        <f>N1878+T1878</f>
        <v/>
      </c>
      <c r="V1878" s="33">
        <f>N1878/S1878</f>
        <v/>
      </c>
      <c r="W1878" s="33">
        <f>T1878/S1878</f>
        <v/>
      </c>
      <c r="X1878" s="33">
        <f>U1878/S1878</f>
        <v/>
      </c>
      <c r="Y1878" s="4">
        <f>IF(T1878&gt;0,1,0)</f>
        <v/>
      </c>
      <c r="Z1878" s="4">
        <f>INDEX('Job Evaluation'!$I$5:$I$40,MATCH(G1878,'Job Evaluation'!$A$5:$A$40,0))</f>
        <v/>
      </c>
      <c r="AA1878" s="4">
        <f>SUMPRODUCT(($C$2:$C$3444=C1878)*($X$2:$X$3444&lt;X1878))+SUMPRODUCT(($C$2:C1878=C1878)*($X$2:X1878=X1878))</f>
        <v/>
      </c>
      <c r="AB1878" s="4">
        <f>MIN(4,INT((AA1878-1)*4/COUNTIF($C$2:$C$3444,C1878))+1)</f>
        <v/>
      </c>
    </row>
    <row r="1879">
      <c r="A1879" s="5" t="inlineStr">
        <is>
          <t>W02181</t>
        </is>
      </c>
      <c r="B1879" s="5" t="inlineStr">
        <is>
          <t>IT · Milan</t>
        </is>
      </c>
      <c r="C1879" s="5" t="inlineStr">
        <is>
          <t>IT</t>
        </is>
      </c>
      <c r="D1879" s="5" t="inlineStr">
        <is>
          <t>Milan</t>
        </is>
      </c>
      <c r="E1879" s="5" t="inlineStr">
        <is>
          <t>Tech</t>
        </is>
      </c>
      <c r="F1879" s="5" t="inlineStr">
        <is>
          <t>L2</t>
        </is>
      </c>
      <c r="G1879" s="5" t="inlineStr">
        <is>
          <t>Tech L2</t>
        </is>
      </c>
      <c r="H1879" s="5" t="inlineStr">
        <is>
          <t>F</t>
        </is>
      </c>
      <c r="I1879" s="5" t="inlineStr">
        <is>
          <t>Permanent</t>
        </is>
      </c>
      <c r="J1879" s="5" t="inlineStr">
        <is>
          <t>Onsite</t>
        </is>
      </c>
      <c r="K1879" s="5" t="n">
        <v>1</v>
      </c>
      <c r="L1879" s="5" t="n">
        <v>40</v>
      </c>
      <c r="M1879" s="5" t="n">
        <v>3</v>
      </c>
      <c r="N1879" s="41" t="n">
        <v>41200</v>
      </c>
      <c r="O1879" s="41" t="n">
        <v>0</v>
      </c>
      <c r="P1879" s="41" t="n">
        <v>0</v>
      </c>
      <c r="Q1879" s="41" t="n">
        <v>0</v>
      </c>
      <c r="R1879" s="41" t="n">
        <v>0</v>
      </c>
      <c r="S1879" s="28">
        <f>L1879*Settings!$C$7</f>
        <v/>
      </c>
      <c r="T1879" s="34">
        <f>O1879+P1879+Q1879+R1879</f>
        <v/>
      </c>
      <c r="U1879" s="34">
        <f>N1879+T1879</f>
        <v/>
      </c>
      <c r="V1879" s="33">
        <f>N1879/S1879</f>
        <v/>
      </c>
      <c r="W1879" s="33">
        <f>T1879/S1879</f>
        <v/>
      </c>
      <c r="X1879" s="33">
        <f>U1879/S1879</f>
        <v/>
      </c>
      <c r="Y1879" s="4">
        <f>IF(T1879&gt;0,1,0)</f>
        <v/>
      </c>
      <c r="Z1879" s="4">
        <f>INDEX('Job Evaluation'!$I$5:$I$40,MATCH(G1879,'Job Evaluation'!$A$5:$A$40,0))</f>
        <v/>
      </c>
      <c r="AA1879" s="4">
        <f>SUMPRODUCT(($C$2:$C$3444=C1879)*($X$2:$X$3444&lt;X1879))+SUMPRODUCT(($C$2:C1879=C1879)*($X$2:X1879=X1879))</f>
        <v/>
      </c>
      <c r="AB1879" s="4">
        <f>MIN(4,INT((AA1879-1)*4/COUNTIF($C$2:$C$3444,C1879))+1)</f>
        <v/>
      </c>
    </row>
    <row r="1880">
      <c r="A1880" s="5" t="inlineStr">
        <is>
          <t>W02182</t>
        </is>
      </c>
      <c r="B1880" s="5" t="inlineStr">
        <is>
          <t>IT · Milan</t>
        </is>
      </c>
      <c r="C1880" s="5" t="inlineStr">
        <is>
          <t>IT</t>
        </is>
      </c>
      <c r="D1880" s="5" t="inlineStr">
        <is>
          <t>Milan</t>
        </is>
      </c>
      <c r="E1880" s="5" t="inlineStr">
        <is>
          <t>Finance</t>
        </is>
      </c>
      <c r="F1880" s="5" t="inlineStr">
        <is>
          <t>L2</t>
        </is>
      </c>
      <c r="G1880" s="5" t="inlineStr">
        <is>
          <t>Finance L2</t>
        </is>
      </c>
      <c r="H1880" s="5" t="inlineStr">
        <is>
          <t>M</t>
        </is>
      </c>
      <c r="I1880" s="5" t="inlineStr">
        <is>
          <t>Permanent</t>
        </is>
      </c>
      <c r="J1880" s="5" t="inlineStr">
        <is>
          <t>Hybrid</t>
        </is>
      </c>
      <c r="K1880" s="5" t="n">
        <v>1</v>
      </c>
      <c r="L1880" s="5" t="n">
        <v>40</v>
      </c>
      <c r="M1880" s="5" t="n">
        <v>5</v>
      </c>
      <c r="N1880" s="41" t="n">
        <v>34100</v>
      </c>
      <c r="O1880" s="41" t="n">
        <v>0</v>
      </c>
      <c r="P1880" s="41" t="n">
        <v>0</v>
      </c>
      <c r="Q1880" s="41" t="n">
        <v>0</v>
      </c>
      <c r="R1880" s="41" t="n">
        <v>0</v>
      </c>
      <c r="S1880" s="28">
        <f>L1880*Settings!$C$7</f>
        <v/>
      </c>
      <c r="T1880" s="34">
        <f>O1880+P1880+Q1880+R1880</f>
        <v/>
      </c>
      <c r="U1880" s="34">
        <f>N1880+T1880</f>
        <v/>
      </c>
      <c r="V1880" s="33">
        <f>N1880/S1880</f>
        <v/>
      </c>
      <c r="W1880" s="33">
        <f>T1880/S1880</f>
        <v/>
      </c>
      <c r="X1880" s="33">
        <f>U1880/S1880</f>
        <v/>
      </c>
      <c r="Y1880" s="4">
        <f>IF(T1880&gt;0,1,0)</f>
        <v/>
      </c>
      <c r="Z1880" s="4">
        <f>INDEX('Job Evaluation'!$I$5:$I$40,MATCH(G1880,'Job Evaluation'!$A$5:$A$40,0))</f>
        <v/>
      </c>
      <c r="AA1880" s="4">
        <f>SUMPRODUCT(($C$2:$C$3444=C1880)*($X$2:$X$3444&lt;X1880))+SUMPRODUCT(($C$2:C1880=C1880)*($X$2:X1880=X1880))</f>
        <v/>
      </c>
      <c r="AB1880" s="4">
        <f>MIN(4,INT((AA1880-1)*4/COUNTIF($C$2:$C$3444,C1880))+1)</f>
        <v/>
      </c>
    </row>
    <row r="1881">
      <c r="A1881" s="5" t="inlineStr">
        <is>
          <t>W02183</t>
        </is>
      </c>
      <c r="B1881" s="5" t="inlineStr">
        <is>
          <t>PL · Kraków</t>
        </is>
      </c>
      <c r="C1881" s="5" t="inlineStr">
        <is>
          <t>PL</t>
        </is>
      </c>
      <c r="D1881" s="5" t="inlineStr">
        <is>
          <t>Krakow</t>
        </is>
      </c>
      <c r="E1881" s="5" t="inlineStr">
        <is>
          <t>Customer Service</t>
        </is>
      </c>
      <c r="F1881" s="5" t="inlineStr">
        <is>
          <t>L3</t>
        </is>
      </c>
      <c r="G1881" s="5" t="inlineStr">
        <is>
          <t>Customer Service L3</t>
        </is>
      </c>
      <c r="H1881" s="5" t="inlineStr">
        <is>
          <t>F</t>
        </is>
      </c>
      <c r="I1881" s="5" t="inlineStr">
        <is>
          <t>Fixed-term</t>
        </is>
      </c>
      <c r="J1881" s="5" t="inlineStr">
        <is>
          <t>Onsite</t>
        </is>
      </c>
      <c r="K1881" s="5" t="n">
        <v>0.8</v>
      </c>
      <c r="L1881" s="5" t="n">
        <v>32</v>
      </c>
      <c r="M1881" s="5" t="n">
        <v>3</v>
      </c>
      <c r="N1881" s="41" t="n">
        <v>22440</v>
      </c>
      <c r="O1881" s="41" t="n">
        <v>1000</v>
      </c>
      <c r="P1881" s="41" t="n">
        <v>0</v>
      </c>
      <c r="Q1881" s="41" t="n">
        <v>672</v>
      </c>
      <c r="R1881" s="41" t="n">
        <v>0</v>
      </c>
      <c r="S1881" s="28">
        <f>L1881*Settings!$C$7</f>
        <v/>
      </c>
      <c r="T1881" s="34">
        <f>O1881+P1881+Q1881+R1881</f>
        <v/>
      </c>
      <c r="U1881" s="34">
        <f>N1881+T1881</f>
        <v/>
      </c>
      <c r="V1881" s="33">
        <f>N1881/S1881</f>
        <v/>
      </c>
      <c r="W1881" s="33">
        <f>T1881/S1881</f>
        <v/>
      </c>
      <c r="X1881" s="33">
        <f>U1881/S1881</f>
        <v/>
      </c>
      <c r="Y1881" s="4">
        <f>IF(T1881&gt;0,1,0)</f>
        <v/>
      </c>
      <c r="Z1881" s="4">
        <f>INDEX('Job Evaluation'!$I$5:$I$40,MATCH(G1881,'Job Evaluation'!$A$5:$A$40,0))</f>
        <v/>
      </c>
      <c r="AA1881" s="4">
        <f>SUMPRODUCT(($C$2:$C$3444=C1881)*($X$2:$X$3444&lt;X1881))+SUMPRODUCT(($C$2:C1881=C1881)*($X$2:X1881=X1881))</f>
        <v/>
      </c>
      <c r="AB1881" s="4">
        <f>MIN(4,INT((AA1881-1)*4/COUNTIF($C$2:$C$3444,C1881))+1)</f>
        <v/>
      </c>
    </row>
    <row r="1882">
      <c r="A1882" s="5" t="inlineStr">
        <is>
          <t>W02184</t>
        </is>
      </c>
      <c r="B1882" s="5" t="inlineStr">
        <is>
          <t>PL · Kraków</t>
        </is>
      </c>
      <c r="C1882" s="5" t="inlineStr">
        <is>
          <t>PL</t>
        </is>
      </c>
      <c r="D1882" s="5" t="inlineStr">
        <is>
          <t>Krakow</t>
        </is>
      </c>
      <c r="E1882" s="5" t="inlineStr">
        <is>
          <t>Customer Service</t>
        </is>
      </c>
      <c r="F1882" s="5" t="inlineStr">
        <is>
          <t>L4</t>
        </is>
      </c>
      <c r="G1882" s="5" t="inlineStr">
        <is>
          <t>Customer Service L4</t>
        </is>
      </c>
      <c r="H1882" s="5" t="inlineStr">
        <is>
          <t>M</t>
        </is>
      </c>
      <c r="I1882" s="5" t="inlineStr">
        <is>
          <t>Fixed-term</t>
        </is>
      </c>
      <c r="J1882" s="5" t="inlineStr">
        <is>
          <t>Onsite</t>
        </is>
      </c>
      <c r="K1882" s="5" t="n">
        <v>1</v>
      </c>
      <c r="L1882" s="5" t="n">
        <v>40</v>
      </c>
      <c r="M1882" s="5" t="n">
        <v>3</v>
      </c>
      <c r="N1882" s="41" t="n">
        <v>37950</v>
      </c>
      <c r="O1882" s="41" t="n">
        <v>3250</v>
      </c>
      <c r="P1882" s="41" t="n">
        <v>0</v>
      </c>
      <c r="Q1882" s="41" t="n">
        <v>0</v>
      </c>
      <c r="R1882" s="41" t="n">
        <v>0</v>
      </c>
      <c r="S1882" s="28">
        <f>L1882*Settings!$C$7</f>
        <v/>
      </c>
      <c r="T1882" s="34">
        <f>O1882+P1882+Q1882+R1882</f>
        <v/>
      </c>
      <c r="U1882" s="34">
        <f>N1882+T1882</f>
        <v/>
      </c>
      <c r="V1882" s="33">
        <f>N1882/S1882</f>
        <v/>
      </c>
      <c r="W1882" s="33">
        <f>T1882/S1882</f>
        <v/>
      </c>
      <c r="X1882" s="33">
        <f>U1882/S1882</f>
        <v/>
      </c>
      <c r="Y1882" s="4">
        <f>IF(T1882&gt;0,1,0)</f>
        <v/>
      </c>
      <c r="Z1882" s="4">
        <f>INDEX('Job Evaluation'!$I$5:$I$40,MATCH(G1882,'Job Evaluation'!$A$5:$A$40,0))</f>
        <v/>
      </c>
      <c r="AA1882" s="4">
        <f>SUMPRODUCT(($C$2:$C$3444=C1882)*($X$2:$X$3444&lt;X1882))+SUMPRODUCT(($C$2:C1882=C1882)*($X$2:X1882=X1882))</f>
        <v/>
      </c>
      <c r="AB1882" s="4">
        <f>MIN(4,INT((AA1882-1)*4/COUNTIF($C$2:$C$3444,C1882))+1)</f>
        <v/>
      </c>
    </row>
    <row r="1883">
      <c r="A1883" s="5" t="inlineStr">
        <is>
          <t>W02186</t>
        </is>
      </c>
      <c r="B1883" s="5" t="inlineStr">
        <is>
          <t>DE · Munich</t>
        </is>
      </c>
      <c r="C1883" s="5" t="inlineStr">
        <is>
          <t>DE</t>
        </is>
      </c>
      <c r="D1883" s="5" t="inlineStr">
        <is>
          <t>Munich</t>
        </is>
      </c>
      <c r="E1883" s="5" t="inlineStr">
        <is>
          <t>Customer Service</t>
        </is>
      </c>
      <c r="F1883" s="5" t="inlineStr">
        <is>
          <t>L3</t>
        </is>
      </c>
      <c r="G1883" s="5" t="inlineStr">
        <is>
          <t>Customer Service L3</t>
        </is>
      </c>
      <c r="H1883" s="5" t="inlineStr">
        <is>
          <t>M</t>
        </is>
      </c>
      <c r="I1883" s="5" t="inlineStr">
        <is>
          <t>Permanent</t>
        </is>
      </c>
      <c r="J1883" s="5" t="inlineStr">
        <is>
          <t>Onsite</t>
        </is>
      </c>
      <c r="K1883" s="5" t="n">
        <v>1</v>
      </c>
      <c r="L1883" s="5" t="n">
        <v>40</v>
      </c>
      <c r="M1883" s="5" t="n">
        <v>4</v>
      </c>
      <c r="N1883" s="41" t="n">
        <v>55900</v>
      </c>
      <c r="O1883" s="41" t="n">
        <v>3610</v>
      </c>
      <c r="P1883" s="41" t="n">
        <v>0</v>
      </c>
      <c r="Q1883" s="41" t="n">
        <v>1800</v>
      </c>
      <c r="R1883" s="41" t="n">
        <v>0</v>
      </c>
      <c r="S1883" s="28">
        <f>L1883*Settings!$C$7</f>
        <v/>
      </c>
      <c r="T1883" s="34">
        <f>O1883+P1883+Q1883+R1883</f>
        <v/>
      </c>
      <c r="U1883" s="34">
        <f>N1883+T1883</f>
        <v/>
      </c>
      <c r="V1883" s="33">
        <f>N1883/S1883</f>
        <v/>
      </c>
      <c r="W1883" s="33">
        <f>T1883/S1883</f>
        <v/>
      </c>
      <c r="X1883" s="33">
        <f>U1883/S1883</f>
        <v/>
      </c>
      <c r="Y1883" s="4">
        <f>IF(T1883&gt;0,1,0)</f>
        <v/>
      </c>
      <c r="Z1883" s="4">
        <f>INDEX('Job Evaluation'!$I$5:$I$40,MATCH(G1883,'Job Evaluation'!$A$5:$A$40,0))</f>
        <v/>
      </c>
      <c r="AA1883" s="4">
        <f>SUMPRODUCT(($C$2:$C$3444=C1883)*($X$2:$X$3444&lt;X1883))+SUMPRODUCT(($C$2:C1883=C1883)*($X$2:X1883=X1883))</f>
        <v/>
      </c>
      <c r="AB1883" s="4">
        <f>MIN(4,INT((AA1883-1)*4/COUNTIF($C$2:$C$3444,C1883))+1)</f>
        <v/>
      </c>
    </row>
    <row r="1884">
      <c r="A1884" s="5" t="inlineStr">
        <is>
          <t>W02187</t>
        </is>
      </c>
      <c r="B1884" s="5" t="inlineStr">
        <is>
          <t>DE · Munich</t>
        </is>
      </c>
      <c r="C1884" s="5" t="inlineStr">
        <is>
          <t>DE</t>
        </is>
      </c>
      <c r="D1884" s="5" t="inlineStr">
        <is>
          <t>Munich</t>
        </is>
      </c>
      <c r="E1884" s="5" t="inlineStr">
        <is>
          <t>HR</t>
        </is>
      </c>
      <c r="F1884" s="5" t="inlineStr">
        <is>
          <t>L2</t>
        </is>
      </c>
      <c r="G1884" s="5" t="inlineStr">
        <is>
          <t>HR L2</t>
        </is>
      </c>
      <c r="H1884" s="5" t="inlineStr">
        <is>
          <t>F</t>
        </is>
      </c>
      <c r="I1884" s="5" t="inlineStr">
        <is>
          <t>Permanent</t>
        </is>
      </c>
      <c r="J1884" s="5" t="inlineStr">
        <is>
          <t>Onsite</t>
        </is>
      </c>
      <c r="K1884" s="5" t="n">
        <v>0.8</v>
      </c>
      <c r="L1884" s="5" t="n">
        <v>32</v>
      </c>
      <c r="M1884" s="5" t="n">
        <v>4</v>
      </c>
      <c r="N1884" s="41" t="n">
        <v>41160</v>
      </c>
      <c r="O1884" s="41" t="n">
        <v>0</v>
      </c>
      <c r="P1884" s="41" t="n">
        <v>0</v>
      </c>
      <c r="Q1884" s="41" t="n">
        <v>0</v>
      </c>
      <c r="R1884" s="41" t="n">
        <v>0</v>
      </c>
      <c r="S1884" s="28">
        <f>L1884*Settings!$C$7</f>
        <v/>
      </c>
      <c r="T1884" s="34">
        <f>O1884+P1884+Q1884+R1884</f>
        <v/>
      </c>
      <c r="U1884" s="34">
        <f>N1884+T1884</f>
        <v/>
      </c>
      <c r="V1884" s="33">
        <f>N1884/S1884</f>
        <v/>
      </c>
      <c r="W1884" s="33">
        <f>T1884/S1884</f>
        <v/>
      </c>
      <c r="X1884" s="33">
        <f>U1884/S1884</f>
        <v/>
      </c>
      <c r="Y1884" s="4">
        <f>IF(T1884&gt;0,1,0)</f>
        <v/>
      </c>
      <c r="Z1884" s="4">
        <f>INDEX('Job Evaluation'!$I$5:$I$40,MATCH(G1884,'Job Evaluation'!$A$5:$A$40,0))</f>
        <v/>
      </c>
      <c r="AA1884" s="4">
        <f>SUMPRODUCT(($C$2:$C$3444=C1884)*($X$2:$X$3444&lt;X1884))+SUMPRODUCT(($C$2:C1884=C1884)*($X$2:X1884=X1884))</f>
        <v/>
      </c>
      <c r="AB1884" s="4">
        <f>MIN(4,INT((AA1884-1)*4/COUNTIF($C$2:$C$3444,C1884))+1)</f>
        <v/>
      </c>
    </row>
    <row r="1885">
      <c r="A1885" s="5" t="inlineStr">
        <is>
          <t>W02188</t>
        </is>
      </c>
      <c r="B1885" s="5" t="inlineStr">
        <is>
          <t>PL · Kraków</t>
        </is>
      </c>
      <c r="C1885" s="5" t="inlineStr">
        <is>
          <t>PL</t>
        </is>
      </c>
      <c r="D1885" s="5" t="inlineStr">
        <is>
          <t>Krakow</t>
        </is>
      </c>
      <c r="E1885" s="5" t="inlineStr">
        <is>
          <t>Sales</t>
        </is>
      </c>
      <c r="F1885" s="5" t="inlineStr">
        <is>
          <t>L1</t>
        </is>
      </c>
      <c r="G1885" s="5" t="inlineStr">
        <is>
          <t>Sales L1</t>
        </is>
      </c>
      <c r="H1885" s="5" t="inlineStr">
        <is>
          <t>F</t>
        </is>
      </c>
      <c r="I1885" s="5" t="inlineStr">
        <is>
          <t>Permanent</t>
        </is>
      </c>
      <c r="J1885" s="5" t="inlineStr">
        <is>
          <t>Hybrid</t>
        </is>
      </c>
      <c r="K1885" s="5" t="n">
        <v>1</v>
      </c>
      <c r="L1885" s="5" t="n">
        <v>40</v>
      </c>
      <c r="M1885" s="5" t="n">
        <v>2</v>
      </c>
      <c r="N1885" s="41" t="n">
        <v>22700</v>
      </c>
      <c r="O1885" s="41" t="n">
        <v>0</v>
      </c>
      <c r="P1885" s="41" t="n">
        <v>2380</v>
      </c>
      <c r="Q1885" s="41" t="n">
        <v>0</v>
      </c>
      <c r="R1885" s="41" t="n">
        <v>0</v>
      </c>
      <c r="S1885" s="28">
        <f>L1885*Settings!$C$7</f>
        <v/>
      </c>
      <c r="T1885" s="34">
        <f>O1885+P1885+Q1885+R1885</f>
        <v/>
      </c>
      <c r="U1885" s="34">
        <f>N1885+T1885</f>
        <v/>
      </c>
      <c r="V1885" s="33">
        <f>N1885/S1885</f>
        <v/>
      </c>
      <c r="W1885" s="33">
        <f>T1885/S1885</f>
        <v/>
      </c>
      <c r="X1885" s="33">
        <f>U1885/S1885</f>
        <v/>
      </c>
      <c r="Y1885" s="4">
        <f>IF(T1885&gt;0,1,0)</f>
        <v/>
      </c>
      <c r="Z1885" s="4">
        <f>INDEX('Job Evaluation'!$I$5:$I$40,MATCH(G1885,'Job Evaluation'!$A$5:$A$40,0))</f>
        <v/>
      </c>
      <c r="AA1885" s="4">
        <f>SUMPRODUCT(($C$2:$C$3444=C1885)*($X$2:$X$3444&lt;X1885))+SUMPRODUCT(($C$2:C1885=C1885)*($X$2:X1885=X1885))</f>
        <v/>
      </c>
      <c r="AB1885" s="4">
        <f>MIN(4,INT((AA1885-1)*4/COUNTIF($C$2:$C$3444,C1885))+1)</f>
        <v/>
      </c>
    </row>
    <row r="1886">
      <c r="A1886" s="5" t="inlineStr">
        <is>
          <t>W02189</t>
        </is>
      </c>
      <c r="B1886" s="5" t="inlineStr">
        <is>
          <t>PL · Kraków</t>
        </is>
      </c>
      <c r="C1886" s="5" t="inlineStr">
        <is>
          <t>PL</t>
        </is>
      </c>
      <c r="D1886" s="5" t="inlineStr">
        <is>
          <t>Krakow</t>
        </is>
      </c>
      <c r="E1886" s="5" t="inlineStr">
        <is>
          <t>Finance</t>
        </is>
      </c>
      <c r="F1886" s="5" t="inlineStr">
        <is>
          <t>L3</t>
        </is>
      </c>
      <c r="G1886" s="5" t="inlineStr">
        <is>
          <t>Finance L3</t>
        </is>
      </c>
      <c r="H1886" s="5" t="inlineStr">
        <is>
          <t>M</t>
        </is>
      </c>
      <c r="I1886" s="5" t="inlineStr">
        <is>
          <t>Permanent</t>
        </is>
      </c>
      <c r="J1886" s="5" t="inlineStr">
        <is>
          <t>Remote</t>
        </is>
      </c>
      <c r="K1886" s="5" t="n">
        <v>1</v>
      </c>
      <c r="L1886" s="5" t="n">
        <v>40</v>
      </c>
      <c r="M1886" s="5" t="n">
        <v>3</v>
      </c>
      <c r="N1886" s="41" t="n">
        <v>38000</v>
      </c>
      <c r="O1886" s="41" t="n">
        <v>1960</v>
      </c>
      <c r="P1886" s="41" t="n">
        <v>0</v>
      </c>
      <c r="Q1886" s="41" t="n">
        <v>0</v>
      </c>
      <c r="R1886" s="41" t="n">
        <v>0</v>
      </c>
      <c r="S1886" s="28">
        <f>L1886*Settings!$C$7</f>
        <v/>
      </c>
      <c r="T1886" s="34">
        <f>O1886+P1886+Q1886+R1886</f>
        <v/>
      </c>
      <c r="U1886" s="34">
        <f>N1886+T1886</f>
        <v/>
      </c>
      <c r="V1886" s="33">
        <f>N1886/S1886</f>
        <v/>
      </c>
      <c r="W1886" s="33">
        <f>T1886/S1886</f>
        <v/>
      </c>
      <c r="X1886" s="33">
        <f>U1886/S1886</f>
        <v/>
      </c>
      <c r="Y1886" s="4">
        <f>IF(T1886&gt;0,1,0)</f>
        <v/>
      </c>
      <c r="Z1886" s="4">
        <f>INDEX('Job Evaluation'!$I$5:$I$40,MATCH(G1886,'Job Evaluation'!$A$5:$A$40,0))</f>
        <v/>
      </c>
      <c r="AA1886" s="4">
        <f>SUMPRODUCT(($C$2:$C$3444=C1886)*($X$2:$X$3444&lt;X1886))+SUMPRODUCT(($C$2:C1886=C1886)*($X$2:X1886=X1886))</f>
        <v/>
      </c>
      <c r="AB1886" s="4">
        <f>MIN(4,INT((AA1886-1)*4/COUNTIF($C$2:$C$3444,C1886))+1)</f>
        <v/>
      </c>
    </row>
    <row r="1887">
      <c r="A1887" s="5" t="inlineStr">
        <is>
          <t>W02190</t>
        </is>
      </c>
      <c r="B1887" s="5" t="inlineStr">
        <is>
          <t>IT · Milan</t>
        </is>
      </c>
      <c r="C1887" s="5" t="inlineStr">
        <is>
          <t>IT</t>
        </is>
      </c>
      <c r="D1887" s="5" t="inlineStr">
        <is>
          <t>Milan</t>
        </is>
      </c>
      <c r="E1887" s="5" t="inlineStr">
        <is>
          <t>HR</t>
        </is>
      </c>
      <c r="F1887" s="5" t="inlineStr">
        <is>
          <t>L2</t>
        </is>
      </c>
      <c r="G1887" s="5" t="inlineStr">
        <is>
          <t>HR L2</t>
        </is>
      </c>
      <c r="H1887" s="5" t="inlineStr">
        <is>
          <t>M</t>
        </is>
      </c>
      <c r="I1887" s="5" t="inlineStr">
        <is>
          <t>Fixed-term</t>
        </is>
      </c>
      <c r="J1887" s="5" t="inlineStr">
        <is>
          <t>Remote</t>
        </is>
      </c>
      <c r="K1887" s="5" t="n">
        <v>1</v>
      </c>
      <c r="L1887" s="5" t="n">
        <v>40</v>
      </c>
      <c r="M1887" s="5" t="n">
        <v>3</v>
      </c>
      <c r="N1887" s="41" t="n">
        <v>33400</v>
      </c>
      <c r="O1887" s="41" t="n">
        <v>0</v>
      </c>
      <c r="P1887" s="41" t="n">
        <v>0</v>
      </c>
      <c r="Q1887" s="41" t="n">
        <v>0</v>
      </c>
      <c r="R1887" s="41" t="n">
        <v>0</v>
      </c>
      <c r="S1887" s="28">
        <f>L1887*Settings!$C$7</f>
        <v/>
      </c>
      <c r="T1887" s="34">
        <f>O1887+P1887+Q1887+R1887</f>
        <v/>
      </c>
      <c r="U1887" s="34">
        <f>N1887+T1887</f>
        <v/>
      </c>
      <c r="V1887" s="33">
        <f>N1887/S1887</f>
        <v/>
      </c>
      <c r="W1887" s="33">
        <f>T1887/S1887</f>
        <v/>
      </c>
      <c r="X1887" s="33">
        <f>U1887/S1887</f>
        <v/>
      </c>
      <c r="Y1887" s="4">
        <f>IF(T1887&gt;0,1,0)</f>
        <v/>
      </c>
      <c r="Z1887" s="4">
        <f>INDEX('Job Evaluation'!$I$5:$I$40,MATCH(G1887,'Job Evaluation'!$A$5:$A$40,0))</f>
        <v/>
      </c>
      <c r="AA1887" s="4">
        <f>SUMPRODUCT(($C$2:$C$3444=C1887)*($X$2:$X$3444&lt;X1887))+SUMPRODUCT(($C$2:C1887=C1887)*($X$2:X1887=X1887))</f>
        <v/>
      </c>
      <c r="AB1887" s="4">
        <f>MIN(4,INT((AA1887-1)*4/COUNTIF($C$2:$C$3444,C1887))+1)</f>
        <v/>
      </c>
    </row>
    <row r="1888">
      <c r="A1888" s="5" t="inlineStr">
        <is>
          <t>W02191</t>
        </is>
      </c>
      <c r="B1888" s="5" t="inlineStr">
        <is>
          <t>IT · Milan</t>
        </is>
      </c>
      <c r="C1888" s="5" t="inlineStr">
        <is>
          <t>IT</t>
        </is>
      </c>
      <c r="D1888" s="5" t="inlineStr">
        <is>
          <t>Milan</t>
        </is>
      </c>
      <c r="E1888" s="5" t="inlineStr">
        <is>
          <t>Sales</t>
        </is>
      </c>
      <c r="F1888" s="5" t="inlineStr">
        <is>
          <t>L4</t>
        </is>
      </c>
      <c r="G1888" s="5" t="inlineStr">
        <is>
          <t>Sales L4</t>
        </is>
      </c>
      <c r="H1888" s="5" t="inlineStr">
        <is>
          <t>M</t>
        </is>
      </c>
      <c r="I1888" s="5" t="inlineStr">
        <is>
          <t>Permanent</t>
        </is>
      </c>
      <c r="J1888" s="5" t="inlineStr">
        <is>
          <t>Hybrid</t>
        </is>
      </c>
      <c r="K1888" s="5" t="n">
        <v>1</v>
      </c>
      <c r="L1888" s="5" t="n">
        <v>40</v>
      </c>
      <c r="M1888" s="5" t="n">
        <v>4</v>
      </c>
      <c r="N1888" s="41" t="n">
        <v>58150</v>
      </c>
      <c r="O1888" s="41" t="n">
        <v>5880</v>
      </c>
      <c r="P1888" s="41" t="n">
        <v>7540</v>
      </c>
      <c r="Q1888" s="41" t="n">
        <v>0</v>
      </c>
      <c r="R1888" s="41" t="n">
        <v>0</v>
      </c>
      <c r="S1888" s="28">
        <f>L1888*Settings!$C$7</f>
        <v/>
      </c>
      <c r="T1888" s="34">
        <f>O1888+P1888+Q1888+R1888</f>
        <v/>
      </c>
      <c r="U1888" s="34">
        <f>N1888+T1888</f>
        <v/>
      </c>
      <c r="V1888" s="33">
        <f>N1888/S1888</f>
        <v/>
      </c>
      <c r="W1888" s="33">
        <f>T1888/S1888</f>
        <v/>
      </c>
      <c r="X1888" s="33">
        <f>U1888/S1888</f>
        <v/>
      </c>
      <c r="Y1888" s="4">
        <f>IF(T1888&gt;0,1,0)</f>
        <v/>
      </c>
      <c r="Z1888" s="4">
        <f>INDEX('Job Evaluation'!$I$5:$I$40,MATCH(G1888,'Job Evaluation'!$A$5:$A$40,0))</f>
        <v/>
      </c>
      <c r="AA1888" s="4">
        <f>SUMPRODUCT(($C$2:$C$3444=C1888)*($X$2:$X$3444&lt;X1888))+SUMPRODUCT(($C$2:C1888=C1888)*($X$2:X1888=X1888))</f>
        <v/>
      </c>
      <c r="AB1888" s="4">
        <f>MIN(4,INT((AA1888-1)*4/COUNTIF($C$2:$C$3444,C1888))+1)</f>
        <v/>
      </c>
    </row>
    <row r="1889">
      <c r="A1889" s="5" t="inlineStr">
        <is>
          <t>W02192</t>
        </is>
      </c>
      <c r="B1889" s="5" t="inlineStr">
        <is>
          <t>DE · Munich</t>
        </is>
      </c>
      <c r="C1889" s="5" t="inlineStr">
        <is>
          <t>DE</t>
        </is>
      </c>
      <c r="D1889" s="5" t="inlineStr">
        <is>
          <t>Munich</t>
        </is>
      </c>
      <c r="E1889" s="5" t="inlineStr">
        <is>
          <t>Sales</t>
        </is>
      </c>
      <c r="F1889" s="5" t="inlineStr">
        <is>
          <t>L5</t>
        </is>
      </c>
      <c r="G1889" s="5" t="inlineStr">
        <is>
          <t>Sales L5</t>
        </is>
      </c>
      <c r="H1889" s="5" t="inlineStr">
        <is>
          <t>M</t>
        </is>
      </c>
      <c r="I1889" s="5" t="inlineStr">
        <is>
          <t>Permanent</t>
        </is>
      </c>
      <c r="J1889" s="5" t="inlineStr">
        <is>
          <t>Hybrid</t>
        </is>
      </c>
      <c r="K1889" s="5" t="n">
        <v>1</v>
      </c>
      <c r="L1889" s="5" t="n">
        <v>40</v>
      </c>
      <c r="M1889" s="5" t="n">
        <v>3</v>
      </c>
      <c r="N1889" s="41" t="n">
        <v>117000</v>
      </c>
      <c r="O1889" s="41" t="n">
        <v>14150</v>
      </c>
      <c r="P1889" s="41" t="n">
        <v>13070</v>
      </c>
      <c r="Q1889" s="41" t="n">
        <v>0</v>
      </c>
      <c r="R1889" s="41" t="n">
        <v>7200</v>
      </c>
      <c r="S1889" s="28">
        <f>L1889*Settings!$C$7</f>
        <v/>
      </c>
      <c r="T1889" s="34">
        <f>O1889+P1889+Q1889+R1889</f>
        <v/>
      </c>
      <c r="U1889" s="34">
        <f>N1889+T1889</f>
        <v/>
      </c>
      <c r="V1889" s="33">
        <f>N1889/S1889</f>
        <v/>
      </c>
      <c r="W1889" s="33">
        <f>T1889/S1889</f>
        <v/>
      </c>
      <c r="X1889" s="33">
        <f>U1889/S1889</f>
        <v/>
      </c>
      <c r="Y1889" s="4">
        <f>IF(T1889&gt;0,1,0)</f>
        <v/>
      </c>
      <c r="Z1889" s="4">
        <f>INDEX('Job Evaluation'!$I$5:$I$40,MATCH(G1889,'Job Evaluation'!$A$5:$A$40,0))</f>
        <v/>
      </c>
      <c r="AA1889" s="4">
        <f>SUMPRODUCT(($C$2:$C$3444=C1889)*($X$2:$X$3444&lt;X1889))+SUMPRODUCT(($C$2:C1889=C1889)*($X$2:X1889=X1889))</f>
        <v/>
      </c>
      <c r="AB1889" s="4">
        <f>MIN(4,INT((AA1889-1)*4/COUNTIF($C$2:$C$3444,C1889))+1)</f>
        <v/>
      </c>
    </row>
    <row r="1890">
      <c r="A1890" s="5" t="inlineStr">
        <is>
          <t>W02193</t>
        </is>
      </c>
      <c r="B1890" s="5" t="inlineStr">
        <is>
          <t>DE · Munich</t>
        </is>
      </c>
      <c r="C1890" s="5" t="inlineStr">
        <is>
          <t>DE</t>
        </is>
      </c>
      <c r="D1890" s="5" t="inlineStr">
        <is>
          <t>Munich</t>
        </is>
      </c>
      <c r="E1890" s="5" t="inlineStr">
        <is>
          <t>Operations</t>
        </is>
      </c>
      <c r="F1890" s="5" t="inlineStr">
        <is>
          <t>L1</t>
        </is>
      </c>
      <c r="G1890" s="5" t="inlineStr">
        <is>
          <t>Operations L1</t>
        </is>
      </c>
      <c r="H1890" s="5" t="inlineStr">
        <is>
          <t>F</t>
        </is>
      </c>
      <c r="I1890" s="5" t="inlineStr">
        <is>
          <t>Permanent</t>
        </is>
      </c>
      <c r="J1890" s="5" t="inlineStr">
        <is>
          <t>Hybrid</t>
        </is>
      </c>
      <c r="K1890" s="5" t="n">
        <v>1</v>
      </c>
      <c r="L1890" s="5" t="n">
        <v>40</v>
      </c>
      <c r="M1890" s="5" t="n">
        <v>4</v>
      </c>
      <c r="N1890" s="41" t="n">
        <v>34900</v>
      </c>
      <c r="O1890" s="41" t="n">
        <v>0</v>
      </c>
      <c r="P1890" s="41" t="n">
        <v>0</v>
      </c>
      <c r="Q1890" s="41" t="n">
        <v>0</v>
      </c>
      <c r="R1890" s="41" t="n">
        <v>0</v>
      </c>
      <c r="S1890" s="28">
        <f>L1890*Settings!$C$7</f>
        <v/>
      </c>
      <c r="T1890" s="34">
        <f>O1890+P1890+Q1890+R1890</f>
        <v/>
      </c>
      <c r="U1890" s="34">
        <f>N1890+T1890</f>
        <v/>
      </c>
      <c r="V1890" s="33">
        <f>N1890/S1890</f>
        <v/>
      </c>
      <c r="W1890" s="33">
        <f>T1890/S1890</f>
        <v/>
      </c>
      <c r="X1890" s="33">
        <f>U1890/S1890</f>
        <v/>
      </c>
      <c r="Y1890" s="4">
        <f>IF(T1890&gt;0,1,0)</f>
        <v/>
      </c>
      <c r="Z1890" s="4">
        <f>INDEX('Job Evaluation'!$I$5:$I$40,MATCH(G1890,'Job Evaluation'!$A$5:$A$40,0))</f>
        <v/>
      </c>
      <c r="AA1890" s="4">
        <f>SUMPRODUCT(($C$2:$C$3444=C1890)*($X$2:$X$3444&lt;X1890))+SUMPRODUCT(($C$2:C1890=C1890)*($X$2:X1890=X1890))</f>
        <v/>
      </c>
      <c r="AB1890" s="4">
        <f>MIN(4,INT((AA1890-1)*4/COUNTIF($C$2:$C$3444,C1890))+1)</f>
        <v/>
      </c>
    </row>
    <row r="1891">
      <c r="A1891" s="5" t="inlineStr">
        <is>
          <t>W02194</t>
        </is>
      </c>
      <c r="B1891" s="5" t="inlineStr">
        <is>
          <t>DE · Munich</t>
        </is>
      </c>
      <c r="C1891" s="5" t="inlineStr">
        <is>
          <t>DE</t>
        </is>
      </c>
      <c r="D1891" s="5" t="inlineStr">
        <is>
          <t>Munich</t>
        </is>
      </c>
      <c r="E1891" s="5" t="inlineStr">
        <is>
          <t>Sales</t>
        </is>
      </c>
      <c r="F1891" s="5" t="inlineStr">
        <is>
          <t>L4</t>
        </is>
      </c>
      <c r="G1891" s="5" t="inlineStr">
        <is>
          <t>Sales L4</t>
        </is>
      </c>
      <c r="H1891" s="5" t="inlineStr">
        <is>
          <t>M</t>
        </is>
      </c>
      <c r="I1891" s="5" t="inlineStr">
        <is>
          <t>Permanent</t>
        </is>
      </c>
      <c r="J1891" s="5" t="inlineStr">
        <is>
          <t>Hybrid</t>
        </is>
      </c>
      <c r="K1891" s="5" t="n">
        <v>1</v>
      </c>
      <c r="L1891" s="5" t="n">
        <v>40</v>
      </c>
      <c r="M1891" s="5" t="n">
        <v>4</v>
      </c>
      <c r="N1891" s="41" t="n">
        <v>82800</v>
      </c>
      <c r="O1891" s="41" t="n">
        <v>8410</v>
      </c>
      <c r="P1891" s="41" t="n">
        <v>12180</v>
      </c>
      <c r="Q1891" s="41" t="n">
        <v>0</v>
      </c>
      <c r="R1891" s="41" t="n">
        <v>0</v>
      </c>
      <c r="S1891" s="28">
        <f>L1891*Settings!$C$7</f>
        <v/>
      </c>
      <c r="T1891" s="34">
        <f>O1891+P1891+Q1891+R1891</f>
        <v/>
      </c>
      <c r="U1891" s="34">
        <f>N1891+T1891</f>
        <v/>
      </c>
      <c r="V1891" s="33">
        <f>N1891/S1891</f>
        <v/>
      </c>
      <c r="W1891" s="33">
        <f>T1891/S1891</f>
        <v/>
      </c>
      <c r="X1891" s="33">
        <f>U1891/S1891</f>
        <v/>
      </c>
      <c r="Y1891" s="4">
        <f>IF(T1891&gt;0,1,0)</f>
        <v/>
      </c>
      <c r="Z1891" s="4">
        <f>INDEX('Job Evaluation'!$I$5:$I$40,MATCH(G1891,'Job Evaluation'!$A$5:$A$40,0))</f>
        <v/>
      </c>
      <c r="AA1891" s="4">
        <f>SUMPRODUCT(($C$2:$C$3444=C1891)*($X$2:$X$3444&lt;X1891))+SUMPRODUCT(($C$2:C1891=C1891)*($X$2:X1891=X1891))</f>
        <v/>
      </c>
      <c r="AB1891" s="4">
        <f>MIN(4,INT((AA1891-1)*4/COUNTIF($C$2:$C$3444,C1891))+1)</f>
        <v/>
      </c>
    </row>
    <row r="1892">
      <c r="A1892" s="5" t="inlineStr">
        <is>
          <t>W02195</t>
        </is>
      </c>
      <c r="B1892" s="5" t="inlineStr">
        <is>
          <t>PL · Kraków</t>
        </is>
      </c>
      <c r="C1892" s="5" t="inlineStr">
        <is>
          <t>PL</t>
        </is>
      </c>
      <c r="D1892" s="5" t="inlineStr">
        <is>
          <t>Krakow</t>
        </is>
      </c>
      <c r="E1892" s="5" t="inlineStr">
        <is>
          <t>Customer Service</t>
        </is>
      </c>
      <c r="F1892" s="5" t="inlineStr">
        <is>
          <t>L2</t>
        </is>
      </c>
      <c r="G1892" s="5" t="inlineStr">
        <is>
          <t>Customer Service L2</t>
        </is>
      </c>
      <c r="H1892" s="5" t="inlineStr">
        <is>
          <t>F</t>
        </is>
      </c>
      <c r="I1892" s="5" t="inlineStr">
        <is>
          <t>Fixed-term</t>
        </is>
      </c>
      <c r="J1892" s="5" t="inlineStr">
        <is>
          <t>Hybrid</t>
        </is>
      </c>
      <c r="K1892" s="5" t="n">
        <v>1</v>
      </c>
      <c r="L1892" s="5" t="n">
        <v>40</v>
      </c>
      <c r="M1892" s="5" t="n">
        <v>3</v>
      </c>
      <c r="N1892" s="41" t="n">
        <v>22350</v>
      </c>
      <c r="O1892" s="41" t="n">
        <v>0</v>
      </c>
      <c r="P1892" s="41" t="n">
        <v>0</v>
      </c>
      <c r="Q1892" s="41" t="n">
        <v>0</v>
      </c>
      <c r="R1892" s="41" t="n">
        <v>0</v>
      </c>
      <c r="S1892" s="28">
        <f>L1892*Settings!$C$7</f>
        <v/>
      </c>
      <c r="T1892" s="34">
        <f>O1892+P1892+Q1892+R1892</f>
        <v/>
      </c>
      <c r="U1892" s="34">
        <f>N1892+T1892</f>
        <v/>
      </c>
      <c r="V1892" s="33">
        <f>N1892/S1892</f>
        <v/>
      </c>
      <c r="W1892" s="33">
        <f>T1892/S1892</f>
        <v/>
      </c>
      <c r="X1892" s="33">
        <f>U1892/S1892</f>
        <v/>
      </c>
      <c r="Y1892" s="4">
        <f>IF(T1892&gt;0,1,0)</f>
        <v/>
      </c>
      <c r="Z1892" s="4">
        <f>INDEX('Job Evaluation'!$I$5:$I$40,MATCH(G1892,'Job Evaluation'!$A$5:$A$40,0))</f>
        <v/>
      </c>
      <c r="AA1892" s="4">
        <f>SUMPRODUCT(($C$2:$C$3444=C1892)*($X$2:$X$3444&lt;X1892))+SUMPRODUCT(($C$2:C1892=C1892)*($X$2:X1892=X1892))</f>
        <v/>
      </c>
      <c r="AB1892" s="4">
        <f>MIN(4,INT((AA1892-1)*4/COUNTIF($C$2:$C$3444,C1892))+1)</f>
        <v/>
      </c>
    </row>
    <row r="1893">
      <c r="A1893" s="5" t="inlineStr">
        <is>
          <t>W02196</t>
        </is>
      </c>
      <c r="B1893" s="5" t="inlineStr">
        <is>
          <t>DE · Munich</t>
        </is>
      </c>
      <c r="C1893" s="5" t="inlineStr">
        <is>
          <t>DE</t>
        </is>
      </c>
      <c r="D1893" s="5" t="inlineStr">
        <is>
          <t>Munich</t>
        </is>
      </c>
      <c r="E1893" s="5" t="inlineStr">
        <is>
          <t>HR</t>
        </is>
      </c>
      <c r="F1893" s="5" t="inlineStr">
        <is>
          <t>L4</t>
        </is>
      </c>
      <c r="G1893" s="5" t="inlineStr">
        <is>
          <t>HR L4</t>
        </is>
      </c>
      <c r="H1893" s="5" t="inlineStr">
        <is>
          <t>F</t>
        </is>
      </c>
      <c r="I1893" s="5" t="inlineStr">
        <is>
          <t>Permanent</t>
        </is>
      </c>
      <c r="J1893" s="5" t="inlineStr">
        <is>
          <t>Remote</t>
        </is>
      </c>
      <c r="K1893" s="5" t="n">
        <v>1</v>
      </c>
      <c r="L1893" s="5" t="n">
        <v>40</v>
      </c>
      <c r="M1893" s="5" t="n">
        <v>3</v>
      </c>
      <c r="N1893" s="41" t="n">
        <v>74250</v>
      </c>
      <c r="O1893" s="41" t="n">
        <v>5350</v>
      </c>
      <c r="P1893" s="41" t="n">
        <v>0</v>
      </c>
      <c r="Q1893" s="41" t="n">
        <v>0</v>
      </c>
      <c r="R1893" s="41" t="n">
        <v>0</v>
      </c>
      <c r="S1893" s="28">
        <f>L1893*Settings!$C$7</f>
        <v/>
      </c>
      <c r="T1893" s="34">
        <f>O1893+P1893+Q1893+R1893</f>
        <v/>
      </c>
      <c r="U1893" s="34">
        <f>N1893+T1893</f>
        <v/>
      </c>
      <c r="V1893" s="33">
        <f>N1893/S1893</f>
        <v/>
      </c>
      <c r="W1893" s="33">
        <f>T1893/S1893</f>
        <v/>
      </c>
      <c r="X1893" s="33">
        <f>U1893/S1893</f>
        <v/>
      </c>
      <c r="Y1893" s="4">
        <f>IF(T1893&gt;0,1,0)</f>
        <v/>
      </c>
      <c r="Z1893" s="4">
        <f>INDEX('Job Evaluation'!$I$5:$I$40,MATCH(G1893,'Job Evaluation'!$A$5:$A$40,0))</f>
        <v/>
      </c>
      <c r="AA1893" s="4">
        <f>SUMPRODUCT(($C$2:$C$3444=C1893)*($X$2:$X$3444&lt;X1893))+SUMPRODUCT(($C$2:C1893=C1893)*($X$2:X1893=X1893))</f>
        <v/>
      </c>
      <c r="AB1893" s="4">
        <f>MIN(4,INT((AA1893-1)*4/COUNTIF($C$2:$C$3444,C1893))+1)</f>
        <v/>
      </c>
    </row>
    <row r="1894">
      <c r="A1894" s="5" t="inlineStr">
        <is>
          <t>W02197</t>
        </is>
      </c>
      <c r="B1894" s="5" t="inlineStr">
        <is>
          <t>DE · Munich</t>
        </is>
      </c>
      <c r="C1894" s="5" t="inlineStr">
        <is>
          <t>DE</t>
        </is>
      </c>
      <c r="D1894" s="5" t="inlineStr">
        <is>
          <t>Munich</t>
        </is>
      </c>
      <c r="E1894" s="5" t="inlineStr">
        <is>
          <t>Customer Service</t>
        </is>
      </c>
      <c r="F1894" s="5" t="inlineStr">
        <is>
          <t>L4</t>
        </is>
      </c>
      <c r="G1894" s="5" t="inlineStr">
        <is>
          <t>Customer Service L4</t>
        </is>
      </c>
      <c r="H1894" s="5" t="inlineStr">
        <is>
          <t>F</t>
        </is>
      </c>
      <c r="I1894" s="5" t="inlineStr">
        <is>
          <t>Fixed-term</t>
        </is>
      </c>
      <c r="J1894" s="5" t="inlineStr">
        <is>
          <t>Onsite</t>
        </is>
      </c>
      <c r="K1894" s="5" t="n">
        <v>1</v>
      </c>
      <c r="L1894" s="5" t="n">
        <v>40</v>
      </c>
      <c r="M1894" s="5" t="n">
        <v>3</v>
      </c>
      <c r="N1894" s="41" t="n">
        <v>70900</v>
      </c>
      <c r="O1894" s="41" t="n">
        <v>6410</v>
      </c>
      <c r="P1894" s="41" t="n">
        <v>0</v>
      </c>
      <c r="Q1894" s="41" t="n">
        <v>0</v>
      </c>
      <c r="R1894" s="41" t="n">
        <v>0</v>
      </c>
      <c r="S1894" s="28">
        <f>L1894*Settings!$C$7</f>
        <v/>
      </c>
      <c r="T1894" s="34">
        <f>O1894+P1894+Q1894+R1894</f>
        <v/>
      </c>
      <c r="U1894" s="34">
        <f>N1894+T1894</f>
        <v/>
      </c>
      <c r="V1894" s="33">
        <f>N1894/S1894</f>
        <v/>
      </c>
      <c r="W1894" s="33">
        <f>T1894/S1894</f>
        <v/>
      </c>
      <c r="X1894" s="33">
        <f>U1894/S1894</f>
        <v/>
      </c>
      <c r="Y1894" s="4">
        <f>IF(T1894&gt;0,1,0)</f>
        <v/>
      </c>
      <c r="Z1894" s="4">
        <f>INDEX('Job Evaluation'!$I$5:$I$40,MATCH(G1894,'Job Evaluation'!$A$5:$A$40,0))</f>
        <v/>
      </c>
      <c r="AA1894" s="4">
        <f>SUMPRODUCT(($C$2:$C$3444=C1894)*($X$2:$X$3444&lt;X1894))+SUMPRODUCT(($C$2:C1894=C1894)*($X$2:X1894=X1894))</f>
        <v/>
      </c>
      <c r="AB1894" s="4">
        <f>MIN(4,INT((AA1894-1)*4/COUNTIF($C$2:$C$3444,C1894))+1)</f>
        <v/>
      </c>
    </row>
    <row r="1895">
      <c r="A1895" s="5" t="inlineStr">
        <is>
          <t>W02198</t>
        </is>
      </c>
      <c r="B1895" s="5" t="inlineStr">
        <is>
          <t>IT · Milan</t>
        </is>
      </c>
      <c r="C1895" s="5" t="inlineStr">
        <is>
          <t>IT</t>
        </is>
      </c>
      <c r="D1895" s="5" t="inlineStr">
        <is>
          <t>Milan</t>
        </is>
      </c>
      <c r="E1895" s="5" t="inlineStr">
        <is>
          <t>Customer Service</t>
        </is>
      </c>
      <c r="F1895" s="5" t="inlineStr">
        <is>
          <t>L3</t>
        </is>
      </c>
      <c r="G1895" s="5" t="inlineStr">
        <is>
          <t>Customer Service L3</t>
        </is>
      </c>
      <c r="H1895" s="5" t="inlineStr">
        <is>
          <t>M</t>
        </is>
      </c>
      <c r="I1895" s="5" t="inlineStr">
        <is>
          <t>Permanent</t>
        </is>
      </c>
      <c r="J1895" s="5" t="inlineStr">
        <is>
          <t>Hybrid</t>
        </is>
      </c>
      <c r="K1895" s="5" t="n">
        <v>0.8</v>
      </c>
      <c r="L1895" s="5" t="n">
        <v>32</v>
      </c>
      <c r="M1895" s="5" t="n">
        <v>3</v>
      </c>
      <c r="N1895" s="41" t="n">
        <v>30080</v>
      </c>
      <c r="O1895" s="41" t="n">
        <v>1360</v>
      </c>
      <c r="P1895" s="41" t="n">
        <v>0</v>
      </c>
      <c r="Q1895" s="41" t="n">
        <v>0</v>
      </c>
      <c r="R1895" s="41" t="n">
        <v>0</v>
      </c>
      <c r="S1895" s="28">
        <f>L1895*Settings!$C$7</f>
        <v/>
      </c>
      <c r="T1895" s="34">
        <f>O1895+P1895+Q1895+R1895</f>
        <v/>
      </c>
      <c r="U1895" s="34">
        <f>N1895+T1895</f>
        <v/>
      </c>
      <c r="V1895" s="33">
        <f>N1895/S1895</f>
        <v/>
      </c>
      <c r="W1895" s="33">
        <f>T1895/S1895</f>
        <v/>
      </c>
      <c r="X1895" s="33">
        <f>U1895/S1895</f>
        <v/>
      </c>
      <c r="Y1895" s="4">
        <f>IF(T1895&gt;0,1,0)</f>
        <v/>
      </c>
      <c r="Z1895" s="4">
        <f>INDEX('Job Evaluation'!$I$5:$I$40,MATCH(G1895,'Job Evaluation'!$A$5:$A$40,0))</f>
        <v/>
      </c>
      <c r="AA1895" s="4">
        <f>SUMPRODUCT(($C$2:$C$3444=C1895)*($X$2:$X$3444&lt;X1895))+SUMPRODUCT(($C$2:C1895=C1895)*($X$2:X1895=X1895))</f>
        <v/>
      </c>
      <c r="AB1895" s="4">
        <f>MIN(4,INT((AA1895-1)*4/COUNTIF($C$2:$C$3444,C1895))+1)</f>
        <v/>
      </c>
    </row>
    <row r="1896">
      <c r="A1896" s="5" t="inlineStr">
        <is>
          <t>W02199</t>
        </is>
      </c>
      <c r="B1896" s="5" t="inlineStr">
        <is>
          <t>IT · Milan</t>
        </is>
      </c>
      <c r="C1896" s="5" t="inlineStr">
        <is>
          <t>IT</t>
        </is>
      </c>
      <c r="D1896" s="5" t="inlineStr">
        <is>
          <t>Milan</t>
        </is>
      </c>
      <c r="E1896" s="5" t="inlineStr">
        <is>
          <t>Tech</t>
        </is>
      </c>
      <c r="F1896" s="5" t="inlineStr">
        <is>
          <t>L3</t>
        </is>
      </c>
      <c r="G1896" s="5" t="inlineStr">
        <is>
          <t>Tech L3</t>
        </is>
      </c>
      <c r="H1896" s="5" t="inlineStr">
        <is>
          <t>M</t>
        </is>
      </c>
      <c r="I1896" s="5" t="inlineStr">
        <is>
          <t>Permanent</t>
        </is>
      </c>
      <c r="J1896" s="5" t="inlineStr">
        <is>
          <t>Onsite</t>
        </is>
      </c>
      <c r="K1896" s="5" t="n">
        <v>1</v>
      </c>
      <c r="L1896" s="5" t="n">
        <v>40</v>
      </c>
      <c r="M1896" s="5" t="n">
        <v>3</v>
      </c>
      <c r="N1896" s="41" t="n">
        <v>60400</v>
      </c>
      <c r="O1896" s="41" t="n">
        <v>3080</v>
      </c>
      <c r="P1896" s="41" t="n">
        <v>0</v>
      </c>
      <c r="Q1896" s="41" t="n">
        <v>0</v>
      </c>
      <c r="R1896" s="41" t="n">
        <v>0</v>
      </c>
      <c r="S1896" s="28">
        <f>L1896*Settings!$C$7</f>
        <v/>
      </c>
      <c r="T1896" s="34">
        <f>O1896+P1896+Q1896+R1896</f>
        <v/>
      </c>
      <c r="U1896" s="34">
        <f>N1896+T1896</f>
        <v/>
      </c>
      <c r="V1896" s="33">
        <f>N1896/S1896</f>
        <v/>
      </c>
      <c r="W1896" s="33">
        <f>T1896/S1896</f>
        <v/>
      </c>
      <c r="X1896" s="33">
        <f>U1896/S1896</f>
        <v/>
      </c>
      <c r="Y1896" s="4">
        <f>IF(T1896&gt;0,1,0)</f>
        <v/>
      </c>
      <c r="Z1896" s="4">
        <f>INDEX('Job Evaluation'!$I$5:$I$40,MATCH(G1896,'Job Evaluation'!$A$5:$A$40,0))</f>
        <v/>
      </c>
      <c r="AA1896" s="4">
        <f>SUMPRODUCT(($C$2:$C$3444=C1896)*($X$2:$X$3444&lt;X1896))+SUMPRODUCT(($C$2:C1896=C1896)*($X$2:X1896=X1896))</f>
        <v/>
      </c>
      <c r="AB1896" s="4">
        <f>MIN(4,INT((AA1896-1)*4/COUNTIF($C$2:$C$3444,C1896))+1)</f>
        <v/>
      </c>
    </row>
    <row r="1897">
      <c r="A1897" s="5" t="inlineStr">
        <is>
          <t>W02200</t>
        </is>
      </c>
      <c r="B1897" s="5" t="inlineStr">
        <is>
          <t>PL · Kraków</t>
        </is>
      </c>
      <c r="C1897" s="5" t="inlineStr">
        <is>
          <t>PL</t>
        </is>
      </c>
      <c r="D1897" s="5" t="inlineStr">
        <is>
          <t>Krakow</t>
        </is>
      </c>
      <c r="E1897" s="5" t="inlineStr">
        <is>
          <t>Sales</t>
        </is>
      </c>
      <c r="F1897" s="5" t="inlineStr">
        <is>
          <t>L1</t>
        </is>
      </c>
      <c r="G1897" s="5" t="inlineStr">
        <is>
          <t>Sales L1</t>
        </is>
      </c>
      <c r="H1897" s="5" t="inlineStr">
        <is>
          <t>M</t>
        </is>
      </c>
      <c r="I1897" s="5" t="inlineStr">
        <is>
          <t>Permanent</t>
        </is>
      </c>
      <c r="J1897" s="5" t="inlineStr">
        <is>
          <t>Remote</t>
        </is>
      </c>
      <c r="K1897" s="5" t="n">
        <v>1</v>
      </c>
      <c r="L1897" s="5" t="n">
        <v>40</v>
      </c>
      <c r="M1897" s="5" t="n">
        <v>1</v>
      </c>
      <c r="N1897" s="41" t="n">
        <v>23050</v>
      </c>
      <c r="O1897" s="41" t="n">
        <v>0</v>
      </c>
      <c r="P1897" s="41" t="n">
        <v>4520</v>
      </c>
      <c r="Q1897" s="41" t="n">
        <v>0</v>
      </c>
      <c r="R1897" s="41" t="n">
        <v>0</v>
      </c>
      <c r="S1897" s="28">
        <f>L1897*Settings!$C$7</f>
        <v/>
      </c>
      <c r="T1897" s="34">
        <f>O1897+P1897+Q1897+R1897</f>
        <v/>
      </c>
      <c r="U1897" s="34">
        <f>N1897+T1897</f>
        <v/>
      </c>
      <c r="V1897" s="33">
        <f>N1897/S1897</f>
        <v/>
      </c>
      <c r="W1897" s="33">
        <f>T1897/S1897</f>
        <v/>
      </c>
      <c r="X1897" s="33">
        <f>U1897/S1897</f>
        <v/>
      </c>
      <c r="Y1897" s="4">
        <f>IF(T1897&gt;0,1,0)</f>
        <v/>
      </c>
      <c r="Z1897" s="4">
        <f>INDEX('Job Evaluation'!$I$5:$I$40,MATCH(G1897,'Job Evaluation'!$A$5:$A$40,0))</f>
        <v/>
      </c>
      <c r="AA1897" s="4">
        <f>SUMPRODUCT(($C$2:$C$3444=C1897)*($X$2:$X$3444&lt;X1897))+SUMPRODUCT(($C$2:C1897=C1897)*($X$2:X1897=X1897))</f>
        <v/>
      </c>
      <c r="AB1897" s="4">
        <f>MIN(4,INT((AA1897-1)*4/COUNTIF($C$2:$C$3444,C1897))+1)</f>
        <v/>
      </c>
    </row>
    <row r="1898">
      <c r="A1898" s="5" t="inlineStr">
        <is>
          <t>W02201</t>
        </is>
      </c>
      <c r="B1898" s="5" t="inlineStr">
        <is>
          <t>PL · Kraków</t>
        </is>
      </c>
      <c r="C1898" s="5" t="inlineStr">
        <is>
          <t>PL</t>
        </is>
      </c>
      <c r="D1898" s="5" t="inlineStr">
        <is>
          <t>Krakow</t>
        </is>
      </c>
      <c r="E1898" s="5" t="inlineStr">
        <is>
          <t>Tech</t>
        </is>
      </c>
      <c r="F1898" s="5" t="inlineStr">
        <is>
          <t>L2</t>
        </is>
      </c>
      <c r="G1898" s="5" t="inlineStr">
        <is>
          <t>Tech L2</t>
        </is>
      </c>
      <c r="H1898" s="5" t="inlineStr">
        <is>
          <t>M</t>
        </is>
      </c>
      <c r="I1898" s="5" t="inlineStr">
        <is>
          <t>Permanent</t>
        </is>
      </c>
      <c r="J1898" s="5" t="inlineStr">
        <is>
          <t>Onsite</t>
        </is>
      </c>
      <c r="K1898" s="5" t="n">
        <v>1</v>
      </c>
      <c r="L1898" s="5" t="n">
        <v>40</v>
      </c>
      <c r="M1898" s="5" t="n">
        <v>3</v>
      </c>
      <c r="N1898" s="41" t="n">
        <v>29750</v>
      </c>
      <c r="O1898" s="41" t="n">
        <v>0</v>
      </c>
      <c r="P1898" s="41" t="n">
        <v>0</v>
      </c>
      <c r="Q1898" s="41" t="n">
        <v>0</v>
      </c>
      <c r="R1898" s="41" t="n">
        <v>0</v>
      </c>
      <c r="S1898" s="28">
        <f>L1898*Settings!$C$7</f>
        <v/>
      </c>
      <c r="T1898" s="34">
        <f>O1898+P1898+Q1898+R1898</f>
        <v/>
      </c>
      <c r="U1898" s="34">
        <f>N1898+T1898</f>
        <v/>
      </c>
      <c r="V1898" s="33">
        <f>N1898/S1898</f>
        <v/>
      </c>
      <c r="W1898" s="33">
        <f>T1898/S1898</f>
        <v/>
      </c>
      <c r="X1898" s="33">
        <f>U1898/S1898</f>
        <v/>
      </c>
      <c r="Y1898" s="4">
        <f>IF(T1898&gt;0,1,0)</f>
        <v/>
      </c>
      <c r="Z1898" s="4">
        <f>INDEX('Job Evaluation'!$I$5:$I$40,MATCH(G1898,'Job Evaluation'!$A$5:$A$40,0))</f>
        <v/>
      </c>
      <c r="AA1898" s="4">
        <f>SUMPRODUCT(($C$2:$C$3444=C1898)*($X$2:$X$3444&lt;X1898))+SUMPRODUCT(($C$2:C1898=C1898)*($X$2:X1898=X1898))</f>
        <v/>
      </c>
      <c r="AB1898" s="4">
        <f>MIN(4,INT((AA1898-1)*4/COUNTIF($C$2:$C$3444,C1898))+1)</f>
        <v/>
      </c>
    </row>
    <row r="1899">
      <c r="A1899" s="5" t="inlineStr">
        <is>
          <t>W02202</t>
        </is>
      </c>
      <c r="B1899" s="5" t="inlineStr">
        <is>
          <t>PL · Kraków</t>
        </is>
      </c>
      <c r="C1899" s="5" t="inlineStr">
        <is>
          <t>PL</t>
        </is>
      </c>
      <c r="D1899" s="5" t="inlineStr">
        <is>
          <t>Krakow</t>
        </is>
      </c>
      <c r="E1899" s="5" t="inlineStr">
        <is>
          <t>Customer Service</t>
        </is>
      </c>
      <c r="F1899" s="5" t="inlineStr">
        <is>
          <t>L5</t>
        </is>
      </c>
      <c r="G1899" s="5" t="inlineStr">
        <is>
          <t>Customer Service L5</t>
        </is>
      </c>
      <c r="H1899" s="5" t="inlineStr">
        <is>
          <t>M</t>
        </is>
      </c>
      <c r="I1899" s="5" t="inlineStr">
        <is>
          <t>Permanent</t>
        </is>
      </c>
      <c r="J1899" s="5" t="inlineStr">
        <is>
          <t>Hybrid</t>
        </is>
      </c>
      <c r="K1899" s="5" t="n">
        <v>1</v>
      </c>
      <c r="L1899" s="5" t="n">
        <v>40</v>
      </c>
      <c r="M1899" s="5" t="n">
        <v>4</v>
      </c>
      <c r="N1899" s="41" t="n">
        <v>59400</v>
      </c>
      <c r="O1899" s="41" t="n">
        <v>8370</v>
      </c>
      <c r="P1899" s="41" t="n">
        <v>0</v>
      </c>
      <c r="Q1899" s="41" t="n">
        <v>0</v>
      </c>
      <c r="R1899" s="41" t="n">
        <v>4200</v>
      </c>
      <c r="S1899" s="28">
        <f>L1899*Settings!$C$7</f>
        <v/>
      </c>
      <c r="T1899" s="34">
        <f>O1899+P1899+Q1899+R1899</f>
        <v/>
      </c>
      <c r="U1899" s="34">
        <f>N1899+T1899</f>
        <v/>
      </c>
      <c r="V1899" s="33">
        <f>N1899/S1899</f>
        <v/>
      </c>
      <c r="W1899" s="33">
        <f>T1899/S1899</f>
        <v/>
      </c>
      <c r="X1899" s="33">
        <f>U1899/S1899</f>
        <v/>
      </c>
      <c r="Y1899" s="4">
        <f>IF(T1899&gt;0,1,0)</f>
        <v/>
      </c>
      <c r="Z1899" s="4">
        <f>INDEX('Job Evaluation'!$I$5:$I$40,MATCH(G1899,'Job Evaluation'!$A$5:$A$40,0))</f>
        <v/>
      </c>
      <c r="AA1899" s="4">
        <f>SUMPRODUCT(($C$2:$C$3444=C1899)*($X$2:$X$3444&lt;X1899))+SUMPRODUCT(($C$2:C1899=C1899)*($X$2:X1899=X1899))</f>
        <v/>
      </c>
      <c r="AB1899" s="4">
        <f>MIN(4,INT((AA1899-1)*4/COUNTIF($C$2:$C$3444,C1899))+1)</f>
        <v/>
      </c>
    </row>
    <row r="1900">
      <c r="A1900" s="5" t="inlineStr">
        <is>
          <t>W02203</t>
        </is>
      </c>
      <c r="B1900" s="5" t="inlineStr">
        <is>
          <t>ES · Barcelona</t>
        </is>
      </c>
      <c r="C1900" s="5" t="inlineStr">
        <is>
          <t>ES</t>
        </is>
      </c>
      <c r="D1900" s="5" t="inlineStr">
        <is>
          <t>Barcelona</t>
        </is>
      </c>
      <c r="E1900" s="5" t="inlineStr">
        <is>
          <t>Operations</t>
        </is>
      </c>
      <c r="F1900" s="5" t="inlineStr">
        <is>
          <t>L3</t>
        </is>
      </c>
      <c r="G1900" s="5" t="inlineStr">
        <is>
          <t>Operations L3</t>
        </is>
      </c>
      <c r="H1900" s="5" t="inlineStr">
        <is>
          <t>M</t>
        </is>
      </c>
      <c r="I1900" s="5" t="inlineStr">
        <is>
          <t>Permanent</t>
        </is>
      </c>
      <c r="J1900" s="5" t="inlineStr">
        <is>
          <t>Hybrid</t>
        </is>
      </c>
      <c r="K1900" s="5" t="n">
        <v>1</v>
      </c>
      <c r="L1900" s="5" t="n">
        <v>40</v>
      </c>
      <c r="M1900" s="5" t="n">
        <v>4</v>
      </c>
      <c r="N1900" s="41" t="n">
        <v>39050</v>
      </c>
      <c r="O1900" s="41" t="n">
        <v>2380</v>
      </c>
      <c r="P1900" s="41" t="n">
        <v>0</v>
      </c>
      <c r="Q1900" s="41" t="n">
        <v>0</v>
      </c>
      <c r="R1900" s="41" t="n">
        <v>0</v>
      </c>
      <c r="S1900" s="28">
        <f>L1900*Settings!$C$7</f>
        <v/>
      </c>
      <c r="T1900" s="34">
        <f>O1900+P1900+Q1900+R1900</f>
        <v/>
      </c>
      <c r="U1900" s="34">
        <f>N1900+T1900</f>
        <v/>
      </c>
      <c r="V1900" s="33">
        <f>N1900/S1900</f>
        <v/>
      </c>
      <c r="W1900" s="33">
        <f>T1900/S1900</f>
        <v/>
      </c>
      <c r="X1900" s="33">
        <f>U1900/S1900</f>
        <v/>
      </c>
      <c r="Y1900" s="4">
        <f>IF(T1900&gt;0,1,0)</f>
        <v/>
      </c>
      <c r="Z1900" s="4">
        <f>INDEX('Job Evaluation'!$I$5:$I$40,MATCH(G1900,'Job Evaluation'!$A$5:$A$40,0))</f>
        <v/>
      </c>
      <c r="AA1900" s="4">
        <f>SUMPRODUCT(($C$2:$C$3444=C1900)*($X$2:$X$3444&lt;X1900))+SUMPRODUCT(($C$2:C1900=C1900)*($X$2:X1900=X1900))</f>
        <v/>
      </c>
      <c r="AB1900" s="4">
        <f>MIN(4,INT((AA1900-1)*4/COUNTIF($C$2:$C$3444,C1900))+1)</f>
        <v/>
      </c>
    </row>
    <row r="1901">
      <c r="A1901" s="5" t="inlineStr">
        <is>
          <t>W02204</t>
        </is>
      </c>
      <c r="B1901" s="5" t="inlineStr">
        <is>
          <t>ES · Barcelona</t>
        </is>
      </c>
      <c r="C1901" s="5" t="inlineStr">
        <is>
          <t>ES</t>
        </is>
      </c>
      <c r="D1901" s="5" t="inlineStr">
        <is>
          <t>Barcelona</t>
        </is>
      </c>
      <c r="E1901" s="5" t="inlineStr">
        <is>
          <t>Operations</t>
        </is>
      </c>
      <c r="F1901" s="5" t="inlineStr">
        <is>
          <t>L1</t>
        </is>
      </c>
      <c r="G1901" s="5" t="inlineStr">
        <is>
          <t>Operations L1</t>
        </is>
      </c>
      <c r="H1901" s="5" t="inlineStr">
        <is>
          <t>M</t>
        </is>
      </c>
      <c r="I1901" s="5" t="inlineStr">
        <is>
          <t>Permanent</t>
        </is>
      </c>
      <c r="J1901" s="5" t="inlineStr">
        <is>
          <t>Hybrid</t>
        </is>
      </c>
      <c r="K1901" s="5" t="n">
        <v>1</v>
      </c>
      <c r="L1901" s="5" t="n">
        <v>40</v>
      </c>
      <c r="M1901" s="5" t="n">
        <v>3</v>
      </c>
      <c r="N1901" s="41" t="n">
        <v>25400</v>
      </c>
      <c r="O1901" s="41" t="n">
        <v>0</v>
      </c>
      <c r="P1901" s="41" t="n">
        <v>0</v>
      </c>
      <c r="Q1901" s="41" t="n">
        <v>0</v>
      </c>
      <c r="R1901" s="41" t="n">
        <v>0</v>
      </c>
      <c r="S1901" s="28">
        <f>L1901*Settings!$C$7</f>
        <v/>
      </c>
      <c r="T1901" s="34">
        <f>O1901+P1901+Q1901+R1901</f>
        <v/>
      </c>
      <c r="U1901" s="34">
        <f>N1901+T1901</f>
        <v/>
      </c>
      <c r="V1901" s="33">
        <f>N1901/S1901</f>
        <v/>
      </c>
      <c r="W1901" s="33">
        <f>T1901/S1901</f>
        <v/>
      </c>
      <c r="X1901" s="33">
        <f>U1901/S1901</f>
        <v/>
      </c>
      <c r="Y1901" s="4">
        <f>IF(T1901&gt;0,1,0)</f>
        <v/>
      </c>
      <c r="Z1901" s="4">
        <f>INDEX('Job Evaluation'!$I$5:$I$40,MATCH(G1901,'Job Evaluation'!$A$5:$A$40,0))</f>
        <v/>
      </c>
      <c r="AA1901" s="4">
        <f>SUMPRODUCT(($C$2:$C$3444=C1901)*($X$2:$X$3444&lt;X1901))+SUMPRODUCT(($C$2:C1901=C1901)*($X$2:X1901=X1901))</f>
        <v/>
      </c>
      <c r="AB1901" s="4">
        <f>MIN(4,INT((AA1901-1)*4/COUNTIF($C$2:$C$3444,C1901))+1)</f>
        <v/>
      </c>
    </row>
    <row r="1902">
      <c r="A1902" s="5" t="inlineStr">
        <is>
          <t>W02205</t>
        </is>
      </c>
      <c r="B1902" s="5" t="inlineStr">
        <is>
          <t>DE · Munich</t>
        </is>
      </c>
      <c r="C1902" s="5" t="inlineStr">
        <is>
          <t>DE</t>
        </is>
      </c>
      <c r="D1902" s="5" t="inlineStr">
        <is>
          <t>Munich</t>
        </is>
      </c>
      <c r="E1902" s="5" t="inlineStr">
        <is>
          <t>Operations</t>
        </is>
      </c>
      <c r="F1902" s="5" t="inlineStr">
        <is>
          <t>L2</t>
        </is>
      </c>
      <c r="G1902" s="5" t="inlineStr">
        <is>
          <t>Operations L2</t>
        </is>
      </c>
      <c r="H1902" s="5" t="inlineStr">
        <is>
          <t>M</t>
        </is>
      </c>
      <c r="I1902" s="5" t="inlineStr">
        <is>
          <t>Permanent</t>
        </is>
      </c>
      <c r="J1902" s="5" t="inlineStr">
        <is>
          <t>Hybrid</t>
        </is>
      </c>
      <c r="K1902" s="5" t="n">
        <v>1</v>
      </c>
      <c r="L1902" s="5" t="n">
        <v>40</v>
      </c>
      <c r="M1902" s="5" t="n">
        <v>3</v>
      </c>
      <c r="N1902" s="41" t="n">
        <v>48800</v>
      </c>
      <c r="O1902" s="41" t="n">
        <v>0</v>
      </c>
      <c r="P1902" s="41" t="n">
        <v>0</v>
      </c>
      <c r="Q1902" s="41" t="n">
        <v>0</v>
      </c>
      <c r="R1902" s="41" t="n">
        <v>0</v>
      </c>
      <c r="S1902" s="28">
        <f>L1902*Settings!$C$7</f>
        <v/>
      </c>
      <c r="T1902" s="34">
        <f>O1902+P1902+Q1902+R1902</f>
        <v/>
      </c>
      <c r="U1902" s="34">
        <f>N1902+T1902</f>
        <v/>
      </c>
      <c r="V1902" s="33">
        <f>N1902/S1902</f>
        <v/>
      </c>
      <c r="W1902" s="33">
        <f>T1902/S1902</f>
        <v/>
      </c>
      <c r="X1902" s="33">
        <f>U1902/S1902</f>
        <v/>
      </c>
      <c r="Y1902" s="4">
        <f>IF(T1902&gt;0,1,0)</f>
        <v/>
      </c>
      <c r="Z1902" s="4">
        <f>INDEX('Job Evaluation'!$I$5:$I$40,MATCH(G1902,'Job Evaluation'!$A$5:$A$40,0))</f>
        <v/>
      </c>
      <c r="AA1902" s="4">
        <f>SUMPRODUCT(($C$2:$C$3444=C1902)*($X$2:$X$3444&lt;X1902))+SUMPRODUCT(($C$2:C1902=C1902)*($X$2:X1902=X1902))</f>
        <v/>
      </c>
      <c r="AB1902" s="4">
        <f>MIN(4,INT((AA1902-1)*4/COUNTIF($C$2:$C$3444,C1902))+1)</f>
        <v/>
      </c>
    </row>
    <row r="1903">
      <c r="A1903" s="5" t="inlineStr">
        <is>
          <t>W02206</t>
        </is>
      </c>
      <c r="B1903" s="5" t="inlineStr">
        <is>
          <t>IT · Milan</t>
        </is>
      </c>
      <c r="C1903" s="5" t="inlineStr">
        <is>
          <t>IT</t>
        </is>
      </c>
      <c r="D1903" s="5" t="inlineStr">
        <is>
          <t>Milan</t>
        </is>
      </c>
      <c r="E1903" s="5" t="inlineStr">
        <is>
          <t>Sales</t>
        </is>
      </c>
      <c r="F1903" s="5" t="inlineStr">
        <is>
          <t>L3</t>
        </is>
      </c>
      <c r="G1903" s="5" t="inlineStr">
        <is>
          <t>Sales L3</t>
        </is>
      </c>
      <c r="H1903" s="5" t="inlineStr">
        <is>
          <t>F</t>
        </is>
      </c>
      <c r="I1903" s="5" t="inlineStr">
        <is>
          <t>Fixed-term</t>
        </is>
      </c>
      <c r="J1903" s="5" t="inlineStr">
        <is>
          <t>Hybrid</t>
        </is>
      </c>
      <c r="K1903" s="5" t="n">
        <v>1</v>
      </c>
      <c r="L1903" s="5" t="n">
        <v>40</v>
      </c>
      <c r="M1903" s="5" t="n">
        <v>2</v>
      </c>
      <c r="N1903" s="41" t="n">
        <v>35800</v>
      </c>
      <c r="O1903" s="41" t="n">
        <v>870</v>
      </c>
      <c r="P1903" s="41" t="n">
        <v>4140</v>
      </c>
      <c r="Q1903" s="41" t="n">
        <v>0</v>
      </c>
      <c r="R1903" s="41" t="n">
        <v>0</v>
      </c>
      <c r="S1903" s="28">
        <f>L1903*Settings!$C$7</f>
        <v/>
      </c>
      <c r="T1903" s="34">
        <f>O1903+P1903+Q1903+R1903</f>
        <v/>
      </c>
      <c r="U1903" s="34">
        <f>N1903+T1903</f>
        <v/>
      </c>
      <c r="V1903" s="33">
        <f>N1903/S1903</f>
        <v/>
      </c>
      <c r="W1903" s="33">
        <f>T1903/S1903</f>
        <v/>
      </c>
      <c r="X1903" s="33">
        <f>U1903/S1903</f>
        <v/>
      </c>
      <c r="Y1903" s="4">
        <f>IF(T1903&gt;0,1,0)</f>
        <v/>
      </c>
      <c r="Z1903" s="4">
        <f>INDEX('Job Evaluation'!$I$5:$I$40,MATCH(G1903,'Job Evaluation'!$A$5:$A$40,0))</f>
        <v/>
      </c>
      <c r="AA1903" s="4">
        <f>SUMPRODUCT(($C$2:$C$3444=C1903)*($X$2:$X$3444&lt;X1903))+SUMPRODUCT(($C$2:C1903=C1903)*($X$2:X1903=X1903))</f>
        <v/>
      </c>
      <c r="AB1903" s="4">
        <f>MIN(4,INT((AA1903-1)*4/COUNTIF($C$2:$C$3444,C1903))+1)</f>
        <v/>
      </c>
    </row>
    <row r="1904">
      <c r="A1904" s="5" t="inlineStr">
        <is>
          <t>W02207</t>
        </is>
      </c>
      <c r="B1904" s="5" t="inlineStr">
        <is>
          <t>ES · Barcelona</t>
        </is>
      </c>
      <c r="C1904" s="5" t="inlineStr">
        <is>
          <t>ES</t>
        </is>
      </c>
      <c r="D1904" s="5" t="inlineStr">
        <is>
          <t>Barcelona</t>
        </is>
      </c>
      <c r="E1904" s="5" t="inlineStr">
        <is>
          <t>Tech</t>
        </is>
      </c>
      <c r="F1904" s="5" t="inlineStr">
        <is>
          <t>L6</t>
        </is>
      </c>
      <c r="G1904" s="5" t="inlineStr">
        <is>
          <t>Tech L6</t>
        </is>
      </c>
      <c r="H1904" s="5" t="inlineStr">
        <is>
          <t>F</t>
        </is>
      </c>
      <c r="I1904" s="5" t="inlineStr">
        <is>
          <t>Permanent</t>
        </is>
      </c>
      <c r="J1904" s="5" t="inlineStr">
        <is>
          <t>Onsite</t>
        </is>
      </c>
      <c r="K1904" s="5" t="n">
        <v>1</v>
      </c>
      <c r="L1904" s="5" t="n">
        <v>40</v>
      </c>
      <c r="M1904" s="5" t="n">
        <v>3</v>
      </c>
      <c r="N1904" s="41" t="n">
        <v>115200</v>
      </c>
      <c r="O1904" s="41" t="n">
        <v>24320</v>
      </c>
      <c r="P1904" s="41" t="n">
        <v>0</v>
      </c>
      <c r="Q1904" s="41" t="n">
        <v>0</v>
      </c>
      <c r="R1904" s="41" t="n">
        <v>5400</v>
      </c>
      <c r="S1904" s="28">
        <f>L1904*Settings!$C$7</f>
        <v/>
      </c>
      <c r="T1904" s="34">
        <f>O1904+P1904+Q1904+R1904</f>
        <v/>
      </c>
      <c r="U1904" s="34">
        <f>N1904+T1904</f>
        <v/>
      </c>
      <c r="V1904" s="33">
        <f>N1904/S1904</f>
        <v/>
      </c>
      <c r="W1904" s="33">
        <f>T1904/S1904</f>
        <v/>
      </c>
      <c r="X1904" s="33">
        <f>U1904/S1904</f>
        <v/>
      </c>
      <c r="Y1904" s="4">
        <f>IF(T1904&gt;0,1,0)</f>
        <v/>
      </c>
      <c r="Z1904" s="4">
        <f>INDEX('Job Evaluation'!$I$5:$I$40,MATCH(G1904,'Job Evaluation'!$A$5:$A$40,0))</f>
        <v/>
      </c>
      <c r="AA1904" s="4">
        <f>SUMPRODUCT(($C$2:$C$3444=C1904)*($X$2:$X$3444&lt;X1904))+SUMPRODUCT(($C$2:C1904=C1904)*($X$2:X1904=X1904))</f>
        <v/>
      </c>
      <c r="AB1904" s="4">
        <f>MIN(4,INT((AA1904-1)*4/COUNTIF($C$2:$C$3444,C1904))+1)</f>
        <v/>
      </c>
    </row>
    <row r="1905">
      <c r="A1905" s="5" t="inlineStr">
        <is>
          <t>W02208</t>
        </is>
      </c>
      <c r="B1905" s="5" t="inlineStr">
        <is>
          <t>DE · Munich</t>
        </is>
      </c>
      <c r="C1905" s="5" t="inlineStr">
        <is>
          <t>DE</t>
        </is>
      </c>
      <c r="D1905" s="5" t="inlineStr">
        <is>
          <t>Munich</t>
        </is>
      </c>
      <c r="E1905" s="5" t="inlineStr">
        <is>
          <t>Sales</t>
        </is>
      </c>
      <c r="F1905" s="5" t="inlineStr">
        <is>
          <t>L1</t>
        </is>
      </c>
      <c r="G1905" s="5" t="inlineStr">
        <is>
          <t>Sales L1</t>
        </is>
      </c>
      <c r="H1905" s="5" t="inlineStr">
        <is>
          <t>F</t>
        </is>
      </c>
      <c r="I1905" s="5" t="inlineStr">
        <is>
          <t>Permanent</t>
        </is>
      </c>
      <c r="J1905" s="5" t="inlineStr">
        <is>
          <t>Hybrid</t>
        </is>
      </c>
      <c r="K1905" s="5" t="n">
        <v>1</v>
      </c>
      <c r="L1905" s="5" t="n">
        <v>40</v>
      </c>
      <c r="M1905" s="5" t="n">
        <v>2</v>
      </c>
      <c r="N1905" s="41" t="n">
        <v>40950</v>
      </c>
      <c r="O1905" s="41" t="n">
        <v>0</v>
      </c>
      <c r="P1905" s="41" t="n">
        <v>5510</v>
      </c>
      <c r="Q1905" s="41" t="n">
        <v>0</v>
      </c>
      <c r="R1905" s="41" t="n">
        <v>0</v>
      </c>
      <c r="S1905" s="28">
        <f>L1905*Settings!$C$7</f>
        <v/>
      </c>
      <c r="T1905" s="34">
        <f>O1905+P1905+Q1905+R1905</f>
        <v/>
      </c>
      <c r="U1905" s="34">
        <f>N1905+T1905</f>
        <v/>
      </c>
      <c r="V1905" s="33">
        <f>N1905/S1905</f>
        <v/>
      </c>
      <c r="W1905" s="33">
        <f>T1905/S1905</f>
        <v/>
      </c>
      <c r="X1905" s="33">
        <f>U1905/S1905</f>
        <v/>
      </c>
      <c r="Y1905" s="4">
        <f>IF(T1905&gt;0,1,0)</f>
        <v/>
      </c>
      <c r="Z1905" s="4">
        <f>INDEX('Job Evaluation'!$I$5:$I$40,MATCH(G1905,'Job Evaluation'!$A$5:$A$40,0))</f>
        <v/>
      </c>
      <c r="AA1905" s="4">
        <f>SUMPRODUCT(($C$2:$C$3444=C1905)*($X$2:$X$3444&lt;X1905))+SUMPRODUCT(($C$2:C1905=C1905)*($X$2:X1905=X1905))</f>
        <v/>
      </c>
      <c r="AB1905" s="4">
        <f>MIN(4,INT((AA1905-1)*4/COUNTIF($C$2:$C$3444,C1905))+1)</f>
        <v/>
      </c>
    </row>
    <row r="1906">
      <c r="A1906" s="5" t="inlineStr">
        <is>
          <t>W02209</t>
        </is>
      </c>
      <c r="B1906" s="5" t="inlineStr">
        <is>
          <t>IT · Milan</t>
        </is>
      </c>
      <c r="C1906" s="5" t="inlineStr">
        <is>
          <t>IT</t>
        </is>
      </c>
      <c r="D1906" s="5" t="inlineStr">
        <is>
          <t>Milan</t>
        </is>
      </c>
      <c r="E1906" s="5" t="inlineStr">
        <is>
          <t>Finance</t>
        </is>
      </c>
      <c r="F1906" s="5" t="inlineStr">
        <is>
          <t>L1</t>
        </is>
      </c>
      <c r="G1906" s="5" t="inlineStr">
        <is>
          <t>Finance L1</t>
        </is>
      </c>
      <c r="H1906" s="5" t="inlineStr">
        <is>
          <t>M</t>
        </is>
      </c>
      <c r="I1906" s="5" t="inlineStr">
        <is>
          <t>Fixed-term</t>
        </is>
      </c>
      <c r="J1906" s="5" t="inlineStr">
        <is>
          <t>Hybrid</t>
        </is>
      </c>
      <c r="K1906" s="5" t="n">
        <v>1</v>
      </c>
      <c r="L1906" s="5" t="n">
        <v>40</v>
      </c>
      <c r="M1906" s="5" t="n">
        <v>3</v>
      </c>
      <c r="N1906" s="41" t="n">
        <v>24650</v>
      </c>
      <c r="O1906" s="41" t="n">
        <v>0</v>
      </c>
      <c r="P1906" s="41" t="n">
        <v>0</v>
      </c>
      <c r="Q1906" s="41" t="n">
        <v>0</v>
      </c>
      <c r="R1906" s="41" t="n">
        <v>0</v>
      </c>
      <c r="S1906" s="28">
        <f>L1906*Settings!$C$7</f>
        <v/>
      </c>
      <c r="T1906" s="34">
        <f>O1906+P1906+Q1906+R1906</f>
        <v/>
      </c>
      <c r="U1906" s="34">
        <f>N1906+T1906</f>
        <v/>
      </c>
      <c r="V1906" s="33">
        <f>N1906/S1906</f>
        <v/>
      </c>
      <c r="W1906" s="33">
        <f>T1906/S1906</f>
        <v/>
      </c>
      <c r="X1906" s="33">
        <f>U1906/S1906</f>
        <v/>
      </c>
      <c r="Y1906" s="4">
        <f>IF(T1906&gt;0,1,0)</f>
        <v/>
      </c>
      <c r="Z1906" s="4">
        <f>INDEX('Job Evaluation'!$I$5:$I$40,MATCH(G1906,'Job Evaluation'!$A$5:$A$40,0))</f>
        <v/>
      </c>
      <c r="AA1906" s="4">
        <f>SUMPRODUCT(($C$2:$C$3444=C1906)*($X$2:$X$3444&lt;X1906))+SUMPRODUCT(($C$2:C1906=C1906)*($X$2:X1906=X1906))</f>
        <v/>
      </c>
      <c r="AB1906" s="4">
        <f>MIN(4,INT((AA1906-1)*4/COUNTIF($C$2:$C$3444,C1906))+1)</f>
        <v/>
      </c>
    </row>
    <row r="1907">
      <c r="A1907" s="5" t="inlineStr">
        <is>
          <t>W02211</t>
        </is>
      </c>
      <c r="B1907" s="5" t="inlineStr">
        <is>
          <t>IT · Milan</t>
        </is>
      </c>
      <c r="C1907" s="5" t="inlineStr">
        <is>
          <t>IT</t>
        </is>
      </c>
      <c r="D1907" s="5" t="inlineStr">
        <is>
          <t>Milan</t>
        </is>
      </c>
      <c r="E1907" s="5" t="inlineStr">
        <is>
          <t>Finance</t>
        </is>
      </c>
      <c r="F1907" s="5" t="inlineStr">
        <is>
          <t>L1</t>
        </is>
      </c>
      <c r="G1907" s="5" t="inlineStr">
        <is>
          <t>Finance L1</t>
        </is>
      </c>
      <c r="H1907" s="5" t="inlineStr">
        <is>
          <t>F</t>
        </is>
      </c>
      <c r="I1907" s="5" t="inlineStr">
        <is>
          <t>Permanent</t>
        </is>
      </c>
      <c r="J1907" s="5" t="inlineStr">
        <is>
          <t>Hybrid</t>
        </is>
      </c>
      <c r="K1907" s="5" t="n">
        <v>1</v>
      </c>
      <c r="L1907" s="5" t="n">
        <v>40</v>
      </c>
      <c r="M1907" s="5" t="n">
        <v>4</v>
      </c>
      <c r="N1907" s="41" t="n">
        <v>28450</v>
      </c>
      <c r="O1907" s="41" t="n">
        <v>0</v>
      </c>
      <c r="P1907" s="41" t="n">
        <v>0</v>
      </c>
      <c r="Q1907" s="41" t="n">
        <v>0</v>
      </c>
      <c r="R1907" s="41" t="n">
        <v>0</v>
      </c>
      <c r="S1907" s="28">
        <f>L1907*Settings!$C$7</f>
        <v/>
      </c>
      <c r="T1907" s="34">
        <f>O1907+P1907+Q1907+R1907</f>
        <v/>
      </c>
      <c r="U1907" s="34">
        <f>N1907+T1907</f>
        <v/>
      </c>
      <c r="V1907" s="33">
        <f>N1907/S1907</f>
        <v/>
      </c>
      <c r="W1907" s="33">
        <f>T1907/S1907</f>
        <v/>
      </c>
      <c r="X1907" s="33">
        <f>U1907/S1907</f>
        <v/>
      </c>
      <c r="Y1907" s="4">
        <f>IF(T1907&gt;0,1,0)</f>
        <v/>
      </c>
      <c r="Z1907" s="4">
        <f>INDEX('Job Evaluation'!$I$5:$I$40,MATCH(G1907,'Job Evaluation'!$A$5:$A$40,0))</f>
        <v/>
      </c>
      <c r="AA1907" s="4">
        <f>SUMPRODUCT(($C$2:$C$3444=C1907)*($X$2:$X$3444&lt;X1907))+SUMPRODUCT(($C$2:C1907=C1907)*($X$2:X1907=X1907))</f>
        <v/>
      </c>
      <c r="AB1907" s="4">
        <f>MIN(4,INT((AA1907-1)*4/COUNTIF($C$2:$C$3444,C1907))+1)</f>
        <v/>
      </c>
    </row>
    <row r="1908">
      <c r="A1908" s="5" t="inlineStr">
        <is>
          <t>W02212</t>
        </is>
      </c>
      <c r="B1908" s="5" t="inlineStr">
        <is>
          <t>IT · Milan</t>
        </is>
      </c>
      <c r="C1908" s="5" t="inlineStr">
        <is>
          <t>IT</t>
        </is>
      </c>
      <c r="D1908" s="5" t="inlineStr">
        <is>
          <t>Milan</t>
        </is>
      </c>
      <c r="E1908" s="5" t="inlineStr">
        <is>
          <t>Customer Service</t>
        </is>
      </c>
      <c r="F1908" s="5" t="inlineStr">
        <is>
          <t>L6</t>
        </is>
      </c>
      <c r="G1908" s="5" t="inlineStr">
        <is>
          <t>Customer Service L6</t>
        </is>
      </c>
      <c r="H1908" s="5" t="inlineStr">
        <is>
          <t>M</t>
        </is>
      </c>
      <c r="I1908" s="5" t="inlineStr">
        <is>
          <t>Permanent</t>
        </is>
      </c>
      <c r="J1908" s="5" t="inlineStr">
        <is>
          <t>Onsite</t>
        </is>
      </c>
      <c r="K1908" s="5" t="n">
        <v>1</v>
      </c>
      <c r="L1908" s="5" t="n">
        <v>40</v>
      </c>
      <c r="M1908" s="5" t="n">
        <v>4</v>
      </c>
      <c r="N1908" s="41" t="n">
        <v>88300</v>
      </c>
      <c r="O1908" s="41" t="n">
        <v>22150</v>
      </c>
      <c r="P1908" s="41" t="n">
        <v>0</v>
      </c>
      <c r="Q1908" s="41" t="n">
        <v>0</v>
      </c>
      <c r="R1908" s="41" t="n">
        <v>6000</v>
      </c>
      <c r="S1908" s="28">
        <f>L1908*Settings!$C$7</f>
        <v/>
      </c>
      <c r="T1908" s="34">
        <f>O1908+P1908+Q1908+R1908</f>
        <v/>
      </c>
      <c r="U1908" s="34">
        <f>N1908+T1908</f>
        <v/>
      </c>
      <c r="V1908" s="33">
        <f>N1908/S1908</f>
        <v/>
      </c>
      <c r="W1908" s="33">
        <f>T1908/S1908</f>
        <v/>
      </c>
      <c r="X1908" s="33">
        <f>U1908/S1908</f>
        <v/>
      </c>
      <c r="Y1908" s="4">
        <f>IF(T1908&gt;0,1,0)</f>
        <v/>
      </c>
      <c r="Z1908" s="4">
        <f>INDEX('Job Evaluation'!$I$5:$I$40,MATCH(G1908,'Job Evaluation'!$A$5:$A$40,0))</f>
        <v/>
      </c>
      <c r="AA1908" s="4">
        <f>SUMPRODUCT(($C$2:$C$3444=C1908)*($X$2:$X$3444&lt;X1908))+SUMPRODUCT(($C$2:C1908=C1908)*($X$2:X1908=X1908))</f>
        <v/>
      </c>
      <c r="AB1908" s="4">
        <f>MIN(4,INT((AA1908-1)*4/COUNTIF($C$2:$C$3444,C1908))+1)</f>
        <v/>
      </c>
    </row>
    <row r="1909">
      <c r="A1909" s="5" t="inlineStr">
        <is>
          <t>W02213</t>
        </is>
      </c>
      <c r="B1909" s="5" t="inlineStr">
        <is>
          <t>ES · Barcelona</t>
        </is>
      </c>
      <c r="C1909" s="5" t="inlineStr">
        <is>
          <t>ES</t>
        </is>
      </c>
      <c r="D1909" s="5" t="inlineStr">
        <is>
          <t>Barcelona</t>
        </is>
      </c>
      <c r="E1909" s="5" t="inlineStr">
        <is>
          <t>Operations</t>
        </is>
      </c>
      <c r="F1909" s="5" t="inlineStr">
        <is>
          <t>L3</t>
        </is>
      </c>
      <c r="G1909" s="5" t="inlineStr">
        <is>
          <t>Operations L3</t>
        </is>
      </c>
      <c r="H1909" s="5" t="inlineStr">
        <is>
          <t>F</t>
        </is>
      </c>
      <c r="I1909" s="5" t="inlineStr">
        <is>
          <t>Permanent</t>
        </is>
      </c>
      <c r="J1909" s="5" t="inlineStr">
        <is>
          <t>Hybrid</t>
        </is>
      </c>
      <c r="K1909" s="5" t="n">
        <v>0.8</v>
      </c>
      <c r="L1909" s="5" t="n">
        <v>32</v>
      </c>
      <c r="M1909" s="5" t="n">
        <v>3</v>
      </c>
      <c r="N1909" s="41" t="n">
        <v>24440</v>
      </c>
      <c r="O1909" s="41" t="n">
        <v>1180</v>
      </c>
      <c r="P1909" s="41" t="n">
        <v>0</v>
      </c>
      <c r="Q1909" s="41" t="n">
        <v>0</v>
      </c>
      <c r="R1909" s="41" t="n">
        <v>0</v>
      </c>
      <c r="S1909" s="28">
        <f>L1909*Settings!$C$7</f>
        <v/>
      </c>
      <c r="T1909" s="34">
        <f>O1909+P1909+Q1909+R1909</f>
        <v/>
      </c>
      <c r="U1909" s="34">
        <f>N1909+T1909</f>
        <v/>
      </c>
      <c r="V1909" s="33">
        <f>N1909/S1909</f>
        <v/>
      </c>
      <c r="W1909" s="33">
        <f>T1909/S1909</f>
        <v/>
      </c>
      <c r="X1909" s="33">
        <f>U1909/S1909</f>
        <v/>
      </c>
      <c r="Y1909" s="4">
        <f>IF(T1909&gt;0,1,0)</f>
        <v/>
      </c>
      <c r="Z1909" s="4">
        <f>INDEX('Job Evaluation'!$I$5:$I$40,MATCH(G1909,'Job Evaluation'!$A$5:$A$40,0))</f>
        <v/>
      </c>
      <c r="AA1909" s="4">
        <f>SUMPRODUCT(($C$2:$C$3444=C1909)*($X$2:$X$3444&lt;X1909))+SUMPRODUCT(($C$2:C1909=C1909)*($X$2:X1909=X1909))</f>
        <v/>
      </c>
      <c r="AB1909" s="4">
        <f>MIN(4,INT((AA1909-1)*4/COUNTIF($C$2:$C$3444,C1909))+1)</f>
        <v/>
      </c>
    </row>
    <row r="1910">
      <c r="A1910" s="5" t="inlineStr">
        <is>
          <t>W02214</t>
        </is>
      </c>
      <c r="B1910" s="5" t="inlineStr">
        <is>
          <t>ES · Barcelona</t>
        </is>
      </c>
      <c r="C1910" s="5" t="inlineStr">
        <is>
          <t>ES</t>
        </is>
      </c>
      <c r="D1910" s="5" t="inlineStr">
        <is>
          <t>Barcelona</t>
        </is>
      </c>
      <c r="E1910" s="5" t="inlineStr">
        <is>
          <t>Finance</t>
        </is>
      </c>
      <c r="F1910" s="5" t="inlineStr">
        <is>
          <t>L2</t>
        </is>
      </c>
      <c r="G1910" s="5" t="inlineStr">
        <is>
          <t>Finance L2</t>
        </is>
      </c>
      <c r="H1910" s="5" t="inlineStr">
        <is>
          <t>M</t>
        </is>
      </c>
      <c r="I1910" s="5" t="inlineStr">
        <is>
          <t>Permanent</t>
        </is>
      </c>
      <c r="J1910" s="5" t="inlineStr">
        <is>
          <t>Onsite</t>
        </is>
      </c>
      <c r="K1910" s="5" t="n">
        <v>1</v>
      </c>
      <c r="L1910" s="5" t="n">
        <v>40</v>
      </c>
      <c r="M1910" s="5" t="n">
        <v>4</v>
      </c>
      <c r="N1910" s="41" t="n">
        <v>36350</v>
      </c>
      <c r="O1910" s="41" t="n">
        <v>0</v>
      </c>
      <c r="P1910" s="41" t="n">
        <v>0</v>
      </c>
      <c r="Q1910" s="41" t="n">
        <v>0</v>
      </c>
      <c r="R1910" s="41" t="n">
        <v>0</v>
      </c>
      <c r="S1910" s="28">
        <f>L1910*Settings!$C$7</f>
        <v/>
      </c>
      <c r="T1910" s="34">
        <f>O1910+P1910+Q1910+R1910</f>
        <v/>
      </c>
      <c r="U1910" s="34">
        <f>N1910+T1910</f>
        <v/>
      </c>
      <c r="V1910" s="33">
        <f>N1910/S1910</f>
        <v/>
      </c>
      <c r="W1910" s="33">
        <f>T1910/S1910</f>
        <v/>
      </c>
      <c r="X1910" s="33">
        <f>U1910/S1910</f>
        <v/>
      </c>
      <c r="Y1910" s="4">
        <f>IF(T1910&gt;0,1,0)</f>
        <v/>
      </c>
      <c r="Z1910" s="4">
        <f>INDEX('Job Evaluation'!$I$5:$I$40,MATCH(G1910,'Job Evaluation'!$A$5:$A$40,0))</f>
        <v/>
      </c>
      <c r="AA1910" s="4">
        <f>SUMPRODUCT(($C$2:$C$3444=C1910)*($X$2:$X$3444&lt;X1910))+SUMPRODUCT(($C$2:C1910=C1910)*($X$2:X1910=X1910))</f>
        <v/>
      </c>
      <c r="AB1910" s="4">
        <f>MIN(4,INT((AA1910-1)*4/COUNTIF($C$2:$C$3444,C1910))+1)</f>
        <v/>
      </c>
    </row>
    <row r="1911">
      <c r="A1911" s="5" t="inlineStr">
        <is>
          <t>W02215</t>
        </is>
      </c>
      <c r="B1911" s="5" t="inlineStr">
        <is>
          <t>IT · Milan</t>
        </is>
      </c>
      <c r="C1911" s="5" t="inlineStr">
        <is>
          <t>IT</t>
        </is>
      </c>
      <c r="D1911" s="5" t="inlineStr">
        <is>
          <t>Milan</t>
        </is>
      </c>
      <c r="E1911" s="5" t="inlineStr">
        <is>
          <t>Finance</t>
        </is>
      </c>
      <c r="F1911" s="5" t="inlineStr">
        <is>
          <t>L2</t>
        </is>
      </c>
      <c r="G1911" s="5" t="inlineStr">
        <is>
          <t>Finance L2</t>
        </is>
      </c>
      <c r="H1911" s="5" t="inlineStr">
        <is>
          <t>F</t>
        </is>
      </c>
      <c r="I1911" s="5" t="inlineStr">
        <is>
          <t>Permanent</t>
        </is>
      </c>
      <c r="J1911" s="5" t="inlineStr">
        <is>
          <t>Hybrid</t>
        </is>
      </c>
      <c r="K1911" s="5" t="n">
        <v>1</v>
      </c>
      <c r="L1911" s="5" t="n">
        <v>40</v>
      </c>
      <c r="M1911" s="5" t="n">
        <v>4</v>
      </c>
      <c r="N1911" s="41" t="n">
        <v>34000</v>
      </c>
      <c r="O1911" s="41" t="n">
        <v>0</v>
      </c>
      <c r="P1911" s="41" t="n">
        <v>0</v>
      </c>
      <c r="Q1911" s="41" t="n">
        <v>0</v>
      </c>
      <c r="R1911" s="41" t="n">
        <v>0</v>
      </c>
      <c r="S1911" s="28">
        <f>L1911*Settings!$C$7</f>
        <v/>
      </c>
      <c r="T1911" s="34">
        <f>O1911+P1911+Q1911+R1911</f>
        <v/>
      </c>
      <c r="U1911" s="34">
        <f>N1911+T1911</f>
        <v/>
      </c>
      <c r="V1911" s="33">
        <f>N1911/S1911</f>
        <v/>
      </c>
      <c r="W1911" s="33">
        <f>T1911/S1911</f>
        <v/>
      </c>
      <c r="X1911" s="33">
        <f>U1911/S1911</f>
        <v/>
      </c>
      <c r="Y1911" s="4">
        <f>IF(T1911&gt;0,1,0)</f>
        <v/>
      </c>
      <c r="Z1911" s="4">
        <f>INDEX('Job Evaluation'!$I$5:$I$40,MATCH(G1911,'Job Evaluation'!$A$5:$A$40,0))</f>
        <v/>
      </c>
      <c r="AA1911" s="4">
        <f>SUMPRODUCT(($C$2:$C$3444=C1911)*($X$2:$X$3444&lt;X1911))+SUMPRODUCT(($C$2:C1911=C1911)*($X$2:X1911=X1911))</f>
        <v/>
      </c>
      <c r="AB1911" s="4">
        <f>MIN(4,INT((AA1911-1)*4/COUNTIF($C$2:$C$3444,C1911))+1)</f>
        <v/>
      </c>
    </row>
    <row r="1912">
      <c r="A1912" s="5" t="inlineStr">
        <is>
          <t>W02217</t>
        </is>
      </c>
      <c r="B1912" s="5" t="inlineStr">
        <is>
          <t>PL · Kraków</t>
        </is>
      </c>
      <c r="C1912" s="5" t="inlineStr">
        <is>
          <t>PL</t>
        </is>
      </c>
      <c r="D1912" s="5" t="inlineStr">
        <is>
          <t>Krakow</t>
        </is>
      </c>
      <c r="E1912" s="5" t="inlineStr">
        <is>
          <t>Customer Service</t>
        </is>
      </c>
      <c r="F1912" s="5" t="inlineStr">
        <is>
          <t>L3</t>
        </is>
      </c>
      <c r="G1912" s="5" t="inlineStr">
        <is>
          <t>Customer Service L3</t>
        </is>
      </c>
      <c r="H1912" s="5" t="inlineStr">
        <is>
          <t>F</t>
        </is>
      </c>
      <c r="I1912" s="5" t="inlineStr">
        <is>
          <t>Permanent</t>
        </is>
      </c>
      <c r="J1912" s="5" t="inlineStr">
        <is>
          <t>Hybrid</t>
        </is>
      </c>
      <c r="K1912" s="5" t="n">
        <v>1</v>
      </c>
      <c r="L1912" s="5" t="n">
        <v>40</v>
      </c>
      <c r="M1912" s="5" t="n">
        <v>3</v>
      </c>
      <c r="N1912" s="41" t="n">
        <v>33450</v>
      </c>
      <c r="O1912" s="41" t="n">
        <v>1810</v>
      </c>
      <c r="P1912" s="41" t="n">
        <v>0</v>
      </c>
      <c r="Q1912" s="41" t="n">
        <v>0</v>
      </c>
      <c r="R1912" s="41" t="n">
        <v>0</v>
      </c>
      <c r="S1912" s="28">
        <f>L1912*Settings!$C$7</f>
        <v/>
      </c>
      <c r="T1912" s="34">
        <f>O1912+P1912+Q1912+R1912</f>
        <v/>
      </c>
      <c r="U1912" s="34">
        <f>N1912+T1912</f>
        <v/>
      </c>
      <c r="V1912" s="33">
        <f>N1912/S1912</f>
        <v/>
      </c>
      <c r="W1912" s="33">
        <f>T1912/S1912</f>
        <v/>
      </c>
      <c r="X1912" s="33">
        <f>U1912/S1912</f>
        <v/>
      </c>
      <c r="Y1912" s="4">
        <f>IF(T1912&gt;0,1,0)</f>
        <v/>
      </c>
      <c r="Z1912" s="4">
        <f>INDEX('Job Evaluation'!$I$5:$I$40,MATCH(G1912,'Job Evaluation'!$A$5:$A$40,0))</f>
        <v/>
      </c>
      <c r="AA1912" s="4">
        <f>SUMPRODUCT(($C$2:$C$3444=C1912)*($X$2:$X$3444&lt;X1912))+SUMPRODUCT(($C$2:C1912=C1912)*($X$2:X1912=X1912))</f>
        <v/>
      </c>
      <c r="AB1912" s="4">
        <f>MIN(4,INT((AA1912-1)*4/COUNTIF($C$2:$C$3444,C1912))+1)</f>
        <v/>
      </c>
    </row>
    <row r="1913">
      <c r="A1913" s="5" t="inlineStr">
        <is>
          <t>W02218</t>
        </is>
      </c>
      <c r="B1913" s="5" t="inlineStr">
        <is>
          <t>PL · Kraków</t>
        </is>
      </c>
      <c r="C1913" s="5" t="inlineStr">
        <is>
          <t>PL</t>
        </is>
      </c>
      <c r="D1913" s="5" t="inlineStr">
        <is>
          <t>Krakow</t>
        </is>
      </c>
      <c r="E1913" s="5" t="inlineStr">
        <is>
          <t>Customer Service</t>
        </is>
      </c>
      <c r="F1913" s="5" t="inlineStr">
        <is>
          <t>L1</t>
        </is>
      </c>
      <c r="G1913" s="5" t="inlineStr">
        <is>
          <t>Customer Service L1</t>
        </is>
      </c>
      <c r="H1913" s="5" t="inlineStr">
        <is>
          <t>F</t>
        </is>
      </c>
      <c r="I1913" s="5" t="inlineStr">
        <is>
          <t>Permanent</t>
        </is>
      </c>
      <c r="J1913" s="5" t="inlineStr">
        <is>
          <t>Hybrid</t>
        </is>
      </c>
      <c r="K1913" s="5" t="n">
        <v>1</v>
      </c>
      <c r="L1913" s="5" t="n">
        <v>40</v>
      </c>
      <c r="M1913" s="5" t="n">
        <v>3</v>
      </c>
      <c r="N1913" s="41" t="n">
        <v>19650</v>
      </c>
      <c r="O1913" s="41" t="n">
        <v>0</v>
      </c>
      <c r="P1913" s="41" t="n">
        <v>0</v>
      </c>
      <c r="Q1913" s="41" t="n">
        <v>0</v>
      </c>
      <c r="R1913" s="41" t="n">
        <v>0</v>
      </c>
      <c r="S1913" s="28">
        <f>L1913*Settings!$C$7</f>
        <v/>
      </c>
      <c r="T1913" s="34">
        <f>O1913+P1913+Q1913+R1913</f>
        <v/>
      </c>
      <c r="U1913" s="34">
        <f>N1913+T1913</f>
        <v/>
      </c>
      <c r="V1913" s="33">
        <f>N1913/S1913</f>
        <v/>
      </c>
      <c r="W1913" s="33">
        <f>T1913/S1913</f>
        <v/>
      </c>
      <c r="X1913" s="33">
        <f>U1913/S1913</f>
        <v/>
      </c>
      <c r="Y1913" s="4">
        <f>IF(T1913&gt;0,1,0)</f>
        <v/>
      </c>
      <c r="Z1913" s="4">
        <f>INDEX('Job Evaluation'!$I$5:$I$40,MATCH(G1913,'Job Evaluation'!$A$5:$A$40,0))</f>
        <v/>
      </c>
      <c r="AA1913" s="4">
        <f>SUMPRODUCT(($C$2:$C$3444=C1913)*($X$2:$X$3444&lt;X1913))+SUMPRODUCT(($C$2:C1913=C1913)*($X$2:X1913=X1913))</f>
        <v/>
      </c>
      <c r="AB1913" s="4">
        <f>MIN(4,INT((AA1913-1)*4/COUNTIF($C$2:$C$3444,C1913))+1)</f>
        <v/>
      </c>
    </row>
    <row r="1914">
      <c r="A1914" s="5" t="inlineStr">
        <is>
          <t>W02219</t>
        </is>
      </c>
      <c r="B1914" s="5" t="inlineStr">
        <is>
          <t>PL · Kraków</t>
        </is>
      </c>
      <c r="C1914" s="5" t="inlineStr">
        <is>
          <t>PL</t>
        </is>
      </c>
      <c r="D1914" s="5" t="inlineStr">
        <is>
          <t>Krakow</t>
        </is>
      </c>
      <c r="E1914" s="5" t="inlineStr">
        <is>
          <t>Sales</t>
        </is>
      </c>
      <c r="F1914" s="5" t="inlineStr">
        <is>
          <t>L2</t>
        </is>
      </c>
      <c r="G1914" s="5" t="inlineStr">
        <is>
          <t>Sales L2</t>
        </is>
      </c>
      <c r="H1914" s="5" t="inlineStr">
        <is>
          <t>M</t>
        </is>
      </c>
      <c r="I1914" s="5" t="inlineStr">
        <is>
          <t>Permanent</t>
        </is>
      </c>
      <c r="J1914" s="5" t="inlineStr">
        <is>
          <t>Onsite</t>
        </is>
      </c>
      <c r="K1914" s="5" t="n">
        <v>1</v>
      </c>
      <c r="L1914" s="5" t="n">
        <v>40</v>
      </c>
      <c r="M1914" s="5" t="n">
        <v>2</v>
      </c>
      <c r="N1914" s="41" t="n">
        <v>29000</v>
      </c>
      <c r="O1914" s="41" t="n">
        <v>0</v>
      </c>
      <c r="P1914" s="41" t="n">
        <v>5660</v>
      </c>
      <c r="Q1914" s="41" t="n">
        <v>0</v>
      </c>
      <c r="R1914" s="41" t="n">
        <v>0</v>
      </c>
      <c r="S1914" s="28">
        <f>L1914*Settings!$C$7</f>
        <v/>
      </c>
      <c r="T1914" s="34">
        <f>O1914+P1914+Q1914+R1914</f>
        <v/>
      </c>
      <c r="U1914" s="34">
        <f>N1914+T1914</f>
        <v/>
      </c>
      <c r="V1914" s="33">
        <f>N1914/S1914</f>
        <v/>
      </c>
      <c r="W1914" s="33">
        <f>T1914/S1914</f>
        <v/>
      </c>
      <c r="X1914" s="33">
        <f>U1914/S1914</f>
        <v/>
      </c>
      <c r="Y1914" s="4">
        <f>IF(T1914&gt;0,1,0)</f>
        <v/>
      </c>
      <c r="Z1914" s="4">
        <f>INDEX('Job Evaluation'!$I$5:$I$40,MATCH(G1914,'Job Evaluation'!$A$5:$A$40,0))</f>
        <v/>
      </c>
      <c r="AA1914" s="4">
        <f>SUMPRODUCT(($C$2:$C$3444=C1914)*($X$2:$X$3444&lt;X1914))+SUMPRODUCT(($C$2:C1914=C1914)*($X$2:X1914=X1914))</f>
        <v/>
      </c>
      <c r="AB1914" s="4">
        <f>MIN(4,INT((AA1914-1)*4/COUNTIF($C$2:$C$3444,C1914))+1)</f>
        <v/>
      </c>
    </row>
    <row r="1915">
      <c r="A1915" s="5" t="inlineStr">
        <is>
          <t>W02220</t>
        </is>
      </c>
      <c r="B1915" s="5" t="inlineStr">
        <is>
          <t>ES · Barcelona</t>
        </is>
      </c>
      <c r="C1915" s="5" t="inlineStr">
        <is>
          <t>ES</t>
        </is>
      </c>
      <c r="D1915" s="5" t="inlineStr">
        <is>
          <t>Barcelona</t>
        </is>
      </c>
      <c r="E1915" s="5" t="inlineStr">
        <is>
          <t>Sales</t>
        </is>
      </c>
      <c r="F1915" s="5" t="inlineStr">
        <is>
          <t>L3</t>
        </is>
      </c>
      <c r="G1915" s="5" t="inlineStr">
        <is>
          <t>Sales L3</t>
        </is>
      </c>
      <c r="H1915" s="5" t="inlineStr">
        <is>
          <t>M</t>
        </is>
      </c>
      <c r="I1915" s="5" t="inlineStr">
        <is>
          <t>Permanent</t>
        </is>
      </c>
      <c r="J1915" s="5" t="inlineStr">
        <is>
          <t>Remote</t>
        </is>
      </c>
      <c r="K1915" s="5" t="n">
        <v>1</v>
      </c>
      <c r="L1915" s="5" t="n">
        <v>40</v>
      </c>
      <c r="M1915" s="5" t="n">
        <v>4</v>
      </c>
      <c r="N1915" s="41" t="n">
        <v>52200</v>
      </c>
      <c r="O1915" s="41" t="n">
        <v>3290</v>
      </c>
      <c r="P1915" s="41" t="n">
        <v>7120</v>
      </c>
      <c r="Q1915" s="41" t="n">
        <v>0</v>
      </c>
      <c r="R1915" s="41" t="n">
        <v>0</v>
      </c>
      <c r="S1915" s="28">
        <f>L1915*Settings!$C$7</f>
        <v/>
      </c>
      <c r="T1915" s="34">
        <f>O1915+P1915+Q1915+R1915</f>
        <v/>
      </c>
      <c r="U1915" s="34">
        <f>N1915+T1915</f>
        <v/>
      </c>
      <c r="V1915" s="33">
        <f>N1915/S1915</f>
        <v/>
      </c>
      <c r="W1915" s="33">
        <f>T1915/S1915</f>
        <v/>
      </c>
      <c r="X1915" s="33">
        <f>U1915/S1915</f>
        <v/>
      </c>
      <c r="Y1915" s="4">
        <f>IF(T1915&gt;0,1,0)</f>
        <v/>
      </c>
      <c r="Z1915" s="4">
        <f>INDEX('Job Evaluation'!$I$5:$I$40,MATCH(G1915,'Job Evaluation'!$A$5:$A$40,0))</f>
        <v/>
      </c>
      <c r="AA1915" s="4">
        <f>SUMPRODUCT(($C$2:$C$3444=C1915)*($X$2:$X$3444&lt;X1915))+SUMPRODUCT(($C$2:C1915=C1915)*($X$2:X1915=X1915))</f>
        <v/>
      </c>
      <c r="AB1915" s="4">
        <f>MIN(4,INT((AA1915-1)*4/COUNTIF($C$2:$C$3444,C1915))+1)</f>
        <v/>
      </c>
    </row>
    <row r="1916">
      <c r="A1916" s="5" t="inlineStr">
        <is>
          <t>W02221</t>
        </is>
      </c>
      <c r="B1916" s="5" t="inlineStr">
        <is>
          <t>DE · Munich</t>
        </is>
      </c>
      <c r="C1916" s="5" t="inlineStr">
        <is>
          <t>DE</t>
        </is>
      </c>
      <c r="D1916" s="5" t="inlineStr">
        <is>
          <t>Munich</t>
        </is>
      </c>
      <c r="E1916" s="5" t="inlineStr">
        <is>
          <t>HR</t>
        </is>
      </c>
      <c r="F1916" s="5" t="inlineStr">
        <is>
          <t>L2</t>
        </is>
      </c>
      <c r="G1916" s="5" t="inlineStr">
        <is>
          <t>HR L2</t>
        </is>
      </c>
      <c r="H1916" s="5" t="inlineStr">
        <is>
          <t>F</t>
        </is>
      </c>
      <c r="I1916" s="5" t="inlineStr">
        <is>
          <t>Permanent</t>
        </is>
      </c>
      <c r="J1916" s="5" t="inlineStr">
        <is>
          <t>Hybrid</t>
        </is>
      </c>
      <c r="K1916" s="5" t="n">
        <v>1</v>
      </c>
      <c r="L1916" s="5" t="n">
        <v>40</v>
      </c>
      <c r="M1916" s="5" t="n">
        <v>3</v>
      </c>
      <c r="N1916" s="41" t="n">
        <v>45400</v>
      </c>
      <c r="O1916" s="41" t="n">
        <v>0</v>
      </c>
      <c r="P1916" s="41" t="n">
        <v>0</v>
      </c>
      <c r="Q1916" s="41" t="n">
        <v>0</v>
      </c>
      <c r="R1916" s="41" t="n">
        <v>0</v>
      </c>
      <c r="S1916" s="28">
        <f>L1916*Settings!$C$7</f>
        <v/>
      </c>
      <c r="T1916" s="34">
        <f>O1916+P1916+Q1916+R1916</f>
        <v/>
      </c>
      <c r="U1916" s="34">
        <f>N1916+T1916</f>
        <v/>
      </c>
      <c r="V1916" s="33">
        <f>N1916/S1916</f>
        <v/>
      </c>
      <c r="W1916" s="33">
        <f>T1916/S1916</f>
        <v/>
      </c>
      <c r="X1916" s="33">
        <f>U1916/S1916</f>
        <v/>
      </c>
      <c r="Y1916" s="4">
        <f>IF(T1916&gt;0,1,0)</f>
        <v/>
      </c>
      <c r="Z1916" s="4">
        <f>INDEX('Job Evaluation'!$I$5:$I$40,MATCH(G1916,'Job Evaluation'!$A$5:$A$40,0))</f>
        <v/>
      </c>
      <c r="AA1916" s="4">
        <f>SUMPRODUCT(($C$2:$C$3444=C1916)*($X$2:$X$3444&lt;X1916))+SUMPRODUCT(($C$2:C1916=C1916)*($X$2:X1916=X1916))</f>
        <v/>
      </c>
      <c r="AB1916" s="4">
        <f>MIN(4,INT((AA1916-1)*4/COUNTIF($C$2:$C$3444,C1916))+1)</f>
        <v/>
      </c>
    </row>
    <row r="1917">
      <c r="A1917" s="5" t="inlineStr">
        <is>
          <t>W02222</t>
        </is>
      </c>
      <c r="B1917" s="5" t="inlineStr">
        <is>
          <t>IT · Milan</t>
        </is>
      </c>
      <c r="C1917" s="5" t="inlineStr">
        <is>
          <t>IT</t>
        </is>
      </c>
      <c r="D1917" s="5" t="inlineStr">
        <is>
          <t>Milan</t>
        </is>
      </c>
      <c r="E1917" s="5" t="inlineStr">
        <is>
          <t>Finance</t>
        </is>
      </c>
      <c r="F1917" s="5" t="inlineStr">
        <is>
          <t>L2</t>
        </is>
      </c>
      <c r="G1917" s="5" t="inlineStr">
        <is>
          <t>Finance L2</t>
        </is>
      </c>
      <c r="H1917" s="5" t="inlineStr">
        <is>
          <t>M</t>
        </is>
      </c>
      <c r="I1917" s="5" t="inlineStr">
        <is>
          <t>Permanent</t>
        </is>
      </c>
      <c r="J1917" s="5" t="inlineStr">
        <is>
          <t>Onsite</t>
        </is>
      </c>
      <c r="K1917" s="5" t="n">
        <v>0.8</v>
      </c>
      <c r="L1917" s="5" t="n">
        <v>32</v>
      </c>
      <c r="M1917" s="5" t="n">
        <v>3</v>
      </c>
      <c r="N1917" s="41" t="n">
        <v>27360</v>
      </c>
      <c r="O1917" s="41" t="n">
        <v>0</v>
      </c>
      <c r="P1917" s="41" t="n">
        <v>0</v>
      </c>
      <c r="Q1917" s="41" t="n">
        <v>0</v>
      </c>
      <c r="R1917" s="41" t="n">
        <v>0</v>
      </c>
      <c r="S1917" s="28">
        <f>L1917*Settings!$C$7</f>
        <v/>
      </c>
      <c r="T1917" s="34">
        <f>O1917+P1917+Q1917+R1917</f>
        <v/>
      </c>
      <c r="U1917" s="34">
        <f>N1917+T1917</f>
        <v/>
      </c>
      <c r="V1917" s="33">
        <f>N1917/S1917</f>
        <v/>
      </c>
      <c r="W1917" s="33">
        <f>T1917/S1917</f>
        <v/>
      </c>
      <c r="X1917" s="33">
        <f>U1917/S1917</f>
        <v/>
      </c>
      <c r="Y1917" s="4">
        <f>IF(T1917&gt;0,1,0)</f>
        <v/>
      </c>
      <c r="Z1917" s="4">
        <f>INDEX('Job Evaluation'!$I$5:$I$40,MATCH(G1917,'Job Evaluation'!$A$5:$A$40,0))</f>
        <v/>
      </c>
      <c r="AA1917" s="4">
        <f>SUMPRODUCT(($C$2:$C$3444=C1917)*($X$2:$X$3444&lt;X1917))+SUMPRODUCT(($C$2:C1917=C1917)*($X$2:X1917=X1917))</f>
        <v/>
      </c>
      <c r="AB1917" s="4">
        <f>MIN(4,INT((AA1917-1)*4/COUNTIF($C$2:$C$3444,C1917))+1)</f>
        <v/>
      </c>
    </row>
    <row r="1918">
      <c r="A1918" s="5" t="inlineStr">
        <is>
          <t>W02223</t>
        </is>
      </c>
      <c r="B1918" s="5" t="inlineStr">
        <is>
          <t>IT · Milan</t>
        </is>
      </c>
      <c r="C1918" s="5" t="inlineStr">
        <is>
          <t>IT</t>
        </is>
      </c>
      <c r="D1918" s="5" t="inlineStr">
        <is>
          <t>Milan</t>
        </is>
      </c>
      <c r="E1918" s="5" t="inlineStr">
        <is>
          <t>Customer Service</t>
        </is>
      </c>
      <c r="F1918" s="5" t="inlineStr">
        <is>
          <t>L3</t>
        </is>
      </c>
      <c r="G1918" s="5" t="inlineStr">
        <is>
          <t>Customer Service L3</t>
        </is>
      </c>
      <c r="H1918" s="5" t="inlineStr">
        <is>
          <t>F</t>
        </is>
      </c>
      <c r="I1918" s="5" t="inlineStr">
        <is>
          <t>Fixed-term</t>
        </is>
      </c>
      <c r="J1918" s="5" t="inlineStr">
        <is>
          <t>Hybrid</t>
        </is>
      </c>
      <c r="K1918" s="5" t="n">
        <v>0.8</v>
      </c>
      <c r="L1918" s="5" t="n">
        <v>32</v>
      </c>
      <c r="M1918" s="5" t="n">
        <v>5</v>
      </c>
      <c r="N1918" s="41" t="n">
        <v>26480</v>
      </c>
      <c r="O1918" s="41" t="n">
        <v>2070</v>
      </c>
      <c r="P1918" s="41" t="n">
        <v>0</v>
      </c>
      <c r="Q1918" s="41" t="n">
        <v>0</v>
      </c>
      <c r="R1918" s="41" t="n">
        <v>0</v>
      </c>
      <c r="S1918" s="28">
        <f>L1918*Settings!$C$7</f>
        <v/>
      </c>
      <c r="T1918" s="34">
        <f>O1918+P1918+Q1918+R1918</f>
        <v/>
      </c>
      <c r="U1918" s="34">
        <f>N1918+T1918</f>
        <v/>
      </c>
      <c r="V1918" s="33">
        <f>N1918/S1918</f>
        <v/>
      </c>
      <c r="W1918" s="33">
        <f>T1918/S1918</f>
        <v/>
      </c>
      <c r="X1918" s="33">
        <f>U1918/S1918</f>
        <v/>
      </c>
      <c r="Y1918" s="4">
        <f>IF(T1918&gt;0,1,0)</f>
        <v/>
      </c>
      <c r="Z1918" s="4">
        <f>INDEX('Job Evaluation'!$I$5:$I$40,MATCH(G1918,'Job Evaluation'!$A$5:$A$40,0))</f>
        <v/>
      </c>
      <c r="AA1918" s="4">
        <f>SUMPRODUCT(($C$2:$C$3444=C1918)*($X$2:$X$3444&lt;X1918))+SUMPRODUCT(($C$2:C1918=C1918)*($X$2:X1918=X1918))</f>
        <v/>
      </c>
      <c r="AB1918" s="4">
        <f>MIN(4,INT((AA1918-1)*4/COUNTIF($C$2:$C$3444,C1918))+1)</f>
        <v/>
      </c>
    </row>
    <row r="1919">
      <c r="A1919" s="5" t="inlineStr">
        <is>
          <t>W02224</t>
        </is>
      </c>
      <c r="B1919" s="5" t="inlineStr">
        <is>
          <t>IT · Milan</t>
        </is>
      </c>
      <c r="C1919" s="5" t="inlineStr">
        <is>
          <t>IT</t>
        </is>
      </c>
      <c r="D1919" s="5" t="inlineStr">
        <is>
          <t>Milan</t>
        </is>
      </c>
      <c r="E1919" s="5" t="inlineStr">
        <is>
          <t>Customer Service</t>
        </is>
      </c>
      <c r="F1919" s="5" t="inlineStr">
        <is>
          <t>L2</t>
        </is>
      </c>
      <c r="G1919" s="5" t="inlineStr">
        <is>
          <t>Customer Service L2</t>
        </is>
      </c>
      <c r="H1919" s="5" t="inlineStr">
        <is>
          <t>F</t>
        </is>
      </c>
      <c r="I1919" s="5" t="inlineStr">
        <is>
          <t>Permanent</t>
        </is>
      </c>
      <c r="J1919" s="5" t="inlineStr">
        <is>
          <t>Onsite</t>
        </is>
      </c>
      <c r="K1919" s="5" t="n">
        <v>1</v>
      </c>
      <c r="L1919" s="5" t="n">
        <v>40</v>
      </c>
      <c r="M1919" s="5" t="n">
        <v>2</v>
      </c>
      <c r="N1919" s="41" t="n">
        <v>30200</v>
      </c>
      <c r="O1919" s="41" t="n">
        <v>0</v>
      </c>
      <c r="P1919" s="41" t="n">
        <v>0</v>
      </c>
      <c r="Q1919" s="41" t="n">
        <v>1320</v>
      </c>
      <c r="R1919" s="41" t="n">
        <v>0</v>
      </c>
      <c r="S1919" s="28">
        <f>L1919*Settings!$C$7</f>
        <v/>
      </c>
      <c r="T1919" s="34">
        <f>O1919+P1919+Q1919+R1919</f>
        <v/>
      </c>
      <c r="U1919" s="34">
        <f>N1919+T1919</f>
        <v/>
      </c>
      <c r="V1919" s="33">
        <f>N1919/S1919</f>
        <v/>
      </c>
      <c r="W1919" s="33">
        <f>T1919/S1919</f>
        <v/>
      </c>
      <c r="X1919" s="33">
        <f>U1919/S1919</f>
        <v/>
      </c>
      <c r="Y1919" s="4">
        <f>IF(T1919&gt;0,1,0)</f>
        <v/>
      </c>
      <c r="Z1919" s="4">
        <f>INDEX('Job Evaluation'!$I$5:$I$40,MATCH(G1919,'Job Evaluation'!$A$5:$A$40,0))</f>
        <v/>
      </c>
      <c r="AA1919" s="4">
        <f>SUMPRODUCT(($C$2:$C$3444=C1919)*($X$2:$X$3444&lt;X1919))+SUMPRODUCT(($C$2:C1919=C1919)*($X$2:X1919=X1919))</f>
        <v/>
      </c>
      <c r="AB1919" s="4">
        <f>MIN(4,INT((AA1919-1)*4/COUNTIF($C$2:$C$3444,C1919))+1)</f>
        <v/>
      </c>
    </row>
    <row r="1920">
      <c r="A1920" s="5" t="inlineStr">
        <is>
          <t>W02225</t>
        </is>
      </c>
      <c r="B1920" s="5" t="inlineStr">
        <is>
          <t>PL · Kraków</t>
        </is>
      </c>
      <c r="C1920" s="5" t="inlineStr">
        <is>
          <t>PL</t>
        </is>
      </c>
      <c r="D1920" s="5" t="inlineStr">
        <is>
          <t>Krakow</t>
        </is>
      </c>
      <c r="E1920" s="5" t="inlineStr">
        <is>
          <t>Customer Service</t>
        </is>
      </c>
      <c r="F1920" s="5" t="inlineStr">
        <is>
          <t>L2</t>
        </is>
      </c>
      <c r="G1920" s="5" t="inlineStr">
        <is>
          <t>Customer Service L2</t>
        </is>
      </c>
      <c r="H1920" s="5" t="inlineStr">
        <is>
          <t>F</t>
        </is>
      </c>
      <c r="I1920" s="5" t="inlineStr">
        <is>
          <t>Permanent</t>
        </is>
      </c>
      <c r="J1920" s="5" t="inlineStr">
        <is>
          <t>Hybrid</t>
        </is>
      </c>
      <c r="K1920" s="5" t="n">
        <v>1</v>
      </c>
      <c r="L1920" s="5" t="n">
        <v>40</v>
      </c>
      <c r="M1920" s="5" t="n">
        <v>4</v>
      </c>
      <c r="N1920" s="41" t="n">
        <v>21950</v>
      </c>
      <c r="O1920" s="41" t="n">
        <v>0</v>
      </c>
      <c r="P1920" s="41" t="n">
        <v>0</v>
      </c>
      <c r="Q1920" s="41" t="n">
        <v>0</v>
      </c>
      <c r="R1920" s="41" t="n">
        <v>0</v>
      </c>
      <c r="S1920" s="28">
        <f>L1920*Settings!$C$7</f>
        <v/>
      </c>
      <c r="T1920" s="34">
        <f>O1920+P1920+Q1920+R1920</f>
        <v/>
      </c>
      <c r="U1920" s="34">
        <f>N1920+T1920</f>
        <v/>
      </c>
      <c r="V1920" s="33">
        <f>N1920/S1920</f>
        <v/>
      </c>
      <c r="W1920" s="33">
        <f>T1920/S1920</f>
        <v/>
      </c>
      <c r="X1920" s="33">
        <f>U1920/S1920</f>
        <v/>
      </c>
      <c r="Y1920" s="4">
        <f>IF(T1920&gt;0,1,0)</f>
        <v/>
      </c>
      <c r="Z1920" s="4">
        <f>INDEX('Job Evaluation'!$I$5:$I$40,MATCH(G1920,'Job Evaluation'!$A$5:$A$40,0))</f>
        <v/>
      </c>
      <c r="AA1920" s="4">
        <f>SUMPRODUCT(($C$2:$C$3444=C1920)*($X$2:$X$3444&lt;X1920))+SUMPRODUCT(($C$2:C1920=C1920)*($X$2:X1920=X1920))</f>
        <v/>
      </c>
      <c r="AB1920" s="4">
        <f>MIN(4,INT((AA1920-1)*4/COUNTIF($C$2:$C$3444,C1920))+1)</f>
        <v/>
      </c>
    </row>
    <row r="1921">
      <c r="A1921" s="5" t="inlineStr">
        <is>
          <t>W02227</t>
        </is>
      </c>
      <c r="B1921" s="5" t="inlineStr">
        <is>
          <t>ES · Barcelona</t>
        </is>
      </c>
      <c r="C1921" s="5" t="inlineStr">
        <is>
          <t>ES</t>
        </is>
      </c>
      <c r="D1921" s="5" t="inlineStr">
        <is>
          <t>Barcelona</t>
        </is>
      </c>
      <c r="E1921" s="5" t="inlineStr">
        <is>
          <t>HR</t>
        </is>
      </c>
      <c r="F1921" s="5" t="inlineStr">
        <is>
          <t>L3</t>
        </is>
      </c>
      <c r="G1921" s="5" t="inlineStr">
        <is>
          <t>HR L3</t>
        </is>
      </c>
      <c r="H1921" s="5" t="inlineStr">
        <is>
          <t>M</t>
        </is>
      </c>
      <c r="I1921" s="5" t="inlineStr">
        <is>
          <t>Permanent</t>
        </is>
      </c>
      <c r="J1921" s="5" t="inlineStr">
        <is>
          <t>Hybrid</t>
        </is>
      </c>
      <c r="K1921" s="5" t="n">
        <v>1</v>
      </c>
      <c r="L1921" s="5" t="n">
        <v>40</v>
      </c>
      <c r="M1921" s="5" t="n">
        <v>3</v>
      </c>
      <c r="N1921" s="41" t="n">
        <v>34500</v>
      </c>
      <c r="O1921" s="41" t="n">
        <v>1730</v>
      </c>
      <c r="P1921" s="41" t="n">
        <v>0</v>
      </c>
      <c r="Q1921" s="41" t="n">
        <v>0</v>
      </c>
      <c r="R1921" s="41" t="n">
        <v>0</v>
      </c>
      <c r="S1921" s="28">
        <f>L1921*Settings!$C$7</f>
        <v/>
      </c>
      <c r="T1921" s="34">
        <f>O1921+P1921+Q1921+R1921</f>
        <v/>
      </c>
      <c r="U1921" s="34">
        <f>N1921+T1921</f>
        <v/>
      </c>
      <c r="V1921" s="33">
        <f>N1921/S1921</f>
        <v/>
      </c>
      <c r="W1921" s="33">
        <f>T1921/S1921</f>
        <v/>
      </c>
      <c r="X1921" s="33">
        <f>U1921/S1921</f>
        <v/>
      </c>
      <c r="Y1921" s="4">
        <f>IF(T1921&gt;0,1,0)</f>
        <v/>
      </c>
      <c r="Z1921" s="4">
        <f>INDEX('Job Evaluation'!$I$5:$I$40,MATCH(G1921,'Job Evaluation'!$A$5:$A$40,0))</f>
        <v/>
      </c>
      <c r="AA1921" s="4">
        <f>SUMPRODUCT(($C$2:$C$3444=C1921)*($X$2:$X$3444&lt;X1921))+SUMPRODUCT(($C$2:C1921=C1921)*($X$2:X1921=X1921))</f>
        <v/>
      </c>
      <c r="AB1921" s="4">
        <f>MIN(4,INT((AA1921-1)*4/COUNTIF($C$2:$C$3444,C1921))+1)</f>
        <v/>
      </c>
    </row>
    <row r="1922">
      <c r="A1922" s="5" t="inlineStr">
        <is>
          <t>W02228</t>
        </is>
      </c>
      <c r="B1922" s="5" t="inlineStr">
        <is>
          <t>ES · Barcelona</t>
        </is>
      </c>
      <c r="C1922" s="5" t="inlineStr">
        <is>
          <t>ES</t>
        </is>
      </c>
      <c r="D1922" s="5" t="inlineStr">
        <is>
          <t>Barcelona</t>
        </is>
      </c>
      <c r="E1922" s="5" t="inlineStr">
        <is>
          <t>Customer Service</t>
        </is>
      </c>
      <c r="F1922" s="5" t="inlineStr">
        <is>
          <t>L2</t>
        </is>
      </c>
      <c r="G1922" s="5" t="inlineStr">
        <is>
          <t>Customer Service L2</t>
        </is>
      </c>
      <c r="H1922" s="5" t="inlineStr">
        <is>
          <t>M</t>
        </is>
      </c>
      <c r="I1922" s="5" t="inlineStr">
        <is>
          <t>Permanent</t>
        </is>
      </c>
      <c r="J1922" s="5" t="inlineStr">
        <is>
          <t>Onsite</t>
        </is>
      </c>
      <c r="K1922" s="5" t="n">
        <v>1</v>
      </c>
      <c r="L1922" s="5" t="n">
        <v>40</v>
      </c>
      <c r="M1922" s="5" t="n">
        <v>3</v>
      </c>
      <c r="N1922" s="41" t="n">
        <v>26400</v>
      </c>
      <c r="O1922" s="41" t="n">
        <v>0</v>
      </c>
      <c r="P1922" s="41" t="n">
        <v>0</v>
      </c>
      <c r="Q1922" s="41" t="n">
        <v>1200</v>
      </c>
      <c r="R1922" s="41" t="n">
        <v>0</v>
      </c>
      <c r="S1922" s="28">
        <f>L1922*Settings!$C$7</f>
        <v/>
      </c>
      <c r="T1922" s="34">
        <f>O1922+P1922+Q1922+R1922</f>
        <v/>
      </c>
      <c r="U1922" s="34">
        <f>N1922+T1922</f>
        <v/>
      </c>
      <c r="V1922" s="33">
        <f>N1922/S1922</f>
        <v/>
      </c>
      <c r="W1922" s="33">
        <f>T1922/S1922</f>
        <v/>
      </c>
      <c r="X1922" s="33">
        <f>U1922/S1922</f>
        <v/>
      </c>
      <c r="Y1922" s="4">
        <f>IF(T1922&gt;0,1,0)</f>
        <v/>
      </c>
      <c r="Z1922" s="4">
        <f>INDEX('Job Evaluation'!$I$5:$I$40,MATCH(G1922,'Job Evaluation'!$A$5:$A$40,0))</f>
        <v/>
      </c>
      <c r="AA1922" s="4">
        <f>SUMPRODUCT(($C$2:$C$3444=C1922)*($X$2:$X$3444&lt;X1922))+SUMPRODUCT(($C$2:C1922=C1922)*($X$2:X1922=X1922))</f>
        <v/>
      </c>
      <c r="AB1922" s="4">
        <f>MIN(4,INT((AA1922-1)*4/COUNTIF($C$2:$C$3444,C1922))+1)</f>
        <v/>
      </c>
    </row>
    <row r="1923">
      <c r="A1923" s="5" t="inlineStr">
        <is>
          <t>W02229</t>
        </is>
      </c>
      <c r="B1923" s="5" t="inlineStr">
        <is>
          <t>ES · Barcelona</t>
        </is>
      </c>
      <c r="C1923" s="5" t="inlineStr">
        <is>
          <t>ES</t>
        </is>
      </c>
      <c r="D1923" s="5" t="inlineStr">
        <is>
          <t>Barcelona</t>
        </is>
      </c>
      <c r="E1923" s="5" t="inlineStr">
        <is>
          <t>Finance</t>
        </is>
      </c>
      <c r="F1923" s="5" t="inlineStr">
        <is>
          <t>L4</t>
        </is>
      </c>
      <c r="G1923" s="5" t="inlineStr">
        <is>
          <t>Finance L4</t>
        </is>
      </c>
      <c r="H1923" s="5" t="inlineStr">
        <is>
          <t>M</t>
        </is>
      </c>
      <c r="I1923" s="5" t="inlineStr">
        <is>
          <t>Permanent</t>
        </is>
      </c>
      <c r="J1923" s="5" t="inlineStr">
        <is>
          <t>Onsite</t>
        </is>
      </c>
      <c r="K1923" s="5" t="n">
        <v>1</v>
      </c>
      <c r="L1923" s="5" t="n">
        <v>40</v>
      </c>
      <c r="M1923" s="5" t="n">
        <v>3</v>
      </c>
      <c r="N1923" s="41" t="n">
        <v>65150</v>
      </c>
      <c r="O1923" s="41" t="n">
        <v>5010</v>
      </c>
      <c r="P1923" s="41" t="n">
        <v>0</v>
      </c>
      <c r="Q1923" s="41" t="n">
        <v>0</v>
      </c>
      <c r="R1923" s="41" t="n">
        <v>0</v>
      </c>
      <c r="S1923" s="28">
        <f>L1923*Settings!$C$7</f>
        <v/>
      </c>
      <c r="T1923" s="34">
        <f>O1923+P1923+Q1923+R1923</f>
        <v/>
      </c>
      <c r="U1923" s="34">
        <f>N1923+T1923</f>
        <v/>
      </c>
      <c r="V1923" s="33">
        <f>N1923/S1923</f>
        <v/>
      </c>
      <c r="W1923" s="33">
        <f>T1923/S1923</f>
        <v/>
      </c>
      <c r="X1923" s="33">
        <f>U1923/S1923</f>
        <v/>
      </c>
      <c r="Y1923" s="4">
        <f>IF(T1923&gt;0,1,0)</f>
        <v/>
      </c>
      <c r="Z1923" s="4">
        <f>INDEX('Job Evaluation'!$I$5:$I$40,MATCH(G1923,'Job Evaluation'!$A$5:$A$40,0))</f>
        <v/>
      </c>
      <c r="AA1923" s="4">
        <f>SUMPRODUCT(($C$2:$C$3444=C1923)*($X$2:$X$3444&lt;X1923))+SUMPRODUCT(($C$2:C1923=C1923)*($X$2:X1923=X1923))</f>
        <v/>
      </c>
      <c r="AB1923" s="4">
        <f>MIN(4,INT((AA1923-1)*4/COUNTIF($C$2:$C$3444,C1923))+1)</f>
        <v/>
      </c>
    </row>
    <row r="1924">
      <c r="A1924" s="5" t="inlineStr">
        <is>
          <t>W02230</t>
        </is>
      </c>
      <c r="B1924" s="5" t="inlineStr">
        <is>
          <t>DE · Munich</t>
        </is>
      </c>
      <c r="C1924" s="5" t="inlineStr">
        <is>
          <t>DE</t>
        </is>
      </c>
      <c r="D1924" s="5" t="inlineStr">
        <is>
          <t>Munich</t>
        </is>
      </c>
      <c r="E1924" s="5" t="inlineStr">
        <is>
          <t>Customer Service</t>
        </is>
      </c>
      <c r="F1924" s="5" t="inlineStr">
        <is>
          <t>L4</t>
        </is>
      </c>
      <c r="G1924" s="5" t="inlineStr">
        <is>
          <t>Customer Service L4</t>
        </is>
      </c>
      <c r="H1924" s="5" t="inlineStr">
        <is>
          <t>M</t>
        </is>
      </c>
      <c r="I1924" s="5" t="inlineStr">
        <is>
          <t>Permanent</t>
        </is>
      </c>
      <c r="J1924" s="5" t="inlineStr">
        <is>
          <t>Remote</t>
        </is>
      </c>
      <c r="K1924" s="5" t="n">
        <v>1</v>
      </c>
      <c r="L1924" s="5" t="n">
        <v>40</v>
      </c>
      <c r="M1924" s="5" t="n">
        <v>3</v>
      </c>
      <c r="N1924" s="41" t="n">
        <v>74250</v>
      </c>
      <c r="O1924" s="41" t="n">
        <v>5570</v>
      </c>
      <c r="P1924" s="41" t="n">
        <v>0</v>
      </c>
      <c r="Q1924" s="41" t="n">
        <v>0</v>
      </c>
      <c r="R1924" s="41" t="n">
        <v>0</v>
      </c>
      <c r="S1924" s="28">
        <f>L1924*Settings!$C$7</f>
        <v/>
      </c>
      <c r="T1924" s="34">
        <f>O1924+P1924+Q1924+R1924</f>
        <v/>
      </c>
      <c r="U1924" s="34">
        <f>N1924+T1924</f>
        <v/>
      </c>
      <c r="V1924" s="33">
        <f>N1924/S1924</f>
        <v/>
      </c>
      <c r="W1924" s="33">
        <f>T1924/S1924</f>
        <v/>
      </c>
      <c r="X1924" s="33">
        <f>U1924/S1924</f>
        <v/>
      </c>
      <c r="Y1924" s="4">
        <f>IF(T1924&gt;0,1,0)</f>
        <v/>
      </c>
      <c r="Z1924" s="4">
        <f>INDEX('Job Evaluation'!$I$5:$I$40,MATCH(G1924,'Job Evaluation'!$A$5:$A$40,0))</f>
        <v/>
      </c>
      <c r="AA1924" s="4">
        <f>SUMPRODUCT(($C$2:$C$3444=C1924)*($X$2:$X$3444&lt;X1924))+SUMPRODUCT(($C$2:C1924=C1924)*($X$2:X1924=X1924))</f>
        <v/>
      </c>
      <c r="AB1924" s="4">
        <f>MIN(4,INT((AA1924-1)*4/COUNTIF($C$2:$C$3444,C1924))+1)</f>
        <v/>
      </c>
    </row>
    <row r="1925">
      <c r="A1925" s="5" t="inlineStr">
        <is>
          <t>W02231</t>
        </is>
      </c>
      <c r="B1925" s="5" t="inlineStr">
        <is>
          <t>DE · Munich</t>
        </is>
      </c>
      <c r="C1925" s="5" t="inlineStr">
        <is>
          <t>DE</t>
        </is>
      </c>
      <c r="D1925" s="5" t="inlineStr">
        <is>
          <t>Munich</t>
        </is>
      </c>
      <c r="E1925" s="5" t="inlineStr">
        <is>
          <t>Tech</t>
        </is>
      </c>
      <c r="F1925" s="5" t="inlineStr">
        <is>
          <t>L4</t>
        </is>
      </c>
      <c r="G1925" s="5" t="inlineStr">
        <is>
          <t>Tech L4</t>
        </is>
      </c>
      <c r="H1925" s="5" t="inlineStr">
        <is>
          <t>M</t>
        </is>
      </c>
      <c r="I1925" s="5" t="inlineStr">
        <is>
          <t>Permanent</t>
        </is>
      </c>
      <c r="J1925" s="5" t="inlineStr">
        <is>
          <t>Hybrid</t>
        </is>
      </c>
      <c r="K1925" s="5" t="n">
        <v>1</v>
      </c>
      <c r="L1925" s="5" t="n">
        <v>40</v>
      </c>
      <c r="M1925" s="5" t="n">
        <v>3</v>
      </c>
      <c r="N1925" s="41" t="n">
        <v>104500</v>
      </c>
      <c r="O1925" s="41" t="n">
        <v>9040</v>
      </c>
      <c r="P1925" s="41" t="n">
        <v>0</v>
      </c>
      <c r="Q1925" s="41" t="n">
        <v>0</v>
      </c>
      <c r="R1925" s="41" t="n">
        <v>0</v>
      </c>
      <c r="S1925" s="28">
        <f>L1925*Settings!$C$7</f>
        <v/>
      </c>
      <c r="T1925" s="34">
        <f>O1925+P1925+Q1925+R1925</f>
        <v/>
      </c>
      <c r="U1925" s="34">
        <f>N1925+T1925</f>
        <v/>
      </c>
      <c r="V1925" s="33">
        <f>N1925/S1925</f>
        <v/>
      </c>
      <c r="W1925" s="33">
        <f>T1925/S1925</f>
        <v/>
      </c>
      <c r="X1925" s="33">
        <f>U1925/S1925</f>
        <v/>
      </c>
      <c r="Y1925" s="4">
        <f>IF(T1925&gt;0,1,0)</f>
        <v/>
      </c>
      <c r="Z1925" s="4">
        <f>INDEX('Job Evaluation'!$I$5:$I$40,MATCH(G1925,'Job Evaluation'!$A$5:$A$40,0))</f>
        <v/>
      </c>
      <c r="AA1925" s="4">
        <f>SUMPRODUCT(($C$2:$C$3444=C1925)*($X$2:$X$3444&lt;X1925))+SUMPRODUCT(($C$2:C1925=C1925)*($X$2:X1925=X1925))</f>
        <v/>
      </c>
      <c r="AB1925" s="4">
        <f>MIN(4,INT((AA1925-1)*4/COUNTIF($C$2:$C$3444,C1925))+1)</f>
        <v/>
      </c>
    </row>
    <row r="1926">
      <c r="A1926" s="5" t="inlineStr">
        <is>
          <t>W02232</t>
        </is>
      </c>
      <c r="B1926" s="5" t="inlineStr">
        <is>
          <t>IT · Milan</t>
        </is>
      </c>
      <c r="C1926" s="5" t="inlineStr">
        <is>
          <t>IT</t>
        </is>
      </c>
      <c r="D1926" s="5" t="inlineStr">
        <is>
          <t>Milan</t>
        </is>
      </c>
      <c r="E1926" s="5" t="inlineStr">
        <is>
          <t>Customer Service</t>
        </is>
      </c>
      <c r="F1926" s="5" t="inlineStr">
        <is>
          <t>L1</t>
        </is>
      </c>
      <c r="G1926" s="5" t="inlineStr">
        <is>
          <t>Customer Service L1</t>
        </is>
      </c>
      <c r="H1926" s="5" t="inlineStr">
        <is>
          <t>F</t>
        </is>
      </c>
      <c r="I1926" s="5" t="inlineStr">
        <is>
          <t>Permanent</t>
        </is>
      </c>
      <c r="J1926" s="5" t="inlineStr">
        <is>
          <t>Hybrid</t>
        </is>
      </c>
      <c r="K1926" s="5" t="n">
        <v>1</v>
      </c>
      <c r="L1926" s="5" t="n">
        <v>40</v>
      </c>
      <c r="M1926" s="5" t="n">
        <v>4</v>
      </c>
      <c r="N1926" s="41" t="n">
        <v>22850</v>
      </c>
      <c r="O1926" s="41" t="n">
        <v>0</v>
      </c>
      <c r="P1926" s="41" t="n">
        <v>0</v>
      </c>
      <c r="Q1926" s="41" t="n">
        <v>0</v>
      </c>
      <c r="R1926" s="41" t="n">
        <v>0</v>
      </c>
      <c r="S1926" s="28">
        <f>L1926*Settings!$C$7</f>
        <v/>
      </c>
      <c r="T1926" s="34">
        <f>O1926+P1926+Q1926+R1926</f>
        <v/>
      </c>
      <c r="U1926" s="34">
        <f>N1926+T1926</f>
        <v/>
      </c>
      <c r="V1926" s="33">
        <f>N1926/S1926</f>
        <v/>
      </c>
      <c r="W1926" s="33">
        <f>T1926/S1926</f>
        <v/>
      </c>
      <c r="X1926" s="33">
        <f>U1926/S1926</f>
        <v/>
      </c>
      <c r="Y1926" s="4">
        <f>IF(T1926&gt;0,1,0)</f>
        <v/>
      </c>
      <c r="Z1926" s="4">
        <f>INDEX('Job Evaluation'!$I$5:$I$40,MATCH(G1926,'Job Evaluation'!$A$5:$A$40,0))</f>
        <v/>
      </c>
      <c r="AA1926" s="4">
        <f>SUMPRODUCT(($C$2:$C$3444=C1926)*($X$2:$X$3444&lt;X1926))+SUMPRODUCT(($C$2:C1926=C1926)*($X$2:X1926=X1926))</f>
        <v/>
      </c>
      <c r="AB1926" s="4">
        <f>MIN(4,INT((AA1926-1)*4/COUNTIF($C$2:$C$3444,C1926))+1)</f>
        <v/>
      </c>
    </row>
    <row r="1927">
      <c r="A1927" s="5" t="inlineStr">
        <is>
          <t>W02233</t>
        </is>
      </c>
      <c r="B1927" s="5" t="inlineStr">
        <is>
          <t>IT · Milan</t>
        </is>
      </c>
      <c r="C1927" s="5" t="inlineStr">
        <is>
          <t>IT</t>
        </is>
      </c>
      <c r="D1927" s="5" t="inlineStr">
        <is>
          <t>Milan</t>
        </is>
      </c>
      <c r="E1927" s="5" t="inlineStr">
        <is>
          <t>Operations</t>
        </is>
      </c>
      <c r="F1927" s="5" t="inlineStr">
        <is>
          <t>L2</t>
        </is>
      </c>
      <c r="G1927" s="5" t="inlineStr">
        <is>
          <t>Operations L2</t>
        </is>
      </c>
      <c r="H1927" s="5" t="inlineStr">
        <is>
          <t>F</t>
        </is>
      </c>
      <c r="I1927" s="5" t="inlineStr">
        <is>
          <t>Permanent</t>
        </is>
      </c>
      <c r="J1927" s="5" t="inlineStr">
        <is>
          <t>Remote</t>
        </is>
      </c>
      <c r="K1927" s="5" t="n">
        <v>1</v>
      </c>
      <c r="L1927" s="5" t="n">
        <v>40</v>
      </c>
      <c r="M1927" s="5" t="n">
        <v>4</v>
      </c>
      <c r="N1927" s="41" t="n">
        <v>31600</v>
      </c>
      <c r="O1927" s="41" t="n">
        <v>0</v>
      </c>
      <c r="P1927" s="41" t="n">
        <v>0</v>
      </c>
      <c r="Q1927" s="41" t="n">
        <v>0</v>
      </c>
      <c r="R1927" s="41" t="n">
        <v>0</v>
      </c>
      <c r="S1927" s="28">
        <f>L1927*Settings!$C$7</f>
        <v/>
      </c>
      <c r="T1927" s="34">
        <f>O1927+P1927+Q1927+R1927</f>
        <v/>
      </c>
      <c r="U1927" s="34">
        <f>N1927+T1927</f>
        <v/>
      </c>
      <c r="V1927" s="33">
        <f>N1927/S1927</f>
        <v/>
      </c>
      <c r="W1927" s="33">
        <f>T1927/S1927</f>
        <v/>
      </c>
      <c r="X1927" s="33">
        <f>U1927/S1927</f>
        <v/>
      </c>
      <c r="Y1927" s="4">
        <f>IF(T1927&gt;0,1,0)</f>
        <v/>
      </c>
      <c r="Z1927" s="4">
        <f>INDEX('Job Evaluation'!$I$5:$I$40,MATCH(G1927,'Job Evaluation'!$A$5:$A$40,0))</f>
        <v/>
      </c>
      <c r="AA1927" s="4">
        <f>SUMPRODUCT(($C$2:$C$3444=C1927)*($X$2:$X$3444&lt;X1927))+SUMPRODUCT(($C$2:C1927=C1927)*($X$2:X1927=X1927))</f>
        <v/>
      </c>
      <c r="AB1927" s="4">
        <f>MIN(4,INT((AA1927-1)*4/COUNTIF($C$2:$C$3444,C1927))+1)</f>
        <v/>
      </c>
    </row>
    <row r="1928">
      <c r="A1928" s="5" t="inlineStr">
        <is>
          <t>W02234</t>
        </is>
      </c>
      <c r="B1928" s="5" t="inlineStr">
        <is>
          <t>IT · Milan</t>
        </is>
      </c>
      <c r="C1928" s="5" t="inlineStr">
        <is>
          <t>IT</t>
        </is>
      </c>
      <c r="D1928" s="5" t="inlineStr">
        <is>
          <t>Milan</t>
        </is>
      </c>
      <c r="E1928" s="5" t="inlineStr">
        <is>
          <t>Tech</t>
        </is>
      </c>
      <c r="F1928" s="5" t="inlineStr">
        <is>
          <t>L4</t>
        </is>
      </c>
      <c r="G1928" s="5" t="inlineStr">
        <is>
          <t>Tech L4</t>
        </is>
      </c>
      <c r="H1928" s="5" t="inlineStr">
        <is>
          <t>M</t>
        </is>
      </c>
      <c r="I1928" s="5" t="inlineStr">
        <is>
          <t>Permanent</t>
        </is>
      </c>
      <c r="J1928" s="5" t="inlineStr">
        <is>
          <t>Onsite</t>
        </is>
      </c>
      <c r="K1928" s="5" t="n">
        <v>1</v>
      </c>
      <c r="L1928" s="5" t="n">
        <v>40</v>
      </c>
      <c r="M1928" s="5" t="n">
        <v>3</v>
      </c>
      <c r="N1928" s="41" t="n">
        <v>55950</v>
      </c>
      <c r="O1928" s="41" t="n">
        <v>4390</v>
      </c>
      <c r="P1928" s="41" t="n">
        <v>0</v>
      </c>
      <c r="Q1928" s="41" t="n">
        <v>0</v>
      </c>
      <c r="R1928" s="41" t="n">
        <v>0</v>
      </c>
      <c r="S1928" s="28">
        <f>L1928*Settings!$C$7</f>
        <v/>
      </c>
      <c r="T1928" s="34">
        <f>O1928+P1928+Q1928+R1928</f>
        <v/>
      </c>
      <c r="U1928" s="34">
        <f>N1928+T1928</f>
        <v/>
      </c>
      <c r="V1928" s="33">
        <f>N1928/S1928</f>
        <v/>
      </c>
      <c r="W1928" s="33">
        <f>T1928/S1928</f>
        <v/>
      </c>
      <c r="X1928" s="33">
        <f>U1928/S1928</f>
        <v/>
      </c>
      <c r="Y1928" s="4">
        <f>IF(T1928&gt;0,1,0)</f>
        <v/>
      </c>
      <c r="Z1928" s="4">
        <f>INDEX('Job Evaluation'!$I$5:$I$40,MATCH(G1928,'Job Evaluation'!$A$5:$A$40,0))</f>
        <v/>
      </c>
      <c r="AA1928" s="4">
        <f>SUMPRODUCT(($C$2:$C$3444=C1928)*($X$2:$X$3444&lt;X1928))+SUMPRODUCT(($C$2:C1928=C1928)*($X$2:X1928=X1928))</f>
        <v/>
      </c>
      <c r="AB1928" s="4">
        <f>MIN(4,INT((AA1928-1)*4/COUNTIF($C$2:$C$3444,C1928))+1)</f>
        <v/>
      </c>
    </row>
    <row r="1929">
      <c r="A1929" s="5" t="inlineStr">
        <is>
          <t>W02235</t>
        </is>
      </c>
      <c r="B1929" s="5" t="inlineStr">
        <is>
          <t>IT · Milan</t>
        </is>
      </c>
      <c r="C1929" s="5" t="inlineStr">
        <is>
          <t>IT</t>
        </is>
      </c>
      <c r="D1929" s="5" t="inlineStr">
        <is>
          <t>Milan</t>
        </is>
      </c>
      <c r="E1929" s="5" t="inlineStr">
        <is>
          <t>Sales</t>
        </is>
      </c>
      <c r="F1929" s="5" t="inlineStr">
        <is>
          <t>L4</t>
        </is>
      </c>
      <c r="G1929" s="5" t="inlineStr">
        <is>
          <t>Sales L4</t>
        </is>
      </c>
      <c r="H1929" s="5" t="inlineStr">
        <is>
          <t>M</t>
        </is>
      </c>
      <c r="I1929" s="5" t="inlineStr">
        <is>
          <t>Permanent</t>
        </is>
      </c>
      <c r="J1929" s="5" t="inlineStr">
        <is>
          <t>Remote</t>
        </is>
      </c>
      <c r="K1929" s="5" t="n">
        <v>1</v>
      </c>
      <c r="L1929" s="5" t="n">
        <v>40</v>
      </c>
      <c r="M1929" s="5" t="n">
        <v>3</v>
      </c>
      <c r="N1929" s="41" t="n">
        <v>51500</v>
      </c>
      <c r="O1929" s="41" t="n">
        <v>4000</v>
      </c>
      <c r="P1929" s="41" t="n">
        <v>12310</v>
      </c>
      <c r="Q1929" s="41" t="n">
        <v>0</v>
      </c>
      <c r="R1929" s="41" t="n">
        <v>0</v>
      </c>
      <c r="S1929" s="28">
        <f>L1929*Settings!$C$7</f>
        <v/>
      </c>
      <c r="T1929" s="34">
        <f>O1929+P1929+Q1929+R1929</f>
        <v/>
      </c>
      <c r="U1929" s="34">
        <f>N1929+T1929</f>
        <v/>
      </c>
      <c r="V1929" s="33">
        <f>N1929/S1929</f>
        <v/>
      </c>
      <c r="W1929" s="33">
        <f>T1929/S1929</f>
        <v/>
      </c>
      <c r="X1929" s="33">
        <f>U1929/S1929</f>
        <v/>
      </c>
      <c r="Y1929" s="4">
        <f>IF(T1929&gt;0,1,0)</f>
        <v/>
      </c>
      <c r="Z1929" s="4">
        <f>INDEX('Job Evaluation'!$I$5:$I$40,MATCH(G1929,'Job Evaluation'!$A$5:$A$40,0))</f>
        <v/>
      </c>
      <c r="AA1929" s="4">
        <f>SUMPRODUCT(($C$2:$C$3444=C1929)*($X$2:$X$3444&lt;X1929))+SUMPRODUCT(($C$2:C1929=C1929)*($X$2:X1929=X1929))</f>
        <v/>
      </c>
      <c r="AB1929" s="4">
        <f>MIN(4,INT((AA1929-1)*4/COUNTIF($C$2:$C$3444,C1929))+1)</f>
        <v/>
      </c>
    </row>
    <row r="1930">
      <c r="A1930" s="5" t="inlineStr">
        <is>
          <t>W02236</t>
        </is>
      </c>
      <c r="B1930" s="5" t="inlineStr">
        <is>
          <t>ES · Barcelona</t>
        </is>
      </c>
      <c r="C1930" s="5" t="inlineStr">
        <is>
          <t>ES</t>
        </is>
      </c>
      <c r="D1930" s="5" t="inlineStr">
        <is>
          <t>Barcelona</t>
        </is>
      </c>
      <c r="E1930" s="5" t="inlineStr">
        <is>
          <t>Operations</t>
        </is>
      </c>
      <c r="F1930" s="5" t="inlineStr">
        <is>
          <t>L4</t>
        </is>
      </c>
      <c r="G1930" s="5" t="inlineStr">
        <is>
          <t>Operations L4</t>
        </is>
      </c>
      <c r="H1930" s="5" t="inlineStr">
        <is>
          <t>F</t>
        </is>
      </c>
      <c r="I1930" s="5" t="inlineStr">
        <is>
          <t>Permanent</t>
        </is>
      </c>
      <c r="J1930" s="5" t="inlineStr">
        <is>
          <t>Hybrid</t>
        </is>
      </c>
      <c r="K1930" s="5" t="n">
        <v>1</v>
      </c>
      <c r="L1930" s="5" t="n">
        <v>40</v>
      </c>
      <c r="M1930" s="5" t="n">
        <v>3</v>
      </c>
      <c r="N1930" s="41" t="n">
        <v>43550</v>
      </c>
      <c r="O1930" s="41" t="n">
        <v>3160</v>
      </c>
      <c r="P1930" s="41" t="n">
        <v>0</v>
      </c>
      <c r="Q1930" s="41" t="n">
        <v>0</v>
      </c>
      <c r="R1930" s="41" t="n">
        <v>0</v>
      </c>
      <c r="S1930" s="28">
        <f>L1930*Settings!$C$7</f>
        <v/>
      </c>
      <c r="T1930" s="34">
        <f>O1930+P1930+Q1930+R1930</f>
        <v/>
      </c>
      <c r="U1930" s="34">
        <f>N1930+T1930</f>
        <v/>
      </c>
      <c r="V1930" s="33">
        <f>N1930/S1930</f>
        <v/>
      </c>
      <c r="W1930" s="33">
        <f>T1930/S1930</f>
        <v/>
      </c>
      <c r="X1930" s="33">
        <f>U1930/S1930</f>
        <v/>
      </c>
      <c r="Y1930" s="4">
        <f>IF(T1930&gt;0,1,0)</f>
        <v/>
      </c>
      <c r="Z1930" s="4">
        <f>INDEX('Job Evaluation'!$I$5:$I$40,MATCH(G1930,'Job Evaluation'!$A$5:$A$40,0))</f>
        <v/>
      </c>
      <c r="AA1930" s="4">
        <f>SUMPRODUCT(($C$2:$C$3444=C1930)*($X$2:$X$3444&lt;X1930))+SUMPRODUCT(($C$2:C1930=C1930)*($X$2:X1930=X1930))</f>
        <v/>
      </c>
      <c r="AB1930" s="4">
        <f>MIN(4,INT((AA1930-1)*4/COUNTIF($C$2:$C$3444,C1930))+1)</f>
        <v/>
      </c>
    </row>
    <row r="1931">
      <c r="A1931" s="5" t="inlineStr">
        <is>
          <t>W02238</t>
        </is>
      </c>
      <c r="B1931" s="5" t="inlineStr">
        <is>
          <t>DE · Munich</t>
        </is>
      </c>
      <c r="C1931" s="5" t="inlineStr">
        <is>
          <t>DE</t>
        </is>
      </c>
      <c r="D1931" s="5" t="inlineStr">
        <is>
          <t>Munich</t>
        </is>
      </c>
      <c r="E1931" s="5" t="inlineStr">
        <is>
          <t>Customer Service</t>
        </is>
      </c>
      <c r="F1931" s="5" t="inlineStr">
        <is>
          <t>L2</t>
        </is>
      </c>
      <c r="G1931" s="5" t="inlineStr">
        <is>
          <t>Customer Service L2</t>
        </is>
      </c>
      <c r="H1931" s="5" t="inlineStr">
        <is>
          <t>F</t>
        </is>
      </c>
      <c r="I1931" s="5" t="inlineStr">
        <is>
          <t>Permanent</t>
        </is>
      </c>
      <c r="J1931" s="5" t="inlineStr">
        <is>
          <t>Remote</t>
        </is>
      </c>
      <c r="K1931" s="5" t="n">
        <v>1</v>
      </c>
      <c r="L1931" s="5" t="n">
        <v>40</v>
      </c>
      <c r="M1931" s="5" t="n">
        <v>3</v>
      </c>
      <c r="N1931" s="41" t="n">
        <v>39400</v>
      </c>
      <c r="O1931" s="41" t="n">
        <v>0</v>
      </c>
      <c r="P1931" s="41" t="n">
        <v>0</v>
      </c>
      <c r="Q1931" s="41" t="n">
        <v>0</v>
      </c>
      <c r="R1931" s="41" t="n">
        <v>0</v>
      </c>
      <c r="S1931" s="28">
        <f>L1931*Settings!$C$7</f>
        <v/>
      </c>
      <c r="T1931" s="34">
        <f>O1931+P1931+Q1931+R1931</f>
        <v/>
      </c>
      <c r="U1931" s="34">
        <f>N1931+T1931</f>
        <v/>
      </c>
      <c r="V1931" s="33">
        <f>N1931/S1931</f>
        <v/>
      </c>
      <c r="W1931" s="33">
        <f>T1931/S1931</f>
        <v/>
      </c>
      <c r="X1931" s="33">
        <f>U1931/S1931</f>
        <v/>
      </c>
      <c r="Y1931" s="4">
        <f>IF(T1931&gt;0,1,0)</f>
        <v/>
      </c>
      <c r="Z1931" s="4">
        <f>INDEX('Job Evaluation'!$I$5:$I$40,MATCH(G1931,'Job Evaluation'!$A$5:$A$40,0))</f>
        <v/>
      </c>
      <c r="AA1931" s="4">
        <f>SUMPRODUCT(($C$2:$C$3444=C1931)*($X$2:$X$3444&lt;X1931))+SUMPRODUCT(($C$2:C1931=C1931)*($X$2:X1931=X1931))</f>
        <v/>
      </c>
      <c r="AB1931" s="4">
        <f>MIN(4,INT((AA1931-1)*4/COUNTIF($C$2:$C$3444,C1931))+1)</f>
        <v/>
      </c>
    </row>
    <row r="1932">
      <c r="A1932" s="5" t="inlineStr">
        <is>
          <t>W02239</t>
        </is>
      </c>
      <c r="B1932" s="5" t="inlineStr">
        <is>
          <t>DE · Munich</t>
        </is>
      </c>
      <c r="C1932" s="5" t="inlineStr">
        <is>
          <t>DE</t>
        </is>
      </c>
      <c r="D1932" s="5" t="inlineStr">
        <is>
          <t>Munich</t>
        </is>
      </c>
      <c r="E1932" s="5" t="inlineStr">
        <is>
          <t>Tech</t>
        </is>
      </c>
      <c r="F1932" s="5" t="inlineStr">
        <is>
          <t>L4</t>
        </is>
      </c>
      <c r="G1932" s="5" t="inlineStr">
        <is>
          <t>Tech L4</t>
        </is>
      </c>
      <c r="H1932" s="5" t="inlineStr">
        <is>
          <t>F</t>
        </is>
      </c>
      <c r="I1932" s="5" t="inlineStr">
        <is>
          <t>Permanent</t>
        </is>
      </c>
      <c r="J1932" s="5" t="inlineStr">
        <is>
          <t>Onsite</t>
        </is>
      </c>
      <c r="K1932" s="5" t="n">
        <v>1</v>
      </c>
      <c r="L1932" s="5" t="n">
        <v>40</v>
      </c>
      <c r="M1932" s="5" t="n">
        <v>3</v>
      </c>
      <c r="N1932" s="41" t="n">
        <v>116950</v>
      </c>
      <c r="O1932" s="41" t="n">
        <v>8940</v>
      </c>
      <c r="P1932" s="41" t="n">
        <v>0</v>
      </c>
      <c r="Q1932" s="41" t="n">
        <v>0</v>
      </c>
      <c r="R1932" s="41" t="n">
        <v>0</v>
      </c>
      <c r="S1932" s="28">
        <f>L1932*Settings!$C$7</f>
        <v/>
      </c>
      <c r="T1932" s="34">
        <f>O1932+P1932+Q1932+R1932</f>
        <v/>
      </c>
      <c r="U1932" s="34">
        <f>N1932+T1932</f>
        <v/>
      </c>
      <c r="V1932" s="33">
        <f>N1932/S1932</f>
        <v/>
      </c>
      <c r="W1932" s="33">
        <f>T1932/S1932</f>
        <v/>
      </c>
      <c r="X1932" s="33">
        <f>U1932/S1932</f>
        <v/>
      </c>
      <c r="Y1932" s="4">
        <f>IF(T1932&gt;0,1,0)</f>
        <v/>
      </c>
      <c r="Z1932" s="4">
        <f>INDEX('Job Evaluation'!$I$5:$I$40,MATCH(G1932,'Job Evaluation'!$A$5:$A$40,0))</f>
        <v/>
      </c>
      <c r="AA1932" s="4">
        <f>SUMPRODUCT(($C$2:$C$3444=C1932)*($X$2:$X$3444&lt;X1932))+SUMPRODUCT(($C$2:C1932=C1932)*($X$2:X1932=X1932))</f>
        <v/>
      </c>
      <c r="AB1932" s="4">
        <f>MIN(4,INT((AA1932-1)*4/COUNTIF($C$2:$C$3444,C1932))+1)</f>
        <v/>
      </c>
    </row>
    <row r="1933">
      <c r="A1933" s="5" t="inlineStr">
        <is>
          <t>W02240</t>
        </is>
      </c>
      <c r="B1933" s="5" t="inlineStr">
        <is>
          <t>DE · Munich</t>
        </is>
      </c>
      <c r="C1933" s="5" t="inlineStr">
        <is>
          <t>DE</t>
        </is>
      </c>
      <c r="D1933" s="5" t="inlineStr">
        <is>
          <t>Munich</t>
        </is>
      </c>
      <c r="E1933" s="5" t="inlineStr">
        <is>
          <t>Operations</t>
        </is>
      </c>
      <c r="F1933" s="5" t="inlineStr">
        <is>
          <t>L1</t>
        </is>
      </c>
      <c r="G1933" s="5" t="inlineStr">
        <is>
          <t>Operations L1</t>
        </is>
      </c>
      <c r="H1933" s="5" t="inlineStr">
        <is>
          <t>F</t>
        </is>
      </c>
      <c r="I1933" s="5" t="inlineStr">
        <is>
          <t>Permanent</t>
        </is>
      </c>
      <c r="J1933" s="5" t="inlineStr">
        <is>
          <t>Remote</t>
        </is>
      </c>
      <c r="K1933" s="5" t="n">
        <v>1</v>
      </c>
      <c r="L1933" s="5" t="n">
        <v>40</v>
      </c>
      <c r="M1933" s="5" t="n">
        <v>4</v>
      </c>
      <c r="N1933" s="41" t="n">
        <v>36600</v>
      </c>
      <c r="O1933" s="41" t="n">
        <v>0</v>
      </c>
      <c r="P1933" s="41" t="n">
        <v>0</v>
      </c>
      <c r="Q1933" s="41" t="n">
        <v>0</v>
      </c>
      <c r="R1933" s="41" t="n">
        <v>0</v>
      </c>
      <c r="S1933" s="28">
        <f>L1933*Settings!$C$7</f>
        <v/>
      </c>
      <c r="T1933" s="34">
        <f>O1933+P1933+Q1933+R1933</f>
        <v/>
      </c>
      <c r="U1933" s="34">
        <f>N1933+T1933</f>
        <v/>
      </c>
      <c r="V1933" s="33">
        <f>N1933/S1933</f>
        <v/>
      </c>
      <c r="W1933" s="33">
        <f>T1933/S1933</f>
        <v/>
      </c>
      <c r="X1933" s="33">
        <f>U1933/S1933</f>
        <v/>
      </c>
      <c r="Y1933" s="4">
        <f>IF(T1933&gt;0,1,0)</f>
        <v/>
      </c>
      <c r="Z1933" s="4">
        <f>INDEX('Job Evaluation'!$I$5:$I$40,MATCH(G1933,'Job Evaluation'!$A$5:$A$40,0))</f>
        <v/>
      </c>
      <c r="AA1933" s="4">
        <f>SUMPRODUCT(($C$2:$C$3444=C1933)*($X$2:$X$3444&lt;X1933))+SUMPRODUCT(($C$2:C1933=C1933)*($X$2:X1933=X1933))</f>
        <v/>
      </c>
      <c r="AB1933" s="4">
        <f>MIN(4,INT((AA1933-1)*4/COUNTIF($C$2:$C$3444,C1933))+1)</f>
        <v/>
      </c>
    </row>
    <row r="1934">
      <c r="A1934" s="5" t="inlineStr">
        <is>
          <t>W02241</t>
        </is>
      </c>
      <c r="B1934" s="5" t="inlineStr">
        <is>
          <t>DE · Munich</t>
        </is>
      </c>
      <c r="C1934" s="5" t="inlineStr">
        <is>
          <t>DE</t>
        </is>
      </c>
      <c r="D1934" s="5" t="inlineStr">
        <is>
          <t>Munich</t>
        </is>
      </c>
      <c r="E1934" s="5" t="inlineStr">
        <is>
          <t>Sales</t>
        </is>
      </c>
      <c r="F1934" s="5" t="inlineStr">
        <is>
          <t>L2</t>
        </is>
      </c>
      <c r="G1934" s="5" t="inlineStr">
        <is>
          <t>Sales L2</t>
        </is>
      </c>
      <c r="H1934" s="5" t="inlineStr">
        <is>
          <t>F</t>
        </is>
      </c>
      <c r="I1934" s="5" t="inlineStr">
        <is>
          <t>Permanent</t>
        </is>
      </c>
      <c r="J1934" s="5" t="inlineStr">
        <is>
          <t>Hybrid</t>
        </is>
      </c>
      <c r="K1934" s="5" t="n">
        <v>1</v>
      </c>
      <c r="L1934" s="5" t="n">
        <v>40</v>
      </c>
      <c r="M1934" s="5" t="n">
        <v>2</v>
      </c>
      <c r="N1934" s="41" t="n">
        <v>40900</v>
      </c>
      <c r="O1934" s="41" t="n">
        <v>0</v>
      </c>
      <c r="P1934" s="41" t="n">
        <v>5430</v>
      </c>
      <c r="Q1934" s="41" t="n">
        <v>0</v>
      </c>
      <c r="R1934" s="41" t="n">
        <v>0</v>
      </c>
      <c r="S1934" s="28">
        <f>L1934*Settings!$C$7</f>
        <v/>
      </c>
      <c r="T1934" s="34">
        <f>O1934+P1934+Q1934+R1934</f>
        <v/>
      </c>
      <c r="U1934" s="34">
        <f>N1934+T1934</f>
        <v/>
      </c>
      <c r="V1934" s="33">
        <f>N1934/S1934</f>
        <v/>
      </c>
      <c r="W1934" s="33">
        <f>T1934/S1934</f>
        <v/>
      </c>
      <c r="X1934" s="33">
        <f>U1934/S1934</f>
        <v/>
      </c>
      <c r="Y1934" s="4">
        <f>IF(T1934&gt;0,1,0)</f>
        <v/>
      </c>
      <c r="Z1934" s="4">
        <f>INDEX('Job Evaluation'!$I$5:$I$40,MATCH(G1934,'Job Evaluation'!$A$5:$A$40,0))</f>
        <v/>
      </c>
      <c r="AA1934" s="4">
        <f>SUMPRODUCT(($C$2:$C$3444=C1934)*($X$2:$X$3444&lt;X1934))+SUMPRODUCT(($C$2:C1934=C1934)*($X$2:X1934=X1934))</f>
        <v/>
      </c>
      <c r="AB1934" s="4">
        <f>MIN(4,INT((AA1934-1)*4/COUNTIF($C$2:$C$3444,C1934))+1)</f>
        <v/>
      </c>
    </row>
    <row r="1935">
      <c r="A1935" s="5" t="inlineStr">
        <is>
          <t>W02242</t>
        </is>
      </c>
      <c r="B1935" s="5" t="inlineStr">
        <is>
          <t>DE · Munich</t>
        </is>
      </c>
      <c r="C1935" s="5" t="inlineStr">
        <is>
          <t>DE</t>
        </is>
      </c>
      <c r="D1935" s="5" t="inlineStr">
        <is>
          <t>Munich</t>
        </is>
      </c>
      <c r="E1935" s="5" t="inlineStr">
        <is>
          <t>Finance</t>
        </is>
      </c>
      <c r="F1935" s="5" t="inlineStr">
        <is>
          <t>L3</t>
        </is>
      </c>
      <c r="G1935" s="5" t="inlineStr">
        <is>
          <t>Finance L3</t>
        </is>
      </c>
      <c r="H1935" s="5" t="inlineStr">
        <is>
          <t>F</t>
        </is>
      </c>
      <c r="I1935" s="5" t="inlineStr">
        <is>
          <t>Permanent</t>
        </is>
      </c>
      <c r="J1935" s="5" t="inlineStr">
        <is>
          <t>Onsite</t>
        </is>
      </c>
      <c r="K1935" s="5" t="n">
        <v>1</v>
      </c>
      <c r="L1935" s="5" t="n">
        <v>40</v>
      </c>
      <c r="M1935" s="5" t="n">
        <v>3</v>
      </c>
      <c r="N1935" s="41" t="n">
        <v>66900</v>
      </c>
      <c r="O1935" s="41" t="n">
        <v>3620</v>
      </c>
      <c r="P1935" s="41" t="n">
        <v>0</v>
      </c>
      <c r="Q1935" s="41" t="n">
        <v>0</v>
      </c>
      <c r="R1935" s="41" t="n">
        <v>0</v>
      </c>
      <c r="S1935" s="28">
        <f>L1935*Settings!$C$7</f>
        <v/>
      </c>
      <c r="T1935" s="34">
        <f>O1935+P1935+Q1935+R1935</f>
        <v/>
      </c>
      <c r="U1935" s="34">
        <f>N1935+T1935</f>
        <v/>
      </c>
      <c r="V1935" s="33">
        <f>N1935/S1935</f>
        <v/>
      </c>
      <c r="W1935" s="33">
        <f>T1935/S1935</f>
        <v/>
      </c>
      <c r="X1935" s="33">
        <f>U1935/S1935</f>
        <v/>
      </c>
      <c r="Y1935" s="4">
        <f>IF(T1935&gt;0,1,0)</f>
        <v/>
      </c>
      <c r="Z1935" s="4">
        <f>INDEX('Job Evaluation'!$I$5:$I$40,MATCH(G1935,'Job Evaluation'!$A$5:$A$40,0))</f>
        <v/>
      </c>
      <c r="AA1935" s="4">
        <f>SUMPRODUCT(($C$2:$C$3444=C1935)*($X$2:$X$3444&lt;X1935))+SUMPRODUCT(($C$2:C1935=C1935)*($X$2:X1935=X1935))</f>
        <v/>
      </c>
      <c r="AB1935" s="4">
        <f>MIN(4,INT((AA1935-1)*4/COUNTIF($C$2:$C$3444,C1935))+1)</f>
        <v/>
      </c>
    </row>
    <row r="1936">
      <c r="A1936" s="5" t="inlineStr">
        <is>
          <t>W02243</t>
        </is>
      </c>
      <c r="B1936" s="5" t="inlineStr">
        <is>
          <t>PL · Kraków</t>
        </is>
      </c>
      <c r="C1936" s="5" t="inlineStr">
        <is>
          <t>PL</t>
        </is>
      </c>
      <c r="D1936" s="5" t="inlineStr">
        <is>
          <t>Krakow</t>
        </is>
      </c>
      <c r="E1936" s="5" t="inlineStr">
        <is>
          <t>Operations</t>
        </is>
      </c>
      <c r="F1936" s="5" t="inlineStr">
        <is>
          <t>L3</t>
        </is>
      </c>
      <c r="G1936" s="5" t="inlineStr">
        <is>
          <t>Operations L3</t>
        </is>
      </c>
      <c r="H1936" s="5" t="inlineStr">
        <is>
          <t>F</t>
        </is>
      </c>
      <c r="I1936" s="5" t="inlineStr">
        <is>
          <t>Permanent</t>
        </is>
      </c>
      <c r="J1936" s="5" t="inlineStr">
        <is>
          <t>Hybrid</t>
        </is>
      </c>
      <c r="K1936" s="5" t="n">
        <v>1</v>
      </c>
      <c r="L1936" s="5" t="n">
        <v>40</v>
      </c>
      <c r="M1936" s="5" t="n">
        <v>3</v>
      </c>
      <c r="N1936" s="41" t="n">
        <v>31750</v>
      </c>
      <c r="O1936" s="41" t="n">
        <v>1540</v>
      </c>
      <c r="P1936" s="41" t="n">
        <v>0</v>
      </c>
      <c r="Q1936" s="41" t="n">
        <v>0</v>
      </c>
      <c r="R1936" s="41" t="n">
        <v>0</v>
      </c>
      <c r="S1936" s="28">
        <f>L1936*Settings!$C$7</f>
        <v/>
      </c>
      <c r="T1936" s="34">
        <f>O1936+P1936+Q1936+R1936</f>
        <v/>
      </c>
      <c r="U1936" s="34">
        <f>N1936+T1936</f>
        <v/>
      </c>
      <c r="V1936" s="33">
        <f>N1936/S1936</f>
        <v/>
      </c>
      <c r="W1936" s="33">
        <f>T1936/S1936</f>
        <v/>
      </c>
      <c r="X1936" s="33">
        <f>U1936/S1936</f>
        <v/>
      </c>
      <c r="Y1936" s="4">
        <f>IF(T1936&gt;0,1,0)</f>
        <v/>
      </c>
      <c r="Z1936" s="4">
        <f>INDEX('Job Evaluation'!$I$5:$I$40,MATCH(G1936,'Job Evaluation'!$A$5:$A$40,0))</f>
        <v/>
      </c>
      <c r="AA1936" s="4">
        <f>SUMPRODUCT(($C$2:$C$3444=C1936)*($X$2:$X$3444&lt;X1936))+SUMPRODUCT(($C$2:C1936=C1936)*($X$2:X1936=X1936))</f>
        <v/>
      </c>
      <c r="AB1936" s="4">
        <f>MIN(4,INT((AA1936-1)*4/COUNTIF($C$2:$C$3444,C1936))+1)</f>
        <v/>
      </c>
    </row>
    <row r="1937">
      <c r="A1937" s="5" t="inlineStr">
        <is>
          <t>W02244</t>
        </is>
      </c>
      <c r="B1937" s="5" t="inlineStr">
        <is>
          <t>PL · Kraków</t>
        </is>
      </c>
      <c r="C1937" s="5" t="inlineStr">
        <is>
          <t>PL</t>
        </is>
      </c>
      <c r="D1937" s="5" t="inlineStr">
        <is>
          <t>Krakow</t>
        </is>
      </c>
      <c r="E1937" s="5" t="inlineStr">
        <is>
          <t>Operations</t>
        </is>
      </c>
      <c r="F1937" s="5" t="inlineStr">
        <is>
          <t>L5</t>
        </is>
      </c>
      <c r="G1937" s="5" t="inlineStr">
        <is>
          <t>Operations L5</t>
        </is>
      </c>
      <c r="H1937" s="5" t="inlineStr">
        <is>
          <t>M</t>
        </is>
      </c>
      <c r="I1937" s="5" t="inlineStr">
        <is>
          <t>Permanent</t>
        </is>
      </c>
      <c r="J1937" s="5" t="inlineStr">
        <is>
          <t>Hybrid</t>
        </is>
      </c>
      <c r="K1937" s="5" t="n">
        <v>1</v>
      </c>
      <c r="L1937" s="5" t="n">
        <v>40</v>
      </c>
      <c r="M1937" s="5" t="n">
        <v>3</v>
      </c>
      <c r="N1937" s="41" t="n">
        <v>44650</v>
      </c>
      <c r="O1937" s="41" t="n">
        <v>5360</v>
      </c>
      <c r="P1937" s="41" t="n">
        <v>0</v>
      </c>
      <c r="Q1937" s="41" t="n">
        <v>0</v>
      </c>
      <c r="R1937" s="41" t="n">
        <v>4200</v>
      </c>
      <c r="S1937" s="28">
        <f>L1937*Settings!$C$7</f>
        <v/>
      </c>
      <c r="T1937" s="34">
        <f>O1937+P1937+Q1937+R1937</f>
        <v/>
      </c>
      <c r="U1937" s="34">
        <f>N1937+T1937</f>
        <v/>
      </c>
      <c r="V1937" s="33">
        <f>N1937/S1937</f>
        <v/>
      </c>
      <c r="W1937" s="33">
        <f>T1937/S1937</f>
        <v/>
      </c>
      <c r="X1937" s="33">
        <f>U1937/S1937</f>
        <v/>
      </c>
      <c r="Y1937" s="4">
        <f>IF(T1937&gt;0,1,0)</f>
        <v/>
      </c>
      <c r="Z1937" s="4">
        <f>INDEX('Job Evaluation'!$I$5:$I$40,MATCH(G1937,'Job Evaluation'!$A$5:$A$40,0))</f>
        <v/>
      </c>
      <c r="AA1937" s="4">
        <f>SUMPRODUCT(($C$2:$C$3444=C1937)*($X$2:$X$3444&lt;X1937))+SUMPRODUCT(($C$2:C1937=C1937)*($X$2:X1937=X1937))</f>
        <v/>
      </c>
      <c r="AB1937" s="4">
        <f>MIN(4,INT((AA1937-1)*4/COUNTIF($C$2:$C$3444,C1937))+1)</f>
        <v/>
      </c>
    </row>
    <row r="1938">
      <c r="A1938" s="5" t="inlineStr">
        <is>
          <t>W02245</t>
        </is>
      </c>
      <c r="B1938" s="5" t="inlineStr">
        <is>
          <t>ES · Barcelona</t>
        </is>
      </c>
      <c r="C1938" s="5" t="inlineStr">
        <is>
          <t>ES</t>
        </is>
      </c>
      <c r="D1938" s="5" t="inlineStr">
        <is>
          <t>Barcelona</t>
        </is>
      </c>
      <c r="E1938" s="5" t="inlineStr">
        <is>
          <t>Finance</t>
        </is>
      </c>
      <c r="F1938" s="5" t="inlineStr">
        <is>
          <t>L2</t>
        </is>
      </c>
      <c r="G1938" s="5" t="inlineStr">
        <is>
          <t>Finance L2</t>
        </is>
      </c>
      <c r="H1938" s="5" t="inlineStr">
        <is>
          <t>F</t>
        </is>
      </c>
      <c r="I1938" s="5" t="inlineStr">
        <is>
          <t>Permanent</t>
        </is>
      </c>
      <c r="J1938" s="5" t="inlineStr">
        <is>
          <t>Hybrid</t>
        </is>
      </c>
      <c r="K1938" s="5" t="n">
        <v>1</v>
      </c>
      <c r="L1938" s="5" t="n">
        <v>40</v>
      </c>
      <c r="M1938" s="5" t="n">
        <v>3</v>
      </c>
      <c r="N1938" s="41" t="n">
        <v>34600</v>
      </c>
      <c r="O1938" s="41" t="n">
        <v>0</v>
      </c>
      <c r="P1938" s="41" t="n">
        <v>0</v>
      </c>
      <c r="Q1938" s="41" t="n">
        <v>0</v>
      </c>
      <c r="R1938" s="41" t="n">
        <v>0</v>
      </c>
      <c r="S1938" s="28">
        <f>L1938*Settings!$C$7</f>
        <v/>
      </c>
      <c r="T1938" s="34">
        <f>O1938+P1938+Q1938+R1938</f>
        <v/>
      </c>
      <c r="U1938" s="34">
        <f>N1938+T1938</f>
        <v/>
      </c>
      <c r="V1938" s="33">
        <f>N1938/S1938</f>
        <v/>
      </c>
      <c r="W1938" s="33">
        <f>T1938/S1938</f>
        <v/>
      </c>
      <c r="X1938" s="33">
        <f>U1938/S1938</f>
        <v/>
      </c>
      <c r="Y1938" s="4">
        <f>IF(T1938&gt;0,1,0)</f>
        <v/>
      </c>
      <c r="Z1938" s="4">
        <f>INDEX('Job Evaluation'!$I$5:$I$40,MATCH(G1938,'Job Evaluation'!$A$5:$A$40,0))</f>
        <v/>
      </c>
      <c r="AA1938" s="4">
        <f>SUMPRODUCT(($C$2:$C$3444=C1938)*($X$2:$X$3444&lt;X1938))+SUMPRODUCT(($C$2:C1938=C1938)*($X$2:X1938=X1938))</f>
        <v/>
      </c>
      <c r="AB1938" s="4">
        <f>MIN(4,INT((AA1938-1)*4/COUNTIF($C$2:$C$3444,C1938))+1)</f>
        <v/>
      </c>
    </row>
    <row r="1939">
      <c r="A1939" s="5" t="inlineStr">
        <is>
          <t>W02246</t>
        </is>
      </c>
      <c r="B1939" s="5" t="inlineStr">
        <is>
          <t>PL · Kraków</t>
        </is>
      </c>
      <c r="C1939" s="5" t="inlineStr">
        <is>
          <t>PL</t>
        </is>
      </c>
      <c r="D1939" s="5" t="inlineStr">
        <is>
          <t>Krakow</t>
        </is>
      </c>
      <c r="E1939" s="5" t="inlineStr">
        <is>
          <t>Sales</t>
        </is>
      </c>
      <c r="F1939" s="5" t="inlineStr">
        <is>
          <t>L1</t>
        </is>
      </c>
      <c r="G1939" s="5" t="inlineStr">
        <is>
          <t>Sales L1</t>
        </is>
      </c>
      <c r="H1939" s="5" t="inlineStr">
        <is>
          <t>M</t>
        </is>
      </c>
      <c r="I1939" s="5" t="inlineStr">
        <is>
          <t>Permanent</t>
        </is>
      </c>
      <c r="J1939" s="5" t="inlineStr">
        <is>
          <t>Hybrid</t>
        </is>
      </c>
      <c r="K1939" s="5" t="n">
        <v>1</v>
      </c>
      <c r="L1939" s="5" t="n">
        <v>40</v>
      </c>
      <c r="M1939" s="5" t="n">
        <v>4</v>
      </c>
      <c r="N1939" s="41" t="n">
        <v>14750</v>
      </c>
      <c r="O1939" s="41" t="n">
        <v>0</v>
      </c>
      <c r="P1939" s="41" t="n">
        <v>2390</v>
      </c>
      <c r="Q1939" s="41" t="n">
        <v>0</v>
      </c>
      <c r="R1939" s="41" t="n">
        <v>0</v>
      </c>
      <c r="S1939" s="28">
        <f>L1939*Settings!$C$7</f>
        <v/>
      </c>
      <c r="T1939" s="34">
        <f>O1939+P1939+Q1939+R1939</f>
        <v/>
      </c>
      <c r="U1939" s="34">
        <f>N1939+T1939</f>
        <v/>
      </c>
      <c r="V1939" s="33">
        <f>N1939/S1939</f>
        <v/>
      </c>
      <c r="W1939" s="33">
        <f>T1939/S1939</f>
        <v/>
      </c>
      <c r="X1939" s="33">
        <f>U1939/S1939</f>
        <v/>
      </c>
      <c r="Y1939" s="4">
        <f>IF(T1939&gt;0,1,0)</f>
        <v/>
      </c>
      <c r="Z1939" s="4">
        <f>INDEX('Job Evaluation'!$I$5:$I$40,MATCH(G1939,'Job Evaluation'!$A$5:$A$40,0))</f>
        <v/>
      </c>
      <c r="AA1939" s="4">
        <f>SUMPRODUCT(($C$2:$C$3444=C1939)*($X$2:$X$3444&lt;X1939))+SUMPRODUCT(($C$2:C1939=C1939)*($X$2:X1939=X1939))</f>
        <v/>
      </c>
      <c r="AB1939" s="4">
        <f>MIN(4,INT((AA1939-1)*4/COUNTIF($C$2:$C$3444,C1939))+1)</f>
        <v/>
      </c>
    </row>
    <row r="1940">
      <c r="A1940" s="5" t="inlineStr">
        <is>
          <t>W02247</t>
        </is>
      </c>
      <c r="B1940" s="5" t="inlineStr">
        <is>
          <t>PL · Kraków</t>
        </is>
      </c>
      <c r="C1940" s="5" t="inlineStr">
        <is>
          <t>PL</t>
        </is>
      </c>
      <c r="D1940" s="5" t="inlineStr">
        <is>
          <t>Krakow</t>
        </is>
      </c>
      <c r="E1940" s="5" t="inlineStr">
        <is>
          <t>Customer Service</t>
        </is>
      </c>
      <c r="F1940" s="5" t="inlineStr">
        <is>
          <t>L4</t>
        </is>
      </c>
      <c r="G1940" s="5" t="inlineStr">
        <is>
          <t>Customer Service L4</t>
        </is>
      </c>
      <c r="H1940" s="5" t="inlineStr">
        <is>
          <t>M</t>
        </is>
      </c>
      <c r="I1940" s="5" t="inlineStr">
        <is>
          <t>Permanent</t>
        </is>
      </c>
      <c r="J1940" s="5" t="inlineStr">
        <is>
          <t>Hybrid</t>
        </is>
      </c>
      <c r="K1940" s="5" t="n">
        <v>1</v>
      </c>
      <c r="L1940" s="5" t="n">
        <v>40</v>
      </c>
      <c r="M1940" s="5" t="n">
        <v>3</v>
      </c>
      <c r="N1940" s="41" t="n">
        <v>39650</v>
      </c>
      <c r="O1940" s="41" t="n">
        <v>2820</v>
      </c>
      <c r="P1940" s="41" t="n">
        <v>0</v>
      </c>
      <c r="Q1940" s="41" t="n">
        <v>0</v>
      </c>
      <c r="R1940" s="41" t="n">
        <v>0</v>
      </c>
      <c r="S1940" s="28">
        <f>L1940*Settings!$C$7</f>
        <v/>
      </c>
      <c r="T1940" s="34">
        <f>O1940+P1940+Q1940+R1940</f>
        <v/>
      </c>
      <c r="U1940" s="34">
        <f>N1940+T1940</f>
        <v/>
      </c>
      <c r="V1940" s="33">
        <f>N1940/S1940</f>
        <v/>
      </c>
      <c r="W1940" s="33">
        <f>T1940/S1940</f>
        <v/>
      </c>
      <c r="X1940" s="33">
        <f>U1940/S1940</f>
        <v/>
      </c>
      <c r="Y1940" s="4">
        <f>IF(T1940&gt;0,1,0)</f>
        <v/>
      </c>
      <c r="Z1940" s="4">
        <f>INDEX('Job Evaluation'!$I$5:$I$40,MATCH(G1940,'Job Evaluation'!$A$5:$A$40,0))</f>
        <v/>
      </c>
      <c r="AA1940" s="4">
        <f>SUMPRODUCT(($C$2:$C$3444=C1940)*($X$2:$X$3444&lt;X1940))+SUMPRODUCT(($C$2:C1940=C1940)*($X$2:X1940=X1940))</f>
        <v/>
      </c>
      <c r="AB1940" s="4">
        <f>MIN(4,INT((AA1940-1)*4/COUNTIF($C$2:$C$3444,C1940))+1)</f>
        <v/>
      </c>
    </row>
    <row r="1941">
      <c r="A1941" s="5" t="inlineStr">
        <is>
          <t>W02248</t>
        </is>
      </c>
      <c r="B1941" s="5" t="inlineStr">
        <is>
          <t>IT · Milan</t>
        </is>
      </c>
      <c r="C1941" s="5" t="inlineStr">
        <is>
          <t>IT</t>
        </is>
      </c>
      <c r="D1941" s="5" t="inlineStr">
        <is>
          <t>Milan</t>
        </is>
      </c>
      <c r="E1941" s="5" t="inlineStr">
        <is>
          <t>Tech</t>
        </is>
      </c>
      <c r="F1941" s="5" t="inlineStr">
        <is>
          <t>L4</t>
        </is>
      </c>
      <c r="G1941" s="5" t="inlineStr">
        <is>
          <t>Tech L4</t>
        </is>
      </c>
      <c r="H1941" s="5" t="inlineStr">
        <is>
          <t>M</t>
        </is>
      </c>
      <c r="I1941" s="5" t="inlineStr">
        <is>
          <t>Permanent</t>
        </is>
      </c>
      <c r="J1941" s="5" t="inlineStr">
        <is>
          <t>Onsite</t>
        </is>
      </c>
      <c r="K1941" s="5" t="n">
        <v>1</v>
      </c>
      <c r="L1941" s="5" t="n">
        <v>40</v>
      </c>
      <c r="M1941" s="5" t="n">
        <v>1</v>
      </c>
      <c r="N1941" s="41" t="n">
        <v>80450</v>
      </c>
      <c r="O1941" s="41" t="n">
        <v>0</v>
      </c>
      <c r="P1941" s="41" t="n">
        <v>0</v>
      </c>
      <c r="Q1941" s="41" t="n">
        <v>0</v>
      </c>
      <c r="R1941" s="41" t="n">
        <v>0</v>
      </c>
      <c r="S1941" s="28">
        <f>L1941*Settings!$C$7</f>
        <v/>
      </c>
      <c r="T1941" s="34">
        <f>O1941+P1941+Q1941+R1941</f>
        <v/>
      </c>
      <c r="U1941" s="34">
        <f>N1941+T1941</f>
        <v/>
      </c>
      <c r="V1941" s="33">
        <f>N1941/S1941</f>
        <v/>
      </c>
      <c r="W1941" s="33">
        <f>T1941/S1941</f>
        <v/>
      </c>
      <c r="X1941" s="33">
        <f>U1941/S1941</f>
        <v/>
      </c>
      <c r="Y1941" s="4">
        <f>IF(T1941&gt;0,1,0)</f>
        <v/>
      </c>
      <c r="Z1941" s="4">
        <f>INDEX('Job Evaluation'!$I$5:$I$40,MATCH(G1941,'Job Evaluation'!$A$5:$A$40,0))</f>
        <v/>
      </c>
      <c r="AA1941" s="4">
        <f>SUMPRODUCT(($C$2:$C$3444=C1941)*($X$2:$X$3444&lt;X1941))+SUMPRODUCT(($C$2:C1941=C1941)*($X$2:X1941=X1941))</f>
        <v/>
      </c>
      <c r="AB1941" s="4">
        <f>MIN(4,INT((AA1941-1)*4/COUNTIF($C$2:$C$3444,C1941))+1)</f>
        <v/>
      </c>
    </row>
    <row r="1942">
      <c r="A1942" s="5" t="inlineStr">
        <is>
          <t>W02249</t>
        </is>
      </c>
      <c r="B1942" s="5" t="inlineStr">
        <is>
          <t>PL · Kraków</t>
        </is>
      </c>
      <c r="C1942" s="5" t="inlineStr">
        <is>
          <t>PL</t>
        </is>
      </c>
      <c r="D1942" s="5" t="inlineStr">
        <is>
          <t>Krakow</t>
        </is>
      </c>
      <c r="E1942" s="5" t="inlineStr">
        <is>
          <t>Finance</t>
        </is>
      </c>
      <c r="F1942" s="5" t="inlineStr">
        <is>
          <t>L5</t>
        </is>
      </c>
      <c r="G1942" s="5" t="inlineStr">
        <is>
          <t>Finance L5</t>
        </is>
      </c>
      <c r="H1942" s="5" t="inlineStr">
        <is>
          <t>M</t>
        </is>
      </c>
      <c r="I1942" s="5" t="inlineStr">
        <is>
          <t>Permanent</t>
        </is>
      </c>
      <c r="J1942" s="5" t="inlineStr">
        <is>
          <t>Hybrid</t>
        </is>
      </c>
      <c r="K1942" s="5" t="n">
        <v>1</v>
      </c>
      <c r="L1942" s="5" t="n">
        <v>40</v>
      </c>
      <c r="M1942" s="5" t="n">
        <v>3</v>
      </c>
      <c r="N1942" s="41" t="n">
        <v>63800</v>
      </c>
      <c r="O1942" s="41" t="n">
        <v>7350</v>
      </c>
      <c r="P1942" s="41" t="n">
        <v>0</v>
      </c>
      <c r="Q1942" s="41" t="n">
        <v>0</v>
      </c>
      <c r="R1942" s="41" t="n">
        <v>4200</v>
      </c>
      <c r="S1942" s="28">
        <f>L1942*Settings!$C$7</f>
        <v/>
      </c>
      <c r="T1942" s="34">
        <f>O1942+P1942+Q1942+R1942</f>
        <v/>
      </c>
      <c r="U1942" s="34">
        <f>N1942+T1942</f>
        <v/>
      </c>
      <c r="V1942" s="33">
        <f>N1942/S1942</f>
        <v/>
      </c>
      <c r="W1942" s="33">
        <f>T1942/S1942</f>
        <v/>
      </c>
      <c r="X1942" s="33">
        <f>U1942/S1942</f>
        <v/>
      </c>
      <c r="Y1942" s="4">
        <f>IF(T1942&gt;0,1,0)</f>
        <v/>
      </c>
      <c r="Z1942" s="4">
        <f>INDEX('Job Evaluation'!$I$5:$I$40,MATCH(G1942,'Job Evaluation'!$A$5:$A$40,0))</f>
        <v/>
      </c>
      <c r="AA1942" s="4">
        <f>SUMPRODUCT(($C$2:$C$3444=C1942)*($X$2:$X$3444&lt;X1942))+SUMPRODUCT(($C$2:C1942=C1942)*($X$2:X1942=X1942))</f>
        <v/>
      </c>
      <c r="AB1942" s="4">
        <f>MIN(4,INT((AA1942-1)*4/COUNTIF($C$2:$C$3444,C1942))+1)</f>
        <v/>
      </c>
    </row>
    <row r="1943">
      <c r="A1943" s="5" t="inlineStr">
        <is>
          <t>W02251</t>
        </is>
      </c>
      <c r="B1943" s="5" t="inlineStr">
        <is>
          <t>IT · Milan</t>
        </is>
      </c>
      <c r="C1943" s="5" t="inlineStr">
        <is>
          <t>IT</t>
        </is>
      </c>
      <c r="D1943" s="5" t="inlineStr">
        <is>
          <t>Milan</t>
        </is>
      </c>
      <c r="E1943" s="5" t="inlineStr">
        <is>
          <t>Customer Service</t>
        </is>
      </c>
      <c r="F1943" s="5" t="inlineStr">
        <is>
          <t>L4</t>
        </is>
      </c>
      <c r="G1943" s="5" t="inlineStr">
        <is>
          <t>Customer Service L4</t>
        </is>
      </c>
      <c r="H1943" s="5" t="inlineStr">
        <is>
          <t>M</t>
        </is>
      </c>
      <c r="I1943" s="5" t="inlineStr">
        <is>
          <t>Permanent</t>
        </is>
      </c>
      <c r="J1943" s="5" t="inlineStr">
        <is>
          <t>Hybrid</t>
        </is>
      </c>
      <c r="K1943" s="5" t="n">
        <v>1</v>
      </c>
      <c r="L1943" s="5" t="n">
        <v>40</v>
      </c>
      <c r="M1943" s="5" t="n">
        <v>3</v>
      </c>
      <c r="N1943" s="41" t="n">
        <v>50050</v>
      </c>
      <c r="O1943" s="41" t="n">
        <v>4320</v>
      </c>
      <c r="P1943" s="41" t="n">
        <v>0</v>
      </c>
      <c r="Q1943" s="41" t="n">
        <v>0</v>
      </c>
      <c r="R1943" s="41" t="n">
        <v>0</v>
      </c>
      <c r="S1943" s="28">
        <f>L1943*Settings!$C$7</f>
        <v/>
      </c>
      <c r="T1943" s="34">
        <f>O1943+P1943+Q1943+R1943</f>
        <v/>
      </c>
      <c r="U1943" s="34">
        <f>N1943+T1943</f>
        <v/>
      </c>
      <c r="V1943" s="33">
        <f>N1943/S1943</f>
        <v/>
      </c>
      <c r="W1943" s="33">
        <f>T1943/S1943</f>
        <v/>
      </c>
      <c r="X1943" s="33">
        <f>U1943/S1943</f>
        <v/>
      </c>
      <c r="Y1943" s="4">
        <f>IF(T1943&gt;0,1,0)</f>
        <v/>
      </c>
      <c r="Z1943" s="4">
        <f>INDEX('Job Evaluation'!$I$5:$I$40,MATCH(G1943,'Job Evaluation'!$A$5:$A$40,0))</f>
        <v/>
      </c>
      <c r="AA1943" s="4">
        <f>SUMPRODUCT(($C$2:$C$3444=C1943)*($X$2:$X$3444&lt;X1943))+SUMPRODUCT(($C$2:C1943=C1943)*($X$2:X1943=X1943))</f>
        <v/>
      </c>
      <c r="AB1943" s="4">
        <f>MIN(4,INT((AA1943-1)*4/COUNTIF($C$2:$C$3444,C1943))+1)</f>
        <v/>
      </c>
    </row>
    <row r="1944">
      <c r="A1944" s="5" t="inlineStr">
        <is>
          <t>W02252</t>
        </is>
      </c>
      <c r="B1944" s="5" t="inlineStr">
        <is>
          <t>PL · Kraków</t>
        </is>
      </c>
      <c r="C1944" s="5" t="inlineStr">
        <is>
          <t>PL</t>
        </is>
      </c>
      <c r="D1944" s="5" t="inlineStr">
        <is>
          <t>Krakow</t>
        </is>
      </c>
      <c r="E1944" s="5" t="inlineStr">
        <is>
          <t>Customer Service</t>
        </is>
      </c>
      <c r="F1944" s="5" t="inlineStr">
        <is>
          <t>L5</t>
        </is>
      </c>
      <c r="G1944" s="5" t="inlineStr">
        <is>
          <t>Customer Service L5</t>
        </is>
      </c>
      <c r="H1944" s="5" t="inlineStr">
        <is>
          <t>F</t>
        </is>
      </c>
      <c r="I1944" s="5" t="inlineStr">
        <is>
          <t>Permanent</t>
        </is>
      </c>
      <c r="J1944" s="5" t="inlineStr">
        <is>
          <t>Remote</t>
        </is>
      </c>
      <c r="K1944" s="5" t="n">
        <v>1</v>
      </c>
      <c r="L1944" s="5" t="n">
        <v>40</v>
      </c>
      <c r="M1944" s="5" t="n">
        <v>3</v>
      </c>
      <c r="N1944" s="41" t="n">
        <v>52750</v>
      </c>
      <c r="O1944" s="41" t="n">
        <v>6520</v>
      </c>
      <c r="P1944" s="41" t="n">
        <v>0</v>
      </c>
      <c r="Q1944" s="41" t="n">
        <v>0</v>
      </c>
      <c r="R1944" s="41" t="n">
        <v>4200</v>
      </c>
      <c r="S1944" s="28">
        <f>L1944*Settings!$C$7</f>
        <v/>
      </c>
      <c r="T1944" s="34">
        <f>O1944+P1944+Q1944+R1944</f>
        <v/>
      </c>
      <c r="U1944" s="34">
        <f>N1944+T1944</f>
        <v/>
      </c>
      <c r="V1944" s="33">
        <f>N1944/S1944</f>
        <v/>
      </c>
      <c r="W1944" s="33">
        <f>T1944/S1944</f>
        <v/>
      </c>
      <c r="X1944" s="33">
        <f>U1944/S1944</f>
        <v/>
      </c>
      <c r="Y1944" s="4">
        <f>IF(T1944&gt;0,1,0)</f>
        <v/>
      </c>
      <c r="Z1944" s="4">
        <f>INDEX('Job Evaluation'!$I$5:$I$40,MATCH(G1944,'Job Evaluation'!$A$5:$A$40,0))</f>
        <v/>
      </c>
      <c r="AA1944" s="4">
        <f>SUMPRODUCT(($C$2:$C$3444=C1944)*($X$2:$X$3444&lt;X1944))+SUMPRODUCT(($C$2:C1944=C1944)*($X$2:X1944=X1944))</f>
        <v/>
      </c>
      <c r="AB1944" s="4">
        <f>MIN(4,INT((AA1944-1)*4/COUNTIF($C$2:$C$3444,C1944))+1)</f>
        <v/>
      </c>
    </row>
    <row r="1945">
      <c r="A1945" s="5" t="inlineStr">
        <is>
          <t>W02253</t>
        </is>
      </c>
      <c r="B1945" s="5" t="inlineStr">
        <is>
          <t>IT · Milan</t>
        </is>
      </c>
      <c r="C1945" s="5" t="inlineStr">
        <is>
          <t>IT</t>
        </is>
      </c>
      <c r="D1945" s="5" t="inlineStr">
        <is>
          <t>Milan</t>
        </is>
      </c>
      <c r="E1945" s="5" t="inlineStr">
        <is>
          <t>Finance</t>
        </is>
      </c>
      <c r="F1945" s="5" t="inlineStr">
        <is>
          <t>L4</t>
        </is>
      </c>
      <c r="G1945" s="5" t="inlineStr">
        <is>
          <t>Finance L4</t>
        </is>
      </c>
      <c r="H1945" s="5" t="inlineStr">
        <is>
          <t>F</t>
        </is>
      </c>
      <c r="I1945" s="5" t="inlineStr">
        <is>
          <t>Permanent</t>
        </is>
      </c>
      <c r="J1945" s="5" t="inlineStr">
        <is>
          <t>Remote</t>
        </is>
      </c>
      <c r="K1945" s="5" t="n">
        <v>0.8</v>
      </c>
      <c r="L1945" s="5" t="n">
        <v>32</v>
      </c>
      <c r="M1945" s="5" t="n">
        <v>3</v>
      </c>
      <c r="N1945" s="41" t="n">
        <v>51920</v>
      </c>
      <c r="O1945" s="41" t="n">
        <v>4460</v>
      </c>
      <c r="P1945" s="41" t="n">
        <v>0</v>
      </c>
      <c r="Q1945" s="41" t="n">
        <v>0</v>
      </c>
      <c r="R1945" s="41" t="n">
        <v>0</v>
      </c>
      <c r="S1945" s="28">
        <f>L1945*Settings!$C$7</f>
        <v/>
      </c>
      <c r="T1945" s="34">
        <f>O1945+P1945+Q1945+R1945</f>
        <v/>
      </c>
      <c r="U1945" s="34">
        <f>N1945+T1945</f>
        <v/>
      </c>
      <c r="V1945" s="33">
        <f>N1945/S1945</f>
        <v/>
      </c>
      <c r="W1945" s="33">
        <f>T1945/S1945</f>
        <v/>
      </c>
      <c r="X1945" s="33">
        <f>U1945/S1945</f>
        <v/>
      </c>
      <c r="Y1945" s="4">
        <f>IF(T1945&gt;0,1,0)</f>
        <v/>
      </c>
      <c r="Z1945" s="4">
        <f>INDEX('Job Evaluation'!$I$5:$I$40,MATCH(G1945,'Job Evaluation'!$A$5:$A$40,0))</f>
        <v/>
      </c>
      <c r="AA1945" s="4">
        <f>SUMPRODUCT(($C$2:$C$3444=C1945)*($X$2:$X$3444&lt;X1945))+SUMPRODUCT(($C$2:C1945=C1945)*($X$2:X1945=X1945))</f>
        <v/>
      </c>
      <c r="AB1945" s="4">
        <f>MIN(4,INT((AA1945-1)*4/COUNTIF($C$2:$C$3444,C1945))+1)</f>
        <v/>
      </c>
    </row>
    <row r="1946">
      <c r="A1946" s="5" t="inlineStr">
        <is>
          <t>W02256</t>
        </is>
      </c>
      <c r="B1946" s="5" t="inlineStr">
        <is>
          <t>IT · Milan</t>
        </is>
      </c>
      <c r="C1946" s="5" t="inlineStr">
        <is>
          <t>IT</t>
        </is>
      </c>
      <c r="D1946" s="5" t="inlineStr">
        <is>
          <t>Milan</t>
        </is>
      </c>
      <c r="E1946" s="5" t="inlineStr">
        <is>
          <t>HR</t>
        </is>
      </c>
      <c r="F1946" s="5" t="inlineStr">
        <is>
          <t>L2</t>
        </is>
      </c>
      <c r="G1946" s="5" t="inlineStr">
        <is>
          <t>HR L2</t>
        </is>
      </c>
      <c r="H1946" s="5" t="inlineStr">
        <is>
          <t>F</t>
        </is>
      </c>
      <c r="I1946" s="5" t="inlineStr">
        <is>
          <t>Permanent</t>
        </is>
      </c>
      <c r="J1946" s="5" t="inlineStr">
        <is>
          <t>Hybrid</t>
        </is>
      </c>
      <c r="K1946" s="5" t="n">
        <v>1</v>
      </c>
      <c r="L1946" s="5" t="n">
        <v>40</v>
      </c>
      <c r="M1946" s="5" t="n">
        <v>3</v>
      </c>
      <c r="N1946" s="41" t="n">
        <v>28400</v>
      </c>
      <c r="O1946" s="41" t="n">
        <v>0</v>
      </c>
      <c r="P1946" s="41" t="n">
        <v>0</v>
      </c>
      <c r="Q1946" s="41" t="n">
        <v>0</v>
      </c>
      <c r="R1946" s="41" t="n">
        <v>0</v>
      </c>
      <c r="S1946" s="28">
        <f>L1946*Settings!$C$7</f>
        <v/>
      </c>
      <c r="T1946" s="34">
        <f>O1946+P1946+Q1946+R1946</f>
        <v/>
      </c>
      <c r="U1946" s="34">
        <f>N1946+T1946</f>
        <v/>
      </c>
      <c r="V1946" s="33">
        <f>N1946/S1946</f>
        <v/>
      </c>
      <c r="W1946" s="33">
        <f>T1946/S1946</f>
        <v/>
      </c>
      <c r="X1946" s="33">
        <f>U1946/S1946</f>
        <v/>
      </c>
      <c r="Y1946" s="4">
        <f>IF(T1946&gt;0,1,0)</f>
        <v/>
      </c>
      <c r="Z1946" s="4">
        <f>INDEX('Job Evaluation'!$I$5:$I$40,MATCH(G1946,'Job Evaluation'!$A$5:$A$40,0))</f>
        <v/>
      </c>
      <c r="AA1946" s="4">
        <f>SUMPRODUCT(($C$2:$C$3444=C1946)*($X$2:$X$3444&lt;X1946))+SUMPRODUCT(($C$2:C1946=C1946)*($X$2:X1946=X1946))</f>
        <v/>
      </c>
      <c r="AB1946" s="4">
        <f>MIN(4,INT((AA1946-1)*4/COUNTIF($C$2:$C$3444,C1946))+1)</f>
        <v/>
      </c>
    </row>
    <row r="1947">
      <c r="A1947" s="5" t="inlineStr">
        <is>
          <t>W02257</t>
        </is>
      </c>
      <c r="B1947" s="5" t="inlineStr">
        <is>
          <t>PL · Kraków</t>
        </is>
      </c>
      <c r="C1947" s="5" t="inlineStr">
        <is>
          <t>PL</t>
        </is>
      </c>
      <c r="D1947" s="5" t="inlineStr">
        <is>
          <t>Krakow</t>
        </is>
      </c>
      <c r="E1947" s="5" t="inlineStr">
        <is>
          <t>Operations</t>
        </is>
      </c>
      <c r="F1947" s="5" t="inlineStr">
        <is>
          <t>L4</t>
        </is>
      </c>
      <c r="G1947" s="5" t="inlineStr">
        <is>
          <t>Operations L4</t>
        </is>
      </c>
      <c r="H1947" s="5" t="inlineStr">
        <is>
          <t>F</t>
        </is>
      </c>
      <c r="I1947" s="5" t="inlineStr">
        <is>
          <t>Permanent</t>
        </is>
      </c>
      <c r="J1947" s="5" t="inlineStr">
        <is>
          <t>Hybrid</t>
        </is>
      </c>
      <c r="K1947" s="5" t="n">
        <v>1</v>
      </c>
      <c r="L1947" s="5" t="n">
        <v>40</v>
      </c>
      <c r="M1947" s="5" t="n">
        <v>4</v>
      </c>
      <c r="N1947" s="41" t="n">
        <v>38900</v>
      </c>
      <c r="O1947" s="41" t="n">
        <v>3850</v>
      </c>
      <c r="P1947" s="41" t="n">
        <v>0</v>
      </c>
      <c r="Q1947" s="41" t="n">
        <v>0</v>
      </c>
      <c r="R1947" s="41" t="n">
        <v>0</v>
      </c>
      <c r="S1947" s="28">
        <f>L1947*Settings!$C$7</f>
        <v/>
      </c>
      <c r="T1947" s="34">
        <f>O1947+P1947+Q1947+R1947</f>
        <v/>
      </c>
      <c r="U1947" s="34">
        <f>N1947+T1947</f>
        <v/>
      </c>
      <c r="V1947" s="33">
        <f>N1947/S1947</f>
        <v/>
      </c>
      <c r="W1947" s="33">
        <f>T1947/S1947</f>
        <v/>
      </c>
      <c r="X1947" s="33">
        <f>U1947/S1947</f>
        <v/>
      </c>
      <c r="Y1947" s="4">
        <f>IF(T1947&gt;0,1,0)</f>
        <v/>
      </c>
      <c r="Z1947" s="4">
        <f>INDEX('Job Evaluation'!$I$5:$I$40,MATCH(G1947,'Job Evaluation'!$A$5:$A$40,0))</f>
        <v/>
      </c>
      <c r="AA1947" s="4">
        <f>SUMPRODUCT(($C$2:$C$3444=C1947)*($X$2:$X$3444&lt;X1947))+SUMPRODUCT(($C$2:C1947=C1947)*($X$2:X1947=X1947))</f>
        <v/>
      </c>
      <c r="AB1947" s="4">
        <f>MIN(4,INT((AA1947-1)*4/COUNTIF($C$2:$C$3444,C1947))+1)</f>
        <v/>
      </c>
    </row>
    <row r="1948">
      <c r="A1948" s="5" t="inlineStr">
        <is>
          <t>W02258</t>
        </is>
      </c>
      <c r="B1948" s="5" t="inlineStr">
        <is>
          <t>PL · Kraków</t>
        </is>
      </c>
      <c r="C1948" s="5" t="inlineStr">
        <is>
          <t>PL</t>
        </is>
      </c>
      <c r="D1948" s="5" t="inlineStr">
        <is>
          <t>Krakow</t>
        </is>
      </c>
      <c r="E1948" s="5" t="inlineStr">
        <is>
          <t>Operations</t>
        </is>
      </c>
      <c r="F1948" s="5" t="inlineStr">
        <is>
          <t>L2</t>
        </is>
      </c>
      <c r="G1948" s="5" t="inlineStr">
        <is>
          <t>Operations L2</t>
        </is>
      </c>
      <c r="H1948" s="5" t="inlineStr">
        <is>
          <t>M</t>
        </is>
      </c>
      <c r="I1948" s="5" t="inlineStr">
        <is>
          <t>Fixed-term</t>
        </is>
      </c>
      <c r="J1948" s="5" t="inlineStr">
        <is>
          <t>Hybrid</t>
        </is>
      </c>
      <c r="K1948" s="5" t="n">
        <v>1</v>
      </c>
      <c r="L1948" s="5" t="n">
        <v>40</v>
      </c>
      <c r="M1948" s="5" t="n">
        <v>3</v>
      </c>
      <c r="N1948" s="41" t="n">
        <v>26200</v>
      </c>
      <c r="O1948" s="41" t="n">
        <v>0</v>
      </c>
      <c r="P1948" s="41" t="n">
        <v>0</v>
      </c>
      <c r="Q1948" s="41" t="n">
        <v>0</v>
      </c>
      <c r="R1948" s="41" t="n">
        <v>0</v>
      </c>
      <c r="S1948" s="28">
        <f>L1948*Settings!$C$7</f>
        <v/>
      </c>
      <c r="T1948" s="34">
        <f>O1948+P1948+Q1948+R1948</f>
        <v/>
      </c>
      <c r="U1948" s="34">
        <f>N1948+T1948</f>
        <v/>
      </c>
      <c r="V1948" s="33">
        <f>N1948/S1948</f>
        <v/>
      </c>
      <c r="W1948" s="33">
        <f>T1948/S1948</f>
        <v/>
      </c>
      <c r="X1948" s="33">
        <f>U1948/S1948</f>
        <v/>
      </c>
      <c r="Y1948" s="4">
        <f>IF(T1948&gt;0,1,0)</f>
        <v/>
      </c>
      <c r="Z1948" s="4">
        <f>INDEX('Job Evaluation'!$I$5:$I$40,MATCH(G1948,'Job Evaluation'!$A$5:$A$40,0))</f>
        <v/>
      </c>
      <c r="AA1948" s="4">
        <f>SUMPRODUCT(($C$2:$C$3444=C1948)*($X$2:$X$3444&lt;X1948))+SUMPRODUCT(($C$2:C1948=C1948)*($X$2:X1948=X1948))</f>
        <v/>
      </c>
      <c r="AB1948" s="4">
        <f>MIN(4,INT((AA1948-1)*4/COUNTIF($C$2:$C$3444,C1948))+1)</f>
        <v/>
      </c>
    </row>
    <row r="1949">
      <c r="A1949" s="5" t="inlineStr">
        <is>
          <t>W02259</t>
        </is>
      </c>
      <c r="B1949" s="5" t="inlineStr">
        <is>
          <t>PL · Kraków</t>
        </is>
      </c>
      <c r="C1949" s="5" t="inlineStr">
        <is>
          <t>PL</t>
        </is>
      </c>
      <c r="D1949" s="5" t="inlineStr">
        <is>
          <t>Krakow</t>
        </is>
      </c>
      <c r="E1949" s="5" t="inlineStr">
        <is>
          <t>Tech</t>
        </is>
      </c>
      <c r="F1949" s="5" t="inlineStr">
        <is>
          <t>L4</t>
        </is>
      </c>
      <c r="G1949" s="5" t="inlineStr">
        <is>
          <t>Tech L4</t>
        </is>
      </c>
      <c r="H1949" s="5" t="inlineStr">
        <is>
          <t>M</t>
        </is>
      </c>
      <c r="I1949" s="5" t="inlineStr">
        <is>
          <t>Permanent</t>
        </is>
      </c>
      <c r="J1949" s="5" t="inlineStr">
        <is>
          <t>Remote</t>
        </is>
      </c>
      <c r="K1949" s="5" t="n">
        <v>1</v>
      </c>
      <c r="L1949" s="5" t="n">
        <v>40</v>
      </c>
      <c r="M1949" s="5" t="n">
        <v>4</v>
      </c>
      <c r="N1949" s="41" t="n">
        <v>62900</v>
      </c>
      <c r="O1949" s="41" t="n">
        <v>6630</v>
      </c>
      <c r="P1949" s="41" t="n">
        <v>0</v>
      </c>
      <c r="Q1949" s="41" t="n">
        <v>0</v>
      </c>
      <c r="R1949" s="41" t="n">
        <v>0</v>
      </c>
      <c r="S1949" s="28">
        <f>L1949*Settings!$C$7</f>
        <v/>
      </c>
      <c r="T1949" s="34">
        <f>O1949+P1949+Q1949+R1949</f>
        <v/>
      </c>
      <c r="U1949" s="34">
        <f>N1949+T1949</f>
        <v/>
      </c>
      <c r="V1949" s="33">
        <f>N1949/S1949</f>
        <v/>
      </c>
      <c r="W1949" s="33">
        <f>T1949/S1949</f>
        <v/>
      </c>
      <c r="X1949" s="33">
        <f>U1949/S1949</f>
        <v/>
      </c>
      <c r="Y1949" s="4">
        <f>IF(T1949&gt;0,1,0)</f>
        <v/>
      </c>
      <c r="Z1949" s="4">
        <f>INDEX('Job Evaluation'!$I$5:$I$40,MATCH(G1949,'Job Evaluation'!$A$5:$A$40,0))</f>
        <v/>
      </c>
      <c r="AA1949" s="4">
        <f>SUMPRODUCT(($C$2:$C$3444=C1949)*($X$2:$X$3444&lt;X1949))+SUMPRODUCT(($C$2:C1949=C1949)*($X$2:X1949=X1949))</f>
        <v/>
      </c>
      <c r="AB1949" s="4">
        <f>MIN(4,INT((AA1949-1)*4/COUNTIF($C$2:$C$3444,C1949))+1)</f>
        <v/>
      </c>
    </row>
    <row r="1950">
      <c r="A1950" s="5" t="inlineStr">
        <is>
          <t>W02260</t>
        </is>
      </c>
      <c r="B1950" s="5" t="inlineStr">
        <is>
          <t>IT · Milan</t>
        </is>
      </c>
      <c r="C1950" s="5" t="inlineStr">
        <is>
          <t>IT</t>
        </is>
      </c>
      <c r="D1950" s="5" t="inlineStr">
        <is>
          <t>Milan</t>
        </is>
      </c>
      <c r="E1950" s="5" t="inlineStr">
        <is>
          <t>Operations</t>
        </is>
      </c>
      <c r="F1950" s="5" t="inlineStr">
        <is>
          <t>L1</t>
        </is>
      </c>
      <c r="G1950" s="5" t="inlineStr">
        <is>
          <t>Operations L1</t>
        </is>
      </c>
      <c r="H1950" s="5" t="inlineStr">
        <is>
          <t>F</t>
        </is>
      </c>
      <c r="I1950" s="5" t="inlineStr">
        <is>
          <t>Permanent</t>
        </is>
      </c>
      <c r="J1950" s="5" t="inlineStr">
        <is>
          <t>Onsite</t>
        </is>
      </c>
      <c r="K1950" s="5" t="n">
        <v>1</v>
      </c>
      <c r="L1950" s="5" t="n">
        <v>40</v>
      </c>
      <c r="M1950" s="5" t="n">
        <v>2</v>
      </c>
      <c r="N1950" s="41" t="n">
        <v>21950</v>
      </c>
      <c r="O1950" s="41" t="n">
        <v>0</v>
      </c>
      <c r="P1950" s="41" t="n">
        <v>0</v>
      </c>
      <c r="Q1950" s="41" t="n">
        <v>1320</v>
      </c>
      <c r="R1950" s="41" t="n">
        <v>0</v>
      </c>
      <c r="S1950" s="28">
        <f>L1950*Settings!$C$7</f>
        <v/>
      </c>
      <c r="T1950" s="34">
        <f>O1950+P1950+Q1950+R1950</f>
        <v/>
      </c>
      <c r="U1950" s="34">
        <f>N1950+T1950</f>
        <v/>
      </c>
      <c r="V1950" s="33">
        <f>N1950/S1950</f>
        <v/>
      </c>
      <c r="W1950" s="33">
        <f>T1950/S1950</f>
        <v/>
      </c>
      <c r="X1950" s="33">
        <f>U1950/S1950</f>
        <v/>
      </c>
      <c r="Y1950" s="4">
        <f>IF(T1950&gt;0,1,0)</f>
        <v/>
      </c>
      <c r="Z1950" s="4">
        <f>INDEX('Job Evaluation'!$I$5:$I$40,MATCH(G1950,'Job Evaluation'!$A$5:$A$40,0))</f>
        <v/>
      </c>
      <c r="AA1950" s="4">
        <f>SUMPRODUCT(($C$2:$C$3444=C1950)*($X$2:$X$3444&lt;X1950))+SUMPRODUCT(($C$2:C1950=C1950)*($X$2:X1950=X1950))</f>
        <v/>
      </c>
      <c r="AB1950" s="4">
        <f>MIN(4,INT((AA1950-1)*4/COUNTIF($C$2:$C$3444,C1950))+1)</f>
        <v/>
      </c>
    </row>
    <row r="1951">
      <c r="A1951" s="5" t="inlineStr">
        <is>
          <t>W02261</t>
        </is>
      </c>
      <c r="B1951" s="5" t="inlineStr">
        <is>
          <t>DE · Munich</t>
        </is>
      </c>
      <c r="C1951" s="5" t="inlineStr">
        <is>
          <t>DE</t>
        </is>
      </c>
      <c r="D1951" s="5" t="inlineStr">
        <is>
          <t>Munich</t>
        </is>
      </c>
      <c r="E1951" s="5" t="inlineStr">
        <is>
          <t>Customer Service</t>
        </is>
      </c>
      <c r="F1951" s="5" t="inlineStr">
        <is>
          <t>L1</t>
        </is>
      </c>
      <c r="G1951" s="5" t="inlineStr">
        <is>
          <t>Customer Service L1</t>
        </is>
      </c>
      <c r="H1951" s="5" t="inlineStr">
        <is>
          <t>M</t>
        </is>
      </c>
      <c r="I1951" s="5" t="inlineStr">
        <is>
          <t>Permanent</t>
        </is>
      </c>
      <c r="J1951" s="5" t="inlineStr">
        <is>
          <t>Hybrid</t>
        </is>
      </c>
      <c r="K1951" s="5" t="n">
        <v>1</v>
      </c>
      <c r="L1951" s="5" t="n">
        <v>40</v>
      </c>
      <c r="M1951" s="5" t="n">
        <v>3</v>
      </c>
      <c r="N1951" s="41" t="n">
        <v>31700</v>
      </c>
      <c r="O1951" s="41" t="n">
        <v>0</v>
      </c>
      <c r="P1951" s="41" t="n">
        <v>0</v>
      </c>
      <c r="Q1951" s="41" t="n">
        <v>0</v>
      </c>
      <c r="R1951" s="41" t="n">
        <v>0</v>
      </c>
      <c r="S1951" s="28">
        <f>L1951*Settings!$C$7</f>
        <v/>
      </c>
      <c r="T1951" s="34">
        <f>O1951+P1951+Q1951+R1951</f>
        <v/>
      </c>
      <c r="U1951" s="34">
        <f>N1951+T1951</f>
        <v/>
      </c>
      <c r="V1951" s="33">
        <f>N1951/S1951</f>
        <v/>
      </c>
      <c r="W1951" s="33">
        <f>T1951/S1951</f>
        <v/>
      </c>
      <c r="X1951" s="33">
        <f>U1951/S1951</f>
        <v/>
      </c>
      <c r="Y1951" s="4">
        <f>IF(T1951&gt;0,1,0)</f>
        <v/>
      </c>
      <c r="Z1951" s="4">
        <f>INDEX('Job Evaluation'!$I$5:$I$40,MATCH(G1951,'Job Evaluation'!$A$5:$A$40,0))</f>
        <v/>
      </c>
      <c r="AA1951" s="4">
        <f>SUMPRODUCT(($C$2:$C$3444=C1951)*($X$2:$X$3444&lt;X1951))+SUMPRODUCT(($C$2:C1951=C1951)*($X$2:X1951=X1951))</f>
        <v/>
      </c>
      <c r="AB1951" s="4">
        <f>MIN(4,INT((AA1951-1)*4/COUNTIF($C$2:$C$3444,C1951))+1)</f>
        <v/>
      </c>
    </row>
    <row r="1952">
      <c r="A1952" s="5" t="inlineStr">
        <is>
          <t>W02262</t>
        </is>
      </c>
      <c r="B1952" s="5" t="inlineStr">
        <is>
          <t>DE · Munich</t>
        </is>
      </c>
      <c r="C1952" s="5" t="inlineStr">
        <is>
          <t>DE</t>
        </is>
      </c>
      <c r="D1952" s="5" t="inlineStr">
        <is>
          <t>Munich</t>
        </is>
      </c>
      <c r="E1952" s="5" t="inlineStr">
        <is>
          <t>Operations</t>
        </is>
      </c>
      <c r="F1952" s="5" t="inlineStr">
        <is>
          <t>L2</t>
        </is>
      </c>
      <c r="G1952" s="5" t="inlineStr">
        <is>
          <t>Operations L2</t>
        </is>
      </c>
      <c r="H1952" s="5" t="inlineStr">
        <is>
          <t>F</t>
        </is>
      </c>
      <c r="I1952" s="5" t="inlineStr">
        <is>
          <t>Permanent</t>
        </is>
      </c>
      <c r="J1952" s="5" t="inlineStr">
        <is>
          <t>Hybrid</t>
        </is>
      </c>
      <c r="K1952" s="5" t="n">
        <v>1</v>
      </c>
      <c r="L1952" s="5" t="n">
        <v>40</v>
      </c>
      <c r="M1952" s="5" t="n">
        <v>3</v>
      </c>
      <c r="N1952" s="41" t="n">
        <v>40600</v>
      </c>
      <c r="O1952" s="41" t="n">
        <v>0</v>
      </c>
      <c r="P1952" s="41" t="n">
        <v>0</v>
      </c>
      <c r="Q1952" s="41" t="n">
        <v>0</v>
      </c>
      <c r="R1952" s="41" t="n">
        <v>0</v>
      </c>
      <c r="S1952" s="28">
        <f>L1952*Settings!$C$7</f>
        <v/>
      </c>
      <c r="T1952" s="34">
        <f>O1952+P1952+Q1952+R1952</f>
        <v/>
      </c>
      <c r="U1952" s="34">
        <f>N1952+T1952</f>
        <v/>
      </c>
      <c r="V1952" s="33">
        <f>N1952/S1952</f>
        <v/>
      </c>
      <c r="W1952" s="33">
        <f>T1952/S1952</f>
        <v/>
      </c>
      <c r="X1952" s="33">
        <f>U1952/S1952</f>
        <v/>
      </c>
      <c r="Y1952" s="4">
        <f>IF(T1952&gt;0,1,0)</f>
        <v/>
      </c>
      <c r="Z1952" s="4">
        <f>INDEX('Job Evaluation'!$I$5:$I$40,MATCH(G1952,'Job Evaluation'!$A$5:$A$40,0))</f>
        <v/>
      </c>
      <c r="AA1952" s="4">
        <f>SUMPRODUCT(($C$2:$C$3444=C1952)*($X$2:$X$3444&lt;X1952))+SUMPRODUCT(($C$2:C1952=C1952)*($X$2:X1952=X1952))</f>
        <v/>
      </c>
      <c r="AB1952" s="4">
        <f>MIN(4,INT((AA1952-1)*4/COUNTIF($C$2:$C$3444,C1952))+1)</f>
        <v/>
      </c>
    </row>
    <row r="1953">
      <c r="A1953" s="5" t="inlineStr">
        <is>
          <t>W02263</t>
        </is>
      </c>
      <c r="B1953" s="5" t="inlineStr">
        <is>
          <t>ES · Barcelona</t>
        </is>
      </c>
      <c r="C1953" s="5" t="inlineStr">
        <is>
          <t>ES</t>
        </is>
      </c>
      <c r="D1953" s="5" t="inlineStr">
        <is>
          <t>Barcelona</t>
        </is>
      </c>
      <c r="E1953" s="5" t="inlineStr">
        <is>
          <t>Customer Service</t>
        </is>
      </c>
      <c r="F1953" s="5" t="inlineStr">
        <is>
          <t>L2</t>
        </is>
      </c>
      <c r="G1953" s="5" t="inlineStr">
        <is>
          <t>Customer Service L2</t>
        </is>
      </c>
      <c r="H1953" s="5" t="inlineStr">
        <is>
          <t>F</t>
        </is>
      </c>
      <c r="I1953" s="5" t="inlineStr">
        <is>
          <t>Permanent</t>
        </is>
      </c>
      <c r="J1953" s="5" t="inlineStr">
        <is>
          <t>Onsite</t>
        </is>
      </c>
      <c r="K1953" s="5" t="n">
        <v>1</v>
      </c>
      <c r="L1953" s="5" t="n">
        <v>40</v>
      </c>
      <c r="M1953" s="5" t="n">
        <v>3</v>
      </c>
      <c r="N1953" s="41" t="n">
        <v>27600</v>
      </c>
      <c r="O1953" s="41" t="n">
        <v>0</v>
      </c>
      <c r="P1953" s="41" t="n">
        <v>0</v>
      </c>
      <c r="Q1953" s="41" t="n">
        <v>1200</v>
      </c>
      <c r="R1953" s="41" t="n">
        <v>0</v>
      </c>
      <c r="S1953" s="28">
        <f>L1953*Settings!$C$7</f>
        <v/>
      </c>
      <c r="T1953" s="34">
        <f>O1953+P1953+Q1953+R1953</f>
        <v/>
      </c>
      <c r="U1953" s="34">
        <f>N1953+T1953</f>
        <v/>
      </c>
      <c r="V1953" s="33">
        <f>N1953/S1953</f>
        <v/>
      </c>
      <c r="W1953" s="33">
        <f>T1953/S1953</f>
        <v/>
      </c>
      <c r="X1953" s="33">
        <f>U1953/S1953</f>
        <v/>
      </c>
      <c r="Y1953" s="4">
        <f>IF(T1953&gt;0,1,0)</f>
        <v/>
      </c>
      <c r="Z1953" s="4">
        <f>INDEX('Job Evaluation'!$I$5:$I$40,MATCH(G1953,'Job Evaluation'!$A$5:$A$40,0))</f>
        <v/>
      </c>
      <c r="AA1953" s="4">
        <f>SUMPRODUCT(($C$2:$C$3444=C1953)*($X$2:$X$3444&lt;X1953))+SUMPRODUCT(($C$2:C1953=C1953)*($X$2:X1953=X1953))</f>
        <v/>
      </c>
      <c r="AB1953" s="4">
        <f>MIN(4,INT((AA1953-1)*4/COUNTIF($C$2:$C$3444,C1953))+1)</f>
        <v/>
      </c>
    </row>
    <row r="1954">
      <c r="A1954" s="5" t="inlineStr">
        <is>
          <t>W02264</t>
        </is>
      </c>
      <c r="B1954" s="5" t="inlineStr">
        <is>
          <t>PL · Kraków</t>
        </is>
      </c>
      <c r="C1954" s="5" t="inlineStr">
        <is>
          <t>PL</t>
        </is>
      </c>
      <c r="D1954" s="5" t="inlineStr">
        <is>
          <t>Krakow</t>
        </is>
      </c>
      <c r="E1954" s="5" t="inlineStr">
        <is>
          <t>Customer Service</t>
        </is>
      </c>
      <c r="F1954" s="5" t="inlineStr">
        <is>
          <t>L3</t>
        </is>
      </c>
      <c r="G1954" s="5" t="inlineStr">
        <is>
          <t>Customer Service L3</t>
        </is>
      </c>
      <c r="H1954" s="5" t="inlineStr">
        <is>
          <t>F</t>
        </is>
      </c>
      <c r="I1954" s="5" t="inlineStr">
        <is>
          <t>Permanent</t>
        </is>
      </c>
      <c r="J1954" s="5" t="inlineStr">
        <is>
          <t>Onsite</t>
        </is>
      </c>
      <c r="K1954" s="5" t="n">
        <v>1</v>
      </c>
      <c r="L1954" s="5" t="n">
        <v>40</v>
      </c>
      <c r="M1954" s="5" t="n">
        <v>5</v>
      </c>
      <c r="N1954" s="41" t="n">
        <v>29400</v>
      </c>
      <c r="O1954" s="41" t="n">
        <v>2180</v>
      </c>
      <c r="P1954" s="41" t="n">
        <v>0</v>
      </c>
      <c r="Q1954" s="41" t="n">
        <v>840</v>
      </c>
      <c r="R1954" s="41" t="n">
        <v>0</v>
      </c>
      <c r="S1954" s="28">
        <f>L1954*Settings!$C$7</f>
        <v/>
      </c>
      <c r="T1954" s="34">
        <f>O1954+P1954+Q1954+R1954</f>
        <v/>
      </c>
      <c r="U1954" s="34">
        <f>N1954+T1954</f>
        <v/>
      </c>
      <c r="V1954" s="33">
        <f>N1954/S1954</f>
        <v/>
      </c>
      <c r="W1954" s="33">
        <f>T1954/S1954</f>
        <v/>
      </c>
      <c r="X1954" s="33">
        <f>U1954/S1954</f>
        <v/>
      </c>
      <c r="Y1954" s="4">
        <f>IF(T1954&gt;0,1,0)</f>
        <v/>
      </c>
      <c r="Z1954" s="4">
        <f>INDEX('Job Evaluation'!$I$5:$I$40,MATCH(G1954,'Job Evaluation'!$A$5:$A$40,0))</f>
        <v/>
      </c>
      <c r="AA1954" s="4">
        <f>SUMPRODUCT(($C$2:$C$3444=C1954)*($X$2:$X$3444&lt;X1954))+SUMPRODUCT(($C$2:C1954=C1954)*($X$2:X1954=X1954))</f>
        <v/>
      </c>
      <c r="AB1954" s="4">
        <f>MIN(4,INT((AA1954-1)*4/COUNTIF($C$2:$C$3444,C1954))+1)</f>
        <v/>
      </c>
    </row>
    <row r="1955">
      <c r="A1955" s="5" t="inlineStr">
        <is>
          <t>W02265</t>
        </is>
      </c>
      <c r="B1955" s="5" t="inlineStr">
        <is>
          <t>IT · Milan</t>
        </is>
      </c>
      <c r="C1955" s="5" t="inlineStr">
        <is>
          <t>IT</t>
        </is>
      </c>
      <c r="D1955" s="5" t="inlineStr">
        <is>
          <t>Milan</t>
        </is>
      </c>
      <c r="E1955" s="5" t="inlineStr">
        <is>
          <t>Operations</t>
        </is>
      </c>
      <c r="F1955" s="5" t="inlineStr">
        <is>
          <t>L3</t>
        </is>
      </c>
      <c r="G1955" s="5" t="inlineStr">
        <is>
          <t>Operations L3</t>
        </is>
      </c>
      <c r="H1955" s="5" t="inlineStr">
        <is>
          <t>F</t>
        </is>
      </c>
      <c r="I1955" s="5" t="inlineStr">
        <is>
          <t>Permanent</t>
        </is>
      </c>
      <c r="J1955" s="5" t="inlineStr">
        <is>
          <t>Onsite</t>
        </is>
      </c>
      <c r="K1955" s="5" t="n">
        <v>1</v>
      </c>
      <c r="L1955" s="5" t="n">
        <v>40</v>
      </c>
      <c r="M1955" s="5" t="n">
        <v>5</v>
      </c>
      <c r="N1955" s="41" t="n">
        <v>35050</v>
      </c>
      <c r="O1955" s="41" t="n">
        <v>2830</v>
      </c>
      <c r="P1955" s="41" t="n">
        <v>0</v>
      </c>
      <c r="Q1955" s="41" t="n">
        <v>1320</v>
      </c>
      <c r="R1955" s="41" t="n">
        <v>0</v>
      </c>
      <c r="S1955" s="28">
        <f>L1955*Settings!$C$7</f>
        <v/>
      </c>
      <c r="T1955" s="34">
        <f>O1955+P1955+Q1955+R1955</f>
        <v/>
      </c>
      <c r="U1955" s="34">
        <f>N1955+T1955</f>
        <v/>
      </c>
      <c r="V1955" s="33">
        <f>N1955/S1955</f>
        <v/>
      </c>
      <c r="W1955" s="33">
        <f>T1955/S1955</f>
        <v/>
      </c>
      <c r="X1955" s="33">
        <f>U1955/S1955</f>
        <v/>
      </c>
      <c r="Y1955" s="4">
        <f>IF(T1955&gt;0,1,0)</f>
        <v/>
      </c>
      <c r="Z1955" s="4">
        <f>INDEX('Job Evaluation'!$I$5:$I$40,MATCH(G1955,'Job Evaluation'!$A$5:$A$40,0))</f>
        <v/>
      </c>
      <c r="AA1955" s="4">
        <f>SUMPRODUCT(($C$2:$C$3444=C1955)*($X$2:$X$3444&lt;X1955))+SUMPRODUCT(($C$2:C1955=C1955)*($X$2:X1955=X1955))</f>
        <v/>
      </c>
      <c r="AB1955" s="4">
        <f>MIN(4,INT((AA1955-1)*4/COUNTIF($C$2:$C$3444,C1955))+1)</f>
        <v/>
      </c>
    </row>
    <row r="1956">
      <c r="A1956" s="5" t="inlineStr">
        <is>
          <t>W02267</t>
        </is>
      </c>
      <c r="B1956" s="5" t="inlineStr">
        <is>
          <t>DE · Munich</t>
        </is>
      </c>
      <c r="C1956" s="5" t="inlineStr">
        <is>
          <t>DE</t>
        </is>
      </c>
      <c r="D1956" s="5" t="inlineStr">
        <is>
          <t>Munich</t>
        </is>
      </c>
      <c r="E1956" s="5" t="inlineStr">
        <is>
          <t>Operations</t>
        </is>
      </c>
      <c r="F1956" s="5" t="inlineStr">
        <is>
          <t>L1</t>
        </is>
      </c>
      <c r="G1956" s="5" t="inlineStr">
        <is>
          <t>Operations L1</t>
        </is>
      </c>
      <c r="H1956" s="5" t="inlineStr">
        <is>
          <t>F</t>
        </is>
      </c>
      <c r="I1956" s="5" t="inlineStr">
        <is>
          <t>Permanent</t>
        </is>
      </c>
      <c r="J1956" s="5" t="inlineStr">
        <is>
          <t>Hybrid</t>
        </is>
      </c>
      <c r="K1956" s="5" t="n">
        <v>1</v>
      </c>
      <c r="L1956" s="5" t="n">
        <v>40</v>
      </c>
      <c r="M1956" s="5" t="n">
        <v>3</v>
      </c>
      <c r="N1956" s="41" t="n">
        <v>36950</v>
      </c>
      <c r="O1956" s="41" t="n">
        <v>0</v>
      </c>
      <c r="P1956" s="41" t="n">
        <v>0</v>
      </c>
      <c r="Q1956" s="41" t="n">
        <v>0</v>
      </c>
      <c r="R1956" s="41" t="n">
        <v>0</v>
      </c>
      <c r="S1956" s="28">
        <f>L1956*Settings!$C$7</f>
        <v/>
      </c>
      <c r="T1956" s="34">
        <f>O1956+P1956+Q1956+R1956</f>
        <v/>
      </c>
      <c r="U1956" s="34">
        <f>N1956+T1956</f>
        <v/>
      </c>
      <c r="V1956" s="33">
        <f>N1956/S1956</f>
        <v/>
      </c>
      <c r="W1956" s="33">
        <f>T1956/S1956</f>
        <v/>
      </c>
      <c r="X1956" s="33">
        <f>U1956/S1956</f>
        <v/>
      </c>
      <c r="Y1956" s="4">
        <f>IF(T1956&gt;0,1,0)</f>
        <v/>
      </c>
      <c r="Z1956" s="4">
        <f>INDEX('Job Evaluation'!$I$5:$I$40,MATCH(G1956,'Job Evaluation'!$A$5:$A$40,0))</f>
        <v/>
      </c>
      <c r="AA1956" s="4">
        <f>SUMPRODUCT(($C$2:$C$3444=C1956)*($X$2:$X$3444&lt;X1956))+SUMPRODUCT(($C$2:C1956=C1956)*($X$2:X1956=X1956))</f>
        <v/>
      </c>
      <c r="AB1956" s="4">
        <f>MIN(4,INT((AA1956-1)*4/COUNTIF($C$2:$C$3444,C1956))+1)</f>
        <v/>
      </c>
    </row>
    <row r="1957">
      <c r="A1957" s="5" t="inlineStr">
        <is>
          <t>W02268</t>
        </is>
      </c>
      <c r="B1957" s="5" t="inlineStr">
        <is>
          <t>PL · Kraków</t>
        </is>
      </c>
      <c r="C1957" s="5" t="inlineStr">
        <is>
          <t>PL</t>
        </is>
      </c>
      <c r="D1957" s="5" t="inlineStr">
        <is>
          <t>Krakow</t>
        </is>
      </c>
      <c r="E1957" s="5" t="inlineStr">
        <is>
          <t>Finance</t>
        </is>
      </c>
      <c r="F1957" s="5" t="inlineStr">
        <is>
          <t>L1</t>
        </is>
      </c>
      <c r="G1957" s="5" t="inlineStr">
        <is>
          <t>Finance L1</t>
        </is>
      </c>
      <c r="H1957" s="5" t="inlineStr">
        <is>
          <t>M</t>
        </is>
      </c>
      <c r="I1957" s="5" t="inlineStr">
        <is>
          <t>Permanent</t>
        </is>
      </c>
      <c r="J1957" s="5" t="inlineStr">
        <is>
          <t>Onsite</t>
        </is>
      </c>
      <c r="K1957" s="5" t="n">
        <v>1</v>
      </c>
      <c r="L1957" s="5" t="n">
        <v>40</v>
      </c>
      <c r="M1957" s="5" t="n">
        <v>4</v>
      </c>
      <c r="N1957" s="41" t="n">
        <v>23000</v>
      </c>
      <c r="O1957" s="41" t="n">
        <v>0</v>
      </c>
      <c r="P1957" s="41" t="n">
        <v>0</v>
      </c>
      <c r="Q1957" s="41" t="n">
        <v>0</v>
      </c>
      <c r="R1957" s="41" t="n">
        <v>0</v>
      </c>
      <c r="S1957" s="28">
        <f>L1957*Settings!$C$7</f>
        <v/>
      </c>
      <c r="T1957" s="34">
        <f>O1957+P1957+Q1957+R1957</f>
        <v/>
      </c>
      <c r="U1957" s="34">
        <f>N1957+T1957</f>
        <v/>
      </c>
      <c r="V1957" s="33">
        <f>N1957/S1957</f>
        <v/>
      </c>
      <c r="W1957" s="33">
        <f>T1957/S1957</f>
        <v/>
      </c>
      <c r="X1957" s="33">
        <f>U1957/S1957</f>
        <v/>
      </c>
      <c r="Y1957" s="4">
        <f>IF(T1957&gt;0,1,0)</f>
        <v/>
      </c>
      <c r="Z1957" s="4">
        <f>INDEX('Job Evaluation'!$I$5:$I$40,MATCH(G1957,'Job Evaluation'!$A$5:$A$40,0))</f>
        <v/>
      </c>
      <c r="AA1957" s="4">
        <f>SUMPRODUCT(($C$2:$C$3444=C1957)*($X$2:$X$3444&lt;X1957))+SUMPRODUCT(($C$2:C1957=C1957)*($X$2:X1957=X1957))</f>
        <v/>
      </c>
      <c r="AB1957" s="4">
        <f>MIN(4,INT((AA1957-1)*4/COUNTIF($C$2:$C$3444,C1957))+1)</f>
        <v/>
      </c>
    </row>
    <row r="1958">
      <c r="A1958" s="5" t="inlineStr">
        <is>
          <t>W02269</t>
        </is>
      </c>
      <c r="B1958" s="5" t="inlineStr">
        <is>
          <t>ES · Barcelona</t>
        </is>
      </c>
      <c r="C1958" s="5" t="inlineStr">
        <is>
          <t>ES</t>
        </is>
      </c>
      <c r="D1958" s="5" t="inlineStr">
        <is>
          <t>Barcelona</t>
        </is>
      </c>
      <c r="E1958" s="5" t="inlineStr">
        <is>
          <t>Operations</t>
        </is>
      </c>
      <c r="F1958" s="5" t="inlineStr">
        <is>
          <t>L2</t>
        </is>
      </c>
      <c r="G1958" s="5" t="inlineStr">
        <is>
          <t>Operations L2</t>
        </is>
      </c>
      <c r="H1958" s="5" t="inlineStr">
        <is>
          <t>M</t>
        </is>
      </c>
      <c r="I1958" s="5" t="inlineStr">
        <is>
          <t>Permanent</t>
        </is>
      </c>
      <c r="J1958" s="5" t="inlineStr">
        <is>
          <t>Remote</t>
        </is>
      </c>
      <c r="K1958" s="5" t="n">
        <v>1</v>
      </c>
      <c r="L1958" s="5" t="n">
        <v>40</v>
      </c>
      <c r="M1958" s="5" t="n">
        <v>3</v>
      </c>
      <c r="N1958" s="41" t="n">
        <v>29650</v>
      </c>
      <c r="O1958" s="41" t="n">
        <v>0</v>
      </c>
      <c r="P1958" s="41" t="n">
        <v>0</v>
      </c>
      <c r="Q1958" s="41" t="n">
        <v>0</v>
      </c>
      <c r="R1958" s="41" t="n">
        <v>0</v>
      </c>
      <c r="S1958" s="28">
        <f>L1958*Settings!$C$7</f>
        <v/>
      </c>
      <c r="T1958" s="34">
        <f>O1958+P1958+Q1958+R1958</f>
        <v/>
      </c>
      <c r="U1958" s="34">
        <f>N1958+T1958</f>
        <v/>
      </c>
      <c r="V1958" s="33">
        <f>N1958/S1958</f>
        <v/>
      </c>
      <c r="W1958" s="33">
        <f>T1958/S1958</f>
        <v/>
      </c>
      <c r="X1958" s="33">
        <f>U1958/S1958</f>
        <v/>
      </c>
      <c r="Y1958" s="4">
        <f>IF(T1958&gt;0,1,0)</f>
        <v/>
      </c>
      <c r="Z1958" s="4">
        <f>INDEX('Job Evaluation'!$I$5:$I$40,MATCH(G1958,'Job Evaluation'!$A$5:$A$40,0))</f>
        <v/>
      </c>
      <c r="AA1958" s="4">
        <f>SUMPRODUCT(($C$2:$C$3444=C1958)*($X$2:$X$3444&lt;X1958))+SUMPRODUCT(($C$2:C1958=C1958)*($X$2:X1958=X1958))</f>
        <v/>
      </c>
      <c r="AB1958" s="4">
        <f>MIN(4,INT((AA1958-1)*4/COUNTIF($C$2:$C$3444,C1958))+1)</f>
        <v/>
      </c>
    </row>
    <row r="1959">
      <c r="A1959" s="5" t="inlineStr">
        <is>
          <t>W02270</t>
        </is>
      </c>
      <c r="B1959" s="5" t="inlineStr">
        <is>
          <t>ES · Barcelona</t>
        </is>
      </c>
      <c r="C1959" s="5" t="inlineStr">
        <is>
          <t>ES</t>
        </is>
      </c>
      <c r="D1959" s="5" t="inlineStr">
        <is>
          <t>Barcelona</t>
        </is>
      </c>
      <c r="E1959" s="5" t="inlineStr">
        <is>
          <t>Tech</t>
        </is>
      </c>
      <c r="F1959" s="5" t="inlineStr">
        <is>
          <t>L2</t>
        </is>
      </c>
      <c r="G1959" s="5" t="inlineStr">
        <is>
          <t>Tech L2</t>
        </is>
      </c>
      <c r="H1959" s="5" t="inlineStr">
        <is>
          <t>F</t>
        </is>
      </c>
      <c r="I1959" s="5" t="inlineStr">
        <is>
          <t>Fixed-term</t>
        </is>
      </c>
      <c r="J1959" s="5" t="inlineStr">
        <is>
          <t>Hybrid</t>
        </is>
      </c>
      <c r="K1959" s="5" t="n">
        <v>1</v>
      </c>
      <c r="L1959" s="5" t="n">
        <v>40</v>
      </c>
      <c r="M1959" s="5" t="n">
        <v>3</v>
      </c>
      <c r="N1959" s="41" t="n">
        <v>31150</v>
      </c>
      <c r="O1959" s="41" t="n">
        <v>0</v>
      </c>
      <c r="P1959" s="41" t="n">
        <v>0</v>
      </c>
      <c r="Q1959" s="41" t="n">
        <v>0</v>
      </c>
      <c r="R1959" s="41" t="n">
        <v>0</v>
      </c>
      <c r="S1959" s="28">
        <f>L1959*Settings!$C$7</f>
        <v/>
      </c>
      <c r="T1959" s="34">
        <f>O1959+P1959+Q1959+R1959</f>
        <v/>
      </c>
      <c r="U1959" s="34">
        <f>N1959+T1959</f>
        <v/>
      </c>
      <c r="V1959" s="33">
        <f>N1959/S1959</f>
        <v/>
      </c>
      <c r="W1959" s="33">
        <f>T1959/S1959</f>
        <v/>
      </c>
      <c r="X1959" s="33">
        <f>U1959/S1959</f>
        <v/>
      </c>
      <c r="Y1959" s="4">
        <f>IF(T1959&gt;0,1,0)</f>
        <v/>
      </c>
      <c r="Z1959" s="4">
        <f>INDEX('Job Evaluation'!$I$5:$I$40,MATCH(G1959,'Job Evaluation'!$A$5:$A$40,0))</f>
        <v/>
      </c>
      <c r="AA1959" s="4">
        <f>SUMPRODUCT(($C$2:$C$3444=C1959)*($X$2:$X$3444&lt;X1959))+SUMPRODUCT(($C$2:C1959=C1959)*($X$2:X1959=X1959))</f>
        <v/>
      </c>
      <c r="AB1959" s="4">
        <f>MIN(4,INT((AA1959-1)*4/COUNTIF($C$2:$C$3444,C1959))+1)</f>
        <v/>
      </c>
    </row>
    <row r="1960">
      <c r="A1960" s="5" t="inlineStr">
        <is>
          <t>W02271</t>
        </is>
      </c>
      <c r="B1960" s="5" t="inlineStr">
        <is>
          <t>DE · Munich</t>
        </is>
      </c>
      <c r="C1960" s="5" t="inlineStr">
        <is>
          <t>DE</t>
        </is>
      </c>
      <c r="D1960" s="5" t="inlineStr">
        <is>
          <t>Munich</t>
        </is>
      </c>
      <c r="E1960" s="5" t="inlineStr">
        <is>
          <t>Customer Service</t>
        </is>
      </c>
      <c r="F1960" s="5" t="inlineStr">
        <is>
          <t>L2</t>
        </is>
      </c>
      <c r="G1960" s="5" t="inlineStr">
        <is>
          <t>Customer Service L2</t>
        </is>
      </c>
      <c r="H1960" s="5" t="inlineStr">
        <is>
          <t>M</t>
        </is>
      </c>
      <c r="I1960" s="5" t="inlineStr">
        <is>
          <t>Permanent</t>
        </is>
      </c>
      <c r="J1960" s="5" t="inlineStr">
        <is>
          <t>Hybrid</t>
        </is>
      </c>
      <c r="K1960" s="5" t="n">
        <v>1</v>
      </c>
      <c r="L1960" s="5" t="n">
        <v>40</v>
      </c>
      <c r="M1960" s="5" t="n">
        <v>3</v>
      </c>
      <c r="N1960" s="41" t="n">
        <v>41250</v>
      </c>
      <c r="O1960" s="41" t="n">
        <v>0</v>
      </c>
      <c r="P1960" s="41" t="n">
        <v>0</v>
      </c>
      <c r="Q1960" s="41" t="n">
        <v>0</v>
      </c>
      <c r="R1960" s="41" t="n">
        <v>0</v>
      </c>
      <c r="S1960" s="28">
        <f>L1960*Settings!$C$7</f>
        <v/>
      </c>
      <c r="T1960" s="34">
        <f>O1960+P1960+Q1960+R1960</f>
        <v/>
      </c>
      <c r="U1960" s="34">
        <f>N1960+T1960</f>
        <v/>
      </c>
      <c r="V1960" s="33">
        <f>N1960/S1960</f>
        <v/>
      </c>
      <c r="W1960" s="33">
        <f>T1960/S1960</f>
        <v/>
      </c>
      <c r="X1960" s="33">
        <f>U1960/S1960</f>
        <v/>
      </c>
      <c r="Y1960" s="4">
        <f>IF(T1960&gt;0,1,0)</f>
        <v/>
      </c>
      <c r="Z1960" s="4">
        <f>INDEX('Job Evaluation'!$I$5:$I$40,MATCH(G1960,'Job Evaluation'!$A$5:$A$40,0))</f>
        <v/>
      </c>
      <c r="AA1960" s="4">
        <f>SUMPRODUCT(($C$2:$C$3444=C1960)*($X$2:$X$3444&lt;X1960))+SUMPRODUCT(($C$2:C1960=C1960)*($X$2:X1960=X1960))</f>
        <v/>
      </c>
      <c r="AB1960" s="4">
        <f>MIN(4,INT((AA1960-1)*4/COUNTIF($C$2:$C$3444,C1960))+1)</f>
        <v/>
      </c>
    </row>
    <row r="1961">
      <c r="A1961" s="5" t="inlineStr">
        <is>
          <t>W02272</t>
        </is>
      </c>
      <c r="B1961" s="5" t="inlineStr">
        <is>
          <t>PL · Kraków</t>
        </is>
      </c>
      <c r="C1961" s="5" t="inlineStr">
        <is>
          <t>PL</t>
        </is>
      </c>
      <c r="D1961" s="5" t="inlineStr">
        <is>
          <t>Krakow</t>
        </is>
      </c>
      <c r="E1961" s="5" t="inlineStr">
        <is>
          <t>Tech</t>
        </is>
      </c>
      <c r="F1961" s="5" t="inlineStr">
        <is>
          <t>L1</t>
        </is>
      </c>
      <c r="G1961" s="5" t="inlineStr">
        <is>
          <t>Tech L1</t>
        </is>
      </c>
      <c r="H1961" s="5" t="inlineStr">
        <is>
          <t>F</t>
        </is>
      </c>
      <c r="I1961" s="5" t="inlineStr">
        <is>
          <t>Fixed-term</t>
        </is>
      </c>
      <c r="J1961" s="5" t="inlineStr">
        <is>
          <t>Hybrid</t>
        </is>
      </c>
      <c r="K1961" s="5" t="n">
        <v>1</v>
      </c>
      <c r="L1961" s="5" t="n">
        <v>40</v>
      </c>
      <c r="M1961" s="5" t="n">
        <v>3</v>
      </c>
      <c r="N1961" s="41" t="n">
        <v>25350</v>
      </c>
      <c r="O1961" s="41" t="n">
        <v>0</v>
      </c>
      <c r="P1961" s="41" t="n">
        <v>0</v>
      </c>
      <c r="Q1961" s="41" t="n">
        <v>0</v>
      </c>
      <c r="R1961" s="41" t="n">
        <v>0</v>
      </c>
      <c r="S1961" s="28">
        <f>L1961*Settings!$C$7</f>
        <v/>
      </c>
      <c r="T1961" s="34">
        <f>O1961+P1961+Q1961+R1961</f>
        <v/>
      </c>
      <c r="U1961" s="34">
        <f>N1961+T1961</f>
        <v/>
      </c>
      <c r="V1961" s="33">
        <f>N1961/S1961</f>
        <v/>
      </c>
      <c r="W1961" s="33">
        <f>T1961/S1961</f>
        <v/>
      </c>
      <c r="X1961" s="33">
        <f>U1961/S1961</f>
        <v/>
      </c>
      <c r="Y1961" s="4">
        <f>IF(T1961&gt;0,1,0)</f>
        <v/>
      </c>
      <c r="Z1961" s="4">
        <f>INDEX('Job Evaluation'!$I$5:$I$40,MATCH(G1961,'Job Evaluation'!$A$5:$A$40,0))</f>
        <v/>
      </c>
      <c r="AA1961" s="4">
        <f>SUMPRODUCT(($C$2:$C$3444=C1961)*($X$2:$X$3444&lt;X1961))+SUMPRODUCT(($C$2:C1961=C1961)*($X$2:X1961=X1961))</f>
        <v/>
      </c>
      <c r="AB1961" s="4">
        <f>MIN(4,INT((AA1961-1)*4/COUNTIF($C$2:$C$3444,C1961))+1)</f>
        <v/>
      </c>
    </row>
    <row r="1962">
      <c r="A1962" s="5" t="inlineStr">
        <is>
          <t>W02273</t>
        </is>
      </c>
      <c r="B1962" s="5" t="inlineStr">
        <is>
          <t>IT · Milan</t>
        </is>
      </c>
      <c r="C1962" s="5" t="inlineStr">
        <is>
          <t>IT</t>
        </is>
      </c>
      <c r="D1962" s="5" t="inlineStr">
        <is>
          <t>Milan</t>
        </is>
      </c>
      <c r="E1962" s="5" t="inlineStr">
        <is>
          <t>Finance</t>
        </is>
      </c>
      <c r="F1962" s="5" t="inlineStr">
        <is>
          <t>L4</t>
        </is>
      </c>
      <c r="G1962" s="5" t="inlineStr">
        <is>
          <t>Finance L4</t>
        </is>
      </c>
      <c r="H1962" s="5" t="inlineStr">
        <is>
          <t>M</t>
        </is>
      </c>
      <c r="I1962" s="5" t="inlineStr">
        <is>
          <t>Permanent</t>
        </is>
      </c>
      <c r="J1962" s="5" t="inlineStr">
        <is>
          <t>Onsite</t>
        </is>
      </c>
      <c r="K1962" s="5" t="n">
        <v>1</v>
      </c>
      <c r="L1962" s="5" t="n">
        <v>40</v>
      </c>
      <c r="M1962" s="5" t="n">
        <v>3</v>
      </c>
      <c r="N1962" s="41" t="n">
        <v>68100</v>
      </c>
      <c r="O1962" s="41" t="n">
        <v>5720</v>
      </c>
      <c r="P1962" s="41" t="n">
        <v>0</v>
      </c>
      <c r="Q1962" s="41" t="n">
        <v>0</v>
      </c>
      <c r="R1962" s="41" t="n">
        <v>0</v>
      </c>
      <c r="S1962" s="28">
        <f>L1962*Settings!$C$7</f>
        <v/>
      </c>
      <c r="T1962" s="34">
        <f>O1962+P1962+Q1962+R1962</f>
        <v/>
      </c>
      <c r="U1962" s="34">
        <f>N1962+T1962</f>
        <v/>
      </c>
      <c r="V1962" s="33">
        <f>N1962/S1962</f>
        <v/>
      </c>
      <c r="W1962" s="33">
        <f>T1962/S1962</f>
        <v/>
      </c>
      <c r="X1962" s="33">
        <f>U1962/S1962</f>
        <v/>
      </c>
      <c r="Y1962" s="4">
        <f>IF(T1962&gt;0,1,0)</f>
        <v/>
      </c>
      <c r="Z1962" s="4">
        <f>INDEX('Job Evaluation'!$I$5:$I$40,MATCH(G1962,'Job Evaluation'!$A$5:$A$40,0))</f>
        <v/>
      </c>
      <c r="AA1962" s="4">
        <f>SUMPRODUCT(($C$2:$C$3444=C1962)*($X$2:$X$3444&lt;X1962))+SUMPRODUCT(($C$2:C1962=C1962)*($X$2:X1962=X1962))</f>
        <v/>
      </c>
      <c r="AB1962" s="4">
        <f>MIN(4,INT((AA1962-1)*4/COUNTIF($C$2:$C$3444,C1962))+1)</f>
        <v/>
      </c>
    </row>
    <row r="1963">
      <c r="A1963" s="5" t="inlineStr">
        <is>
          <t>W02274</t>
        </is>
      </c>
      <c r="B1963" s="5" t="inlineStr">
        <is>
          <t>DE · Munich</t>
        </is>
      </c>
      <c r="C1963" s="5" t="inlineStr">
        <is>
          <t>DE</t>
        </is>
      </c>
      <c r="D1963" s="5" t="inlineStr">
        <is>
          <t>Munich</t>
        </is>
      </c>
      <c r="E1963" s="5" t="inlineStr">
        <is>
          <t>Operations</t>
        </is>
      </c>
      <c r="F1963" s="5" t="inlineStr">
        <is>
          <t>L2</t>
        </is>
      </c>
      <c r="G1963" s="5" t="inlineStr">
        <is>
          <t>Operations L2</t>
        </is>
      </c>
      <c r="H1963" s="5" t="inlineStr">
        <is>
          <t>F</t>
        </is>
      </c>
      <c r="I1963" s="5" t="inlineStr">
        <is>
          <t>Fixed-term</t>
        </is>
      </c>
      <c r="J1963" s="5" t="inlineStr">
        <is>
          <t>Hybrid</t>
        </is>
      </c>
      <c r="K1963" s="5" t="n">
        <v>1</v>
      </c>
      <c r="L1963" s="5" t="n">
        <v>40</v>
      </c>
      <c r="M1963" s="5" t="n">
        <v>3</v>
      </c>
      <c r="N1963" s="41" t="n">
        <v>43600</v>
      </c>
      <c r="O1963" s="41" t="n">
        <v>0</v>
      </c>
      <c r="P1963" s="41" t="n">
        <v>0</v>
      </c>
      <c r="Q1963" s="41" t="n">
        <v>0</v>
      </c>
      <c r="R1963" s="41" t="n">
        <v>0</v>
      </c>
      <c r="S1963" s="28">
        <f>L1963*Settings!$C$7</f>
        <v/>
      </c>
      <c r="T1963" s="34">
        <f>O1963+P1963+Q1963+R1963</f>
        <v/>
      </c>
      <c r="U1963" s="34">
        <f>N1963+T1963</f>
        <v/>
      </c>
      <c r="V1963" s="33">
        <f>N1963/S1963</f>
        <v/>
      </c>
      <c r="W1963" s="33">
        <f>T1963/S1963</f>
        <v/>
      </c>
      <c r="X1963" s="33">
        <f>U1963/S1963</f>
        <v/>
      </c>
      <c r="Y1963" s="4">
        <f>IF(T1963&gt;0,1,0)</f>
        <v/>
      </c>
      <c r="Z1963" s="4">
        <f>INDEX('Job Evaluation'!$I$5:$I$40,MATCH(G1963,'Job Evaluation'!$A$5:$A$40,0))</f>
        <v/>
      </c>
      <c r="AA1963" s="4">
        <f>SUMPRODUCT(($C$2:$C$3444=C1963)*($X$2:$X$3444&lt;X1963))+SUMPRODUCT(($C$2:C1963=C1963)*($X$2:X1963=X1963))</f>
        <v/>
      </c>
      <c r="AB1963" s="4">
        <f>MIN(4,INT((AA1963-1)*4/COUNTIF($C$2:$C$3444,C1963))+1)</f>
        <v/>
      </c>
    </row>
    <row r="1964">
      <c r="A1964" s="5" t="inlineStr">
        <is>
          <t>W02275</t>
        </is>
      </c>
      <c r="B1964" s="5" t="inlineStr">
        <is>
          <t>DE · Munich</t>
        </is>
      </c>
      <c r="C1964" s="5" t="inlineStr">
        <is>
          <t>DE</t>
        </is>
      </c>
      <c r="D1964" s="5" t="inlineStr">
        <is>
          <t>Munich</t>
        </is>
      </c>
      <c r="E1964" s="5" t="inlineStr">
        <is>
          <t>HR</t>
        </is>
      </c>
      <c r="F1964" s="5" t="inlineStr">
        <is>
          <t>L2</t>
        </is>
      </c>
      <c r="G1964" s="5" t="inlineStr">
        <is>
          <t>HR L2</t>
        </is>
      </c>
      <c r="H1964" s="5" t="inlineStr">
        <is>
          <t>M</t>
        </is>
      </c>
      <c r="I1964" s="5" t="inlineStr">
        <is>
          <t>Fixed-term</t>
        </is>
      </c>
      <c r="J1964" s="5" t="inlineStr">
        <is>
          <t>Hybrid</t>
        </is>
      </c>
      <c r="K1964" s="5" t="n">
        <v>1</v>
      </c>
      <c r="L1964" s="5" t="n">
        <v>40</v>
      </c>
      <c r="M1964" s="5" t="n">
        <v>2</v>
      </c>
      <c r="N1964" s="41" t="n">
        <v>48300</v>
      </c>
      <c r="O1964" s="41" t="n">
        <v>0</v>
      </c>
      <c r="P1964" s="41" t="n">
        <v>0</v>
      </c>
      <c r="Q1964" s="41" t="n">
        <v>0</v>
      </c>
      <c r="R1964" s="41" t="n">
        <v>0</v>
      </c>
      <c r="S1964" s="28">
        <f>L1964*Settings!$C$7</f>
        <v/>
      </c>
      <c r="T1964" s="34">
        <f>O1964+P1964+Q1964+R1964</f>
        <v/>
      </c>
      <c r="U1964" s="34">
        <f>N1964+T1964</f>
        <v/>
      </c>
      <c r="V1964" s="33">
        <f>N1964/S1964</f>
        <v/>
      </c>
      <c r="W1964" s="33">
        <f>T1964/S1964</f>
        <v/>
      </c>
      <c r="X1964" s="33">
        <f>U1964/S1964</f>
        <v/>
      </c>
      <c r="Y1964" s="4">
        <f>IF(T1964&gt;0,1,0)</f>
        <v/>
      </c>
      <c r="Z1964" s="4">
        <f>INDEX('Job Evaluation'!$I$5:$I$40,MATCH(G1964,'Job Evaluation'!$A$5:$A$40,0))</f>
        <v/>
      </c>
      <c r="AA1964" s="4">
        <f>SUMPRODUCT(($C$2:$C$3444=C1964)*($X$2:$X$3444&lt;X1964))+SUMPRODUCT(($C$2:C1964=C1964)*($X$2:X1964=X1964))</f>
        <v/>
      </c>
      <c r="AB1964" s="4">
        <f>MIN(4,INT((AA1964-1)*4/COUNTIF($C$2:$C$3444,C1964))+1)</f>
        <v/>
      </c>
    </row>
    <row r="1965">
      <c r="A1965" s="5" t="inlineStr">
        <is>
          <t>W02276</t>
        </is>
      </c>
      <c r="B1965" s="5" t="inlineStr">
        <is>
          <t>ES · Barcelona</t>
        </is>
      </c>
      <c r="C1965" s="5" t="inlineStr">
        <is>
          <t>ES</t>
        </is>
      </c>
      <c r="D1965" s="5" t="inlineStr">
        <is>
          <t>Barcelona</t>
        </is>
      </c>
      <c r="E1965" s="5" t="inlineStr">
        <is>
          <t>Customer Service</t>
        </is>
      </c>
      <c r="F1965" s="5" t="inlineStr">
        <is>
          <t>L1</t>
        </is>
      </c>
      <c r="G1965" s="5" t="inlineStr">
        <is>
          <t>Customer Service L1</t>
        </is>
      </c>
      <c r="H1965" s="5" t="inlineStr">
        <is>
          <t>M</t>
        </is>
      </c>
      <c r="I1965" s="5" t="inlineStr">
        <is>
          <t>Permanent</t>
        </is>
      </c>
      <c r="J1965" s="5" t="inlineStr">
        <is>
          <t>Hybrid</t>
        </is>
      </c>
      <c r="K1965" s="5" t="n">
        <v>1</v>
      </c>
      <c r="L1965" s="5" t="n">
        <v>40</v>
      </c>
      <c r="M1965" s="5" t="n">
        <v>3</v>
      </c>
      <c r="N1965" s="41" t="n">
        <v>24300</v>
      </c>
      <c r="O1965" s="41" t="n">
        <v>0</v>
      </c>
      <c r="P1965" s="41" t="n">
        <v>0</v>
      </c>
      <c r="Q1965" s="41" t="n">
        <v>0</v>
      </c>
      <c r="R1965" s="41" t="n">
        <v>0</v>
      </c>
      <c r="S1965" s="28">
        <f>L1965*Settings!$C$7</f>
        <v/>
      </c>
      <c r="T1965" s="34">
        <f>O1965+P1965+Q1965+R1965</f>
        <v/>
      </c>
      <c r="U1965" s="34">
        <f>N1965+T1965</f>
        <v/>
      </c>
      <c r="V1965" s="33">
        <f>N1965/S1965</f>
        <v/>
      </c>
      <c r="W1965" s="33">
        <f>T1965/S1965</f>
        <v/>
      </c>
      <c r="X1965" s="33">
        <f>U1965/S1965</f>
        <v/>
      </c>
      <c r="Y1965" s="4">
        <f>IF(T1965&gt;0,1,0)</f>
        <v/>
      </c>
      <c r="Z1965" s="4">
        <f>INDEX('Job Evaluation'!$I$5:$I$40,MATCH(G1965,'Job Evaluation'!$A$5:$A$40,0))</f>
        <v/>
      </c>
      <c r="AA1965" s="4">
        <f>SUMPRODUCT(($C$2:$C$3444=C1965)*($X$2:$X$3444&lt;X1965))+SUMPRODUCT(($C$2:C1965=C1965)*($X$2:X1965=X1965))</f>
        <v/>
      </c>
      <c r="AB1965" s="4">
        <f>MIN(4,INT((AA1965-1)*4/COUNTIF($C$2:$C$3444,C1965))+1)</f>
        <v/>
      </c>
    </row>
    <row r="1966">
      <c r="A1966" s="5" t="inlineStr">
        <is>
          <t>W02277</t>
        </is>
      </c>
      <c r="B1966" s="5" t="inlineStr">
        <is>
          <t>ES · Barcelona</t>
        </is>
      </c>
      <c r="C1966" s="5" t="inlineStr">
        <is>
          <t>ES</t>
        </is>
      </c>
      <c r="D1966" s="5" t="inlineStr">
        <is>
          <t>Barcelona</t>
        </is>
      </c>
      <c r="E1966" s="5" t="inlineStr">
        <is>
          <t>Tech</t>
        </is>
      </c>
      <c r="F1966" s="5" t="inlineStr">
        <is>
          <t>L2</t>
        </is>
      </c>
      <c r="G1966" s="5" t="inlineStr">
        <is>
          <t>Tech L2</t>
        </is>
      </c>
      <c r="H1966" s="5" t="inlineStr">
        <is>
          <t>M</t>
        </is>
      </c>
      <c r="I1966" s="5" t="inlineStr">
        <is>
          <t>Permanent</t>
        </is>
      </c>
      <c r="J1966" s="5" t="inlineStr">
        <is>
          <t>Hybrid</t>
        </is>
      </c>
      <c r="K1966" s="5" t="n">
        <v>1</v>
      </c>
      <c r="L1966" s="5" t="n">
        <v>40</v>
      </c>
      <c r="M1966" s="5" t="n">
        <v>3</v>
      </c>
      <c r="N1966" s="41" t="n">
        <v>38400</v>
      </c>
      <c r="O1966" s="41" t="n">
        <v>0</v>
      </c>
      <c r="P1966" s="41" t="n">
        <v>0</v>
      </c>
      <c r="Q1966" s="41" t="n">
        <v>0</v>
      </c>
      <c r="R1966" s="41" t="n">
        <v>0</v>
      </c>
      <c r="S1966" s="28">
        <f>L1966*Settings!$C$7</f>
        <v/>
      </c>
      <c r="T1966" s="34">
        <f>O1966+P1966+Q1966+R1966</f>
        <v/>
      </c>
      <c r="U1966" s="34">
        <f>N1966+T1966</f>
        <v/>
      </c>
      <c r="V1966" s="33">
        <f>N1966/S1966</f>
        <v/>
      </c>
      <c r="W1966" s="33">
        <f>T1966/S1966</f>
        <v/>
      </c>
      <c r="X1966" s="33">
        <f>U1966/S1966</f>
        <v/>
      </c>
      <c r="Y1966" s="4">
        <f>IF(T1966&gt;0,1,0)</f>
        <v/>
      </c>
      <c r="Z1966" s="4">
        <f>INDEX('Job Evaluation'!$I$5:$I$40,MATCH(G1966,'Job Evaluation'!$A$5:$A$40,0))</f>
        <v/>
      </c>
      <c r="AA1966" s="4">
        <f>SUMPRODUCT(($C$2:$C$3444=C1966)*($X$2:$X$3444&lt;X1966))+SUMPRODUCT(($C$2:C1966=C1966)*($X$2:X1966=X1966))</f>
        <v/>
      </c>
      <c r="AB1966" s="4">
        <f>MIN(4,INT((AA1966-1)*4/COUNTIF($C$2:$C$3444,C1966))+1)</f>
        <v/>
      </c>
    </row>
    <row r="1967">
      <c r="A1967" s="5" t="inlineStr">
        <is>
          <t>W02278</t>
        </is>
      </c>
      <c r="B1967" s="5" t="inlineStr">
        <is>
          <t>DE · Munich</t>
        </is>
      </c>
      <c r="C1967" s="5" t="inlineStr">
        <is>
          <t>DE</t>
        </is>
      </c>
      <c r="D1967" s="5" t="inlineStr">
        <is>
          <t>Munich</t>
        </is>
      </c>
      <c r="E1967" s="5" t="inlineStr">
        <is>
          <t>Finance</t>
        </is>
      </c>
      <c r="F1967" s="5" t="inlineStr">
        <is>
          <t>L1</t>
        </is>
      </c>
      <c r="G1967" s="5" t="inlineStr">
        <is>
          <t>Finance L1</t>
        </is>
      </c>
      <c r="H1967" s="5" t="inlineStr">
        <is>
          <t>F</t>
        </is>
      </c>
      <c r="I1967" s="5" t="inlineStr">
        <is>
          <t>Permanent</t>
        </is>
      </c>
      <c r="J1967" s="5" t="inlineStr">
        <is>
          <t>Remote</t>
        </is>
      </c>
      <c r="K1967" s="5" t="n">
        <v>1</v>
      </c>
      <c r="L1967" s="5" t="n">
        <v>40</v>
      </c>
      <c r="M1967" s="5" t="n">
        <v>3</v>
      </c>
      <c r="N1967" s="41" t="n">
        <v>40750</v>
      </c>
      <c r="O1967" s="41" t="n">
        <v>0</v>
      </c>
      <c r="P1967" s="41" t="n">
        <v>0</v>
      </c>
      <c r="Q1967" s="41" t="n">
        <v>0</v>
      </c>
      <c r="R1967" s="41" t="n">
        <v>0</v>
      </c>
      <c r="S1967" s="28">
        <f>L1967*Settings!$C$7</f>
        <v/>
      </c>
      <c r="T1967" s="34">
        <f>O1967+P1967+Q1967+R1967</f>
        <v/>
      </c>
      <c r="U1967" s="34">
        <f>N1967+T1967</f>
        <v/>
      </c>
      <c r="V1967" s="33">
        <f>N1967/S1967</f>
        <v/>
      </c>
      <c r="W1967" s="33">
        <f>T1967/S1967</f>
        <v/>
      </c>
      <c r="X1967" s="33">
        <f>U1967/S1967</f>
        <v/>
      </c>
      <c r="Y1967" s="4">
        <f>IF(T1967&gt;0,1,0)</f>
        <v/>
      </c>
      <c r="Z1967" s="4">
        <f>INDEX('Job Evaluation'!$I$5:$I$40,MATCH(G1967,'Job Evaluation'!$A$5:$A$40,0))</f>
        <v/>
      </c>
      <c r="AA1967" s="4">
        <f>SUMPRODUCT(($C$2:$C$3444=C1967)*($X$2:$X$3444&lt;X1967))+SUMPRODUCT(($C$2:C1967=C1967)*($X$2:X1967=X1967))</f>
        <v/>
      </c>
      <c r="AB1967" s="4">
        <f>MIN(4,INT((AA1967-1)*4/COUNTIF($C$2:$C$3444,C1967))+1)</f>
        <v/>
      </c>
    </row>
    <row r="1968">
      <c r="A1968" s="5" t="inlineStr">
        <is>
          <t>W02279</t>
        </is>
      </c>
      <c r="B1968" s="5" t="inlineStr">
        <is>
          <t>PL · Kraków</t>
        </is>
      </c>
      <c r="C1968" s="5" t="inlineStr">
        <is>
          <t>PL</t>
        </is>
      </c>
      <c r="D1968" s="5" t="inlineStr">
        <is>
          <t>Krakow</t>
        </is>
      </c>
      <c r="E1968" s="5" t="inlineStr">
        <is>
          <t>Sales</t>
        </is>
      </c>
      <c r="F1968" s="5" t="inlineStr">
        <is>
          <t>L1</t>
        </is>
      </c>
      <c r="G1968" s="5" t="inlineStr">
        <is>
          <t>Sales L1</t>
        </is>
      </c>
      <c r="H1968" s="5" t="inlineStr">
        <is>
          <t>F</t>
        </is>
      </c>
      <c r="I1968" s="5" t="inlineStr">
        <is>
          <t>Permanent</t>
        </is>
      </c>
      <c r="J1968" s="5" t="inlineStr">
        <is>
          <t>Hybrid</t>
        </is>
      </c>
      <c r="K1968" s="5" t="n">
        <v>1</v>
      </c>
      <c r="L1968" s="5" t="n">
        <v>40</v>
      </c>
      <c r="M1968" s="5" t="n">
        <v>3</v>
      </c>
      <c r="N1968" s="41" t="n">
        <v>26750</v>
      </c>
      <c r="O1968" s="41" t="n">
        <v>0</v>
      </c>
      <c r="P1968" s="41" t="n">
        <v>2550</v>
      </c>
      <c r="Q1968" s="41" t="n">
        <v>0</v>
      </c>
      <c r="R1968" s="41" t="n">
        <v>0</v>
      </c>
      <c r="S1968" s="28">
        <f>L1968*Settings!$C$7</f>
        <v/>
      </c>
      <c r="T1968" s="34">
        <f>O1968+P1968+Q1968+R1968</f>
        <v/>
      </c>
      <c r="U1968" s="34">
        <f>N1968+T1968</f>
        <v/>
      </c>
      <c r="V1968" s="33">
        <f>N1968/S1968</f>
        <v/>
      </c>
      <c r="W1968" s="33">
        <f>T1968/S1968</f>
        <v/>
      </c>
      <c r="X1968" s="33">
        <f>U1968/S1968</f>
        <v/>
      </c>
      <c r="Y1968" s="4">
        <f>IF(T1968&gt;0,1,0)</f>
        <v/>
      </c>
      <c r="Z1968" s="4">
        <f>INDEX('Job Evaluation'!$I$5:$I$40,MATCH(G1968,'Job Evaluation'!$A$5:$A$40,0))</f>
        <v/>
      </c>
      <c r="AA1968" s="4">
        <f>SUMPRODUCT(($C$2:$C$3444=C1968)*($X$2:$X$3444&lt;X1968))+SUMPRODUCT(($C$2:C1968=C1968)*($X$2:X1968=X1968))</f>
        <v/>
      </c>
      <c r="AB1968" s="4">
        <f>MIN(4,INT((AA1968-1)*4/COUNTIF($C$2:$C$3444,C1968))+1)</f>
        <v/>
      </c>
    </row>
    <row r="1969">
      <c r="A1969" s="5" t="inlineStr">
        <is>
          <t>W02280</t>
        </is>
      </c>
      <c r="B1969" s="5" t="inlineStr">
        <is>
          <t>DE · Munich</t>
        </is>
      </c>
      <c r="C1969" s="5" t="inlineStr">
        <is>
          <t>DE</t>
        </is>
      </c>
      <c r="D1969" s="5" t="inlineStr">
        <is>
          <t>Munich</t>
        </is>
      </c>
      <c r="E1969" s="5" t="inlineStr">
        <is>
          <t>Sales</t>
        </is>
      </c>
      <c r="F1969" s="5" t="inlineStr">
        <is>
          <t>L5</t>
        </is>
      </c>
      <c r="G1969" s="5" t="inlineStr">
        <is>
          <t>Sales L5</t>
        </is>
      </c>
      <c r="H1969" s="5" t="inlineStr">
        <is>
          <t>F</t>
        </is>
      </c>
      <c r="I1969" s="5" t="inlineStr">
        <is>
          <t>Permanent</t>
        </is>
      </c>
      <c r="J1969" s="5" t="inlineStr">
        <is>
          <t>Hybrid</t>
        </is>
      </c>
      <c r="K1969" s="5" t="n">
        <v>1</v>
      </c>
      <c r="L1969" s="5" t="n">
        <v>40</v>
      </c>
      <c r="M1969" s="5" t="n">
        <v>3</v>
      </c>
      <c r="N1969" s="41" t="n">
        <v>108600</v>
      </c>
      <c r="O1969" s="41" t="n">
        <v>12830</v>
      </c>
      <c r="P1969" s="41" t="n">
        <v>13210</v>
      </c>
      <c r="Q1969" s="41" t="n">
        <v>0</v>
      </c>
      <c r="R1969" s="41" t="n">
        <v>7200</v>
      </c>
      <c r="S1969" s="28">
        <f>L1969*Settings!$C$7</f>
        <v/>
      </c>
      <c r="T1969" s="34">
        <f>O1969+P1969+Q1969+R1969</f>
        <v/>
      </c>
      <c r="U1969" s="34">
        <f>N1969+T1969</f>
        <v/>
      </c>
      <c r="V1969" s="33">
        <f>N1969/S1969</f>
        <v/>
      </c>
      <c r="W1969" s="33">
        <f>T1969/S1969</f>
        <v/>
      </c>
      <c r="X1969" s="33">
        <f>U1969/S1969</f>
        <v/>
      </c>
      <c r="Y1969" s="4">
        <f>IF(T1969&gt;0,1,0)</f>
        <v/>
      </c>
      <c r="Z1969" s="4">
        <f>INDEX('Job Evaluation'!$I$5:$I$40,MATCH(G1969,'Job Evaluation'!$A$5:$A$40,0))</f>
        <v/>
      </c>
      <c r="AA1969" s="4">
        <f>SUMPRODUCT(($C$2:$C$3444=C1969)*($X$2:$X$3444&lt;X1969))+SUMPRODUCT(($C$2:C1969=C1969)*($X$2:X1969=X1969))</f>
        <v/>
      </c>
      <c r="AB1969" s="4">
        <f>MIN(4,INT((AA1969-1)*4/COUNTIF($C$2:$C$3444,C1969))+1)</f>
        <v/>
      </c>
    </row>
    <row r="1970">
      <c r="A1970" s="5" t="inlineStr">
        <is>
          <t>W02281</t>
        </is>
      </c>
      <c r="B1970" s="5" t="inlineStr">
        <is>
          <t>DE · Munich</t>
        </is>
      </c>
      <c r="C1970" s="5" t="inlineStr">
        <is>
          <t>DE</t>
        </is>
      </c>
      <c r="D1970" s="5" t="inlineStr">
        <is>
          <t>Munich</t>
        </is>
      </c>
      <c r="E1970" s="5" t="inlineStr">
        <is>
          <t>Operations</t>
        </is>
      </c>
      <c r="F1970" s="5" t="inlineStr">
        <is>
          <t>L3</t>
        </is>
      </c>
      <c r="G1970" s="5" t="inlineStr">
        <is>
          <t>Operations L3</t>
        </is>
      </c>
      <c r="H1970" s="5" t="inlineStr">
        <is>
          <t>F</t>
        </is>
      </c>
      <c r="I1970" s="5" t="inlineStr">
        <is>
          <t>Permanent</t>
        </is>
      </c>
      <c r="J1970" s="5" t="inlineStr">
        <is>
          <t>Hybrid</t>
        </is>
      </c>
      <c r="K1970" s="5" t="n">
        <v>1</v>
      </c>
      <c r="L1970" s="5" t="n">
        <v>40</v>
      </c>
      <c r="M1970" s="5" t="n">
        <v>4</v>
      </c>
      <c r="N1970" s="41" t="n">
        <v>53350</v>
      </c>
      <c r="O1970" s="41" t="n">
        <v>3520</v>
      </c>
      <c r="P1970" s="41" t="n">
        <v>0</v>
      </c>
      <c r="Q1970" s="41" t="n">
        <v>0</v>
      </c>
      <c r="R1970" s="41" t="n">
        <v>0</v>
      </c>
      <c r="S1970" s="28">
        <f>L1970*Settings!$C$7</f>
        <v/>
      </c>
      <c r="T1970" s="34">
        <f>O1970+P1970+Q1970+R1970</f>
        <v/>
      </c>
      <c r="U1970" s="34">
        <f>N1970+T1970</f>
        <v/>
      </c>
      <c r="V1970" s="33">
        <f>N1970/S1970</f>
        <v/>
      </c>
      <c r="W1970" s="33">
        <f>T1970/S1970</f>
        <v/>
      </c>
      <c r="X1970" s="33">
        <f>U1970/S1970</f>
        <v/>
      </c>
      <c r="Y1970" s="4">
        <f>IF(T1970&gt;0,1,0)</f>
        <v/>
      </c>
      <c r="Z1970" s="4">
        <f>INDEX('Job Evaluation'!$I$5:$I$40,MATCH(G1970,'Job Evaluation'!$A$5:$A$40,0))</f>
        <v/>
      </c>
      <c r="AA1970" s="4">
        <f>SUMPRODUCT(($C$2:$C$3444=C1970)*($X$2:$X$3444&lt;X1970))+SUMPRODUCT(($C$2:C1970=C1970)*($X$2:X1970=X1970))</f>
        <v/>
      </c>
      <c r="AB1970" s="4">
        <f>MIN(4,INT((AA1970-1)*4/COUNTIF($C$2:$C$3444,C1970))+1)</f>
        <v/>
      </c>
    </row>
    <row r="1971">
      <c r="A1971" s="5" t="inlineStr">
        <is>
          <t>W02282</t>
        </is>
      </c>
      <c r="B1971" s="5" t="inlineStr">
        <is>
          <t>ES · Barcelona</t>
        </is>
      </c>
      <c r="C1971" s="5" t="inlineStr">
        <is>
          <t>ES</t>
        </is>
      </c>
      <c r="D1971" s="5" t="inlineStr">
        <is>
          <t>Barcelona</t>
        </is>
      </c>
      <c r="E1971" s="5" t="inlineStr">
        <is>
          <t>Operations</t>
        </is>
      </c>
      <c r="F1971" s="5" t="inlineStr">
        <is>
          <t>L2</t>
        </is>
      </c>
      <c r="G1971" s="5" t="inlineStr">
        <is>
          <t>Operations L2</t>
        </is>
      </c>
      <c r="H1971" s="5" t="inlineStr">
        <is>
          <t>F</t>
        </is>
      </c>
      <c r="I1971" s="5" t="inlineStr">
        <is>
          <t>Permanent</t>
        </is>
      </c>
      <c r="J1971" s="5" t="inlineStr">
        <is>
          <t>Hybrid</t>
        </is>
      </c>
      <c r="K1971" s="5" t="n">
        <v>1</v>
      </c>
      <c r="L1971" s="5" t="n">
        <v>40</v>
      </c>
      <c r="M1971" s="5" t="n">
        <v>1</v>
      </c>
      <c r="N1971" s="41" t="n">
        <v>30600</v>
      </c>
      <c r="O1971" s="41" t="n">
        <v>0</v>
      </c>
      <c r="P1971" s="41" t="n">
        <v>0</v>
      </c>
      <c r="Q1971" s="41" t="n">
        <v>0</v>
      </c>
      <c r="R1971" s="41" t="n">
        <v>0</v>
      </c>
      <c r="S1971" s="28">
        <f>L1971*Settings!$C$7</f>
        <v/>
      </c>
      <c r="T1971" s="34">
        <f>O1971+P1971+Q1971+R1971</f>
        <v/>
      </c>
      <c r="U1971" s="34">
        <f>N1971+T1971</f>
        <v/>
      </c>
      <c r="V1971" s="33">
        <f>N1971/S1971</f>
        <v/>
      </c>
      <c r="W1971" s="33">
        <f>T1971/S1971</f>
        <v/>
      </c>
      <c r="X1971" s="33">
        <f>U1971/S1971</f>
        <v/>
      </c>
      <c r="Y1971" s="4">
        <f>IF(T1971&gt;0,1,0)</f>
        <v/>
      </c>
      <c r="Z1971" s="4">
        <f>INDEX('Job Evaluation'!$I$5:$I$40,MATCH(G1971,'Job Evaluation'!$A$5:$A$40,0))</f>
        <v/>
      </c>
      <c r="AA1971" s="4">
        <f>SUMPRODUCT(($C$2:$C$3444=C1971)*($X$2:$X$3444&lt;X1971))+SUMPRODUCT(($C$2:C1971=C1971)*($X$2:X1971=X1971))</f>
        <v/>
      </c>
      <c r="AB1971" s="4">
        <f>MIN(4,INT((AA1971-1)*4/COUNTIF($C$2:$C$3444,C1971))+1)</f>
        <v/>
      </c>
    </row>
    <row r="1972">
      <c r="A1972" s="5" t="inlineStr">
        <is>
          <t>W02283</t>
        </is>
      </c>
      <c r="B1972" s="5" t="inlineStr">
        <is>
          <t>IT · Milan</t>
        </is>
      </c>
      <c r="C1972" s="5" t="inlineStr">
        <is>
          <t>IT</t>
        </is>
      </c>
      <c r="D1972" s="5" t="inlineStr">
        <is>
          <t>Milan</t>
        </is>
      </c>
      <c r="E1972" s="5" t="inlineStr">
        <is>
          <t>Tech</t>
        </is>
      </c>
      <c r="F1972" s="5" t="inlineStr">
        <is>
          <t>L2</t>
        </is>
      </c>
      <c r="G1972" s="5" t="inlineStr">
        <is>
          <t>Tech L2</t>
        </is>
      </c>
      <c r="H1972" s="5" t="inlineStr">
        <is>
          <t>M</t>
        </is>
      </c>
      <c r="I1972" s="5" t="inlineStr">
        <is>
          <t>Permanent</t>
        </is>
      </c>
      <c r="J1972" s="5" t="inlineStr">
        <is>
          <t>Hybrid</t>
        </is>
      </c>
      <c r="K1972" s="5" t="n">
        <v>1</v>
      </c>
      <c r="L1972" s="5" t="n">
        <v>40</v>
      </c>
      <c r="M1972" s="5" t="n">
        <v>3</v>
      </c>
      <c r="N1972" s="41" t="n">
        <v>39800</v>
      </c>
      <c r="O1972" s="41" t="n">
        <v>0</v>
      </c>
      <c r="P1972" s="41" t="n">
        <v>0</v>
      </c>
      <c r="Q1972" s="41" t="n">
        <v>0</v>
      </c>
      <c r="R1972" s="41" t="n">
        <v>0</v>
      </c>
      <c r="S1972" s="28">
        <f>L1972*Settings!$C$7</f>
        <v/>
      </c>
      <c r="T1972" s="34">
        <f>O1972+P1972+Q1972+R1972</f>
        <v/>
      </c>
      <c r="U1972" s="34">
        <f>N1972+T1972</f>
        <v/>
      </c>
      <c r="V1972" s="33">
        <f>N1972/S1972</f>
        <v/>
      </c>
      <c r="W1972" s="33">
        <f>T1972/S1972</f>
        <v/>
      </c>
      <c r="X1972" s="33">
        <f>U1972/S1972</f>
        <v/>
      </c>
      <c r="Y1972" s="4">
        <f>IF(T1972&gt;0,1,0)</f>
        <v/>
      </c>
      <c r="Z1972" s="4">
        <f>INDEX('Job Evaluation'!$I$5:$I$40,MATCH(G1972,'Job Evaluation'!$A$5:$A$40,0))</f>
        <v/>
      </c>
      <c r="AA1972" s="4">
        <f>SUMPRODUCT(($C$2:$C$3444=C1972)*($X$2:$X$3444&lt;X1972))+SUMPRODUCT(($C$2:C1972=C1972)*($X$2:X1972=X1972))</f>
        <v/>
      </c>
      <c r="AB1972" s="4">
        <f>MIN(4,INT((AA1972-1)*4/COUNTIF($C$2:$C$3444,C1972))+1)</f>
        <v/>
      </c>
    </row>
    <row r="1973">
      <c r="A1973" s="5" t="inlineStr">
        <is>
          <t>W02285</t>
        </is>
      </c>
      <c r="B1973" s="5" t="inlineStr">
        <is>
          <t>DE · Munich</t>
        </is>
      </c>
      <c r="C1973" s="5" t="inlineStr">
        <is>
          <t>DE</t>
        </is>
      </c>
      <c r="D1973" s="5" t="inlineStr">
        <is>
          <t>Munich</t>
        </is>
      </c>
      <c r="E1973" s="5" t="inlineStr">
        <is>
          <t>Finance</t>
        </is>
      </c>
      <c r="F1973" s="5" t="inlineStr">
        <is>
          <t>L4</t>
        </is>
      </c>
      <c r="G1973" s="5" t="inlineStr">
        <is>
          <t>Finance L4</t>
        </is>
      </c>
      <c r="H1973" s="5" t="inlineStr">
        <is>
          <t>M</t>
        </is>
      </c>
      <c r="I1973" s="5" t="inlineStr">
        <is>
          <t>Permanent</t>
        </is>
      </c>
      <c r="J1973" s="5" t="inlineStr">
        <is>
          <t>Hybrid</t>
        </is>
      </c>
      <c r="K1973" s="5" t="n">
        <v>1</v>
      </c>
      <c r="L1973" s="5" t="n">
        <v>40</v>
      </c>
      <c r="M1973" s="5" t="n">
        <v>3</v>
      </c>
      <c r="N1973" s="41" t="n">
        <v>93950</v>
      </c>
      <c r="O1973" s="41" t="n">
        <v>7800</v>
      </c>
      <c r="P1973" s="41" t="n">
        <v>0</v>
      </c>
      <c r="Q1973" s="41" t="n">
        <v>0</v>
      </c>
      <c r="R1973" s="41" t="n">
        <v>0</v>
      </c>
      <c r="S1973" s="28">
        <f>L1973*Settings!$C$7</f>
        <v/>
      </c>
      <c r="T1973" s="34">
        <f>O1973+P1973+Q1973+R1973</f>
        <v/>
      </c>
      <c r="U1973" s="34">
        <f>N1973+T1973</f>
        <v/>
      </c>
      <c r="V1973" s="33">
        <f>N1973/S1973</f>
        <v/>
      </c>
      <c r="W1973" s="33">
        <f>T1973/S1973</f>
        <v/>
      </c>
      <c r="X1973" s="33">
        <f>U1973/S1973</f>
        <v/>
      </c>
      <c r="Y1973" s="4">
        <f>IF(T1973&gt;0,1,0)</f>
        <v/>
      </c>
      <c r="Z1973" s="4">
        <f>INDEX('Job Evaluation'!$I$5:$I$40,MATCH(G1973,'Job Evaluation'!$A$5:$A$40,0))</f>
        <v/>
      </c>
      <c r="AA1973" s="4">
        <f>SUMPRODUCT(($C$2:$C$3444=C1973)*($X$2:$X$3444&lt;X1973))+SUMPRODUCT(($C$2:C1973=C1973)*($X$2:X1973=X1973))</f>
        <v/>
      </c>
      <c r="AB1973" s="4">
        <f>MIN(4,INT((AA1973-1)*4/COUNTIF($C$2:$C$3444,C1973))+1)</f>
        <v/>
      </c>
    </row>
    <row r="1974">
      <c r="A1974" s="5" t="inlineStr">
        <is>
          <t>W02286</t>
        </is>
      </c>
      <c r="B1974" s="5" t="inlineStr">
        <is>
          <t>PL · Kraków</t>
        </is>
      </c>
      <c r="C1974" s="5" t="inlineStr">
        <is>
          <t>PL</t>
        </is>
      </c>
      <c r="D1974" s="5" t="inlineStr">
        <is>
          <t>Krakow</t>
        </is>
      </c>
      <c r="E1974" s="5" t="inlineStr">
        <is>
          <t>Customer Service</t>
        </is>
      </c>
      <c r="F1974" s="5" t="inlineStr">
        <is>
          <t>L3</t>
        </is>
      </c>
      <c r="G1974" s="5" t="inlineStr">
        <is>
          <t>Customer Service L3</t>
        </is>
      </c>
      <c r="H1974" s="5" t="inlineStr">
        <is>
          <t>F</t>
        </is>
      </c>
      <c r="I1974" s="5" t="inlineStr">
        <is>
          <t>Permanent</t>
        </is>
      </c>
      <c r="J1974" s="5" t="inlineStr">
        <is>
          <t>Hybrid</t>
        </is>
      </c>
      <c r="K1974" s="5" t="n">
        <v>1</v>
      </c>
      <c r="L1974" s="5" t="n">
        <v>40</v>
      </c>
      <c r="M1974" s="5" t="n">
        <v>3</v>
      </c>
      <c r="N1974" s="41" t="n">
        <v>31200</v>
      </c>
      <c r="O1974" s="41" t="n">
        <v>1740</v>
      </c>
      <c r="P1974" s="41" t="n">
        <v>0</v>
      </c>
      <c r="Q1974" s="41" t="n">
        <v>0</v>
      </c>
      <c r="R1974" s="41" t="n">
        <v>0</v>
      </c>
      <c r="S1974" s="28">
        <f>L1974*Settings!$C$7</f>
        <v/>
      </c>
      <c r="T1974" s="34">
        <f>O1974+P1974+Q1974+R1974</f>
        <v/>
      </c>
      <c r="U1974" s="34">
        <f>N1974+T1974</f>
        <v/>
      </c>
      <c r="V1974" s="33">
        <f>N1974/S1974</f>
        <v/>
      </c>
      <c r="W1974" s="33">
        <f>T1974/S1974</f>
        <v/>
      </c>
      <c r="X1974" s="33">
        <f>U1974/S1974</f>
        <v/>
      </c>
      <c r="Y1974" s="4">
        <f>IF(T1974&gt;0,1,0)</f>
        <v/>
      </c>
      <c r="Z1974" s="4">
        <f>INDEX('Job Evaluation'!$I$5:$I$40,MATCH(G1974,'Job Evaluation'!$A$5:$A$40,0))</f>
        <v/>
      </c>
      <c r="AA1974" s="4">
        <f>SUMPRODUCT(($C$2:$C$3444=C1974)*($X$2:$X$3444&lt;X1974))+SUMPRODUCT(($C$2:C1974=C1974)*($X$2:X1974=X1974))</f>
        <v/>
      </c>
      <c r="AB1974" s="4">
        <f>MIN(4,INT((AA1974-1)*4/COUNTIF($C$2:$C$3444,C1974))+1)</f>
        <v/>
      </c>
    </row>
    <row r="1975">
      <c r="A1975" s="5" t="inlineStr">
        <is>
          <t>W02288</t>
        </is>
      </c>
      <c r="B1975" s="5" t="inlineStr">
        <is>
          <t>DE · Munich</t>
        </is>
      </c>
      <c r="C1975" s="5" t="inlineStr">
        <is>
          <t>DE</t>
        </is>
      </c>
      <c r="D1975" s="5" t="inlineStr">
        <is>
          <t>Munich</t>
        </is>
      </c>
      <c r="E1975" s="5" t="inlineStr">
        <is>
          <t>Operations</t>
        </is>
      </c>
      <c r="F1975" s="5" t="inlineStr">
        <is>
          <t>L1</t>
        </is>
      </c>
      <c r="G1975" s="5" t="inlineStr">
        <is>
          <t>Operations L1</t>
        </is>
      </c>
      <c r="H1975" s="5" t="inlineStr">
        <is>
          <t>M</t>
        </is>
      </c>
      <c r="I1975" s="5" t="inlineStr">
        <is>
          <t>Permanent</t>
        </is>
      </c>
      <c r="J1975" s="5" t="inlineStr">
        <is>
          <t>Onsite</t>
        </is>
      </c>
      <c r="K1975" s="5" t="n">
        <v>1</v>
      </c>
      <c r="L1975" s="5" t="n">
        <v>40</v>
      </c>
      <c r="M1975" s="5" t="n">
        <v>1</v>
      </c>
      <c r="N1975" s="41" t="n">
        <v>32250</v>
      </c>
      <c r="O1975" s="41" t="n">
        <v>0</v>
      </c>
      <c r="P1975" s="41" t="n">
        <v>0</v>
      </c>
      <c r="Q1975" s="41" t="n">
        <v>1800</v>
      </c>
      <c r="R1975" s="41" t="n">
        <v>0</v>
      </c>
      <c r="S1975" s="28">
        <f>L1975*Settings!$C$7</f>
        <v/>
      </c>
      <c r="T1975" s="34">
        <f>O1975+P1975+Q1975+R1975</f>
        <v/>
      </c>
      <c r="U1975" s="34">
        <f>N1975+T1975</f>
        <v/>
      </c>
      <c r="V1975" s="33">
        <f>N1975/S1975</f>
        <v/>
      </c>
      <c r="W1975" s="33">
        <f>T1975/S1975</f>
        <v/>
      </c>
      <c r="X1975" s="33">
        <f>U1975/S1975</f>
        <v/>
      </c>
      <c r="Y1975" s="4">
        <f>IF(T1975&gt;0,1,0)</f>
        <v/>
      </c>
      <c r="Z1975" s="4">
        <f>INDEX('Job Evaluation'!$I$5:$I$40,MATCH(G1975,'Job Evaluation'!$A$5:$A$40,0))</f>
        <v/>
      </c>
      <c r="AA1975" s="4">
        <f>SUMPRODUCT(($C$2:$C$3444=C1975)*($X$2:$X$3444&lt;X1975))+SUMPRODUCT(($C$2:C1975=C1975)*($X$2:X1975=X1975))</f>
        <v/>
      </c>
      <c r="AB1975" s="4">
        <f>MIN(4,INT((AA1975-1)*4/COUNTIF($C$2:$C$3444,C1975))+1)</f>
        <v/>
      </c>
    </row>
    <row r="1976">
      <c r="A1976" s="5" t="inlineStr">
        <is>
          <t>W02289</t>
        </is>
      </c>
      <c r="B1976" s="5" t="inlineStr">
        <is>
          <t>IT · Milan</t>
        </is>
      </c>
      <c r="C1976" s="5" t="inlineStr">
        <is>
          <t>IT</t>
        </is>
      </c>
      <c r="D1976" s="5" t="inlineStr">
        <is>
          <t>Milan</t>
        </is>
      </c>
      <c r="E1976" s="5" t="inlineStr">
        <is>
          <t>Operations</t>
        </is>
      </c>
      <c r="F1976" s="5" t="inlineStr">
        <is>
          <t>L5</t>
        </is>
      </c>
      <c r="G1976" s="5" t="inlineStr">
        <is>
          <t>Operations L5</t>
        </is>
      </c>
      <c r="H1976" s="5" t="inlineStr">
        <is>
          <t>M</t>
        </is>
      </c>
      <c r="I1976" s="5" t="inlineStr">
        <is>
          <t>Fixed-term</t>
        </is>
      </c>
      <c r="J1976" s="5" t="inlineStr">
        <is>
          <t>Onsite</t>
        </is>
      </c>
      <c r="K1976" s="5" t="n">
        <v>1</v>
      </c>
      <c r="L1976" s="5" t="n">
        <v>40</v>
      </c>
      <c r="M1976" s="5" t="n">
        <v>5</v>
      </c>
      <c r="N1976" s="41" t="n">
        <v>78300</v>
      </c>
      <c r="O1976" s="41" t="n">
        <v>13210</v>
      </c>
      <c r="P1976" s="41" t="n">
        <v>0</v>
      </c>
      <c r="Q1976" s="41" t="n">
        <v>0</v>
      </c>
      <c r="R1976" s="41" t="n">
        <v>6000</v>
      </c>
      <c r="S1976" s="28">
        <f>L1976*Settings!$C$7</f>
        <v/>
      </c>
      <c r="T1976" s="34">
        <f>O1976+P1976+Q1976+R1976</f>
        <v/>
      </c>
      <c r="U1976" s="34">
        <f>N1976+T1976</f>
        <v/>
      </c>
      <c r="V1976" s="33">
        <f>N1976/S1976</f>
        <v/>
      </c>
      <c r="W1976" s="33">
        <f>T1976/S1976</f>
        <v/>
      </c>
      <c r="X1976" s="33">
        <f>U1976/S1976</f>
        <v/>
      </c>
      <c r="Y1976" s="4">
        <f>IF(T1976&gt;0,1,0)</f>
        <v/>
      </c>
      <c r="Z1976" s="4">
        <f>INDEX('Job Evaluation'!$I$5:$I$40,MATCH(G1976,'Job Evaluation'!$A$5:$A$40,0))</f>
        <v/>
      </c>
      <c r="AA1976" s="4">
        <f>SUMPRODUCT(($C$2:$C$3444=C1976)*($X$2:$X$3444&lt;X1976))+SUMPRODUCT(($C$2:C1976=C1976)*($X$2:X1976=X1976))</f>
        <v/>
      </c>
      <c r="AB1976" s="4">
        <f>MIN(4,INT((AA1976-1)*4/COUNTIF($C$2:$C$3444,C1976))+1)</f>
        <v/>
      </c>
    </row>
    <row r="1977">
      <c r="A1977" s="5" t="inlineStr">
        <is>
          <t>W02290</t>
        </is>
      </c>
      <c r="B1977" s="5" t="inlineStr">
        <is>
          <t>PL · Kraków</t>
        </is>
      </c>
      <c r="C1977" s="5" t="inlineStr">
        <is>
          <t>PL</t>
        </is>
      </c>
      <c r="D1977" s="5" t="inlineStr">
        <is>
          <t>Krakow</t>
        </is>
      </c>
      <c r="E1977" s="5" t="inlineStr">
        <is>
          <t>Tech</t>
        </is>
      </c>
      <c r="F1977" s="5" t="inlineStr">
        <is>
          <t>L1</t>
        </is>
      </c>
      <c r="G1977" s="5" t="inlineStr">
        <is>
          <t>Tech L1</t>
        </is>
      </c>
      <c r="H1977" s="5" t="inlineStr">
        <is>
          <t>M</t>
        </is>
      </c>
      <c r="I1977" s="5" t="inlineStr">
        <is>
          <t>Permanent</t>
        </is>
      </c>
      <c r="J1977" s="5" t="inlineStr">
        <is>
          <t>Hybrid</t>
        </is>
      </c>
      <c r="K1977" s="5" t="n">
        <v>1</v>
      </c>
      <c r="L1977" s="5" t="n">
        <v>40</v>
      </c>
      <c r="M1977" s="5" t="n">
        <v>3</v>
      </c>
      <c r="N1977" s="41" t="n">
        <v>23750</v>
      </c>
      <c r="O1977" s="41" t="n">
        <v>0</v>
      </c>
      <c r="P1977" s="41" t="n">
        <v>0</v>
      </c>
      <c r="Q1977" s="41" t="n">
        <v>0</v>
      </c>
      <c r="R1977" s="41" t="n">
        <v>0</v>
      </c>
      <c r="S1977" s="28">
        <f>L1977*Settings!$C$7</f>
        <v/>
      </c>
      <c r="T1977" s="34">
        <f>O1977+P1977+Q1977+R1977</f>
        <v/>
      </c>
      <c r="U1977" s="34">
        <f>N1977+T1977</f>
        <v/>
      </c>
      <c r="V1977" s="33">
        <f>N1977/S1977</f>
        <v/>
      </c>
      <c r="W1977" s="33">
        <f>T1977/S1977</f>
        <v/>
      </c>
      <c r="X1977" s="33">
        <f>U1977/S1977</f>
        <v/>
      </c>
      <c r="Y1977" s="4">
        <f>IF(T1977&gt;0,1,0)</f>
        <v/>
      </c>
      <c r="Z1977" s="4">
        <f>INDEX('Job Evaluation'!$I$5:$I$40,MATCH(G1977,'Job Evaluation'!$A$5:$A$40,0))</f>
        <v/>
      </c>
      <c r="AA1977" s="4">
        <f>SUMPRODUCT(($C$2:$C$3444=C1977)*($X$2:$X$3444&lt;X1977))+SUMPRODUCT(($C$2:C1977=C1977)*($X$2:X1977=X1977))</f>
        <v/>
      </c>
      <c r="AB1977" s="4">
        <f>MIN(4,INT((AA1977-1)*4/COUNTIF($C$2:$C$3444,C1977))+1)</f>
        <v/>
      </c>
    </row>
    <row r="1978">
      <c r="A1978" s="5" t="inlineStr">
        <is>
          <t>W02291</t>
        </is>
      </c>
      <c r="B1978" s="5" t="inlineStr">
        <is>
          <t>IT · Milan</t>
        </is>
      </c>
      <c r="C1978" s="5" t="inlineStr">
        <is>
          <t>IT</t>
        </is>
      </c>
      <c r="D1978" s="5" t="inlineStr">
        <is>
          <t>Milan</t>
        </is>
      </c>
      <c r="E1978" s="5" t="inlineStr">
        <is>
          <t>HR</t>
        </is>
      </c>
      <c r="F1978" s="5" t="inlineStr">
        <is>
          <t>L1</t>
        </is>
      </c>
      <c r="G1978" s="5" t="inlineStr">
        <is>
          <t>HR L1</t>
        </is>
      </c>
      <c r="H1978" s="5" t="inlineStr">
        <is>
          <t>F</t>
        </is>
      </c>
      <c r="I1978" s="5" t="inlineStr">
        <is>
          <t>Permanent</t>
        </is>
      </c>
      <c r="J1978" s="5" t="inlineStr">
        <is>
          <t>Onsite</t>
        </is>
      </c>
      <c r="K1978" s="5" t="n">
        <v>0.8</v>
      </c>
      <c r="L1978" s="5" t="n">
        <v>32</v>
      </c>
      <c r="M1978" s="5" t="n">
        <v>3</v>
      </c>
      <c r="N1978" s="41" t="n">
        <v>21520</v>
      </c>
      <c r="O1978" s="41" t="n">
        <v>0</v>
      </c>
      <c r="P1978" s="41" t="n">
        <v>0</v>
      </c>
      <c r="Q1978" s="41" t="n">
        <v>0</v>
      </c>
      <c r="R1978" s="41" t="n">
        <v>0</v>
      </c>
      <c r="S1978" s="28">
        <f>L1978*Settings!$C$7</f>
        <v/>
      </c>
      <c r="T1978" s="34">
        <f>O1978+P1978+Q1978+R1978</f>
        <v/>
      </c>
      <c r="U1978" s="34">
        <f>N1978+T1978</f>
        <v/>
      </c>
      <c r="V1978" s="33">
        <f>N1978/S1978</f>
        <v/>
      </c>
      <c r="W1978" s="33">
        <f>T1978/S1978</f>
        <v/>
      </c>
      <c r="X1978" s="33">
        <f>U1978/S1978</f>
        <v/>
      </c>
      <c r="Y1978" s="4">
        <f>IF(T1978&gt;0,1,0)</f>
        <v/>
      </c>
      <c r="Z1978" s="4">
        <f>INDEX('Job Evaluation'!$I$5:$I$40,MATCH(G1978,'Job Evaluation'!$A$5:$A$40,0))</f>
        <v/>
      </c>
      <c r="AA1978" s="4">
        <f>SUMPRODUCT(($C$2:$C$3444=C1978)*($X$2:$X$3444&lt;X1978))+SUMPRODUCT(($C$2:C1978=C1978)*($X$2:X1978=X1978))</f>
        <v/>
      </c>
      <c r="AB1978" s="4">
        <f>MIN(4,INT((AA1978-1)*4/COUNTIF($C$2:$C$3444,C1978))+1)</f>
        <v/>
      </c>
    </row>
    <row r="1979">
      <c r="A1979" s="5" t="inlineStr">
        <is>
          <t>W02292</t>
        </is>
      </c>
      <c r="B1979" s="5" t="inlineStr">
        <is>
          <t>IT · Milan</t>
        </is>
      </c>
      <c r="C1979" s="5" t="inlineStr">
        <is>
          <t>IT</t>
        </is>
      </c>
      <c r="D1979" s="5" t="inlineStr">
        <is>
          <t>Milan</t>
        </is>
      </c>
      <c r="E1979" s="5" t="inlineStr">
        <is>
          <t>Operations</t>
        </is>
      </c>
      <c r="F1979" s="5" t="inlineStr">
        <is>
          <t>L2</t>
        </is>
      </c>
      <c r="G1979" s="5" t="inlineStr">
        <is>
          <t>Operations L2</t>
        </is>
      </c>
      <c r="H1979" s="5" t="inlineStr">
        <is>
          <t>M</t>
        </is>
      </c>
      <c r="I1979" s="5" t="inlineStr">
        <is>
          <t>Permanent</t>
        </is>
      </c>
      <c r="J1979" s="5" t="inlineStr">
        <is>
          <t>Remote</t>
        </is>
      </c>
      <c r="K1979" s="5" t="n">
        <v>1</v>
      </c>
      <c r="L1979" s="5" t="n">
        <v>40</v>
      </c>
      <c r="M1979" s="5" t="n">
        <v>3</v>
      </c>
      <c r="N1979" s="41" t="n">
        <v>24600</v>
      </c>
      <c r="O1979" s="41" t="n">
        <v>0</v>
      </c>
      <c r="P1979" s="41" t="n">
        <v>0</v>
      </c>
      <c r="Q1979" s="41" t="n">
        <v>0</v>
      </c>
      <c r="R1979" s="41" t="n">
        <v>0</v>
      </c>
      <c r="S1979" s="28">
        <f>L1979*Settings!$C$7</f>
        <v/>
      </c>
      <c r="T1979" s="34">
        <f>O1979+P1979+Q1979+R1979</f>
        <v/>
      </c>
      <c r="U1979" s="34">
        <f>N1979+T1979</f>
        <v/>
      </c>
      <c r="V1979" s="33">
        <f>N1979/S1979</f>
        <v/>
      </c>
      <c r="W1979" s="33">
        <f>T1979/S1979</f>
        <v/>
      </c>
      <c r="X1979" s="33">
        <f>U1979/S1979</f>
        <v/>
      </c>
      <c r="Y1979" s="4">
        <f>IF(T1979&gt;0,1,0)</f>
        <v/>
      </c>
      <c r="Z1979" s="4">
        <f>INDEX('Job Evaluation'!$I$5:$I$40,MATCH(G1979,'Job Evaluation'!$A$5:$A$40,0))</f>
        <v/>
      </c>
      <c r="AA1979" s="4">
        <f>SUMPRODUCT(($C$2:$C$3444=C1979)*($X$2:$X$3444&lt;X1979))+SUMPRODUCT(($C$2:C1979=C1979)*($X$2:X1979=X1979))</f>
        <v/>
      </c>
      <c r="AB1979" s="4">
        <f>MIN(4,INT((AA1979-1)*4/COUNTIF($C$2:$C$3444,C1979))+1)</f>
        <v/>
      </c>
    </row>
    <row r="1980">
      <c r="A1980" s="5" t="inlineStr">
        <is>
          <t>W02293</t>
        </is>
      </c>
      <c r="B1980" s="5" t="inlineStr">
        <is>
          <t>PL · Kraków</t>
        </is>
      </c>
      <c r="C1980" s="5" t="inlineStr">
        <is>
          <t>PL</t>
        </is>
      </c>
      <c r="D1980" s="5" t="inlineStr">
        <is>
          <t>Krakow</t>
        </is>
      </c>
      <c r="E1980" s="5" t="inlineStr">
        <is>
          <t>Tech</t>
        </is>
      </c>
      <c r="F1980" s="5" t="inlineStr">
        <is>
          <t>L3</t>
        </is>
      </c>
      <c r="G1980" s="5" t="inlineStr">
        <is>
          <t>Tech L3</t>
        </is>
      </c>
      <c r="H1980" s="5" t="inlineStr">
        <is>
          <t>F</t>
        </is>
      </c>
      <c r="I1980" s="5" t="inlineStr">
        <is>
          <t>Permanent</t>
        </is>
      </c>
      <c r="J1980" s="5" t="inlineStr">
        <is>
          <t>Hybrid</t>
        </is>
      </c>
      <c r="K1980" s="5" t="n">
        <v>1</v>
      </c>
      <c r="L1980" s="5" t="n">
        <v>40</v>
      </c>
      <c r="M1980" s="5" t="n">
        <v>3</v>
      </c>
      <c r="N1980" s="41" t="n">
        <v>40950</v>
      </c>
      <c r="O1980" s="41" t="n">
        <v>1930</v>
      </c>
      <c r="P1980" s="41" t="n">
        <v>0</v>
      </c>
      <c r="Q1980" s="41" t="n">
        <v>0</v>
      </c>
      <c r="R1980" s="41" t="n">
        <v>0</v>
      </c>
      <c r="S1980" s="28">
        <f>L1980*Settings!$C$7</f>
        <v/>
      </c>
      <c r="T1980" s="34">
        <f>O1980+P1980+Q1980+R1980</f>
        <v/>
      </c>
      <c r="U1980" s="34">
        <f>N1980+T1980</f>
        <v/>
      </c>
      <c r="V1980" s="33">
        <f>N1980/S1980</f>
        <v/>
      </c>
      <c r="W1980" s="33">
        <f>T1980/S1980</f>
        <v/>
      </c>
      <c r="X1980" s="33">
        <f>U1980/S1980</f>
        <v/>
      </c>
      <c r="Y1980" s="4">
        <f>IF(T1980&gt;0,1,0)</f>
        <v/>
      </c>
      <c r="Z1980" s="4">
        <f>INDEX('Job Evaluation'!$I$5:$I$40,MATCH(G1980,'Job Evaluation'!$A$5:$A$40,0))</f>
        <v/>
      </c>
      <c r="AA1980" s="4">
        <f>SUMPRODUCT(($C$2:$C$3444=C1980)*($X$2:$X$3444&lt;X1980))+SUMPRODUCT(($C$2:C1980=C1980)*($X$2:X1980=X1980))</f>
        <v/>
      </c>
      <c r="AB1980" s="4">
        <f>MIN(4,INT((AA1980-1)*4/COUNTIF($C$2:$C$3444,C1980))+1)</f>
        <v/>
      </c>
    </row>
    <row r="1981">
      <c r="A1981" s="5" t="inlineStr">
        <is>
          <t>W02294</t>
        </is>
      </c>
      <c r="B1981" s="5" t="inlineStr">
        <is>
          <t>PL · Kraków</t>
        </is>
      </c>
      <c r="C1981" s="5" t="inlineStr">
        <is>
          <t>PL</t>
        </is>
      </c>
      <c r="D1981" s="5" t="inlineStr">
        <is>
          <t>Krakow</t>
        </is>
      </c>
      <c r="E1981" s="5" t="inlineStr">
        <is>
          <t>Tech</t>
        </is>
      </c>
      <c r="F1981" s="5" t="inlineStr">
        <is>
          <t>L2</t>
        </is>
      </c>
      <c r="G1981" s="5" t="inlineStr">
        <is>
          <t>Tech L2</t>
        </is>
      </c>
      <c r="H1981" s="5" t="inlineStr">
        <is>
          <t>M</t>
        </is>
      </c>
      <c r="I1981" s="5" t="inlineStr">
        <is>
          <t>Permanent</t>
        </is>
      </c>
      <c r="J1981" s="5" t="inlineStr">
        <is>
          <t>Hybrid</t>
        </is>
      </c>
      <c r="K1981" s="5" t="n">
        <v>1</v>
      </c>
      <c r="L1981" s="5" t="n">
        <v>40</v>
      </c>
      <c r="M1981" s="5" t="n">
        <v>3</v>
      </c>
      <c r="N1981" s="41" t="n">
        <v>30400</v>
      </c>
      <c r="O1981" s="41" t="n">
        <v>0</v>
      </c>
      <c r="P1981" s="41" t="n">
        <v>0</v>
      </c>
      <c r="Q1981" s="41" t="n">
        <v>0</v>
      </c>
      <c r="R1981" s="41" t="n">
        <v>0</v>
      </c>
      <c r="S1981" s="28">
        <f>L1981*Settings!$C$7</f>
        <v/>
      </c>
      <c r="T1981" s="34">
        <f>O1981+P1981+Q1981+R1981</f>
        <v/>
      </c>
      <c r="U1981" s="34">
        <f>N1981+T1981</f>
        <v/>
      </c>
      <c r="V1981" s="33">
        <f>N1981/S1981</f>
        <v/>
      </c>
      <c r="W1981" s="33">
        <f>T1981/S1981</f>
        <v/>
      </c>
      <c r="X1981" s="33">
        <f>U1981/S1981</f>
        <v/>
      </c>
      <c r="Y1981" s="4">
        <f>IF(T1981&gt;0,1,0)</f>
        <v/>
      </c>
      <c r="Z1981" s="4">
        <f>INDEX('Job Evaluation'!$I$5:$I$40,MATCH(G1981,'Job Evaluation'!$A$5:$A$40,0))</f>
        <v/>
      </c>
      <c r="AA1981" s="4">
        <f>SUMPRODUCT(($C$2:$C$3444=C1981)*($X$2:$X$3444&lt;X1981))+SUMPRODUCT(($C$2:C1981=C1981)*($X$2:X1981=X1981))</f>
        <v/>
      </c>
      <c r="AB1981" s="4">
        <f>MIN(4,INT((AA1981-1)*4/COUNTIF($C$2:$C$3444,C1981))+1)</f>
        <v/>
      </c>
    </row>
    <row r="1982">
      <c r="A1982" s="5" t="inlineStr">
        <is>
          <t>W02295</t>
        </is>
      </c>
      <c r="B1982" s="5" t="inlineStr">
        <is>
          <t>ES · Barcelona</t>
        </is>
      </c>
      <c r="C1982" s="5" t="inlineStr">
        <is>
          <t>ES</t>
        </is>
      </c>
      <c r="D1982" s="5" t="inlineStr">
        <is>
          <t>Barcelona</t>
        </is>
      </c>
      <c r="E1982" s="5" t="inlineStr">
        <is>
          <t>Customer Service</t>
        </is>
      </c>
      <c r="F1982" s="5" t="inlineStr">
        <is>
          <t>L2</t>
        </is>
      </c>
      <c r="G1982" s="5" t="inlineStr">
        <is>
          <t>Customer Service L2</t>
        </is>
      </c>
      <c r="H1982" s="5" t="inlineStr">
        <is>
          <t>F</t>
        </is>
      </c>
      <c r="I1982" s="5" t="inlineStr">
        <is>
          <t>Fixed-term</t>
        </is>
      </c>
      <c r="J1982" s="5" t="inlineStr">
        <is>
          <t>Hybrid</t>
        </is>
      </c>
      <c r="K1982" s="5" t="n">
        <v>1</v>
      </c>
      <c r="L1982" s="5" t="n">
        <v>40</v>
      </c>
      <c r="M1982" s="5" t="n">
        <v>2</v>
      </c>
      <c r="N1982" s="41" t="n">
        <v>29900</v>
      </c>
      <c r="O1982" s="41" t="n">
        <v>0</v>
      </c>
      <c r="P1982" s="41" t="n">
        <v>0</v>
      </c>
      <c r="Q1982" s="41" t="n">
        <v>0</v>
      </c>
      <c r="R1982" s="41" t="n">
        <v>0</v>
      </c>
      <c r="S1982" s="28">
        <f>L1982*Settings!$C$7</f>
        <v/>
      </c>
      <c r="T1982" s="34">
        <f>O1982+P1982+Q1982+R1982</f>
        <v/>
      </c>
      <c r="U1982" s="34">
        <f>N1982+T1982</f>
        <v/>
      </c>
      <c r="V1982" s="33">
        <f>N1982/S1982</f>
        <v/>
      </c>
      <c r="W1982" s="33">
        <f>T1982/S1982</f>
        <v/>
      </c>
      <c r="X1982" s="33">
        <f>U1982/S1982</f>
        <v/>
      </c>
      <c r="Y1982" s="4">
        <f>IF(T1982&gt;0,1,0)</f>
        <v/>
      </c>
      <c r="Z1982" s="4">
        <f>INDEX('Job Evaluation'!$I$5:$I$40,MATCH(G1982,'Job Evaluation'!$A$5:$A$40,0))</f>
        <v/>
      </c>
      <c r="AA1982" s="4">
        <f>SUMPRODUCT(($C$2:$C$3444=C1982)*($X$2:$X$3444&lt;X1982))+SUMPRODUCT(($C$2:C1982=C1982)*($X$2:X1982=X1982))</f>
        <v/>
      </c>
      <c r="AB1982" s="4">
        <f>MIN(4,INT((AA1982-1)*4/COUNTIF($C$2:$C$3444,C1982))+1)</f>
        <v/>
      </c>
    </row>
    <row r="1983">
      <c r="A1983" s="5" t="inlineStr">
        <is>
          <t>W02296</t>
        </is>
      </c>
      <c r="B1983" s="5" t="inlineStr">
        <is>
          <t>IT · Milan</t>
        </is>
      </c>
      <c r="C1983" s="5" t="inlineStr">
        <is>
          <t>IT</t>
        </is>
      </c>
      <c r="D1983" s="5" t="inlineStr">
        <is>
          <t>Milan</t>
        </is>
      </c>
      <c r="E1983" s="5" t="inlineStr">
        <is>
          <t>Sales</t>
        </is>
      </c>
      <c r="F1983" s="5" t="inlineStr">
        <is>
          <t>L1</t>
        </is>
      </c>
      <c r="G1983" s="5" t="inlineStr">
        <is>
          <t>Sales L1</t>
        </is>
      </c>
      <c r="H1983" s="5" t="inlineStr">
        <is>
          <t>F</t>
        </is>
      </c>
      <c r="I1983" s="5" t="inlineStr">
        <is>
          <t>Permanent</t>
        </is>
      </c>
      <c r="J1983" s="5" t="inlineStr">
        <is>
          <t>Onsite</t>
        </is>
      </c>
      <c r="K1983" s="5" t="n">
        <v>1</v>
      </c>
      <c r="L1983" s="5" t="n">
        <v>40</v>
      </c>
      <c r="M1983" s="5" t="n">
        <v>1</v>
      </c>
      <c r="N1983" s="41" t="n">
        <v>26300</v>
      </c>
      <c r="O1983" s="41" t="n">
        <v>0</v>
      </c>
      <c r="P1983" s="41" t="n">
        <v>3170</v>
      </c>
      <c r="Q1983" s="41" t="n">
        <v>0</v>
      </c>
      <c r="R1983" s="41" t="n">
        <v>0</v>
      </c>
      <c r="S1983" s="28">
        <f>L1983*Settings!$C$7</f>
        <v/>
      </c>
      <c r="T1983" s="34">
        <f>O1983+P1983+Q1983+R1983</f>
        <v/>
      </c>
      <c r="U1983" s="34">
        <f>N1983+T1983</f>
        <v/>
      </c>
      <c r="V1983" s="33">
        <f>N1983/S1983</f>
        <v/>
      </c>
      <c r="W1983" s="33">
        <f>T1983/S1983</f>
        <v/>
      </c>
      <c r="X1983" s="33">
        <f>U1983/S1983</f>
        <v/>
      </c>
      <c r="Y1983" s="4">
        <f>IF(T1983&gt;0,1,0)</f>
        <v/>
      </c>
      <c r="Z1983" s="4">
        <f>INDEX('Job Evaluation'!$I$5:$I$40,MATCH(G1983,'Job Evaluation'!$A$5:$A$40,0))</f>
        <v/>
      </c>
      <c r="AA1983" s="4">
        <f>SUMPRODUCT(($C$2:$C$3444=C1983)*($X$2:$X$3444&lt;X1983))+SUMPRODUCT(($C$2:C1983=C1983)*($X$2:X1983=X1983))</f>
        <v/>
      </c>
      <c r="AB1983" s="4">
        <f>MIN(4,INT((AA1983-1)*4/COUNTIF($C$2:$C$3444,C1983))+1)</f>
        <v/>
      </c>
    </row>
    <row r="1984">
      <c r="A1984" s="5" t="inlineStr">
        <is>
          <t>W02297</t>
        </is>
      </c>
      <c r="B1984" s="5" t="inlineStr">
        <is>
          <t>DE · Munich</t>
        </is>
      </c>
      <c r="C1984" s="5" t="inlineStr">
        <is>
          <t>DE</t>
        </is>
      </c>
      <c r="D1984" s="5" t="inlineStr">
        <is>
          <t>Munich</t>
        </is>
      </c>
      <c r="E1984" s="5" t="inlineStr">
        <is>
          <t>Finance</t>
        </is>
      </c>
      <c r="F1984" s="5" t="inlineStr">
        <is>
          <t>L2</t>
        </is>
      </c>
      <c r="G1984" s="5" t="inlineStr">
        <is>
          <t>Finance L2</t>
        </is>
      </c>
      <c r="H1984" s="5" t="inlineStr">
        <is>
          <t>M</t>
        </is>
      </c>
      <c r="I1984" s="5" t="inlineStr">
        <is>
          <t>Permanent</t>
        </is>
      </c>
      <c r="J1984" s="5" t="inlineStr">
        <is>
          <t>Hybrid</t>
        </is>
      </c>
      <c r="K1984" s="5" t="n">
        <v>1</v>
      </c>
      <c r="L1984" s="5" t="n">
        <v>40</v>
      </c>
      <c r="M1984" s="5" t="n">
        <v>3</v>
      </c>
      <c r="N1984" s="41" t="n">
        <v>47950</v>
      </c>
      <c r="O1984" s="41" t="n">
        <v>0</v>
      </c>
      <c r="P1984" s="41" t="n">
        <v>0</v>
      </c>
      <c r="Q1984" s="41" t="n">
        <v>0</v>
      </c>
      <c r="R1984" s="41" t="n">
        <v>0</v>
      </c>
      <c r="S1984" s="28">
        <f>L1984*Settings!$C$7</f>
        <v/>
      </c>
      <c r="T1984" s="34">
        <f>O1984+P1984+Q1984+R1984</f>
        <v/>
      </c>
      <c r="U1984" s="34">
        <f>N1984+T1984</f>
        <v/>
      </c>
      <c r="V1984" s="33">
        <f>N1984/S1984</f>
        <v/>
      </c>
      <c r="W1984" s="33">
        <f>T1984/S1984</f>
        <v/>
      </c>
      <c r="X1984" s="33">
        <f>U1984/S1984</f>
        <v/>
      </c>
      <c r="Y1984" s="4">
        <f>IF(T1984&gt;0,1,0)</f>
        <v/>
      </c>
      <c r="Z1984" s="4">
        <f>INDEX('Job Evaluation'!$I$5:$I$40,MATCH(G1984,'Job Evaluation'!$A$5:$A$40,0))</f>
        <v/>
      </c>
      <c r="AA1984" s="4">
        <f>SUMPRODUCT(($C$2:$C$3444=C1984)*($X$2:$X$3444&lt;X1984))+SUMPRODUCT(($C$2:C1984=C1984)*($X$2:X1984=X1984))</f>
        <v/>
      </c>
      <c r="AB1984" s="4">
        <f>MIN(4,INT((AA1984-1)*4/COUNTIF($C$2:$C$3444,C1984))+1)</f>
        <v/>
      </c>
    </row>
    <row r="1985">
      <c r="A1985" s="5" t="inlineStr">
        <is>
          <t>W02298</t>
        </is>
      </c>
      <c r="B1985" s="5" t="inlineStr">
        <is>
          <t>IT · Milan</t>
        </is>
      </c>
      <c r="C1985" s="5" t="inlineStr">
        <is>
          <t>IT</t>
        </is>
      </c>
      <c r="D1985" s="5" t="inlineStr">
        <is>
          <t>Milan</t>
        </is>
      </c>
      <c r="E1985" s="5" t="inlineStr">
        <is>
          <t>Tech</t>
        </is>
      </c>
      <c r="F1985" s="5" t="inlineStr">
        <is>
          <t>L1</t>
        </is>
      </c>
      <c r="G1985" s="5" t="inlineStr">
        <is>
          <t>Tech L1</t>
        </is>
      </c>
      <c r="H1985" s="5" t="inlineStr">
        <is>
          <t>M</t>
        </is>
      </c>
      <c r="I1985" s="5" t="inlineStr">
        <is>
          <t>Permanent</t>
        </is>
      </c>
      <c r="J1985" s="5" t="inlineStr">
        <is>
          <t>Hybrid</t>
        </is>
      </c>
      <c r="K1985" s="5" t="n">
        <v>1</v>
      </c>
      <c r="L1985" s="5" t="n">
        <v>40</v>
      </c>
      <c r="M1985" s="5" t="n">
        <v>2</v>
      </c>
      <c r="N1985" s="41" t="n">
        <v>29550</v>
      </c>
      <c r="O1985" s="41" t="n">
        <v>0</v>
      </c>
      <c r="P1985" s="41" t="n">
        <v>0</v>
      </c>
      <c r="Q1985" s="41" t="n">
        <v>0</v>
      </c>
      <c r="R1985" s="41" t="n">
        <v>0</v>
      </c>
      <c r="S1985" s="28">
        <f>L1985*Settings!$C$7</f>
        <v/>
      </c>
      <c r="T1985" s="34">
        <f>O1985+P1985+Q1985+R1985</f>
        <v/>
      </c>
      <c r="U1985" s="34">
        <f>N1985+T1985</f>
        <v/>
      </c>
      <c r="V1985" s="33">
        <f>N1985/S1985</f>
        <v/>
      </c>
      <c r="W1985" s="33">
        <f>T1985/S1985</f>
        <v/>
      </c>
      <c r="X1985" s="33">
        <f>U1985/S1985</f>
        <v/>
      </c>
      <c r="Y1985" s="4">
        <f>IF(T1985&gt;0,1,0)</f>
        <v/>
      </c>
      <c r="Z1985" s="4">
        <f>INDEX('Job Evaluation'!$I$5:$I$40,MATCH(G1985,'Job Evaluation'!$A$5:$A$40,0))</f>
        <v/>
      </c>
      <c r="AA1985" s="4">
        <f>SUMPRODUCT(($C$2:$C$3444=C1985)*($X$2:$X$3444&lt;X1985))+SUMPRODUCT(($C$2:C1985=C1985)*($X$2:X1985=X1985))</f>
        <v/>
      </c>
      <c r="AB1985" s="4">
        <f>MIN(4,INT((AA1985-1)*4/COUNTIF($C$2:$C$3444,C1985))+1)</f>
        <v/>
      </c>
    </row>
    <row r="1986">
      <c r="A1986" s="5" t="inlineStr">
        <is>
          <t>W02299</t>
        </is>
      </c>
      <c r="B1986" s="5" t="inlineStr">
        <is>
          <t>PL · Kraków</t>
        </is>
      </c>
      <c r="C1986" s="5" t="inlineStr">
        <is>
          <t>PL</t>
        </is>
      </c>
      <c r="D1986" s="5" t="inlineStr">
        <is>
          <t>Krakow</t>
        </is>
      </c>
      <c r="E1986" s="5" t="inlineStr">
        <is>
          <t>Finance</t>
        </is>
      </c>
      <c r="F1986" s="5" t="inlineStr">
        <is>
          <t>L1</t>
        </is>
      </c>
      <c r="G1986" s="5" t="inlineStr">
        <is>
          <t>Finance L1</t>
        </is>
      </c>
      <c r="H1986" s="5" t="inlineStr">
        <is>
          <t>F</t>
        </is>
      </c>
      <c r="I1986" s="5" t="inlineStr">
        <is>
          <t>Permanent</t>
        </is>
      </c>
      <c r="J1986" s="5" t="inlineStr">
        <is>
          <t>Hybrid</t>
        </is>
      </c>
      <c r="K1986" s="5" t="n">
        <v>1</v>
      </c>
      <c r="L1986" s="5" t="n">
        <v>40</v>
      </c>
      <c r="M1986" s="5" t="n">
        <v>2</v>
      </c>
      <c r="N1986" s="41" t="n">
        <v>23700</v>
      </c>
      <c r="O1986" s="41" t="n">
        <v>0</v>
      </c>
      <c r="P1986" s="41" t="n">
        <v>0</v>
      </c>
      <c r="Q1986" s="41" t="n">
        <v>0</v>
      </c>
      <c r="R1986" s="41" t="n">
        <v>0</v>
      </c>
      <c r="S1986" s="28">
        <f>L1986*Settings!$C$7</f>
        <v/>
      </c>
      <c r="T1986" s="34">
        <f>O1986+P1986+Q1986+R1986</f>
        <v/>
      </c>
      <c r="U1986" s="34">
        <f>N1986+T1986</f>
        <v/>
      </c>
      <c r="V1986" s="33">
        <f>N1986/S1986</f>
        <v/>
      </c>
      <c r="W1986" s="33">
        <f>T1986/S1986</f>
        <v/>
      </c>
      <c r="X1986" s="33">
        <f>U1986/S1986</f>
        <v/>
      </c>
      <c r="Y1986" s="4">
        <f>IF(T1986&gt;0,1,0)</f>
        <v/>
      </c>
      <c r="Z1986" s="4">
        <f>INDEX('Job Evaluation'!$I$5:$I$40,MATCH(G1986,'Job Evaluation'!$A$5:$A$40,0))</f>
        <v/>
      </c>
      <c r="AA1986" s="4">
        <f>SUMPRODUCT(($C$2:$C$3444=C1986)*($X$2:$X$3444&lt;X1986))+SUMPRODUCT(($C$2:C1986=C1986)*($X$2:X1986=X1986))</f>
        <v/>
      </c>
      <c r="AB1986" s="4">
        <f>MIN(4,INT((AA1986-1)*4/COUNTIF($C$2:$C$3444,C1986))+1)</f>
        <v/>
      </c>
    </row>
    <row r="1987">
      <c r="A1987" s="5" t="inlineStr">
        <is>
          <t>W02300</t>
        </is>
      </c>
      <c r="B1987" s="5" t="inlineStr">
        <is>
          <t>IT · Milan</t>
        </is>
      </c>
      <c r="C1987" s="5" t="inlineStr">
        <is>
          <t>IT</t>
        </is>
      </c>
      <c r="D1987" s="5" t="inlineStr">
        <is>
          <t>Milan</t>
        </is>
      </c>
      <c r="E1987" s="5" t="inlineStr">
        <is>
          <t>Operations</t>
        </is>
      </c>
      <c r="F1987" s="5" t="inlineStr">
        <is>
          <t>L2</t>
        </is>
      </c>
      <c r="G1987" s="5" t="inlineStr">
        <is>
          <t>Operations L2</t>
        </is>
      </c>
      <c r="H1987" s="5" t="inlineStr">
        <is>
          <t>M</t>
        </is>
      </c>
      <c r="I1987" s="5" t="inlineStr">
        <is>
          <t>Permanent</t>
        </is>
      </c>
      <c r="J1987" s="5" t="inlineStr">
        <is>
          <t>Remote</t>
        </is>
      </c>
      <c r="K1987" s="5" t="n">
        <v>1</v>
      </c>
      <c r="L1987" s="5" t="n">
        <v>40</v>
      </c>
      <c r="M1987" s="5" t="n">
        <v>3</v>
      </c>
      <c r="N1987" s="41" t="n">
        <v>27800</v>
      </c>
      <c r="O1987" s="41" t="n">
        <v>0</v>
      </c>
      <c r="P1987" s="41" t="n">
        <v>0</v>
      </c>
      <c r="Q1987" s="41" t="n">
        <v>0</v>
      </c>
      <c r="R1987" s="41" t="n">
        <v>0</v>
      </c>
      <c r="S1987" s="28">
        <f>L1987*Settings!$C$7</f>
        <v/>
      </c>
      <c r="T1987" s="34">
        <f>O1987+P1987+Q1987+R1987</f>
        <v/>
      </c>
      <c r="U1987" s="34">
        <f>N1987+T1987</f>
        <v/>
      </c>
      <c r="V1987" s="33">
        <f>N1987/S1987</f>
        <v/>
      </c>
      <c r="W1987" s="33">
        <f>T1987/S1987</f>
        <v/>
      </c>
      <c r="X1987" s="33">
        <f>U1987/S1987</f>
        <v/>
      </c>
      <c r="Y1987" s="4">
        <f>IF(T1987&gt;0,1,0)</f>
        <v/>
      </c>
      <c r="Z1987" s="4">
        <f>INDEX('Job Evaluation'!$I$5:$I$40,MATCH(G1987,'Job Evaluation'!$A$5:$A$40,0))</f>
        <v/>
      </c>
      <c r="AA1987" s="4">
        <f>SUMPRODUCT(($C$2:$C$3444=C1987)*($X$2:$X$3444&lt;X1987))+SUMPRODUCT(($C$2:C1987=C1987)*($X$2:X1987=X1987))</f>
        <v/>
      </c>
      <c r="AB1987" s="4">
        <f>MIN(4,INT((AA1987-1)*4/COUNTIF($C$2:$C$3444,C1987))+1)</f>
        <v/>
      </c>
    </row>
    <row r="1988">
      <c r="A1988" s="5" t="inlineStr">
        <is>
          <t>W02301</t>
        </is>
      </c>
      <c r="B1988" s="5" t="inlineStr">
        <is>
          <t>DE · Munich</t>
        </is>
      </c>
      <c r="C1988" s="5" t="inlineStr">
        <is>
          <t>DE</t>
        </is>
      </c>
      <c r="D1988" s="5" t="inlineStr">
        <is>
          <t>Munich</t>
        </is>
      </c>
      <c r="E1988" s="5" t="inlineStr">
        <is>
          <t>Customer Service</t>
        </is>
      </c>
      <c r="F1988" s="5" t="inlineStr">
        <is>
          <t>L6</t>
        </is>
      </c>
      <c r="G1988" s="5" t="inlineStr">
        <is>
          <t>Customer Service L6</t>
        </is>
      </c>
      <c r="H1988" s="5" t="inlineStr">
        <is>
          <t>F</t>
        </is>
      </c>
      <c r="I1988" s="5" t="inlineStr">
        <is>
          <t>Permanent</t>
        </is>
      </c>
      <c r="J1988" s="5" t="inlineStr">
        <is>
          <t>Onsite</t>
        </is>
      </c>
      <c r="K1988" s="5" t="n">
        <v>1</v>
      </c>
      <c r="L1988" s="5" t="n">
        <v>40</v>
      </c>
      <c r="M1988" s="5" t="n">
        <v>3</v>
      </c>
      <c r="N1988" s="41" t="n">
        <v>116700</v>
      </c>
      <c r="O1988" s="41" t="n">
        <v>25300</v>
      </c>
      <c r="P1988" s="41" t="n">
        <v>0</v>
      </c>
      <c r="Q1988" s="41" t="n">
        <v>0</v>
      </c>
      <c r="R1988" s="41" t="n">
        <v>7200</v>
      </c>
      <c r="S1988" s="28">
        <f>L1988*Settings!$C$7</f>
        <v/>
      </c>
      <c r="T1988" s="34">
        <f>O1988+P1988+Q1988+R1988</f>
        <v/>
      </c>
      <c r="U1988" s="34">
        <f>N1988+T1988</f>
        <v/>
      </c>
      <c r="V1988" s="33">
        <f>N1988/S1988</f>
        <v/>
      </c>
      <c r="W1988" s="33">
        <f>T1988/S1988</f>
        <v/>
      </c>
      <c r="X1988" s="33">
        <f>U1988/S1988</f>
        <v/>
      </c>
      <c r="Y1988" s="4">
        <f>IF(T1988&gt;0,1,0)</f>
        <v/>
      </c>
      <c r="Z1988" s="4">
        <f>INDEX('Job Evaluation'!$I$5:$I$40,MATCH(G1988,'Job Evaluation'!$A$5:$A$40,0))</f>
        <v/>
      </c>
      <c r="AA1988" s="4">
        <f>SUMPRODUCT(($C$2:$C$3444=C1988)*($X$2:$X$3444&lt;X1988))+SUMPRODUCT(($C$2:C1988=C1988)*($X$2:X1988=X1988))</f>
        <v/>
      </c>
      <c r="AB1988" s="4">
        <f>MIN(4,INT((AA1988-1)*4/COUNTIF($C$2:$C$3444,C1988))+1)</f>
        <v/>
      </c>
    </row>
    <row r="1989">
      <c r="A1989" s="5" t="inlineStr">
        <is>
          <t>W02302</t>
        </is>
      </c>
      <c r="B1989" s="5" t="inlineStr">
        <is>
          <t>ES · Barcelona</t>
        </is>
      </c>
      <c r="C1989" s="5" t="inlineStr">
        <is>
          <t>ES</t>
        </is>
      </c>
      <c r="D1989" s="5" t="inlineStr">
        <is>
          <t>Barcelona</t>
        </is>
      </c>
      <c r="E1989" s="5" t="inlineStr">
        <is>
          <t>Customer Service</t>
        </is>
      </c>
      <c r="F1989" s="5" t="inlineStr">
        <is>
          <t>L2</t>
        </is>
      </c>
      <c r="G1989" s="5" t="inlineStr">
        <is>
          <t>Customer Service L2</t>
        </is>
      </c>
      <c r="H1989" s="5" t="inlineStr">
        <is>
          <t>F</t>
        </is>
      </c>
      <c r="I1989" s="5" t="inlineStr">
        <is>
          <t>Permanent</t>
        </is>
      </c>
      <c r="J1989" s="5" t="inlineStr">
        <is>
          <t>Hybrid</t>
        </is>
      </c>
      <c r="K1989" s="5" t="n">
        <v>1</v>
      </c>
      <c r="L1989" s="5" t="n">
        <v>40</v>
      </c>
      <c r="M1989" s="5" t="n">
        <v>4</v>
      </c>
      <c r="N1989" s="41" t="n">
        <v>22400</v>
      </c>
      <c r="O1989" s="41" t="n">
        <v>0</v>
      </c>
      <c r="P1989" s="41" t="n">
        <v>0</v>
      </c>
      <c r="Q1989" s="41" t="n">
        <v>0</v>
      </c>
      <c r="R1989" s="41" t="n">
        <v>0</v>
      </c>
      <c r="S1989" s="28">
        <f>L1989*Settings!$C$7</f>
        <v/>
      </c>
      <c r="T1989" s="34">
        <f>O1989+P1989+Q1989+R1989</f>
        <v/>
      </c>
      <c r="U1989" s="34">
        <f>N1989+T1989</f>
        <v/>
      </c>
      <c r="V1989" s="33">
        <f>N1989/S1989</f>
        <v/>
      </c>
      <c r="W1989" s="33">
        <f>T1989/S1989</f>
        <v/>
      </c>
      <c r="X1989" s="33">
        <f>U1989/S1989</f>
        <v/>
      </c>
      <c r="Y1989" s="4">
        <f>IF(T1989&gt;0,1,0)</f>
        <v/>
      </c>
      <c r="Z1989" s="4">
        <f>INDEX('Job Evaluation'!$I$5:$I$40,MATCH(G1989,'Job Evaluation'!$A$5:$A$40,0))</f>
        <v/>
      </c>
      <c r="AA1989" s="4">
        <f>SUMPRODUCT(($C$2:$C$3444=C1989)*($X$2:$X$3444&lt;X1989))+SUMPRODUCT(($C$2:C1989=C1989)*($X$2:X1989=X1989))</f>
        <v/>
      </c>
      <c r="AB1989" s="4">
        <f>MIN(4,INT((AA1989-1)*4/COUNTIF($C$2:$C$3444,C1989))+1)</f>
        <v/>
      </c>
    </row>
    <row r="1990">
      <c r="A1990" s="5" t="inlineStr">
        <is>
          <t>W02303</t>
        </is>
      </c>
      <c r="B1990" s="5" t="inlineStr">
        <is>
          <t>IT · Milan</t>
        </is>
      </c>
      <c r="C1990" s="5" t="inlineStr">
        <is>
          <t>IT</t>
        </is>
      </c>
      <c r="D1990" s="5" t="inlineStr">
        <is>
          <t>Milan</t>
        </is>
      </c>
      <c r="E1990" s="5" t="inlineStr">
        <is>
          <t>HR</t>
        </is>
      </c>
      <c r="F1990" s="5" t="inlineStr">
        <is>
          <t>L1</t>
        </is>
      </c>
      <c r="G1990" s="5" t="inlineStr">
        <is>
          <t>HR L1</t>
        </is>
      </c>
      <c r="H1990" s="5" t="inlineStr">
        <is>
          <t>M</t>
        </is>
      </c>
      <c r="I1990" s="5" t="inlineStr">
        <is>
          <t>Fixed-term</t>
        </is>
      </c>
      <c r="J1990" s="5" t="inlineStr">
        <is>
          <t>Onsite</t>
        </is>
      </c>
      <c r="K1990" s="5" t="n">
        <v>1</v>
      </c>
      <c r="L1990" s="5" t="n">
        <v>40</v>
      </c>
      <c r="M1990" s="5" t="n">
        <v>3</v>
      </c>
      <c r="N1990" s="41" t="n">
        <v>30200</v>
      </c>
      <c r="O1990" s="41" t="n">
        <v>0</v>
      </c>
      <c r="P1990" s="41" t="n">
        <v>0</v>
      </c>
      <c r="Q1990" s="41" t="n">
        <v>0</v>
      </c>
      <c r="R1990" s="41" t="n">
        <v>0</v>
      </c>
      <c r="S1990" s="28">
        <f>L1990*Settings!$C$7</f>
        <v/>
      </c>
      <c r="T1990" s="34">
        <f>O1990+P1990+Q1990+R1990</f>
        <v/>
      </c>
      <c r="U1990" s="34">
        <f>N1990+T1990</f>
        <v/>
      </c>
      <c r="V1990" s="33">
        <f>N1990/S1990</f>
        <v/>
      </c>
      <c r="W1990" s="33">
        <f>T1990/S1990</f>
        <v/>
      </c>
      <c r="X1990" s="33">
        <f>U1990/S1990</f>
        <v/>
      </c>
      <c r="Y1990" s="4">
        <f>IF(T1990&gt;0,1,0)</f>
        <v/>
      </c>
      <c r="Z1990" s="4">
        <f>INDEX('Job Evaluation'!$I$5:$I$40,MATCH(G1990,'Job Evaluation'!$A$5:$A$40,0))</f>
        <v/>
      </c>
      <c r="AA1990" s="4">
        <f>SUMPRODUCT(($C$2:$C$3444=C1990)*($X$2:$X$3444&lt;X1990))+SUMPRODUCT(($C$2:C1990=C1990)*($X$2:X1990=X1990))</f>
        <v/>
      </c>
      <c r="AB1990" s="4">
        <f>MIN(4,INT((AA1990-1)*4/COUNTIF($C$2:$C$3444,C1990))+1)</f>
        <v/>
      </c>
    </row>
    <row r="1991">
      <c r="A1991" s="5" t="inlineStr">
        <is>
          <t>W02304</t>
        </is>
      </c>
      <c r="B1991" s="5" t="inlineStr">
        <is>
          <t>DE · Munich</t>
        </is>
      </c>
      <c r="C1991" s="5" t="inlineStr">
        <is>
          <t>DE</t>
        </is>
      </c>
      <c r="D1991" s="5" t="inlineStr">
        <is>
          <t>Munich</t>
        </is>
      </c>
      <c r="E1991" s="5" t="inlineStr">
        <is>
          <t>Sales</t>
        </is>
      </c>
      <c r="F1991" s="5" t="inlineStr">
        <is>
          <t>L4</t>
        </is>
      </c>
      <c r="G1991" s="5" t="inlineStr">
        <is>
          <t>Sales L4</t>
        </is>
      </c>
      <c r="H1991" s="5" t="inlineStr">
        <is>
          <t>F</t>
        </is>
      </c>
      <c r="I1991" s="5" t="inlineStr">
        <is>
          <t>Permanent</t>
        </is>
      </c>
      <c r="J1991" s="5" t="inlineStr">
        <is>
          <t>Remote</t>
        </is>
      </c>
      <c r="K1991" s="5" t="n">
        <v>1</v>
      </c>
      <c r="L1991" s="5" t="n">
        <v>40</v>
      </c>
      <c r="M1991" s="5" t="n">
        <v>4</v>
      </c>
      <c r="N1991" s="41" t="n">
        <v>75400</v>
      </c>
      <c r="O1991" s="41" t="n">
        <v>8240</v>
      </c>
      <c r="P1991" s="41" t="n">
        <v>13210</v>
      </c>
      <c r="Q1991" s="41" t="n">
        <v>0</v>
      </c>
      <c r="R1991" s="41" t="n">
        <v>0</v>
      </c>
      <c r="S1991" s="28">
        <f>L1991*Settings!$C$7</f>
        <v/>
      </c>
      <c r="T1991" s="34">
        <f>O1991+P1991+Q1991+R1991</f>
        <v/>
      </c>
      <c r="U1991" s="34">
        <f>N1991+T1991</f>
        <v/>
      </c>
      <c r="V1991" s="33">
        <f>N1991/S1991</f>
        <v/>
      </c>
      <c r="W1991" s="33">
        <f>T1991/S1991</f>
        <v/>
      </c>
      <c r="X1991" s="33">
        <f>U1991/S1991</f>
        <v/>
      </c>
      <c r="Y1991" s="4">
        <f>IF(T1991&gt;0,1,0)</f>
        <v/>
      </c>
      <c r="Z1991" s="4">
        <f>INDEX('Job Evaluation'!$I$5:$I$40,MATCH(G1991,'Job Evaluation'!$A$5:$A$40,0))</f>
        <v/>
      </c>
      <c r="AA1991" s="4">
        <f>SUMPRODUCT(($C$2:$C$3444=C1991)*($X$2:$X$3444&lt;X1991))+SUMPRODUCT(($C$2:C1991=C1991)*($X$2:X1991=X1991))</f>
        <v/>
      </c>
      <c r="AB1991" s="4">
        <f>MIN(4,INT((AA1991-1)*4/COUNTIF($C$2:$C$3444,C1991))+1)</f>
        <v/>
      </c>
    </row>
    <row r="1992">
      <c r="A1992" s="5" t="inlineStr">
        <is>
          <t>W02305</t>
        </is>
      </c>
      <c r="B1992" s="5" t="inlineStr">
        <is>
          <t>IT · Milan</t>
        </is>
      </c>
      <c r="C1992" s="5" t="inlineStr">
        <is>
          <t>IT</t>
        </is>
      </c>
      <c r="D1992" s="5" t="inlineStr">
        <is>
          <t>Milan</t>
        </is>
      </c>
      <c r="E1992" s="5" t="inlineStr">
        <is>
          <t>Sales</t>
        </is>
      </c>
      <c r="F1992" s="5" t="inlineStr">
        <is>
          <t>L2</t>
        </is>
      </c>
      <c r="G1992" s="5" t="inlineStr">
        <is>
          <t>Sales L2</t>
        </is>
      </c>
      <c r="H1992" s="5" t="inlineStr">
        <is>
          <t>M</t>
        </is>
      </c>
      <c r="I1992" s="5" t="inlineStr">
        <is>
          <t>Permanent</t>
        </is>
      </c>
      <c r="J1992" s="5" t="inlineStr">
        <is>
          <t>Hybrid</t>
        </is>
      </c>
      <c r="K1992" s="5" t="n">
        <v>1</v>
      </c>
      <c r="L1992" s="5" t="n">
        <v>40</v>
      </c>
      <c r="M1992" s="5" t="n">
        <v>3</v>
      </c>
      <c r="N1992" s="41" t="n">
        <v>33500</v>
      </c>
      <c r="O1992" s="41" t="n">
        <v>0</v>
      </c>
      <c r="P1992" s="41" t="n">
        <v>5720</v>
      </c>
      <c r="Q1992" s="41" t="n">
        <v>0</v>
      </c>
      <c r="R1992" s="41" t="n">
        <v>0</v>
      </c>
      <c r="S1992" s="28">
        <f>L1992*Settings!$C$7</f>
        <v/>
      </c>
      <c r="T1992" s="34">
        <f>O1992+P1992+Q1992+R1992</f>
        <v/>
      </c>
      <c r="U1992" s="34">
        <f>N1992+T1992</f>
        <v/>
      </c>
      <c r="V1992" s="33">
        <f>N1992/S1992</f>
        <v/>
      </c>
      <c r="W1992" s="33">
        <f>T1992/S1992</f>
        <v/>
      </c>
      <c r="X1992" s="33">
        <f>U1992/S1992</f>
        <v/>
      </c>
      <c r="Y1992" s="4">
        <f>IF(T1992&gt;0,1,0)</f>
        <v/>
      </c>
      <c r="Z1992" s="4">
        <f>INDEX('Job Evaluation'!$I$5:$I$40,MATCH(G1992,'Job Evaluation'!$A$5:$A$40,0))</f>
        <v/>
      </c>
      <c r="AA1992" s="4">
        <f>SUMPRODUCT(($C$2:$C$3444=C1992)*($X$2:$X$3444&lt;X1992))+SUMPRODUCT(($C$2:C1992=C1992)*($X$2:X1992=X1992))</f>
        <v/>
      </c>
      <c r="AB1992" s="4">
        <f>MIN(4,INT((AA1992-1)*4/COUNTIF($C$2:$C$3444,C1992))+1)</f>
        <v/>
      </c>
    </row>
    <row r="1993">
      <c r="A1993" s="5" t="inlineStr">
        <is>
          <t>W02306</t>
        </is>
      </c>
      <c r="B1993" s="5" t="inlineStr">
        <is>
          <t>PL · Kraków</t>
        </is>
      </c>
      <c r="C1993" s="5" t="inlineStr">
        <is>
          <t>PL</t>
        </is>
      </c>
      <c r="D1993" s="5" t="inlineStr">
        <is>
          <t>Krakow</t>
        </is>
      </c>
      <c r="E1993" s="5" t="inlineStr">
        <is>
          <t>Operations</t>
        </is>
      </c>
      <c r="F1993" s="5" t="inlineStr">
        <is>
          <t>L2</t>
        </is>
      </c>
      <c r="G1993" s="5" t="inlineStr">
        <is>
          <t>Operations L2</t>
        </is>
      </c>
      <c r="H1993" s="5" t="inlineStr">
        <is>
          <t>M</t>
        </is>
      </c>
      <c r="I1993" s="5" t="inlineStr">
        <is>
          <t>Permanent</t>
        </is>
      </c>
      <c r="J1993" s="5" t="inlineStr">
        <is>
          <t>Onsite</t>
        </is>
      </c>
      <c r="K1993" s="5" t="n">
        <v>1</v>
      </c>
      <c r="L1993" s="5" t="n">
        <v>40</v>
      </c>
      <c r="M1993" s="5" t="n">
        <v>2</v>
      </c>
      <c r="N1993" s="41" t="n">
        <v>28400</v>
      </c>
      <c r="O1993" s="41" t="n">
        <v>0</v>
      </c>
      <c r="P1993" s="41" t="n">
        <v>0</v>
      </c>
      <c r="Q1993" s="41" t="n">
        <v>840</v>
      </c>
      <c r="R1993" s="41" t="n">
        <v>0</v>
      </c>
      <c r="S1993" s="28">
        <f>L1993*Settings!$C$7</f>
        <v/>
      </c>
      <c r="T1993" s="34">
        <f>O1993+P1993+Q1993+R1993</f>
        <v/>
      </c>
      <c r="U1993" s="34">
        <f>N1993+T1993</f>
        <v/>
      </c>
      <c r="V1993" s="33">
        <f>N1993/S1993</f>
        <v/>
      </c>
      <c r="W1993" s="33">
        <f>T1993/S1993</f>
        <v/>
      </c>
      <c r="X1993" s="33">
        <f>U1993/S1993</f>
        <v/>
      </c>
      <c r="Y1993" s="4">
        <f>IF(T1993&gt;0,1,0)</f>
        <v/>
      </c>
      <c r="Z1993" s="4">
        <f>INDEX('Job Evaluation'!$I$5:$I$40,MATCH(G1993,'Job Evaluation'!$A$5:$A$40,0))</f>
        <v/>
      </c>
      <c r="AA1993" s="4">
        <f>SUMPRODUCT(($C$2:$C$3444=C1993)*($X$2:$X$3444&lt;X1993))+SUMPRODUCT(($C$2:C1993=C1993)*($X$2:X1993=X1993))</f>
        <v/>
      </c>
      <c r="AB1993" s="4">
        <f>MIN(4,INT((AA1993-1)*4/COUNTIF($C$2:$C$3444,C1993))+1)</f>
        <v/>
      </c>
    </row>
    <row r="1994">
      <c r="A1994" s="5" t="inlineStr">
        <is>
          <t>W02307</t>
        </is>
      </c>
      <c r="B1994" s="5" t="inlineStr">
        <is>
          <t>IT · Milan</t>
        </is>
      </c>
      <c r="C1994" s="5" t="inlineStr">
        <is>
          <t>IT</t>
        </is>
      </c>
      <c r="D1994" s="5" t="inlineStr">
        <is>
          <t>Milan</t>
        </is>
      </c>
      <c r="E1994" s="5" t="inlineStr">
        <is>
          <t>Tech</t>
        </is>
      </c>
      <c r="F1994" s="5" t="inlineStr">
        <is>
          <t>L2</t>
        </is>
      </c>
      <c r="G1994" s="5" t="inlineStr">
        <is>
          <t>Tech L2</t>
        </is>
      </c>
      <c r="H1994" s="5" t="inlineStr">
        <is>
          <t>F</t>
        </is>
      </c>
      <c r="I1994" s="5" t="inlineStr">
        <is>
          <t>Permanent</t>
        </is>
      </c>
      <c r="J1994" s="5" t="inlineStr">
        <is>
          <t>Remote</t>
        </is>
      </c>
      <c r="K1994" s="5" t="n">
        <v>1</v>
      </c>
      <c r="L1994" s="5" t="n">
        <v>40</v>
      </c>
      <c r="M1994" s="5" t="n">
        <v>1</v>
      </c>
      <c r="N1994" s="41" t="n">
        <v>43550</v>
      </c>
      <c r="O1994" s="41" t="n">
        <v>0</v>
      </c>
      <c r="P1994" s="41" t="n">
        <v>0</v>
      </c>
      <c r="Q1994" s="41" t="n">
        <v>0</v>
      </c>
      <c r="R1994" s="41" t="n">
        <v>0</v>
      </c>
      <c r="S1994" s="28">
        <f>L1994*Settings!$C$7</f>
        <v/>
      </c>
      <c r="T1994" s="34">
        <f>O1994+P1994+Q1994+R1994</f>
        <v/>
      </c>
      <c r="U1994" s="34">
        <f>N1994+T1994</f>
        <v/>
      </c>
      <c r="V1994" s="33">
        <f>N1994/S1994</f>
        <v/>
      </c>
      <c r="W1994" s="33">
        <f>T1994/S1994</f>
        <v/>
      </c>
      <c r="X1994" s="33">
        <f>U1994/S1994</f>
        <v/>
      </c>
      <c r="Y1994" s="4">
        <f>IF(T1994&gt;0,1,0)</f>
        <v/>
      </c>
      <c r="Z1994" s="4">
        <f>INDEX('Job Evaluation'!$I$5:$I$40,MATCH(G1994,'Job Evaluation'!$A$5:$A$40,0))</f>
        <v/>
      </c>
      <c r="AA1994" s="4">
        <f>SUMPRODUCT(($C$2:$C$3444=C1994)*($X$2:$X$3444&lt;X1994))+SUMPRODUCT(($C$2:C1994=C1994)*($X$2:X1994=X1994))</f>
        <v/>
      </c>
      <c r="AB1994" s="4">
        <f>MIN(4,INT((AA1994-1)*4/COUNTIF($C$2:$C$3444,C1994))+1)</f>
        <v/>
      </c>
    </row>
    <row r="1995">
      <c r="A1995" s="5" t="inlineStr">
        <is>
          <t>W02308</t>
        </is>
      </c>
      <c r="B1995" s="5" t="inlineStr">
        <is>
          <t>IT · Milan</t>
        </is>
      </c>
      <c r="C1995" s="5" t="inlineStr">
        <is>
          <t>IT</t>
        </is>
      </c>
      <c r="D1995" s="5" t="inlineStr">
        <is>
          <t>Milan</t>
        </is>
      </c>
      <c r="E1995" s="5" t="inlineStr">
        <is>
          <t>Operations</t>
        </is>
      </c>
      <c r="F1995" s="5" t="inlineStr">
        <is>
          <t>L3</t>
        </is>
      </c>
      <c r="G1995" s="5" t="inlineStr">
        <is>
          <t>Operations L3</t>
        </is>
      </c>
      <c r="H1995" s="5" t="inlineStr">
        <is>
          <t>F</t>
        </is>
      </c>
      <c r="I1995" s="5" t="inlineStr">
        <is>
          <t>Permanent</t>
        </is>
      </c>
      <c r="J1995" s="5" t="inlineStr">
        <is>
          <t>Hybrid</t>
        </is>
      </c>
      <c r="K1995" s="5" t="n">
        <v>1</v>
      </c>
      <c r="L1995" s="5" t="n">
        <v>40</v>
      </c>
      <c r="M1995" s="5" t="n">
        <v>2</v>
      </c>
      <c r="N1995" s="41" t="n">
        <v>42800</v>
      </c>
      <c r="O1995" s="41" t="n">
        <v>1150</v>
      </c>
      <c r="P1995" s="41" t="n">
        <v>0</v>
      </c>
      <c r="Q1995" s="41" t="n">
        <v>0</v>
      </c>
      <c r="R1995" s="41" t="n">
        <v>0</v>
      </c>
      <c r="S1995" s="28">
        <f>L1995*Settings!$C$7</f>
        <v/>
      </c>
      <c r="T1995" s="34">
        <f>O1995+P1995+Q1995+R1995</f>
        <v/>
      </c>
      <c r="U1995" s="34">
        <f>N1995+T1995</f>
        <v/>
      </c>
      <c r="V1995" s="33">
        <f>N1995/S1995</f>
        <v/>
      </c>
      <c r="W1995" s="33">
        <f>T1995/S1995</f>
        <v/>
      </c>
      <c r="X1995" s="33">
        <f>U1995/S1995</f>
        <v/>
      </c>
      <c r="Y1995" s="4">
        <f>IF(T1995&gt;0,1,0)</f>
        <v/>
      </c>
      <c r="Z1995" s="4">
        <f>INDEX('Job Evaluation'!$I$5:$I$40,MATCH(G1995,'Job Evaluation'!$A$5:$A$40,0))</f>
        <v/>
      </c>
      <c r="AA1995" s="4">
        <f>SUMPRODUCT(($C$2:$C$3444=C1995)*($X$2:$X$3444&lt;X1995))+SUMPRODUCT(($C$2:C1995=C1995)*($X$2:X1995=X1995))</f>
        <v/>
      </c>
      <c r="AB1995" s="4">
        <f>MIN(4,INT((AA1995-1)*4/COUNTIF($C$2:$C$3444,C1995))+1)</f>
        <v/>
      </c>
    </row>
    <row r="1996">
      <c r="A1996" s="5" t="inlineStr">
        <is>
          <t>W02309</t>
        </is>
      </c>
      <c r="B1996" s="5" t="inlineStr">
        <is>
          <t>IT · Milan</t>
        </is>
      </c>
      <c r="C1996" s="5" t="inlineStr">
        <is>
          <t>IT</t>
        </is>
      </c>
      <c r="D1996" s="5" t="inlineStr">
        <is>
          <t>Milan</t>
        </is>
      </c>
      <c r="E1996" s="5" t="inlineStr">
        <is>
          <t>Operations</t>
        </is>
      </c>
      <c r="F1996" s="5" t="inlineStr">
        <is>
          <t>L3</t>
        </is>
      </c>
      <c r="G1996" s="5" t="inlineStr">
        <is>
          <t>Operations L3</t>
        </is>
      </c>
      <c r="H1996" s="5" t="inlineStr">
        <is>
          <t>F</t>
        </is>
      </c>
      <c r="I1996" s="5" t="inlineStr">
        <is>
          <t>Permanent</t>
        </is>
      </c>
      <c r="J1996" s="5" t="inlineStr">
        <is>
          <t>Onsite</t>
        </is>
      </c>
      <c r="K1996" s="5" t="n">
        <v>0.8</v>
      </c>
      <c r="L1996" s="5" t="n">
        <v>32</v>
      </c>
      <c r="M1996" s="5" t="n">
        <v>3</v>
      </c>
      <c r="N1996" s="41" t="n">
        <v>31960</v>
      </c>
      <c r="O1996" s="41" t="n">
        <v>1680</v>
      </c>
      <c r="P1996" s="41" t="n">
        <v>0</v>
      </c>
      <c r="Q1996" s="41" t="n">
        <v>1056</v>
      </c>
      <c r="R1996" s="41" t="n">
        <v>0</v>
      </c>
      <c r="S1996" s="28">
        <f>L1996*Settings!$C$7</f>
        <v/>
      </c>
      <c r="T1996" s="34">
        <f>O1996+P1996+Q1996+R1996</f>
        <v/>
      </c>
      <c r="U1996" s="34">
        <f>N1996+T1996</f>
        <v/>
      </c>
      <c r="V1996" s="33">
        <f>N1996/S1996</f>
        <v/>
      </c>
      <c r="W1996" s="33">
        <f>T1996/S1996</f>
        <v/>
      </c>
      <c r="X1996" s="33">
        <f>U1996/S1996</f>
        <v/>
      </c>
      <c r="Y1996" s="4">
        <f>IF(T1996&gt;0,1,0)</f>
        <v/>
      </c>
      <c r="Z1996" s="4">
        <f>INDEX('Job Evaluation'!$I$5:$I$40,MATCH(G1996,'Job Evaluation'!$A$5:$A$40,0))</f>
        <v/>
      </c>
      <c r="AA1996" s="4">
        <f>SUMPRODUCT(($C$2:$C$3444=C1996)*($X$2:$X$3444&lt;X1996))+SUMPRODUCT(($C$2:C1996=C1996)*($X$2:X1996=X1996))</f>
        <v/>
      </c>
      <c r="AB1996" s="4">
        <f>MIN(4,INT((AA1996-1)*4/COUNTIF($C$2:$C$3444,C1996))+1)</f>
        <v/>
      </c>
    </row>
    <row r="1997">
      <c r="A1997" s="5" t="inlineStr">
        <is>
          <t>W02310</t>
        </is>
      </c>
      <c r="B1997" s="5" t="inlineStr">
        <is>
          <t>PL · Kraków</t>
        </is>
      </c>
      <c r="C1997" s="5" t="inlineStr">
        <is>
          <t>PL</t>
        </is>
      </c>
      <c r="D1997" s="5" t="inlineStr">
        <is>
          <t>Krakow</t>
        </is>
      </c>
      <c r="E1997" s="5" t="inlineStr">
        <is>
          <t>Tech</t>
        </is>
      </c>
      <c r="F1997" s="5" t="inlineStr">
        <is>
          <t>L1</t>
        </is>
      </c>
      <c r="G1997" s="5" t="inlineStr">
        <is>
          <t>Tech L1</t>
        </is>
      </c>
      <c r="H1997" s="5" t="inlineStr">
        <is>
          <t>F</t>
        </is>
      </c>
      <c r="I1997" s="5" t="inlineStr">
        <is>
          <t>Permanent</t>
        </is>
      </c>
      <c r="J1997" s="5" t="inlineStr">
        <is>
          <t>Remote</t>
        </is>
      </c>
      <c r="K1997" s="5" t="n">
        <v>1</v>
      </c>
      <c r="L1997" s="5" t="n">
        <v>40</v>
      </c>
      <c r="M1997" s="5" t="n">
        <v>3</v>
      </c>
      <c r="N1997" s="41" t="n">
        <v>25500</v>
      </c>
      <c r="O1997" s="41" t="n">
        <v>0</v>
      </c>
      <c r="P1997" s="41" t="n">
        <v>0</v>
      </c>
      <c r="Q1997" s="41" t="n">
        <v>0</v>
      </c>
      <c r="R1997" s="41" t="n">
        <v>0</v>
      </c>
      <c r="S1997" s="28">
        <f>L1997*Settings!$C$7</f>
        <v/>
      </c>
      <c r="T1997" s="34">
        <f>O1997+P1997+Q1997+R1997</f>
        <v/>
      </c>
      <c r="U1997" s="34">
        <f>N1997+T1997</f>
        <v/>
      </c>
      <c r="V1997" s="33">
        <f>N1997/S1997</f>
        <v/>
      </c>
      <c r="W1997" s="33">
        <f>T1997/S1997</f>
        <v/>
      </c>
      <c r="X1997" s="33">
        <f>U1997/S1997</f>
        <v/>
      </c>
      <c r="Y1997" s="4">
        <f>IF(T1997&gt;0,1,0)</f>
        <v/>
      </c>
      <c r="Z1997" s="4">
        <f>INDEX('Job Evaluation'!$I$5:$I$40,MATCH(G1997,'Job Evaluation'!$A$5:$A$40,0))</f>
        <v/>
      </c>
      <c r="AA1997" s="4">
        <f>SUMPRODUCT(($C$2:$C$3444=C1997)*($X$2:$X$3444&lt;X1997))+SUMPRODUCT(($C$2:C1997=C1997)*($X$2:X1997=X1997))</f>
        <v/>
      </c>
      <c r="AB1997" s="4">
        <f>MIN(4,INT((AA1997-1)*4/COUNTIF($C$2:$C$3444,C1997))+1)</f>
        <v/>
      </c>
    </row>
    <row r="1998">
      <c r="A1998" s="5" t="inlineStr">
        <is>
          <t>W02311</t>
        </is>
      </c>
      <c r="B1998" s="5" t="inlineStr">
        <is>
          <t>PL · Kraków</t>
        </is>
      </c>
      <c r="C1998" s="5" t="inlineStr">
        <is>
          <t>PL</t>
        </is>
      </c>
      <c r="D1998" s="5" t="inlineStr">
        <is>
          <t>Krakow</t>
        </is>
      </c>
      <c r="E1998" s="5" t="inlineStr">
        <is>
          <t>Customer Service</t>
        </is>
      </c>
      <c r="F1998" s="5" t="inlineStr">
        <is>
          <t>L2</t>
        </is>
      </c>
      <c r="G1998" s="5" t="inlineStr">
        <is>
          <t>Customer Service L2</t>
        </is>
      </c>
      <c r="H1998" s="5" t="inlineStr">
        <is>
          <t>F</t>
        </is>
      </c>
      <c r="I1998" s="5" t="inlineStr">
        <is>
          <t>Permanent</t>
        </is>
      </c>
      <c r="J1998" s="5" t="inlineStr">
        <is>
          <t>Onsite</t>
        </is>
      </c>
      <c r="K1998" s="5" t="n">
        <v>1</v>
      </c>
      <c r="L1998" s="5" t="n">
        <v>40</v>
      </c>
      <c r="M1998" s="5" t="n">
        <v>5</v>
      </c>
      <c r="N1998" s="41" t="n">
        <v>25450</v>
      </c>
      <c r="O1998" s="41" t="n">
        <v>0</v>
      </c>
      <c r="P1998" s="41" t="n">
        <v>0</v>
      </c>
      <c r="Q1998" s="41" t="n">
        <v>840</v>
      </c>
      <c r="R1998" s="41" t="n">
        <v>0</v>
      </c>
      <c r="S1998" s="28">
        <f>L1998*Settings!$C$7</f>
        <v/>
      </c>
      <c r="T1998" s="34">
        <f>O1998+P1998+Q1998+R1998</f>
        <v/>
      </c>
      <c r="U1998" s="34">
        <f>N1998+T1998</f>
        <v/>
      </c>
      <c r="V1998" s="33">
        <f>N1998/S1998</f>
        <v/>
      </c>
      <c r="W1998" s="33">
        <f>T1998/S1998</f>
        <v/>
      </c>
      <c r="X1998" s="33">
        <f>U1998/S1998</f>
        <v/>
      </c>
      <c r="Y1998" s="4">
        <f>IF(T1998&gt;0,1,0)</f>
        <v/>
      </c>
      <c r="Z1998" s="4">
        <f>INDEX('Job Evaluation'!$I$5:$I$40,MATCH(G1998,'Job Evaluation'!$A$5:$A$40,0))</f>
        <v/>
      </c>
      <c r="AA1998" s="4">
        <f>SUMPRODUCT(($C$2:$C$3444=C1998)*($X$2:$X$3444&lt;X1998))+SUMPRODUCT(($C$2:C1998=C1998)*($X$2:X1998=X1998))</f>
        <v/>
      </c>
      <c r="AB1998" s="4">
        <f>MIN(4,INT((AA1998-1)*4/COUNTIF($C$2:$C$3444,C1998))+1)</f>
        <v/>
      </c>
    </row>
    <row r="1999">
      <c r="A1999" s="5" t="inlineStr">
        <is>
          <t>W02312</t>
        </is>
      </c>
      <c r="B1999" s="5" t="inlineStr">
        <is>
          <t>DE · Munich</t>
        </is>
      </c>
      <c r="C1999" s="5" t="inlineStr">
        <is>
          <t>DE</t>
        </is>
      </c>
      <c r="D1999" s="5" t="inlineStr">
        <is>
          <t>Munich</t>
        </is>
      </c>
      <c r="E1999" s="5" t="inlineStr">
        <is>
          <t>Operations</t>
        </is>
      </c>
      <c r="F1999" s="5" t="inlineStr">
        <is>
          <t>L4</t>
        </is>
      </c>
      <c r="G1999" s="5" t="inlineStr">
        <is>
          <t>Operations L4</t>
        </is>
      </c>
      <c r="H1999" s="5" t="inlineStr">
        <is>
          <t>M</t>
        </is>
      </c>
      <c r="I1999" s="5" t="inlineStr">
        <is>
          <t>Fixed-term</t>
        </is>
      </c>
      <c r="J1999" s="5" t="inlineStr">
        <is>
          <t>Hybrid</t>
        </is>
      </c>
      <c r="K1999" s="5" t="n">
        <v>1</v>
      </c>
      <c r="L1999" s="5" t="n">
        <v>40</v>
      </c>
      <c r="M1999" s="5" t="n">
        <v>5</v>
      </c>
      <c r="N1999" s="41" t="n">
        <v>65750</v>
      </c>
      <c r="O1999" s="41" t="n">
        <v>7650</v>
      </c>
      <c r="P1999" s="41" t="n">
        <v>0</v>
      </c>
      <c r="Q1999" s="41" t="n">
        <v>0</v>
      </c>
      <c r="R1999" s="41" t="n">
        <v>0</v>
      </c>
      <c r="S1999" s="28">
        <f>L1999*Settings!$C$7</f>
        <v/>
      </c>
      <c r="T1999" s="34">
        <f>O1999+P1999+Q1999+R1999</f>
        <v/>
      </c>
      <c r="U1999" s="34">
        <f>N1999+T1999</f>
        <v/>
      </c>
      <c r="V1999" s="33">
        <f>N1999/S1999</f>
        <v/>
      </c>
      <c r="W1999" s="33">
        <f>T1999/S1999</f>
        <v/>
      </c>
      <c r="X1999" s="33">
        <f>U1999/S1999</f>
        <v/>
      </c>
      <c r="Y1999" s="4">
        <f>IF(T1999&gt;0,1,0)</f>
        <v/>
      </c>
      <c r="Z1999" s="4">
        <f>INDEX('Job Evaluation'!$I$5:$I$40,MATCH(G1999,'Job Evaluation'!$A$5:$A$40,0))</f>
        <v/>
      </c>
      <c r="AA1999" s="4">
        <f>SUMPRODUCT(($C$2:$C$3444=C1999)*($X$2:$X$3444&lt;X1999))+SUMPRODUCT(($C$2:C1999=C1999)*($X$2:X1999=X1999))</f>
        <v/>
      </c>
      <c r="AB1999" s="4">
        <f>MIN(4,INT((AA1999-1)*4/COUNTIF($C$2:$C$3444,C1999))+1)</f>
        <v/>
      </c>
    </row>
    <row r="2000">
      <c r="A2000" s="5" t="inlineStr">
        <is>
          <t>W02313</t>
        </is>
      </c>
      <c r="B2000" s="5" t="inlineStr">
        <is>
          <t>DE · Munich</t>
        </is>
      </c>
      <c r="C2000" s="5" t="inlineStr">
        <is>
          <t>DE</t>
        </is>
      </c>
      <c r="D2000" s="5" t="inlineStr">
        <is>
          <t>Munich</t>
        </is>
      </c>
      <c r="E2000" s="5" t="inlineStr">
        <is>
          <t>Sales</t>
        </is>
      </c>
      <c r="F2000" s="5" t="inlineStr">
        <is>
          <t>L1</t>
        </is>
      </c>
      <c r="G2000" s="5" t="inlineStr">
        <is>
          <t>Sales L1</t>
        </is>
      </c>
      <c r="H2000" s="5" t="inlineStr">
        <is>
          <t>F</t>
        </is>
      </c>
      <c r="I2000" s="5" t="inlineStr">
        <is>
          <t>Permanent</t>
        </is>
      </c>
      <c r="J2000" s="5" t="inlineStr">
        <is>
          <t>Remote</t>
        </is>
      </c>
      <c r="K2000" s="5" t="n">
        <v>1</v>
      </c>
      <c r="L2000" s="5" t="n">
        <v>40</v>
      </c>
      <c r="M2000" s="5" t="n">
        <v>3</v>
      </c>
      <c r="N2000" s="41" t="n">
        <v>43850</v>
      </c>
      <c r="O2000" s="41" t="n">
        <v>0</v>
      </c>
      <c r="P2000" s="41" t="n">
        <v>4230</v>
      </c>
      <c r="Q2000" s="41" t="n">
        <v>0</v>
      </c>
      <c r="R2000" s="41" t="n">
        <v>0</v>
      </c>
      <c r="S2000" s="28">
        <f>L2000*Settings!$C$7</f>
        <v/>
      </c>
      <c r="T2000" s="34">
        <f>O2000+P2000+Q2000+R2000</f>
        <v/>
      </c>
      <c r="U2000" s="34">
        <f>N2000+T2000</f>
        <v/>
      </c>
      <c r="V2000" s="33">
        <f>N2000/S2000</f>
        <v/>
      </c>
      <c r="W2000" s="33">
        <f>T2000/S2000</f>
        <v/>
      </c>
      <c r="X2000" s="33">
        <f>U2000/S2000</f>
        <v/>
      </c>
      <c r="Y2000" s="4">
        <f>IF(T2000&gt;0,1,0)</f>
        <v/>
      </c>
      <c r="Z2000" s="4">
        <f>INDEX('Job Evaluation'!$I$5:$I$40,MATCH(G2000,'Job Evaluation'!$A$5:$A$40,0))</f>
        <v/>
      </c>
      <c r="AA2000" s="4">
        <f>SUMPRODUCT(($C$2:$C$3444=C2000)*($X$2:$X$3444&lt;X2000))+SUMPRODUCT(($C$2:C2000=C2000)*($X$2:X2000=X2000))</f>
        <v/>
      </c>
      <c r="AB2000" s="4">
        <f>MIN(4,INT((AA2000-1)*4/COUNTIF($C$2:$C$3444,C2000))+1)</f>
        <v/>
      </c>
    </row>
    <row r="2001">
      <c r="A2001" s="5" t="inlineStr">
        <is>
          <t>W02315</t>
        </is>
      </c>
      <c r="B2001" s="5" t="inlineStr">
        <is>
          <t>PL · Kraków</t>
        </is>
      </c>
      <c r="C2001" s="5" t="inlineStr">
        <is>
          <t>PL</t>
        </is>
      </c>
      <c r="D2001" s="5" t="inlineStr">
        <is>
          <t>Krakow</t>
        </is>
      </c>
      <c r="E2001" s="5" t="inlineStr">
        <is>
          <t>Customer Service</t>
        </is>
      </c>
      <c r="F2001" s="5" t="inlineStr">
        <is>
          <t>L4</t>
        </is>
      </c>
      <c r="G2001" s="5" t="inlineStr">
        <is>
          <t>Customer Service L4</t>
        </is>
      </c>
      <c r="H2001" s="5" t="inlineStr">
        <is>
          <t>M</t>
        </is>
      </c>
      <c r="I2001" s="5" t="inlineStr">
        <is>
          <t>Permanent</t>
        </is>
      </c>
      <c r="J2001" s="5" t="inlineStr">
        <is>
          <t>Onsite</t>
        </is>
      </c>
      <c r="K2001" s="5" t="n">
        <v>1</v>
      </c>
      <c r="L2001" s="5" t="n">
        <v>40</v>
      </c>
      <c r="M2001" s="5" t="n">
        <v>4</v>
      </c>
      <c r="N2001" s="41" t="n">
        <v>35950</v>
      </c>
      <c r="O2001" s="41" t="n">
        <v>3600</v>
      </c>
      <c r="P2001" s="41" t="n">
        <v>0</v>
      </c>
      <c r="Q2001" s="41" t="n">
        <v>0</v>
      </c>
      <c r="R2001" s="41" t="n">
        <v>0</v>
      </c>
      <c r="S2001" s="28">
        <f>L2001*Settings!$C$7</f>
        <v/>
      </c>
      <c r="T2001" s="34">
        <f>O2001+P2001+Q2001+R2001</f>
        <v/>
      </c>
      <c r="U2001" s="34">
        <f>N2001+T2001</f>
        <v/>
      </c>
      <c r="V2001" s="33">
        <f>N2001/S2001</f>
        <v/>
      </c>
      <c r="W2001" s="33">
        <f>T2001/S2001</f>
        <v/>
      </c>
      <c r="X2001" s="33">
        <f>U2001/S2001</f>
        <v/>
      </c>
      <c r="Y2001" s="4">
        <f>IF(T2001&gt;0,1,0)</f>
        <v/>
      </c>
      <c r="Z2001" s="4">
        <f>INDEX('Job Evaluation'!$I$5:$I$40,MATCH(G2001,'Job Evaluation'!$A$5:$A$40,0))</f>
        <v/>
      </c>
      <c r="AA2001" s="4">
        <f>SUMPRODUCT(($C$2:$C$3444=C2001)*($X$2:$X$3444&lt;X2001))+SUMPRODUCT(($C$2:C2001=C2001)*($X$2:X2001=X2001))</f>
        <v/>
      </c>
      <c r="AB2001" s="4">
        <f>MIN(4,INT((AA2001-1)*4/COUNTIF($C$2:$C$3444,C2001))+1)</f>
        <v/>
      </c>
    </row>
    <row r="2002">
      <c r="A2002" s="5" t="inlineStr">
        <is>
          <t>W02316</t>
        </is>
      </c>
      <c r="B2002" s="5" t="inlineStr">
        <is>
          <t>PL · Kraków</t>
        </is>
      </c>
      <c r="C2002" s="5" t="inlineStr">
        <is>
          <t>PL</t>
        </is>
      </c>
      <c r="D2002" s="5" t="inlineStr">
        <is>
          <t>Krakow</t>
        </is>
      </c>
      <c r="E2002" s="5" t="inlineStr">
        <is>
          <t>HR</t>
        </is>
      </c>
      <c r="F2002" s="5" t="inlineStr">
        <is>
          <t>L1</t>
        </is>
      </c>
      <c r="G2002" s="5" t="inlineStr">
        <is>
          <t>HR L1</t>
        </is>
      </c>
      <c r="H2002" s="5" t="inlineStr">
        <is>
          <t>M</t>
        </is>
      </c>
      <c r="I2002" s="5" t="inlineStr">
        <is>
          <t>Fixed-term</t>
        </is>
      </c>
      <c r="J2002" s="5" t="inlineStr">
        <is>
          <t>Remote</t>
        </is>
      </c>
      <c r="K2002" s="5" t="n">
        <v>1</v>
      </c>
      <c r="L2002" s="5" t="n">
        <v>40</v>
      </c>
      <c r="M2002" s="5" t="n">
        <v>3</v>
      </c>
      <c r="N2002" s="41" t="n">
        <v>19300</v>
      </c>
      <c r="O2002" s="41" t="n">
        <v>0</v>
      </c>
      <c r="P2002" s="41" t="n">
        <v>0</v>
      </c>
      <c r="Q2002" s="41" t="n">
        <v>0</v>
      </c>
      <c r="R2002" s="41" t="n">
        <v>0</v>
      </c>
      <c r="S2002" s="28">
        <f>L2002*Settings!$C$7</f>
        <v/>
      </c>
      <c r="T2002" s="34">
        <f>O2002+P2002+Q2002+R2002</f>
        <v/>
      </c>
      <c r="U2002" s="34">
        <f>N2002+T2002</f>
        <v/>
      </c>
      <c r="V2002" s="33">
        <f>N2002/S2002</f>
        <v/>
      </c>
      <c r="W2002" s="33">
        <f>T2002/S2002</f>
        <v/>
      </c>
      <c r="X2002" s="33">
        <f>U2002/S2002</f>
        <v/>
      </c>
      <c r="Y2002" s="4">
        <f>IF(T2002&gt;0,1,0)</f>
        <v/>
      </c>
      <c r="Z2002" s="4">
        <f>INDEX('Job Evaluation'!$I$5:$I$40,MATCH(G2002,'Job Evaluation'!$A$5:$A$40,0))</f>
        <v/>
      </c>
      <c r="AA2002" s="4">
        <f>SUMPRODUCT(($C$2:$C$3444=C2002)*($X$2:$X$3444&lt;X2002))+SUMPRODUCT(($C$2:C2002=C2002)*($X$2:X2002=X2002))</f>
        <v/>
      </c>
      <c r="AB2002" s="4">
        <f>MIN(4,INT((AA2002-1)*4/COUNTIF($C$2:$C$3444,C2002))+1)</f>
        <v/>
      </c>
    </row>
    <row r="2003">
      <c r="A2003" s="5" t="inlineStr">
        <is>
          <t>W02318</t>
        </is>
      </c>
      <c r="B2003" s="5" t="inlineStr">
        <is>
          <t>DE · Munich</t>
        </is>
      </c>
      <c r="C2003" s="5" t="inlineStr">
        <is>
          <t>DE</t>
        </is>
      </c>
      <c r="D2003" s="5" t="inlineStr">
        <is>
          <t>Munich</t>
        </is>
      </c>
      <c r="E2003" s="5" t="inlineStr">
        <is>
          <t>Customer Service</t>
        </is>
      </c>
      <c r="F2003" s="5" t="inlineStr">
        <is>
          <t>L2</t>
        </is>
      </c>
      <c r="G2003" s="5" t="inlineStr">
        <is>
          <t>Customer Service L2</t>
        </is>
      </c>
      <c r="H2003" s="5" t="inlineStr">
        <is>
          <t>M</t>
        </is>
      </c>
      <c r="I2003" s="5" t="inlineStr">
        <is>
          <t>Fixed-term</t>
        </is>
      </c>
      <c r="J2003" s="5" t="inlineStr">
        <is>
          <t>Onsite</t>
        </is>
      </c>
      <c r="K2003" s="5" t="n">
        <v>1</v>
      </c>
      <c r="L2003" s="5" t="n">
        <v>40</v>
      </c>
      <c r="M2003" s="5" t="n">
        <v>4</v>
      </c>
      <c r="N2003" s="41" t="n">
        <v>43050</v>
      </c>
      <c r="O2003" s="41" t="n">
        <v>0</v>
      </c>
      <c r="P2003" s="41" t="n">
        <v>0</v>
      </c>
      <c r="Q2003" s="41" t="n">
        <v>1800</v>
      </c>
      <c r="R2003" s="41" t="n">
        <v>0</v>
      </c>
      <c r="S2003" s="28">
        <f>L2003*Settings!$C$7</f>
        <v/>
      </c>
      <c r="T2003" s="34">
        <f>O2003+P2003+Q2003+R2003</f>
        <v/>
      </c>
      <c r="U2003" s="34">
        <f>N2003+T2003</f>
        <v/>
      </c>
      <c r="V2003" s="33">
        <f>N2003/S2003</f>
        <v/>
      </c>
      <c r="W2003" s="33">
        <f>T2003/S2003</f>
        <v/>
      </c>
      <c r="X2003" s="33">
        <f>U2003/S2003</f>
        <v/>
      </c>
      <c r="Y2003" s="4">
        <f>IF(T2003&gt;0,1,0)</f>
        <v/>
      </c>
      <c r="Z2003" s="4">
        <f>INDEX('Job Evaluation'!$I$5:$I$40,MATCH(G2003,'Job Evaluation'!$A$5:$A$40,0))</f>
        <v/>
      </c>
      <c r="AA2003" s="4">
        <f>SUMPRODUCT(($C$2:$C$3444=C2003)*($X$2:$X$3444&lt;X2003))+SUMPRODUCT(($C$2:C2003=C2003)*($X$2:X2003=X2003))</f>
        <v/>
      </c>
      <c r="AB2003" s="4">
        <f>MIN(4,INT((AA2003-1)*4/COUNTIF($C$2:$C$3444,C2003))+1)</f>
        <v/>
      </c>
    </row>
    <row r="2004">
      <c r="A2004" s="5" t="inlineStr">
        <is>
          <t>W02319</t>
        </is>
      </c>
      <c r="B2004" s="5" t="inlineStr">
        <is>
          <t>IT · Milan</t>
        </is>
      </c>
      <c r="C2004" s="5" t="inlineStr">
        <is>
          <t>IT</t>
        </is>
      </c>
      <c r="D2004" s="5" t="inlineStr">
        <is>
          <t>Milan</t>
        </is>
      </c>
      <c r="E2004" s="5" t="inlineStr">
        <is>
          <t>HR</t>
        </is>
      </c>
      <c r="F2004" s="5" t="inlineStr">
        <is>
          <t>L3</t>
        </is>
      </c>
      <c r="G2004" s="5" t="inlineStr">
        <is>
          <t>HR L3</t>
        </is>
      </c>
      <c r="H2004" s="5" t="inlineStr">
        <is>
          <t>M</t>
        </is>
      </c>
      <c r="I2004" s="5" t="inlineStr">
        <is>
          <t>Fixed-term</t>
        </is>
      </c>
      <c r="J2004" s="5" t="inlineStr">
        <is>
          <t>Remote</t>
        </is>
      </c>
      <c r="K2004" s="5" t="n">
        <v>1</v>
      </c>
      <c r="L2004" s="5" t="n">
        <v>40</v>
      </c>
      <c r="M2004" s="5" t="n">
        <v>3</v>
      </c>
      <c r="N2004" s="41" t="n">
        <v>45600</v>
      </c>
      <c r="O2004" s="41" t="n">
        <v>2350</v>
      </c>
      <c r="P2004" s="41" t="n">
        <v>0</v>
      </c>
      <c r="Q2004" s="41" t="n">
        <v>0</v>
      </c>
      <c r="R2004" s="41" t="n">
        <v>0</v>
      </c>
      <c r="S2004" s="28">
        <f>L2004*Settings!$C$7</f>
        <v/>
      </c>
      <c r="T2004" s="34">
        <f>O2004+P2004+Q2004+R2004</f>
        <v/>
      </c>
      <c r="U2004" s="34">
        <f>N2004+T2004</f>
        <v/>
      </c>
      <c r="V2004" s="33">
        <f>N2004/S2004</f>
        <v/>
      </c>
      <c r="W2004" s="33">
        <f>T2004/S2004</f>
        <v/>
      </c>
      <c r="X2004" s="33">
        <f>U2004/S2004</f>
        <v/>
      </c>
      <c r="Y2004" s="4">
        <f>IF(T2004&gt;0,1,0)</f>
        <v/>
      </c>
      <c r="Z2004" s="4">
        <f>INDEX('Job Evaluation'!$I$5:$I$40,MATCH(G2004,'Job Evaluation'!$A$5:$A$40,0))</f>
        <v/>
      </c>
      <c r="AA2004" s="4">
        <f>SUMPRODUCT(($C$2:$C$3444=C2004)*($X$2:$X$3444&lt;X2004))+SUMPRODUCT(($C$2:C2004=C2004)*($X$2:X2004=X2004))</f>
        <v/>
      </c>
      <c r="AB2004" s="4">
        <f>MIN(4,INT((AA2004-1)*4/COUNTIF($C$2:$C$3444,C2004))+1)</f>
        <v/>
      </c>
    </row>
    <row r="2005">
      <c r="A2005" s="5" t="inlineStr">
        <is>
          <t>W02320</t>
        </is>
      </c>
      <c r="B2005" s="5" t="inlineStr">
        <is>
          <t>ES · Barcelona</t>
        </is>
      </c>
      <c r="C2005" s="5" t="inlineStr">
        <is>
          <t>ES</t>
        </is>
      </c>
      <c r="D2005" s="5" t="inlineStr">
        <is>
          <t>Barcelona</t>
        </is>
      </c>
      <c r="E2005" s="5" t="inlineStr">
        <is>
          <t>Customer Service</t>
        </is>
      </c>
      <c r="F2005" s="5" t="inlineStr">
        <is>
          <t>L3</t>
        </is>
      </c>
      <c r="G2005" s="5" t="inlineStr">
        <is>
          <t>Customer Service L3</t>
        </is>
      </c>
      <c r="H2005" s="5" t="inlineStr">
        <is>
          <t>M</t>
        </is>
      </c>
      <c r="I2005" s="5" t="inlineStr">
        <is>
          <t>Fixed-term</t>
        </is>
      </c>
      <c r="J2005" s="5" t="inlineStr">
        <is>
          <t>Remote</t>
        </is>
      </c>
      <c r="K2005" s="5" t="n">
        <v>1</v>
      </c>
      <c r="L2005" s="5" t="n">
        <v>40</v>
      </c>
      <c r="M2005" s="5" t="n">
        <v>4</v>
      </c>
      <c r="N2005" s="41" t="n">
        <v>31500</v>
      </c>
      <c r="O2005" s="41" t="n">
        <v>1780</v>
      </c>
      <c r="P2005" s="41" t="n">
        <v>0</v>
      </c>
      <c r="Q2005" s="41" t="n">
        <v>0</v>
      </c>
      <c r="R2005" s="41" t="n">
        <v>0</v>
      </c>
      <c r="S2005" s="28">
        <f>L2005*Settings!$C$7</f>
        <v/>
      </c>
      <c r="T2005" s="34">
        <f>O2005+P2005+Q2005+R2005</f>
        <v/>
      </c>
      <c r="U2005" s="34">
        <f>N2005+T2005</f>
        <v/>
      </c>
      <c r="V2005" s="33">
        <f>N2005/S2005</f>
        <v/>
      </c>
      <c r="W2005" s="33">
        <f>T2005/S2005</f>
        <v/>
      </c>
      <c r="X2005" s="33">
        <f>U2005/S2005</f>
        <v/>
      </c>
      <c r="Y2005" s="4">
        <f>IF(T2005&gt;0,1,0)</f>
        <v/>
      </c>
      <c r="Z2005" s="4">
        <f>INDEX('Job Evaluation'!$I$5:$I$40,MATCH(G2005,'Job Evaluation'!$A$5:$A$40,0))</f>
        <v/>
      </c>
      <c r="AA2005" s="4">
        <f>SUMPRODUCT(($C$2:$C$3444=C2005)*($X$2:$X$3444&lt;X2005))+SUMPRODUCT(($C$2:C2005=C2005)*($X$2:X2005=X2005))</f>
        <v/>
      </c>
      <c r="AB2005" s="4">
        <f>MIN(4,INT((AA2005-1)*4/COUNTIF($C$2:$C$3444,C2005))+1)</f>
        <v/>
      </c>
    </row>
    <row r="2006">
      <c r="A2006" s="5" t="inlineStr">
        <is>
          <t>W02321</t>
        </is>
      </c>
      <c r="B2006" s="5" t="inlineStr">
        <is>
          <t>ES · Barcelona</t>
        </is>
      </c>
      <c r="C2006" s="5" t="inlineStr">
        <is>
          <t>ES</t>
        </is>
      </c>
      <c r="D2006" s="5" t="inlineStr">
        <is>
          <t>Barcelona</t>
        </is>
      </c>
      <c r="E2006" s="5" t="inlineStr">
        <is>
          <t>Operations</t>
        </is>
      </c>
      <c r="F2006" s="5" t="inlineStr">
        <is>
          <t>L3</t>
        </is>
      </c>
      <c r="G2006" s="5" t="inlineStr">
        <is>
          <t>Operations L3</t>
        </is>
      </c>
      <c r="H2006" s="5" t="inlineStr">
        <is>
          <t>F</t>
        </is>
      </c>
      <c r="I2006" s="5" t="inlineStr">
        <is>
          <t>Permanent</t>
        </is>
      </c>
      <c r="J2006" s="5" t="inlineStr">
        <is>
          <t>Hybrid</t>
        </is>
      </c>
      <c r="K2006" s="5" t="n">
        <v>1</v>
      </c>
      <c r="L2006" s="5" t="n">
        <v>40</v>
      </c>
      <c r="M2006" s="5" t="n">
        <v>1</v>
      </c>
      <c r="N2006" s="41" t="n">
        <v>39900</v>
      </c>
      <c r="O2006" s="41" t="n">
        <v>0</v>
      </c>
      <c r="P2006" s="41" t="n">
        <v>0</v>
      </c>
      <c r="Q2006" s="41" t="n">
        <v>0</v>
      </c>
      <c r="R2006" s="41" t="n">
        <v>0</v>
      </c>
      <c r="S2006" s="28">
        <f>L2006*Settings!$C$7</f>
        <v/>
      </c>
      <c r="T2006" s="34">
        <f>O2006+P2006+Q2006+R2006</f>
        <v/>
      </c>
      <c r="U2006" s="34">
        <f>N2006+T2006</f>
        <v/>
      </c>
      <c r="V2006" s="33">
        <f>N2006/S2006</f>
        <v/>
      </c>
      <c r="W2006" s="33">
        <f>T2006/S2006</f>
        <v/>
      </c>
      <c r="X2006" s="33">
        <f>U2006/S2006</f>
        <v/>
      </c>
      <c r="Y2006" s="4">
        <f>IF(T2006&gt;0,1,0)</f>
        <v/>
      </c>
      <c r="Z2006" s="4">
        <f>INDEX('Job Evaluation'!$I$5:$I$40,MATCH(G2006,'Job Evaluation'!$A$5:$A$40,0))</f>
        <v/>
      </c>
      <c r="AA2006" s="4">
        <f>SUMPRODUCT(($C$2:$C$3444=C2006)*($X$2:$X$3444&lt;X2006))+SUMPRODUCT(($C$2:C2006=C2006)*($X$2:X2006=X2006))</f>
        <v/>
      </c>
      <c r="AB2006" s="4">
        <f>MIN(4,INT((AA2006-1)*4/COUNTIF($C$2:$C$3444,C2006))+1)</f>
        <v/>
      </c>
    </row>
    <row r="2007">
      <c r="A2007" s="5" t="inlineStr">
        <is>
          <t>W02323</t>
        </is>
      </c>
      <c r="B2007" s="5" t="inlineStr">
        <is>
          <t>DE · Munich</t>
        </is>
      </c>
      <c r="C2007" s="5" t="inlineStr">
        <is>
          <t>DE</t>
        </is>
      </c>
      <c r="D2007" s="5" t="inlineStr">
        <is>
          <t>Munich</t>
        </is>
      </c>
      <c r="E2007" s="5" t="inlineStr">
        <is>
          <t>Operations</t>
        </is>
      </c>
      <c r="F2007" s="5" t="inlineStr">
        <is>
          <t>L2</t>
        </is>
      </c>
      <c r="G2007" s="5" t="inlineStr">
        <is>
          <t>Operations L2</t>
        </is>
      </c>
      <c r="H2007" s="5" t="inlineStr">
        <is>
          <t>M</t>
        </is>
      </c>
      <c r="I2007" s="5" t="inlineStr">
        <is>
          <t>Permanent</t>
        </is>
      </c>
      <c r="J2007" s="5" t="inlineStr">
        <is>
          <t>Hybrid</t>
        </is>
      </c>
      <c r="K2007" s="5" t="n">
        <v>1</v>
      </c>
      <c r="L2007" s="5" t="n">
        <v>40</v>
      </c>
      <c r="M2007" s="5" t="n">
        <v>4</v>
      </c>
      <c r="N2007" s="41" t="n">
        <v>37600</v>
      </c>
      <c r="O2007" s="41" t="n">
        <v>0</v>
      </c>
      <c r="P2007" s="41" t="n">
        <v>0</v>
      </c>
      <c r="Q2007" s="41" t="n">
        <v>0</v>
      </c>
      <c r="R2007" s="41" t="n">
        <v>0</v>
      </c>
      <c r="S2007" s="28">
        <f>L2007*Settings!$C$7</f>
        <v/>
      </c>
      <c r="T2007" s="34">
        <f>O2007+P2007+Q2007+R2007</f>
        <v/>
      </c>
      <c r="U2007" s="34">
        <f>N2007+T2007</f>
        <v/>
      </c>
      <c r="V2007" s="33">
        <f>N2007/S2007</f>
        <v/>
      </c>
      <c r="W2007" s="33">
        <f>T2007/S2007</f>
        <v/>
      </c>
      <c r="X2007" s="33">
        <f>U2007/S2007</f>
        <v/>
      </c>
      <c r="Y2007" s="4">
        <f>IF(T2007&gt;0,1,0)</f>
        <v/>
      </c>
      <c r="Z2007" s="4">
        <f>INDEX('Job Evaluation'!$I$5:$I$40,MATCH(G2007,'Job Evaluation'!$A$5:$A$40,0))</f>
        <v/>
      </c>
      <c r="AA2007" s="4">
        <f>SUMPRODUCT(($C$2:$C$3444=C2007)*($X$2:$X$3444&lt;X2007))+SUMPRODUCT(($C$2:C2007=C2007)*($X$2:X2007=X2007))</f>
        <v/>
      </c>
      <c r="AB2007" s="4">
        <f>MIN(4,INT((AA2007-1)*4/COUNTIF($C$2:$C$3444,C2007))+1)</f>
        <v/>
      </c>
    </row>
    <row r="2008">
      <c r="A2008" s="5" t="inlineStr">
        <is>
          <t>W02324</t>
        </is>
      </c>
      <c r="B2008" s="5" t="inlineStr">
        <is>
          <t>PL · Kraków</t>
        </is>
      </c>
      <c r="C2008" s="5" t="inlineStr">
        <is>
          <t>PL</t>
        </is>
      </c>
      <c r="D2008" s="5" t="inlineStr">
        <is>
          <t>Krakow</t>
        </is>
      </c>
      <c r="E2008" s="5" t="inlineStr">
        <is>
          <t>Customer Service</t>
        </is>
      </c>
      <c r="F2008" s="5" t="inlineStr">
        <is>
          <t>L2</t>
        </is>
      </c>
      <c r="G2008" s="5" t="inlineStr">
        <is>
          <t>Customer Service L2</t>
        </is>
      </c>
      <c r="H2008" s="5" t="inlineStr">
        <is>
          <t>F</t>
        </is>
      </c>
      <c r="I2008" s="5" t="inlineStr">
        <is>
          <t>Permanent</t>
        </is>
      </c>
      <c r="J2008" s="5" t="inlineStr">
        <is>
          <t>Hybrid</t>
        </is>
      </c>
      <c r="K2008" s="5" t="n">
        <v>0.8</v>
      </c>
      <c r="L2008" s="5" t="n">
        <v>32</v>
      </c>
      <c r="M2008" s="5" t="n">
        <v>4</v>
      </c>
      <c r="N2008" s="41" t="n">
        <v>17880</v>
      </c>
      <c r="O2008" s="41" t="n">
        <v>0</v>
      </c>
      <c r="P2008" s="41" t="n">
        <v>0</v>
      </c>
      <c r="Q2008" s="41" t="n">
        <v>0</v>
      </c>
      <c r="R2008" s="41" t="n">
        <v>0</v>
      </c>
      <c r="S2008" s="28">
        <f>L2008*Settings!$C$7</f>
        <v/>
      </c>
      <c r="T2008" s="34">
        <f>O2008+P2008+Q2008+R2008</f>
        <v/>
      </c>
      <c r="U2008" s="34">
        <f>N2008+T2008</f>
        <v/>
      </c>
      <c r="V2008" s="33">
        <f>N2008/S2008</f>
        <v/>
      </c>
      <c r="W2008" s="33">
        <f>T2008/S2008</f>
        <v/>
      </c>
      <c r="X2008" s="33">
        <f>U2008/S2008</f>
        <v/>
      </c>
      <c r="Y2008" s="4">
        <f>IF(T2008&gt;0,1,0)</f>
        <v/>
      </c>
      <c r="Z2008" s="4">
        <f>INDEX('Job Evaluation'!$I$5:$I$40,MATCH(G2008,'Job Evaluation'!$A$5:$A$40,0))</f>
        <v/>
      </c>
      <c r="AA2008" s="4">
        <f>SUMPRODUCT(($C$2:$C$3444=C2008)*($X$2:$X$3444&lt;X2008))+SUMPRODUCT(($C$2:C2008=C2008)*($X$2:X2008=X2008))</f>
        <v/>
      </c>
      <c r="AB2008" s="4">
        <f>MIN(4,INT((AA2008-1)*4/COUNTIF($C$2:$C$3444,C2008))+1)</f>
        <v/>
      </c>
    </row>
    <row r="2009">
      <c r="A2009" s="5" t="inlineStr">
        <is>
          <t>W02326</t>
        </is>
      </c>
      <c r="B2009" s="5" t="inlineStr">
        <is>
          <t>DE · Munich</t>
        </is>
      </c>
      <c r="C2009" s="5" t="inlineStr">
        <is>
          <t>DE</t>
        </is>
      </c>
      <c r="D2009" s="5" t="inlineStr">
        <is>
          <t>Munich</t>
        </is>
      </c>
      <c r="E2009" s="5" t="inlineStr">
        <is>
          <t>Operations</t>
        </is>
      </c>
      <c r="F2009" s="5" t="inlineStr">
        <is>
          <t>L2</t>
        </is>
      </c>
      <c r="G2009" s="5" t="inlineStr">
        <is>
          <t>Operations L2</t>
        </is>
      </c>
      <c r="H2009" s="5" t="inlineStr">
        <is>
          <t>F</t>
        </is>
      </c>
      <c r="I2009" s="5" t="inlineStr">
        <is>
          <t>Permanent</t>
        </is>
      </c>
      <c r="J2009" s="5" t="inlineStr">
        <is>
          <t>Hybrid</t>
        </is>
      </c>
      <c r="K2009" s="5" t="n">
        <v>1</v>
      </c>
      <c r="L2009" s="5" t="n">
        <v>40</v>
      </c>
      <c r="M2009" s="5" t="n">
        <v>3</v>
      </c>
      <c r="N2009" s="41" t="n">
        <v>37650</v>
      </c>
      <c r="O2009" s="41" t="n">
        <v>0</v>
      </c>
      <c r="P2009" s="41" t="n">
        <v>0</v>
      </c>
      <c r="Q2009" s="41" t="n">
        <v>0</v>
      </c>
      <c r="R2009" s="41" t="n">
        <v>0</v>
      </c>
      <c r="S2009" s="28">
        <f>L2009*Settings!$C$7</f>
        <v/>
      </c>
      <c r="T2009" s="34">
        <f>O2009+P2009+Q2009+R2009</f>
        <v/>
      </c>
      <c r="U2009" s="34">
        <f>N2009+T2009</f>
        <v/>
      </c>
      <c r="V2009" s="33">
        <f>N2009/S2009</f>
        <v/>
      </c>
      <c r="W2009" s="33">
        <f>T2009/S2009</f>
        <v/>
      </c>
      <c r="X2009" s="33">
        <f>U2009/S2009</f>
        <v/>
      </c>
      <c r="Y2009" s="4">
        <f>IF(T2009&gt;0,1,0)</f>
        <v/>
      </c>
      <c r="Z2009" s="4">
        <f>INDEX('Job Evaluation'!$I$5:$I$40,MATCH(G2009,'Job Evaluation'!$A$5:$A$40,0))</f>
        <v/>
      </c>
      <c r="AA2009" s="4">
        <f>SUMPRODUCT(($C$2:$C$3444=C2009)*($X$2:$X$3444&lt;X2009))+SUMPRODUCT(($C$2:C2009=C2009)*($X$2:X2009=X2009))</f>
        <v/>
      </c>
      <c r="AB2009" s="4">
        <f>MIN(4,INT((AA2009-1)*4/COUNTIF($C$2:$C$3444,C2009))+1)</f>
        <v/>
      </c>
    </row>
    <row r="2010">
      <c r="A2010" s="5" t="inlineStr">
        <is>
          <t>W02327</t>
        </is>
      </c>
      <c r="B2010" s="5" t="inlineStr">
        <is>
          <t>DE · Munich</t>
        </is>
      </c>
      <c r="C2010" s="5" t="inlineStr">
        <is>
          <t>DE</t>
        </is>
      </c>
      <c r="D2010" s="5" t="inlineStr">
        <is>
          <t>Munich</t>
        </is>
      </c>
      <c r="E2010" s="5" t="inlineStr">
        <is>
          <t>Tech</t>
        </is>
      </c>
      <c r="F2010" s="5" t="inlineStr">
        <is>
          <t>L2</t>
        </is>
      </c>
      <c r="G2010" s="5" t="inlineStr">
        <is>
          <t>Tech L2</t>
        </is>
      </c>
      <c r="H2010" s="5" t="inlineStr">
        <is>
          <t>F</t>
        </is>
      </c>
      <c r="I2010" s="5" t="inlineStr">
        <is>
          <t>Permanent</t>
        </is>
      </c>
      <c r="J2010" s="5" t="inlineStr">
        <is>
          <t>Hybrid</t>
        </is>
      </c>
      <c r="K2010" s="5" t="n">
        <v>1</v>
      </c>
      <c r="L2010" s="5" t="n">
        <v>40</v>
      </c>
      <c r="M2010" s="5" t="n">
        <v>3</v>
      </c>
      <c r="N2010" s="41" t="n">
        <v>52700</v>
      </c>
      <c r="O2010" s="41" t="n">
        <v>0</v>
      </c>
      <c r="P2010" s="41" t="n">
        <v>0</v>
      </c>
      <c r="Q2010" s="41" t="n">
        <v>0</v>
      </c>
      <c r="R2010" s="41" t="n">
        <v>0</v>
      </c>
      <c r="S2010" s="28">
        <f>L2010*Settings!$C$7</f>
        <v/>
      </c>
      <c r="T2010" s="34">
        <f>O2010+P2010+Q2010+R2010</f>
        <v/>
      </c>
      <c r="U2010" s="34">
        <f>N2010+T2010</f>
        <v/>
      </c>
      <c r="V2010" s="33">
        <f>N2010/S2010</f>
        <v/>
      </c>
      <c r="W2010" s="33">
        <f>T2010/S2010</f>
        <v/>
      </c>
      <c r="X2010" s="33">
        <f>U2010/S2010</f>
        <v/>
      </c>
      <c r="Y2010" s="4">
        <f>IF(T2010&gt;0,1,0)</f>
        <v/>
      </c>
      <c r="Z2010" s="4">
        <f>INDEX('Job Evaluation'!$I$5:$I$40,MATCH(G2010,'Job Evaluation'!$A$5:$A$40,0))</f>
        <v/>
      </c>
      <c r="AA2010" s="4">
        <f>SUMPRODUCT(($C$2:$C$3444=C2010)*($X$2:$X$3444&lt;X2010))+SUMPRODUCT(($C$2:C2010=C2010)*($X$2:X2010=X2010))</f>
        <v/>
      </c>
      <c r="AB2010" s="4">
        <f>MIN(4,INT((AA2010-1)*4/COUNTIF($C$2:$C$3444,C2010))+1)</f>
        <v/>
      </c>
    </row>
    <row r="2011">
      <c r="A2011" s="5" t="inlineStr">
        <is>
          <t>W02328</t>
        </is>
      </c>
      <c r="B2011" s="5" t="inlineStr">
        <is>
          <t>IT · Milan</t>
        </is>
      </c>
      <c r="C2011" s="5" t="inlineStr">
        <is>
          <t>IT</t>
        </is>
      </c>
      <c r="D2011" s="5" t="inlineStr">
        <is>
          <t>Milan</t>
        </is>
      </c>
      <c r="E2011" s="5" t="inlineStr">
        <is>
          <t>Customer Service</t>
        </is>
      </c>
      <c r="F2011" s="5" t="inlineStr">
        <is>
          <t>L2</t>
        </is>
      </c>
      <c r="G2011" s="5" t="inlineStr">
        <is>
          <t>Customer Service L2</t>
        </is>
      </c>
      <c r="H2011" s="5" t="inlineStr">
        <is>
          <t>F</t>
        </is>
      </c>
      <c r="I2011" s="5" t="inlineStr">
        <is>
          <t>Fixed-term</t>
        </is>
      </c>
      <c r="J2011" s="5" t="inlineStr">
        <is>
          <t>Hybrid</t>
        </is>
      </c>
      <c r="K2011" s="5" t="n">
        <v>0.8</v>
      </c>
      <c r="L2011" s="5" t="n">
        <v>32</v>
      </c>
      <c r="M2011" s="5" t="n">
        <v>4</v>
      </c>
      <c r="N2011" s="41" t="n">
        <v>28800</v>
      </c>
      <c r="O2011" s="41" t="n">
        <v>0</v>
      </c>
      <c r="P2011" s="41" t="n">
        <v>0</v>
      </c>
      <c r="Q2011" s="41" t="n">
        <v>0</v>
      </c>
      <c r="R2011" s="41" t="n">
        <v>0</v>
      </c>
      <c r="S2011" s="28">
        <f>L2011*Settings!$C$7</f>
        <v/>
      </c>
      <c r="T2011" s="34">
        <f>O2011+P2011+Q2011+R2011</f>
        <v/>
      </c>
      <c r="U2011" s="34">
        <f>N2011+T2011</f>
        <v/>
      </c>
      <c r="V2011" s="33">
        <f>N2011/S2011</f>
        <v/>
      </c>
      <c r="W2011" s="33">
        <f>T2011/S2011</f>
        <v/>
      </c>
      <c r="X2011" s="33">
        <f>U2011/S2011</f>
        <v/>
      </c>
      <c r="Y2011" s="4">
        <f>IF(T2011&gt;0,1,0)</f>
        <v/>
      </c>
      <c r="Z2011" s="4">
        <f>INDEX('Job Evaluation'!$I$5:$I$40,MATCH(G2011,'Job Evaluation'!$A$5:$A$40,0))</f>
        <v/>
      </c>
      <c r="AA2011" s="4">
        <f>SUMPRODUCT(($C$2:$C$3444=C2011)*($X$2:$X$3444&lt;X2011))+SUMPRODUCT(($C$2:C2011=C2011)*($X$2:X2011=X2011))</f>
        <v/>
      </c>
      <c r="AB2011" s="4">
        <f>MIN(4,INT((AA2011-1)*4/COUNTIF($C$2:$C$3444,C2011))+1)</f>
        <v/>
      </c>
    </row>
    <row r="2012">
      <c r="A2012" s="5" t="inlineStr">
        <is>
          <t>W02329</t>
        </is>
      </c>
      <c r="B2012" s="5" t="inlineStr">
        <is>
          <t>PL · Kraków</t>
        </is>
      </c>
      <c r="C2012" s="5" t="inlineStr">
        <is>
          <t>PL</t>
        </is>
      </c>
      <c r="D2012" s="5" t="inlineStr">
        <is>
          <t>Krakow</t>
        </is>
      </c>
      <c r="E2012" s="5" t="inlineStr">
        <is>
          <t>Operations</t>
        </is>
      </c>
      <c r="F2012" s="5" t="inlineStr">
        <is>
          <t>L2</t>
        </is>
      </c>
      <c r="G2012" s="5" t="inlineStr">
        <is>
          <t>Operations L2</t>
        </is>
      </c>
      <c r="H2012" s="5" t="inlineStr">
        <is>
          <t>M</t>
        </is>
      </c>
      <c r="I2012" s="5" t="inlineStr">
        <is>
          <t>Permanent</t>
        </is>
      </c>
      <c r="J2012" s="5" t="inlineStr">
        <is>
          <t>Onsite</t>
        </is>
      </c>
      <c r="K2012" s="5" t="n">
        <v>1</v>
      </c>
      <c r="L2012" s="5" t="n">
        <v>40</v>
      </c>
      <c r="M2012" s="5" t="n">
        <v>3</v>
      </c>
      <c r="N2012" s="41" t="n">
        <v>21450</v>
      </c>
      <c r="O2012" s="41" t="n">
        <v>0</v>
      </c>
      <c r="P2012" s="41" t="n">
        <v>0</v>
      </c>
      <c r="Q2012" s="41" t="n">
        <v>840</v>
      </c>
      <c r="R2012" s="41" t="n">
        <v>0</v>
      </c>
      <c r="S2012" s="28">
        <f>L2012*Settings!$C$7</f>
        <v/>
      </c>
      <c r="T2012" s="34">
        <f>O2012+P2012+Q2012+R2012</f>
        <v/>
      </c>
      <c r="U2012" s="34">
        <f>N2012+T2012</f>
        <v/>
      </c>
      <c r="V2012" s="33">
        <f>N2012/S2012</f>
        <v/>
      </c>
      <c r="W2012" s="33">
        <f>T2012/S2012</f>
        <v/>
      </c>
      <c r="X2012" s="33">
        <f>U2012/S2012</f>
        <v/>
      </c>
      <c r="Y2012" s="4">
        <f>IF(T2012&gt;0,1,0)</f>
        <v/>
      </c>
      <c r="Z2012" s="4">
        <f>INDEX('Job Evaluation'!$I$5:$I$40,MATCH(G2012,'Job Evaluation'!$A$5:$A$40,0))</f>
        <v/>
      </c>
      <c r="AA2012" s="4">
        <f>SUMPRODUCT(($C$2:$C$3444=C2012)*($X$2:$X$3444&lt;X2012))+SUMPRODUCT(($C$2:C2012=C2012)*($X$2:X2012=X2012))</f>
        <v/>
      </c>
      <c r="AB2012" s="4">
        <f>MIN(4,INT((AA2012-1)*4/COUNTIF($C$2:$C$3444,C2012))+1)</f>
        <v/>
      </c>
    </row>
    <row r="2013">
      <c r="A2013" s="5" t="inlineStr">
        <is>
          <t>W02330</t>
        </is>
      </c>
      <c r="B2013" s="5" t="inlineStr">
        <is>
          <t>IT · Milan</t>
        </is>
      </c>
      <c r="C2013" s="5" t="inlineStr">
        <is>
          <t>IT</t>
        </is>
      </c>
      <c r="D2013" s="5" t="inlineStr">
        <is>
          <t>Milan</t>
        </is>
      </c>
      <c r="E2013" s="5" t="inlineStr">
        <is>
          <t>Operations</t>
        </is>
      </c>
      <c r="F2013" s="5" t="inlineStr">
        <is>
          <t>L4</t>
        </is>
      </c>
      <c r="G2013" s="5" t="inlineStr">
        <is>
          <t>Operations L4</t>
        </is>
      </c>
      <c r="H2013" s="5" t="inlineStr">
        <is>
          <t>F</t>
        </is>
      </c>
      <c r="I2013" s="5" t="inlineStr">
        <is>
          <t>Permanent</t>
        </is>
      </c>
      <c r="J2013" s="5" t="inlineStr">
        <is>
          <t>Hybrid</t>
        </is>
      </c>
      <c r="K2013" s="5" t="n">
        <v>1</v>
      </c>
      <c r="L2013" s="5" t="n">
        <v>40</v>
      </c>
      <c r="M2013" s="5" t="n">
        <v>2</v>
      </c>
      <c r="N2013" s="41" t="n">
        <v>43300</v>
      </c>
      <c r="O2013" s="41" t="n">
        <v>1770</v>
      </c>
      <c r="P2013" s="41" t="n">
        <v>0</v>
      </c>
      <c r="Q2013" s="41" t="n">
        <v>0</v>
      </c>
      <c r="R2013" s="41" t="n">
        <v>0</v>
      </c>
      <c r="S2013" s="28">
        <f>L2013*Settings!$C$7</f>
        <v/>
      </c>
      <c r="T2013" s="34">
        <f>O2013+P2013+Q2013+R2013</f>
        <v/>
      </c>
      <c r="U2013" s="34">
        <f>N2013+T2013</f>
        <v/>
      </c>
      <c r="V2013" s="33">
        <f>N2013/S2013</f>
        <v/>
      </c>
      <c r="W2013" s="33">
        <f>T2013/S2013</f>
        <v/>
      </c>
      <c r="X2013" s="33">
        <f>U2013/S2013</f>
        <v/>
      </c>
      <c r="Y2013" s="4">
        <f>IF(T2013&gt;0,1,0)</f>
        <v/>
      </c>
      <c r="Z2013" s="4">
        <f>INDEX('Job Evaluation'!$I$5:$I$40,MATCH(G2013,'Job Evaluation'!$A$5:$A$40,0))</f>
        <v/>
      </c>
      <c r="AA2013" s="4">
        <f>SUMPRODUCT(($C$2:$C$3444=C2013)*($X$2:$X$3444&lt;X2013))+SUMPRODUCT(($C$2:C2013=C2013)*($X$2:X2013=X2013))</f>
        <v/>
      </c>
      <c r="AB2013" s="4">
        <f>MIN(4,INT((AA2013-1)*4/COUNTIF($C$2:$C$3444,C2013))+1)</f>
        <v/>
      </c>
    </row>
    <row r="2014">
      <c r="A2014" s="5" t="inlineStr">
        <is>
          <t>W02331</t>
        </is>
      </c>
      <c r="B2014" s="5" t="inlineStr">
        <is>
          <t>PL · Kraków</t>
        </is>
      </c>
      <c r="C2014" s="5" t="inlineStr">
        <is>
          <t>PL</t>
        </is>
      </c>
      <c r="D2014" s="5" t="inlineStr">
        <is>
          <t>Krakow</t>
        </is>
      </c>
      <c r="E2014" s="5" t="inlineStr">
        <is>
          <t>Tech</t>
        </is>
      </c>
      <c r="F2014" s="5" t="inlineStr">
        <is>
          <t>L4</t>
        </is>
      </c>
      <c r="G2014" s="5" t="inlineStr">
        <is>
          <t>Tech L4</t>
        </is>
      </c>
      <c r="H2014" s="5" t="inlineStr">
        <is>
          <t>M</t>
        </is>
      </c>
      <c r="I2014" s="5" t="inlineStr">
        <is>
          <t>Permanent</t>
        </is>
      </c>
      <c r="J2014" s="5" t="inlineStr">
        <is>
          <t>Remote</t>
        </is>
      </c>
      <c r="K2014" s="5" t="n">
        <v>1</v>
      </c>
      <c r="L2014" s="5" t="n">
        <v>40</v>
      </c>
      <c r="M2014" s="5" t="n">
        <v>2</v>
      </c>
      <c r="N2014" s="41" t="n">
        <v>54850</v>
      </c>
      <c r="O2014" s="41" t="n">
        <v>2110</v>
      </c>
      <c r="P2014" s="41" t="n">
        <v>0</v>
      </c>
      <c r="Q2014" s="41" t="n">
        <v>0</v>
      </c>
      <c r="R2014" s="41" t="n">
        <v>0</v>
      </c>
      <c r="S2014" s="28">
        <f>L2014*Settings!$C$7</f>
        <v/>
      </c>
      <c r="T2014" s="34">
        <f>O2014+P2014+Q2014+R2014</f>
        <v/>
      </c>
      <c r="U2014" s="34">
        <f>N2014+T2014</f>
        <v/>
      </c>
      <c r="V2014" s="33">
        <f>N2014/S2014</f>
        <v/>
      </c>
      <c r="W2014" s="33">
        <f>T2014/S2014</f>
        <v/>
      </c>
      <c r="X2014" s="33">
        <f>U2014/S2014</f>
        <v/>
      </c>
      <c r="Y2014" s="4">
        <f>IF(T2014&gt;0,1,0)</f>
        <v/>
      </c>
      <c r="Z2014" s="4">
        <f>INDEX('Job Evaluation'!$I$5:$I$40,MATCH(G2014,'Job Evaluation'!$A$5:$A$40,0))</f>
        <v/>
      </c>
      <c r="AA2014" s="4">
        <f>SUMPRODUCT(($C$2:$C$3444=C2014)*($X$2:$X$3444&lt;X2014))+SUMPRODUCT(($C$2:C2014=C2014)*($X$2:X2014=X2014))</f>
        <v/>
      </c>
      <c r="AB2014" s="4">
        <f>MIN(4,INT((AA2014-1)*4/COUNTIF($C$2:$C$3444,C2014))+1)</f>
        <v/>
      </c>
    </row>
    <row r="2015">
      <c r="A2015" s="5" t="inlineStr">
        <is>
          <t>W02332</t>
        </is>
      </c>
      <c r="B2015" s="5" t="inlineStr">
        <is>
          <t>PL · Kraków</t>
        </is>
      </c>
      <c r="C2015" s="5" t="inlineStr">
        <is>
          <t>PL</t>
        </is>
      </c>
      <c r="D2015" s="5" t="inlineStr">
        <is>
          <t>Krakow</t>
        </is>
      </c>
      <c r="E2015" s="5" t="inlineStr">
        <is>
          <t>Customer Service</t>
        </is>
      </c>
      <c r="F2015" s="5" t="inlineStr">
        <is>
          <t>L2</t>
        </is>
      </c>
      <c r="G2015" s="5" t="inlineStr">
        <is>
          <t>Customer Service L2</t>
        </is>
      </c>
      <c r="H2015" s="5" t="inlineStr">
        <is>
          <t>F</t>
        </is>
      </c>
      <c r="I2015" s="5" t="inlineStr">
        <is>
          <t>Permanent</t>
        </is>
      </c>
      <c r="J2015" s="5" t="inlineStr">
        <is>
          <t>Hybrid</t>
        </is>
      </c>
      <c r="K2015" s="5" t="n">
        <v>1</v>
      </c>
      <c r="L2015" s="5" t="n">
        <v>40</v>
      </c>
      <c r="M2015" s="5" t="n">
        <v>3</v>
      </c>
      <c r="N2015" s="41" t="n">
        <v>24500</v>
      </c>
      <c r="O2015" s="41" t="n">
        <v>0</v>
      </c>
      <c r="P2015" s="41" t="n">
        <v>0</v>
      </c>
      <c r="Q2015" s="41" t="n">
        <v>0</v>
      </c>
      <c r="R2015" s="41" t="n">
        <v>0</v>
      </c>
      <c r="S2015" s="28">
        <f>L2015*Settings!$C$7</f>
        <v/>
      </c>
      <c r="T2015" s="34">
        <f>O2015+P2015+Q2015+R2015</f>
        <v/>
      </c>
      <c r="U2015" s="34">
        <f>N2015+T2015</f>
        <v/>
      </c>
      <c r="V2015" s="33">
        <f>N2015/S2015</f>
        <v/>
      </c>
      <c r="W2015" s="33">
        <f>T2015/S2015</f>
        <v/>
      </c>
      <c r="X2015" s="33">
        <f>U2015/S2015</f>
        <v/>
      </c>
      <c r="Y2015" s="4">
        <f>IF(T2015&gt;0,1,0)</f>
        <v/>
      </c>
      <c r="Z2015" s="4">
        <f>INDEX('Job Evaluation'!$I$5:$I$40,MATCH(G2015,'Job Evaluation'!$A$5:$A$40,0))</f>
        <v/>
      </c>
      <c r="AA2015" s="4">
        <f>SUMPRODUCT(($C$2:$C$3444=C2015)*($X$2:$X$3444&lt;X2015))+SUMPRODUCT(($C$2:C2015=C2015)*($X$2:X2015=X2015))</f>
        <v/>
      </c>
      <c r="AB2015" s="4">
        <f>MIN(4,INT((AA2015-1)*4/COUNTIF($C$2:$C$3444,C2015))+1)</f>
        <v/>
      </c>
    </row>
    <row r="2016">
      <c r="A2016" s="5" t="inlineStr">
        <is>
          <t>W02333</t>
        </is>
      </c>
      <c r="B2016" s="5" t="inlineStr">
        <is>
          <t>ES · Barcelona</t>
        </is>
      </c>
      <c r="C2016" s="5" t="inlineStr">
        <is>
          <t>ES</t>
        </is>
      </c>
      <c r="D2016" s="5" t="inlineStr">
        <is>
          <t>Barcelona</t>
        </is>
      </c>
      <c r="E2016" s="5" t="inlineStr">
        <is>
          <t>HR</t>
        </is>
      </c>
      <c r="F2016" s="5" t="inlineStr">
        <is>
          <t>L3</t>
        </is>
      </c>
      <c r="G2016" s="5" t="inlineStr">
        <is>
          <t>HR L3</t>
        </is>
      </c>
      <c r="H2016" s="5" t="inlineStr">
        <is>
          <t>M</t>
        </is>
      </c>
      <c r="I2016" s="5" t="inlineStr">
        <is>
          <t>Permanent</t>
        </is>
      </c>
      <c r="J2016" s="5" t="inlineStr">
        <is>
          <t>Remote</t>
        </is>
      </c>
      <c r="K2016" s="5" t="n">
        <v>1</v>
      </c>
      <c r="L2016" s="5" t="n">
        <v>40</v>
      </c>
      <c r="M2016" s="5" t="n">
        <v>3</v>
      </c>
      <c r="N2016" s="41" t="n">
        <v>40950</v>
      </c>
      <c r="O2016" s="41" t="n">
        <v>2150</v>
      </c>
      <c r="P2016" s="41" t="n">
        <v>0</v>
      </c>
      <c r="Q2016" s="41" t="n">
        <v>0</v>
      </c>
      <c r="R2016" s="41" t="n">
        <v>0</v>
      </c>
      <c r="S2016" s="28">
        <f>L2016*Settings!$C$7</f>
        <v/>
      </c>
      <c r="T2016" s="34">
        <f>O2016+P2016+Q2016+R2016</f>
        <v/>
      </c>
      <c r="U2016" s="34">
        <f>N2016+T2016</f>
        <v/>
      </c>
      <c r="V2016" s="33">
        <f>N2016/S2016</f>
        <v/>
      </c>
      <c r="W2016" s="33">
        <f>T2016/S2016</f>
        <v/>
      </c>
      <c r="X2016" s="33">
        <f>U2016/S2016</f>
        <v/>
      </c>
      <c r="Y2016" s="4">
        <f>IF(T2016&gt;0,1,0)</f>
        <v/>
      </c>
      <c r="Z2016" s="4">
        <f>INDEX('Job Evaluation'!$I$5:$I$40,MATCH(G2016,'Job Evaluation'!$A$5:$A$40,0))</f>
        <v/>
      </c>
      <c r="AA2016" s="4">
        <f>SUMPRODUCT(($C$2:$C$3444=C2016)*($X$2:$X$3444&lt;X2016))+SUMPRODUCT(($C$2:C2016=C2016)*($X$2:X2016=X2016))</f>
        <v/>
      </c>
      <c r="AB2016" s="4">
        <f>MIN(4,INT((AA2016-1)*4/COUNTIF($C$2:$C$3444,C2016))+1)</f>
        <v/>
      </c>
    </row>
    <row r="2017">
      <c r="A2017" s="5" t="inlineStr">
        <is>
          <t>W02334</t>
        </is>
      </c>
      <c r="B2017" s="5" t="inlineStr">
        <is>
          <t>DE · Munich</t>
        </is>
      </c>
      <c r="C2017" s="5" t="inlineStr">
        <is>
          <t>DE</t>
        </is>
      </c>
      <c r="D2017" s="5" t="inlineStr">
        <is>
          <t>Munich</t>
        </is>
      </c>
      <c r="E2017" s="5" t="inlineStr">
        <is>
          <t>Operations</t>
        </is>
      </c>
      <c r="F2017" s="5" t="inlineStr">
        <is>
          <t>L1</t>
        </is>
      </c>
      <c r="G2017" s="5" t="inlineStr">
        <is>
          <t>Operations L1</t>
        </is>
      </c>
      <c r="H2017" s="5" t="inlineStr">
        <is>
          <t>M</t>
        </is>
      </c>
      <c r="I2017" s="5" t="inlineStr">
        <is>
          <t>Permanent</t>
        </is>
      </c>
      <c r="J2017" s="5" t="inlineStr">
        <is>
          <t>Hybrid</t>
        </is>
      </c>
      <c r="K2017" s="5" t="n">
        <v>1</v>
      </c>
      <c r="L2017" s="5" t="n">
        <v>40</v>
      </c>
      <c r="M2017" s="5" t="n">
        <v>4</v>
      </c>
      <c r="N2017" s="41" t="n">
        <v>32050</v>
      </c>
      <c r="O2017" s="41" t="n">
        <v>0</v>
      </c>
      <c r="P2017" s="41" t="n">
        <v>0</v>
      </c>
      <c r="Q2017" s="41" t="n">
        <v>0</v>
      </c>
      <c r="R2017" s="41" t="n">
        <v>0</v>
      </c>
      <c r="S2017" s="28">
        <f>L2017*Settings!$C$7</f>
        <v/>
      </c>
      <c r="T2017" s="34">
        <f>O2017+P2017+Q2017+R2017</f>
        <v/>
      </c>
      <c r="U2017" s="34">
        <f>N2017+T2017</f>
        <v/>
      </c>
      <c r="V2017" s="33">
        <f>N2017/S2017</f>
        <v/>
      </c>
      <c r="W2017" s="33">
        <f>T2017/S2017</f>
        <v/>
      </c>
      <c r="X2017" s="33">
        <f>U2017/S2017</f>
        <v/>
      </c>
      <c r="Y2017" s="4">
        <f>IF(T2017&gt;0,1,0)</f>
        <v/>
      </c>
      <c r="Z2017" s="4">
        <f>INDEX('Job Evaluation'!$I$5:$I$40,MATCH(G2017,'Job Evaluation'!$A$5:$A$40,0))</f>
        <v/>
      </c>
      <c r="AA2017" s="4">
        <f>SUMPRODUCT(($C$2:$C$3444=C2017)*($X$2:$X$3444&lt;X2017))+SUMPRODUCT(($C$2:C2017=C2017)*($X$2:X2017=X2017))</f>
        <v/>
      </c>
      <c r="AB2017" s="4">
        <f>MIN(4,INT((AA2017-1)*4/COUNTIF($C$2:$C$3444,C2017))+1)</f>
        <v/>
      </c>
    </row>
    <row r="2018">
      <c r="A2018" s="5" t="inlineStr">
        <is>
          <t>W02335</t>
        </is>
      </c>
      <c r="B2018" s="5" t="inlineStr">
        <is>
          <t>PL · Kraków</t>
        </is>
      </c>
      <c r="C2018" s="5" t="inlineStr">
        <is>
          <t>PL</t>
        </is>
      </c>
      <c r="D2018" s="5" t="inlineStr">
        <is>
          <t>Krakow</t>
        </is>
      </c>
      <c r="E2018" s="5" t="inlineStr">
        <is>
          <t>HR</t>
        </is>
      </c>
      <c r="F2018" s="5" t="inlineStr">
        <is>
          <t>L2</t>
        </is>
      </c>
      <c r="G2018" s="5" t="inlineStr">
        <is>
          <t>HR L2</t>
        </is>
      </c>
      <c r="H2018" s="5" t="inlineStr">
        <is>
          <t>F</t>
        </is>
      </c>
      <c r="I2018" s="5" t="inlineStr">
        <is>
          <t>Permanent</t>
        </is>
      </c>
      <c r="J2018" s="5" t="inlineStr">
        <is>
          <t>Onsite</t>
        </is>
      </c>
      <c r="K2018" s="5" t="n">
        <v>1</v>
      </c>
      <c r="L2018" s="5" t="n">
        <v>40</v>
      </c>
      <c r="M2018" s="5" t="n">
        <v>5</v>
      </c>
      <c r="N2018" s="41" t="n">
        <v>23550</v>
      </c>
      <c r="O2018" s="41" t="n">
        <v>0</v>
      </c>
      <c r="P2018" s="41" t="n">
        <v>0</v>
      </c>
      <c r="Q2018" s="41" t="n">
        <v>0</v>
      </c>
      <c r="R2018" s="41" t="n">
        <v>0</v>
      </c>
      <c r="S2018" s="28">
        <f>L2018*Settings!$C$7</f>
        <v/>
      </c>
      <c r="T2018" s="34">
        <f>O2018+P2018+Q2018+R2018</f>
        <v/>
      </c>
      <c r="U2018" s="34">
        <f>N2018+T2018</f>
        <v/>
      </c>
      <c r="V2018" s="33">
        <f>N2018/S2018</f>
        <v/>
      </c>
      <c r="W2018" s="33">
        <f>T2018/S2018</f>
        <v/>
      </c>
      <c r="X2018" s="33">
        <f>U2018/S2018</f>
        <v/>
      </c>
      <c r="Y2018" s="4">
        <f>IF(T2018&gt;0,1,0)</f>
        <v/>
      </c>
      <c r="Z2018" s="4">
        <f>INDEX('Job Evaluation'!$I$5:$I$40,MATCH(G2018,'Job Evaluation'!$A$5:$A$40,0))</f>
        <v/>
      </c>
      <c r="AA2018" s="4">
        <f>SUMPRODUCT(($C$2:$C$3444=C2018)*($X$2:$X$3444&lt;X2018))+SUMPRODUCT(($C$2:C2018=C2018)*($X$2:X2018=X2018))</f>
        <v/>
      </c>
      <c r="AB2018" s="4">
        <f>MIN(4,INT((AA2018-1)*4/COUNTIF($C$2:$C$3444,C2018))+1)</f>
        <v/>
      </c>
    </row>
    <row r="2019">
      <c r="A2019" s="5" t="inlineStr">
        <is>
          <t>W02336</t>
        </is>
      </c>
      <c r="B2019" s="5" t="inlineStr">
        <is>
          <t>IT · Milan</t>
        </is>
      </c>
      <c r="C2019" s="5" t="inlineStr">
        <is>
          <t>IT</t>
        </is>
      </c>
      <c r="D2019" s="5" t="inlineStr">
        <is>
          <t>Milan</t>
        </is>
      </c>
      <c r="E2019" s="5" t="inlineStr">
        <is>
          <t>Sales</t>
        </is>
      </c>
      <c r="F2019" s="5" t="inlineStr">
        <is>
          <t>L4</t>
        </is>
      </c>
      <c r="G2019" s="5" t="inlineStr">
        <is>
          <t>Sales L4</t>
        </is>
      </c>
      <c r="H2019" s="5" t="inlineStr">
        <is>
          <t>F</t>
        </is>
      </c>
      <c r="I2019" s="5" t="inlineStr">
        <is>
          <t>Permanent</t>
        </is>
      </c>
      <c r="J2019" s="5" t="inlineStr">
        <is>
          <t>Remote</t>
        </is>
      </c>
      <c r="K2019" s="5" t="n">
        <v>1</v>
      </c>
      <c r="L2019" s="5" t="n">
        <v>40</v>
      </c>
      <c r="M2019" s="5" t="n">
        <v>3</v>
      </c>
      <c r="N2019" s="41" t="n">
        <v>58950</v>
      </c>
      <c r="O2019" s="41" t="n">
        <v>5110</v>
      </c>
      <c r="P2019" s="41" t="n">
        <v>6010</v>
      </c>
      <c r="Q2019" s="41" t="n">
        <v>0</v>
      </c>
      <c r="R2019" s="41" t="n">
        <v>0</v>
      </c>
      <c r="S2019" s="28">
        <f>L2019*Settings!$C$7</f>
        <v/>
      </c>
      <c r="T2019" s="34">
        <f>O2019+P2019+Q2019+R2019</f>
        <v/>
      </c>
      <c r="U2019" s="34">
        <f>N2019+T2019</f>
        <v/>
      </c>
      <c r="V2019" s="33">
        <f>N2019/S2019</f>
        <v/>
      </c>
      <c r="W2019" s="33">
        <f>T2019/S2019</f>
        <v/>
      </c>
      <c r="X2019" s="33">
        <f>U2019/S2019</f>
        <v/>
      </c>
      <c r="Y2019" s="4">
        <f>IF(T2019&gt;0,1,0)</f>
        <v/>
      </c>
      <c r="Z2019" s="4">
        <f>INDEX('Job Evaluation'!$I$5:$I$40,MATCH(G2019,'Job Evaluation'!$A$5:$A$40,0))</f>
        <v/>
      </c>
      <c r="AA2019" s="4">
        <f>SUMPRODUCT(($C$2:$C$3444=C2019)*($X$2:$X$3444&lt;X2019))+SUMPRODUCT(($C$2:C2019=C2019)*($X$2:X2019=X2019))</f>
        <v/>
      </c>
      <c r="AB2019" s="4">
        <f>MIN(4,INT((AA2019-1)*4/COUNTIF($C$2:$C$3444,C2019))+1)</f>
        <v/>
      </c>
    </row>
    <row r="2020">
      <c r="A2020" s="5" t="inlineStr">
        <is>
          <t>W02337</t>
        </is>
      </c>
      <c r="B2020" s="5" t="inlineStr">
        <is>
          <t>PL · Kraków</t>
        </is>
      </c>
      <c r="C2020" s="5" t="inlineStr">
        <is>
          <t>PL</t>
        </is>
      </c>
      <c r="D2020" s="5" t="inlineStr">
        <is>
          <t>Krakow</t>
        </is>
      </c>
      <c r="E2020" s="5" t="inlineStr">
        <is>
          <t>Operations</t>
        </is>
      </c>
      <c r="F2020" s="5" t="inlineStr">
        <is>
          <t>L1</t>
        </is>
      </c>
      <c r="G2020" s="5" t="inlineStr">
        <is>
          <t>Operations L1</t>
        </is>
      </c>
      <c r="H2020" s="5" t="inlineStr">
        <is>
          <t>M</t>
        </is>
      </c>
      <c r="I2020" s="5" t="inlineStr">
        <is>
          <t>Fixed-term</t>
        </is>
      </c>
      <c r="J2020" s="5" t="inlineStr">
        <is>
          <t>Hybrid</t>
        </is>
      </c>
      <c r="K2020" s="5" t="n">
        <v>1</v>
      </c>
      <c r="L2020" s="5" t="n">
        <v>40</v>
      </c>
      <c r="M2020" s="5" t="n">
        <v>2</v>
      </c>
      <c r="N2020" s="41" t="n">
        <v>16050</v>
      </c>
      <c r="O2020" s="41" t="n">
        <v>0</v>
      </c>
      <c r="P2020" s="41" t="n">
        <v>0</v>
      </c>
      <c r="Q2020" s="41" t="n">
        <v>0</v>
      </c>
      <c r="R2020" s="41" t="n">
        <v>0</v>
      </c>
      <c r="S2020" s="28">
        <f>L2020*Settings!$C$7</f>
        <v/>
      </c>
      <c r="T2020" s="34">
        <f>O2020+P2020+Q2020+R2020</f>
        <v/>
      </c>
      <c r="U2020" s="34">
        <f>N2020+T2020</f>
        <v/>
      </c>
      <c r="V2020" s="33">
        <f>N2020/S2020</f>
        <v/>
      </c>
      <c r="W2020" s="33">
        <f>T2020/S2020</f>
        <v/>
      </c>
      <c r="X2020" s="33">
        <f>U2020/S2020</f>
        <v/>
      </c>
      <c r="Y2020" s="4">
        <f>IF(T2020&gt;0,1,0)</f>
        <v/>
      </c>
      <c r="Z2020" s="4">
        <f>INDEX('Job Evaluation'!$I$5:$I$40,MATCH(G2020,'Job Evaluation'!$A$5:$A$40,0))</f>
        <v/>
      </c>
      <c r="AA2020" s="4">
        <f>SUMPRODUCT(($C$2:$C$3444=C2020)*($X$2:$X$3444&lt;X2020))+SUMPRODUCT(($C$2:C2020=C2020)*($X$2:X2020=X2020))</f>
        <v/>
      </c>
      <c r="AB2020" s="4">
        <f>MIN(4,INT((AA2020-1)*4/COUNTIF($C$2:$C$3444,C2020))+1)</f>
        <v/>
      </c>
    </row>
    <row r="2021">
      <c r="A2021" s="5" t="inlineStr">
        <is>
          <t>W02338</t>
        </is>
      </c>
      <c r="B2021" s="5" t="inlineStr">
        <is>
          <t>DE · Munich</t>
        </is>
      </c>
      <c r="C2021" s="5" t="inlineStr">
        <is>
          <t>DE</t>
        </is>
      </c>
      <c r="D2021" s="5" t="inlineStr">
        <is>
          <t>Munich</t>
        </is>
      </c>
      <c r="E2021" s="5" t="inlineStr">
        <is>
          <t>Customer Service</t>
        </is>
      </c>
      <c r="F2021" s="5" t="inlineStr">
        <is>
          <t>L2</t>
        </is>
      </c>
      <c r="G2021" s="5" t="inlineStr">
        <is>
          <t>Customer Service L2</t>
        </is>
      </c>
      <c r="H2021" s="5" t="inlineStr">
        <is>
          <t>F</t>
        </is>
      </c>
      <c r="I2021" s="5" t="inlineStr">
        <is>
          <t>Permanent</t>
        </is>
      </c>
      <c r="J2021" s="5" t="inlineStr">
        <is>
          <t>Hybrid</t>
        </is>
      </c>
      <c r="K2021" s="5" t="n">
        <v>1</v>
      </c>
      <c r="L2021" s="5" t="n">
        <v>40</v>
      </c>
      <c r="M2021" s="5" t="n">
        <v>3</v>
      </c>
      <c r="N2021" s="41" t="n">
        <v>40300</v>
      </c>
      <c r="O2021" s="41" t="n">
        <v>0</v>
      </c>
      <c r="P2021" s="41" t="n">
        <v>0</v>
      </c>
      <c r="Q2021" s="41" t="n">
        <v>0</v>
      </c>
      <c r="R2021" s="41" t="n">
        <v>0</v>
      </c>
      <c r="S2021" s="28">
        <f>L2021*Settings!$C$7</f>
        <v/>
      </c>
      <c r="T2021" s="34">
        <f>O2021+P2021+Q2021+R2021</f>
        <v/>
      </c>
      <c r="U2021" s="34">
        <f>N2021+T2021</f>
        <v/>
      </c>
      <c r="V2021" s="33">
        <f>N2021/S2021</f>
        <v/>
      </c>
      <c r="W2021" s="33">
        <f>T2021/S2021</f>
        <v/>
      </c>
      <c r="X2021" s="33">
        <f>U2021/S2021</f>
        <v/>
      </c>
      <c r="Y2021" s="4">
        <f>IF(T2021&gt;0,1,0)</f>
        <v/>
      </c>
      <c r="Z2021" s="4">
        <f>INDEX('Job Evaluation'!$I$5:$I$40,MATCH(G2021,'Job Evaluation'!$A$5:$A$40,0))</f>
        <v/>
      </c>
      <c r="AA2021" s="4">
        <f>SUMPRODUCT(($C$2:$C$3444=C2021)*($X$2:$X$3444&lt;X2021))+SUMPRODUCT(($C$2:C2021=C2021)*($X$2:X2021=X2021))</f>
        <v/>
      </c>
      <c r="AB2021" s="4">
        <f>MIN(4,INT((AA2021-1)*4/COUNTIF($C$2:$C$3444,C2021))+1)</f>
        <v/>
      </c>
    </row>
    <row r="2022">
      <c r="A2022" s="5" t="inlineStr">
        <is>
          <t>W02339</t>
        </is>
      </c>
      <c r="B2022" s="5" t="inlineStr">
        <is>
          <t>IT · Milan</t>
        </is>
      </c>
      <c r="C2022" s="5" t="inlineStr">
        <is>
          <t>IT</t>
        </is>
      </c>
      <c r="D2022" s="5" t="inlineStr">
        <is>
          <t>Milan</t>
        </is>
      </c>
      <c r="E2022" s="5" t="inlineStr">
        <is>
          <t>Operations</t>
        </is>
      </c>
      <c r="F2022" s="5" t="inlineStr">
        <is>
          <t>L4</t>
        </is>
      </c>
      <c r="G2022" s="5" t="inlineStr">
        <is>
          <t>Operations L4</t>
        </is>
      </c>
      <c r="H2022" s="5" t="inlineStr">
        <is>
          <t>M</t>
        </is>
      </c>
      <c r="I2022" s="5" t="inlineStr">
        <is>
          <t>Permanent</t>
        </is>
      </c>
      <c r="J2022" s="5" t="inlineStr">
        <is>
          <t>Onsite</t>
        </is>
      </c>
      <c r="K2022" s="5" t="n">
        <v>1</v>
      </c>
      <c r="L2022" s="5" t="n">
        <v>40</v>
      </c>
      <c r="M2022" s="5" t="n">
        <v>3</v>
      </c>
      <c r="N2022" s="41" t="n">
        <v>51950</v>
      </c>
      <c r="O2022" s="41" t="n">
        <v>4640</v>
      </c>
      <c r="P2022" s="41" t="n">
        <v>0</v>
      </c>
      <c r="Q2022" s="41" t="n">
        <v>0</v>
      </c>
      <c r="R2022" s="41" t="n">
        <v>0</v>
      </c>
      <c r="S2022" s="28">
        <f>L2022*Settings!$C$7</f>
        <v/>
      </c>
      <c r="T2022" s="34">
        <f>O2022+P2022+Q2022+R2022</f>
        <v/>
      </c>
      <c r="U2022" s="34">
        <f>N2022+T2022</f>
        <v/>
      </c>
      <c r="V2022" s="33">
        <f>N2022/S2022</f>
        <v/>
      </c>
      <c r="W2022" s="33">
        <f>T2022/S2022</f>
        <v/>
      </c>
      <c r="X2022" s="33">
        <f>U2022/S2022</f>
        <v/>
      </c>
      <c r="Y2022" s="4">
        <f>IF(T2022&gt;0,1,0)</f>
        <v/>
      </c>
      <c r="Z2022" s="4">
        <f>INDEX('Job Evaluation'!$I$5:$I$40,MATCH(G2022,'Job Evaluation'!$A$5:$A$40,0))</f>
        <v/>
      </c>
      <c r="AA2022" s="4">
        <f>SUMPRODUCT(($C$2:$C$3444=C2022)*($X$2:$X$3444&lt;X2022))+SUMPRODUCT(($C$2:C2022=C2022)*($X$2:X2022=X2022))</f>
        <v/>
      </c>
      <c r="AB2022" s="4">
        <f>MIN(4,INT((AA2022-1)*4/COUNTIF($C$2:$C$3444,C2022))+1)</f>
        <v/>
      </c>
    </row>
    <row r="2023">
      <c r="A2023" s="5" t="inlineStr">
        <is>
          <t>W02340</t>
        </is>
      </c>
      <c r="B2023" s="5" t="inlineStr">
        <is>
          <t>PL · Kraków</t>
        </is>
      </c>
      <c r="C2023" s="5" t="inlineStr">
        <is>
          <t>PL</t>
        </is>
      </c>
      <c r="D2023" s="5" t="inlineStr">
        <is>
          <t>Krakow</t>
        </is>
      </c>
      <c r="E2023" s="5" t="inlineStr">
        <is>
          <t>Customer Service</t>
        </is>
      </c>
      <c r="F2023" s="5" t="inlineStr">
        <is>
          <t>L3</t>
        </is>
      </c>
      <c r="G2023" s="5" t="inlineStr">
        <is>
          <t>Customer Service L3</t>
        </is>
      </c>
      <c r="H2023" s="5" t="inlineStr">
        <is>
          <t>M</t>
        </is>
      </c>
      <c r="I2023" s="5" t="inlineStr">
        <is>
          <t>Fixed-term</t>
        </is>
      </c>
      <c r="J2023" s="5" t="inlineStr">
        <is>
          <t>Hybrid</t>
        </is>
      </c>
      <c r="K2023" s="5" t="n">
        <v>1</v>
      </c>
      <c r="L2023" s="5" t="n">
        <v>40</v>
      </c>
      <c r="M2023" s="5" t="n">
        <v>2</v>
      </c>
      <c r="N2023" s="41" t="n">
        <v>34750</v>
      </c>
      <c r="O2023" s="41" t="n">
        <v>930</v>
      </c>
      <c r="P2023" s="41" t="n">
        <v>0</v>
      </c>
      <c r="Q2023" s="41" t="n">
        <v>0</v>
      </c>
      <c r="R2023" s="41" t="n">
        <v>0</v>
      </c>
      <c r="S2023" s="28">
        <f>L2023*Settings!$C$7</f>
        <v/>
      </c>
      <c r="T2023" s="34">
        <f>O2023+P2023+Q2023+R2023</f>
        <v/>
      </c>
      <c r="U2023" s="34">
        <f>N2023+T2023</f>
        <v/>
      </c>
      <c r="V2023" s="33">
        <f>N2023/S2023</f>
        <v/>
      </c>
      <c r="W2023" s="33">
        <f>T2023/S2023</f>
        <v/>
      </c>
      <c r="X2023" s="33">
        <f>U2023/S2023</f>
        <v/>
      </c>
      <c r="Y2023" s="4">
        <f>IF(T2023&gt;0,1,0)</f>
        <v/>
      </c>
      <c r="Z2023" s="4">
        <f>INDEX('Job Evaluation'!$I$5:$I$40,MATCH(G2023,'Job Evaluation'!$A$5:$A$40,0))</f>
        <v/>
      </c>
      <c r="AA2023" s="4">
        <f>SUMPRODUCT(($C$2:$C$3444=C2023)*($X$2:$X$3444&lt;X2023))+SUMPRODUCT(($C$2:C2023=C2023)*($X$2:X2023=X2023))</f>
        <v/>
      </c>
      <c r="AB2023" s="4">
        <f>MIN(4,INT((AA2023-1)*4/COUNTIF($C$2:$C$3444,C2023))+1)</f>
        <v/>
      </c>
    </row>
    <row r="2024">
      <c r="A2024" s="5" t="inlineStr">
        <is>
          <t>W02341</t>
        </is>
      </c>
      <c r="B2024" s="5" t="inlineStr">
        <is>
          <t>PL · Kraków</t>
        </is>
      </c>
      <c r="C2024" s="5" t="inlineStr">
        <is>
          <t>PL</t>
        </is>
      </c>
      <c r="D2024" s="5" t="inlineStr">
        <is>
          <t>Krakow</t>
        </is>
      </c>
      <c r="E2024" s="5" t="inlineStr">
        <is>
          <t>Tech</t>
        </is>
      </c>
      <c r="F2024" s="5" t="inlineStr">
        <is>
          <t>L2</t>
        </is>
      </c>
      <c r="G2024" s="5" t="inlineStr">
        <is>
          <t>Tech L2</t>
        </is>
      </c>
      <c r="H2024" s="5" t="inlineStr">
        <is>
          <t>M</t>
        </is>
      </c>
      <c r="I2024" s="5" t="inlineStr">
        <is>
          <t>Permanent</t>
        </is>
      </c>
      <c r="J2024" s="5" t="inlineStr">
        <is>
          <t>Hybrid</t>
        </is>
      </c>
      <c r="K2024" s="5" t="n">
        <v>1</v>
      </c>
      <c r="L2024" s="5" t="n">
        <v>40</v>
      </c>
      <c r="M2024" s="5" t="n">
        <v>3</v>
      </c>
      <c r="N2024" s="41" t="n">
        <v>30700</v>
      </c>
      <c r="O2024" s="41" t="n">
        <v>0</v>
      </c>
      <c r="P2024" s="41" t="n">
        <v>0</v>
      </c>
      <c r="Q2024" s="41" t="n">
        <v>0</v>
      </c>
      <c r="R2024" s="41" t="n">
        <v>0</v>
      </c>
      <c r="S2024" s="28">
        <f>L2024*Settings!$C$7</f>
        <v/>
      </c>
      <c r="T2024" s="34">
        <f>O2024+P2024+Q2024+R2024</f>
        <v/>
      </c>
      <c r="U2024" s="34">
        <f>N2024+T2024</f>
        <v/>
      </c>
      <c r="V2024" s="33">
        <f>N2024/S2024</f>
        <v/>
      </c>
      <c r="W2024" s="33">
        <f>T2024/S2024</f>
        <v/>
      </c>
      <c r="X2024" s="33">
        <f>U2024/S2024</f>
        <v/>
      </c>
      <c r="Y2024" s="4">
        <f>IF(T2024&gt;0,1,0)</f>
        <v/>
      </c>
      <c r="Z2024" s="4">
        <f>INDEX('Job Evaluation'!$I$5:$I$40,MATCH(G2024,'Job Evaluation'!$A$5:$A$40,0))</f>
        <v/>
      </c>
      <c r="AA2024" s="4">
        <f>SUMPRODUCT(($C$2:$C$3444=C2024)*($X$2:$X$3444&lt;X2024))+SUMPRODUCT(($C$2:C2024=C2024)*($X$2:X2024=X2024))</f>
        <v/>
      </c>
      <c r="AB2024" s="4">
        <f>MIN(4,INT((AA2024-1)*4/COUNTIF($C$2:$C$3444,C2024))+1)</f>
        <v/>
      </c>
    </row>
    <row r="2025">
      <c r="A2025" s="5" t="inlineStr">
        <is>
          <t>W02343</t>
        </is>
      </c>
      <c r="B2025" s="5" t="inlineStr">
        <is>
          <t>PL · Kraków</t>
        </is>
      </c>
      <c r="C2025" s="5" t="inlineStr">
        <is>
          <t>PL</t>
        </is>
      </c>
      <c r="D2025" s="5" t="inlineStr">
        <is>
          <t>Krakow</t>
        </is>
      </c>
      <c r="E2025" s="5" t="inlineStr">
        <is>
          <t>Operations</t>
        </is>
      </c>
      <c r="F2025" s="5" t="inlineStr">
        <is>
          <t>L1</t>
        </is>
      </c>
      <c r="G2025" s="5" t="inlineStr">
        <is>
          <t>Operations L1</t>
        </is>
      </c>
      <c r="H2025" s="5" t="inlineStr">
        <is>
          <t>F</t>
        </is>
      </c>
      <c r="I2025" s="5" t="inlineStr">
        <is>
          <t>Fixed-term</t>
        </is>
      </c>
      <c r="J2025" s="5" t="inlineStr">
        <is>
          <t>Onsite</t>
        </is>
      </c>
      <c r="K2025" s="5" t="n">
        <v>0.8</v>
      </c>
      <c r="L2025" s="5" t="n">
        <v>32</v>
      </c>
      <c r="M2025" s="5" t="n">
        <v>3</v>
      </c>
      <c r="N2025" s="41" t="n">
        <v>14840</v>
      </c>
      <c r="O2025" s="41" t="n">
        <v>0</v>
      </c>
      <c r="P2025" s="41" t="n">
        <v>0</v>
      </c>
      <c r="Q2025" s="41" t="n">
        <v>672</v>
      </c>
      <c r="R2025" s="41" t="n">
        <v>0</v>
      </c>
      <c r="S2025" s="28">
        <f>L2025*Settings!$C$7</f>
        <v/>
      </c>
      <c r="T2025" s="34">
        <f>O2025+P2025+Q2025+R2025</f>
        <v/>
      </c>
      <c r="U2025" s="34">
        <f>N2025+T2025</f>
        <v/>
      </c>
      <c r="V2025" s="33">
        <f>N2025/S2025</f>
        <v/>
      </c>
      <c r="W2025" s="33">
        <f>T2025/S2025</f>
        <v/>
      </c>
      <c r="X2025" s="33">
        <f>U2025/S2025</f>
        <v/>
      </c>
      <c r="Y2025" s="4">
        <f>IF(T2025&gt;0,1,0)</f>
        <v/>
      </c>
      <c r="Z2025" s="4">
        <f>INDEX('Job Evaluation'!$I$5:$I$40,MATCH(G2025,'Job Evaluation'!$A$5:$A$40,0))</f>
        <v/>
      </c>
      <c r="AA2025" s="4">
        <f>SUMPRODUCT(($C$2:$C$3444=C2025)*($X$2:$X$3444&lt;X2025))+SUMPRODUCT(($C$2:C2025=C2025)*($X$2:X2025=X2025))</f>
        <v/>
      </c>
      <c r="AB2025" s="4">
        <f>MIN(4,INT((AA2025-1)*4/COUNTIF($C$2:$C$3444,C2025))+1)</f>
        <v/>
      </c>
    </row>
    <row r="2026">
      <c r="A2026" s="5" t="inlineStr">
        <is>
          <t>W02344</t>
        </is>
      </c>
      <c r="B2026" s="5" t="inlineStr">
        <is>
          <t>PL · Kraków</t>
        </is>
      </c>
      <c r="C2026" s="5" t="inlineStr">
        <is>
          <t>PL</t>
        </is>
      </c>
      <c r="D2026" s="5" t="inlineStr">
        <is>
          <t>Krakow</t>
        </is>
      </c>
      <c r="E2026" s="5" t="inlineStr">
        <is>
          <t>Finance</t>
        </is>
      </c>
      <c r="F2026" s="5" t="inlineStr">
        <is>
          <t>L3</t>
        </is>
      </c>
      <c r="G2026" s="5" t="inlineStr">
        <is>
          <t>Finance L3</t>
        </is>
      </c>
      <c r="H2026" s="5" t="inlineStr">
        <is>
          <t>F</t>
        </is>
      </c>
      <c r="I2026" s="5" t="inlineStr">
        <is>
          <t>Fixed-term</t>
        </is>
      </c>
      <c r="J2026" s="5" t="inlineStr">
        <is>
          <t>Remote</t>
        </is>
      </c>
      <c r="K2026" s="5" t="n">
        <v>1</v>
      </c>
      <c r="L2026" s="5" t="n">
        <v>40</v>
      </c>
      <c r="M2026" s="5" t="n">
        <v>3</v>
      </c>
      <c r="N2026" s="41" t="n">
        <v>37050</v>
      </c>
      <c r="O2026" s="41" t="n">
        <v>1920</v>
      </c>
      <c r="P2026" s="41" t="n">
        <v>0</v>
      </c>
      <c r="Q2026" s="41" t="n">
        <v>0</v>
      </c>
      <c r="R2026" s="41" t="n">
        <v>0</v>
      </c>
      <c r="S2026" s="28">
        <f>L2026*Settings!$C$7</f>
        <v/>
      </c>
      <c r="T2026" s="34">
        <f>O2026+P2026+Q2026+R2026</f>
        <v/>
      </c>
      <c r="U2026" s="34">
        <f>N2026+T2026</f>
        <v/>
      </c>
      <c r="V2026" s="33">
        <f>N2026/S2026</f>
        <v/>
      </c>
      <c r="W2026" s="33">
        <f>T2026/S2026</f>
        <v/>
      </c>
      <c r="X2026" s="33">
        <f>U2026/S2026</f>
        <v/>
      </c>
      <c r="Y2026" s="4">
        <f>IF(T2026&gt;0,1,0)</f>
        <v/>
      </c>
      <c r="Z2026" s="4">
        <f>INDEX('Job Evaluation'!$I$5:$I$40,MATCH(G2026,'Job Evaluation'!$A$5:$A$40,0))</f>
        <v/>
      </c>
      <c r="AA2026" s="4">
        <f>SUMPRODUCT(($C$2:$C$3444=C2026)*($X$2:$X$3444&lt;X2026))+SUMPRODUCT(($C$2:C2026=C2026)*($X$2:X2026=X2026))</f>
        <v/>
      </c>
      <c r="AB2026" s="4">
        <f>MIN(4,INT((AA2026-1)*4/COUNTIF($C$2:$C$3444,C2026))+1)</f>
        <v/>
      </c>
    </row>
    <row r="2027">
      <c r="A2027" s="5" t="inlineStr">
        <is>
          <t>W02345</t>
        </is>
      </c>
      <c r="B2027" s="5" t="inlineStr">
        <is>
          <t>DE · Munich</t>
        </is>
      </c>
      <c r="C2027" s="5" t="inlineStr">
        <is>
          <t>DE</t>
        </is>
      </c>
      <c r="D2027" s="5" t="inlineStr">
        <is>
          <t>Munich</t>
        </is>
      </c>
      <c r="E2027" s="5" t="inlineStr">
        <is>
          <t>Customer Service</t>
        </is>
      </c>
      <c r="F2027" s="5" t="inlineStr">
        <is>
          <t>L2</t>
        </is>
      </c>
      <c r="G2027" s="5" t="inlineStr">
        <is>
          <t>Customer Service L2</t>
        </is>
      </c>
      <c r="H2027" s="5" t="inlineStr">
        <is>
          <t>F</t>
        </is>
      </c>
      <c r="I2027" s="5" t="inlineStr">
        <is>
          <t>Permanent</t>
        </is>
      </c>
      <c r="J2027" s="5" t="inlineStr">
        <is>
          <t>Remote</t>
        </is>
      </c>
      <c r="K2027" s="5" t="n">
        <v>1</v>
      </c>
      <c r="L2027" s="5" t="n">
        <v>40</v>
      </c>
      <c r="M2027" s="5" t="n">
        <v>3</v>
      </c>
      <c r="N2027" s="41" t="n">
        <v>41500</v>
      </c>
      <c r="O2027" s="41" t="n">
        <v>0</v>
      </c>
      <c r="P2027" s="41" t="n">
        <v>0</v>
      </c>
      <c r="Q2027" s="41" t="n">
        <v>0</v>
      </c>
      <c r="R2027" s="41" t="n">
        <v>0</v>
      </c>
      <c r="S2027" s="28">
        <f>L2027*Settings!$C$7</f>
        <v/>
      </c>
      <c r="T2027" s="34">
        <f>O2027+P2027+Q2027+R2027</f>
        <v/>
      </c>
      <c r="U2027" s="34">
        <f>N2027+T2027</f>
        <v/>
      </c>
      <c r="V2027" s="33">
        <f>N2027/S2027</f>
        <v/>
      </c>
      <c r="W2027" s="33">
        <f>T2027/S2027</f>
        <v/>
      </c>
      <c r="X2027" s="33">
        <f>U2027/S2027</f>
        <v/>
      </c>
      <c r="Y2027" s="4">
        <f>IF(T2027&gt;0,1,0)</f>
        <v/>
      </c>
      <c r="Z2027" s="4">
        <f>INDEX('Job Evaluation'!$I$5:$I$40,MATCH(G2027,'Job Evaluation'!$A$5:$A$40,0))</f>
        <v/>
      </c>
      <c r="AA2027" s="4">
        <f>SUMPRODUCT(($C$2:$C$3444=C2027)*($X$2:$X$3444&lt;X2027))+SUMPRODUCT(($C$2:C2027=C2027)*($X$2:X2027=X2027))</f>
        <v/>
      </c>
      <c r="AB2027" s="4">
        <f>MIN(4,INT((AA2027-1)*4/COUNTIF($C$2:$C$3444,C2027))+1)</f>
        <v/>
      </c>
    </row>
    <row r="2028">
      <c r="A2028" s="5" t="inlineStr">
        <is>
          <t>W02346</t>
        </is>
      </c>
      <c r="B2028" s="5" t="inlineStr">
        <is>
          <t>DE · Munich</t>
        </is>
      </c>
      <c r="C2028" s="5" t="inlineStr">
        <is>
          <t>DE</t>
        </is>
      </c>
      <c r="D2028" s="5" t="inlineStr">
        <is>
          <t>Munich</t>
        </is>
      </c>
      <c r="E2028" s="5" t="inlineStr">
        <is>
          <t>Sales</t>
        </is>
      </c>
      <c r="F2028" s="5" t="inlineStr">
        <is>
          <t>L3</t>
        </is>
      </c>
      <c r="G2028" s="5" t="inlineStr">
        <is>
          <t>Sales L3</t>
        </is>
      </c>
      <c r="H2028" s="5" t="inlineStr">
        <is>
          <t>M</t>
        </is>
      </c>
      <c r="I2028" s="5" t="inlineStr">
        <is>
          <t>Permanent</t>
        </is>
      </c>
      <c r="J2028" s="5" t="inlineStr">
        <is>
          <t>Hybrid</t>
        </is>
      </c>
      <c r="K2028" s="5" t="n">
        <v>1</v>
      </c>
      <c r="L2028" s="5" t="n">
        <v>40</v>
      </c>
      <c r="M2028" s="5" t="n">
        <v>3</v>
      </c>
      <c r="N2028" s="41" t="n">
        <v>72950</v>
      </c>
      <c r="O2028" s="41" t="n">
        <v>3970</v>
      </c>
      <c r="P2028" s="41" t="n">
        <v>10000</v>
      </c>
      <c r="Q2028" s="41" t="n">
        <v>0</v>
      </c>
      <c r="R2028" s="41" t="n">
        <v>0</v>
      </c>
      <c r="S2028" s="28">
        <f>L2028*Settings!$C$7</f>
        <v/>
      </c>
      <c r="T2028" s="34">
        <f>O2028+P2028+Q2028+R2028</f>
        <v/>
      </c>
      <c r="U2028" s="34">
        <f>N2028+T2028</f>
        <v/>
      </c>
      <c r="V2028" s="33">
        <f>N2028/S2028</f>
        <v/>
      </c>
      <c r="W2028" s="33">
        <f>T2028/S2028</f>
        <v/>
      </c>
      <c r="X2028" s="33">
        <f>U2028/S2028</f>
        <v/>
      </c>
      <c r="Y2028" s="4">
        <f>IF(T2028&gt;0,1,0)</f>
        <v/>
      </c>
      <c r="Z2028" s="4">
        <f>INDEX('Job Evaluation'!$I$5:$I$40,MATCH(G2028,'Job Evaluation'!$A$5:$A$40,0))</f>
        <v/>
      </c>
      <c r="AA2028" s="4">
        <f>SUMPRODUCT(($C$2:$C$3444=C2028)*($X$2:$X$3444&lt;X2028))+SUMPRODUCT(($C$2:C2028=C2028)*($X$2:X2028=X2028))</f>
        <v/>
      </c>
      <c r="AB2028" s="4">
        <f>MIN(4,INT((AA2028-1)*4/COUNTIF($C$2:$C$3444,C2028))+1)</f>
        <v/>
      </c>
    </row>
    <row r="2029">
      <c r="A2029" s="5" t="inlineStr">
        <is>
          <t>W02347</t>
        </is>
      </c>
      <c r="B2029" s="5" t="inlineStr">
        <is>
          <t>PL · Kraków</t>
        </is>
      </c>
      <c r="C2029" s="5" t="inlineStr">
        <is>
          <t>PL</t>
        </is>
      </c>
      <c r="D2029" s="5" t="inlineStr">
        <is>
          <t>Krakow</t>
        </is>
      </c>
      <c r="E2029" s="5" t="inlineStr">
        <is>
          <t>Operations</t>
        </is>
      </c>
      <c r="F2029" s="5" t="inlineStr">
        <is>
          <t>L5</t>
        </is>
      </c>
      <c r="G2029" s="5" t="inlineStr">
        <is>
          <t>Operations L5</t>
        </is>
      </c>
      <c r="H2029" s="5" t="inlineStr">
        <is>
          <t>F</t>
        </is>
      </c>
      <c r="I2029" s="5" t="inlineStr">
        <is>
          <t>Permanent</t>
        </is>
      </c>
      <c r="J2029" s="5" t="inlineStr">
        <is>
          <t>Onsite</t>
        </is>
      </c>
      <c r="K2029" s="5" t="n">
        <v>1</v>
      </c>
      <c r="L2029" s="5" t="n">
        <v>40</v>
      </c>
      <c r="M2029" s="5" t="n">
        <v>3</v>
      </c>
      <c r="N2029" s="41" t="n">
        <v>49200</v>
      </c>
      <c r="O2029" s="41" t="n">
        <v>6190</v>
      </c>
      <c r="P2029" s="41" t="n">
        <v>0</v>
      </c>
      <c r="Q2029" s="41" t="n">
        <v>0</v>
      </c>
      <c r="R2029" s="41" t="n">
        <v>4200</v>
      </c>
      <c r="S2029" s="28">
        <f>L2029*Settings!$C$7</f>
        <v/>
      </c>
      <c r="T2029" s="34">
        <f>O2029+P2029+Q2029+R2029</f>
        <v/>
      </c>
      <c r="U2029" s="34">
        <f>N2029+T2029</f>
        <v/>
      </c>
      <c r="V2029" s="33">
        <f>N2029/S2029</f>
        <v/>
      </c>
      <c r="W2029" s="33">
        <f>T2029/S2029</f>
        <v/>
      </c>
      <c r="X2029" s="33">
        <f>U2029/S2029</f>
        <v/>
      </c>
      <c r="Y2029" s="4">
        <f>IF(T2029&gt;0,1,0)</f>
        <v/>
      </c>
      <c r="Z2029" s="4">
        <f>INDEX('Job Evaluation'!$I$5:$I$40,MATCH(G2029,'Job Evaluation'!$A$5:$A$40,0))</f>
        <v/>
      </c>
      <c r="AA2029" s="4">
        <f>SUMPRODUCT(($C$2:$C$3444=C2029)*($X$2:$X$3444&lt;X2029))+SUMPRODUCT(($C$2:C2029=C2029)*($X$2:X2029=X2029))</f>
        <v/>
      </c>
      <c r="AB2029" s="4">
        <f>MIN(4,INT((AA2029-1)*4/COUNTIF($C$2:$C$3444,C2029))+1)</f>
        <v/>
      </c>
    </row>
    <row r="2030">
      <c r="A2030" s="5" t="inlineStr">
        <is>
          <t>W02348</t>
        </is>
      </c>
      <c r="B2030" s="5" t="inlineStr">
        <is>
          <t>PL · Kraków</t>
        </is>
      </c>
      <c r="C2030" s="5" t="inlineStr">
        <is>
          <t>PL</t>
        </is>
      </c>
      <c r="D2030" s="5" t="inlineStr">
        <is>
          <t>Krakow</t>
        </is>
      </c>
      <c r="E2030" s="5" t="inlineStr">
        <is>
          <t>Tech</t>
        </is>
      </c>
      <c r="F2030" s="5" t="inlineStr">
        <is>
          <t>L4</t>
        </is>
      </c>
      <c r="G2030" s="5" t="inlineStr">
        <is>
          <t>Tech L4</t>
        </is>
      </c>
      <c r="H2030" s="5" t="inlineStr">
        <is>
          <t>M</t>
        </is>
      </c>
      <c r="I2030" s="5" t="inlineStr">
        <is>
          <t>Permanent</t>
        </is>
      </c>
      <c r="J2030" s="5" t="inlineStr">
        <is>
          <t>Hybrid</t>
        </is>
      </c>
      <c r="K2030" s="5" t="n">
        <v>1</v>
      </c>
      <c r="L2030" s="5" t="n">
        <v>40</v>
      </c>
      <c r="M2030" s="5" t="n">
        <v>4</v>
      </c>
      <c r="N2030" s="41" t="n">
        <v>62800</v>
      </c>
      <c r="O2030" s="41" t="n">
        <v>6250</v>
      </c>
      <c r="P2030" s="41" t="n">
        <v>0</v>
      </c>
      <c r="Q2030" s="41" t="n">
        <v>0</v>
      </c>
      <c r="R2030" s="41" t="n">
        <v>0</v>
      </c>
      <c r="S2030" s="28">
        <f>L2030*Settings!$C$7</f>
        <v/>
      </c>
      <c r="T2030" s="34">
        <f>O2030+P2030+Q2030+R2030</f>
        <v/>
      </c>
      <c r="U2030" s="34">
        <f>N2030+T2030</f>
        <v/>
      </c>
      <c r="V2030" s="33">
        <f>N2030/S2030</f>
        <v/>
      </c>
      <c r="W2030" s="33">
        <f>T2030/S2030</f>
        <v/>
      </c>
      <c r="X2030" s="33">
        <f>U2030/S2030</f>
        <v/>
      </c>
      <c r="Y2030" s="4">
        <f>IF(T2030&gt;0,1,0)</f>
        <v/>
      </c>
      <c r="Z2030" s="4">
        <f>INDEX('Job Evaluation'!$I$5:$I$40,MATCH(G2030,'Job Evaluation'!$A$5:$A$40,0))</f>
        <v/>
      </c>
      <c r="AA2030" s="4">
        <f>SUMPRODUCT(($C$2:$C$3444=C2030)*($X$2:$X$3444&lt;X2030))+SUMPRODUCT(($C$2:C2030=C2030)*($X$2:X2030=X2030))</f>
        <v/>
      </c>
      <c r="AB2030" s="4">
        <f>MIN(4,INT((AA2030-1)*4/COUNTIF($C$2:$C$3444,C2030))+1)</f>
        <v/>
      </c>
    </row>
    <row r="2031">
      <c r="A2031" s="5" t="inlineStr">
        <is>
          <t>W02349</t>
        </is>
      </c>
      <c r="B2031" s="5" t="inlineStr">
        <is>
          <t>IT · Milan</t>
        </is>
      </c>
      <c r="C2031" s="5" t="inlineStr">
        <is>
          <t>IT</t>
        </is>
      </c>
      <c r="D2031" s="5" t="inlineStr">
        <is>
          <t>Milan</t>
        </is>
      </c>
      <c r="E2031" s="5" t="inlineStr">
        <is>
          <t>Customer Service</t>
        </is>
      </c>
      <c r="F2031" s="5" t="inlineStr">
        <is>
          <t>L3</t>
        </is>
      </c>
      <c r="G2031" s="5" t="inlineStr">
        <is>
          <t>Customer Service L3</t>
        </is>
      </c>
      <c r="H2031" s="5" t="inlineStr">
        <is>
          <t>M</t>
        </is>
      </c>
      <c r="I2031" s="5" t="inlineStr">
        <is>
          <t>Permanent</t>
        </is>
      </c>
      <c r="J2031" s="5" t="inlineStr">
        <is>
          <t>Onsite</t>
        </is>
      </c>
      <c r="K2031" s="5" t="n">
        <v>1</v>
      </c>
      <c r="L2031" s="5" t="n">
        <v>40</v>
      </c>
      <c r="M2031" s="5" t="n">
        <v>3</v>
      </c>
      <c r="N2031" s="41" t="n">
        <v>39700</v>
      </c>
      <c r="O2031" s="41" t="n">
        <v>2060</v>
      </c>
      <c r="P2031" s="41" t="n">
        <v>0</v>
      </c>
      <c r="Q2031" s="41" t="n">
        <v>1320</v>
      </c>
      <c r="R2031" s="41" t="n">
        <v>0</v>
      </c>
      <c r="S2031" s="28">
        <f>L2031*Settings!$C$7</f>
        <v/>
      </c>
      <c r="T2031" s="34">
        <f>O2031+P2031+Q2031+R2031</f>
        <v/>
      </c>
      <c r="U2031" s="34">
        <f>N2031+T2031</f>
        <v/>
      </c>
      <c r="V2031" s="33">
        <f>N2031/S2031</f>
        <v/>
      </c>
      <c r="W2031" s="33">
        <f>T2031/S2031</f>
        <v/>
      </c>
      <c r="X2031" s="33">
        <f>U2031/S2031</f>
        <v/>
      </c>
      <c r="Y2031" s="4">
        <f>IF(T2031&gt;0,1,0)</f>
        <v/>
      </c>
      <c r="Z2031" s="4">
        <f>INDEX('Job Evaluation'!$I$5:$I$40,MATCH(G2031,'Job Evaluation'!$A$5:$A$40,0))</f>
        <v/>
      </c>
      <c r="AA2031" s="4">
        <f>SUMPRODUCT(($C$2:$C$3444=C2031)*($X$2:$X$3444&lt;X2031))+SUMPRODUCT(($C$2:C2031=C2031)*($X$2:X2031=X2031))</f>
        <v/>
      </c>
      <c r="AB2031" s="4">
        <f>MIN(4,INT((AA2031-1)*4/COUNTIF($C$2:$C$3444,C2031))+1)</f>
        <v/>
      </c>
    </row>
    <row r="2032">
      <c r="A2032" s="5" t="inlineStr">
        <is>
          <t>W02350</t>
        </is>
      </c>
      <c r="B2032" s="5" t="inlineStr">
        <is>
          <t>DE · Munich</t>
        </is>
      </c>
      <c r="C2032" s="5" t="inlineStr">
        <is>
          <t>DE</t>
        </is>
      </c>
      <c r="D2032" s="5" t="inlineStr">
        <is>
          <t>Munich</t>
        </is>
      </c>
      <c r="E2032" s="5" t="inlineStr">
        <is>
          <t>Tech</t>
        </is>
      </c>
      <c r="F2032" s="5" t="inlineStr">
        <is>
          <t>L2</t>
        </is>
      </c>
      <c r="G2032" s="5" t="inlineStr">
        <is>
          <t>Tech L2</t>
        </is>
      </c>
      <c r="H2032" s="5" t="inlineStr">
        <is>
          <t>F</t>
        </is>
      </c>
      <c r="I2032" s="5" t="inlineStr">
        <is>
          <t>Permanent</t>
        </is>
      </c>
      <c r="J2032" s="5" t="inlineStr">
        <is>
          <t>Onsite</t>
        </is>
      </c>
      <c r="K2032" s="5" t="n">
        <v>1</v>
      </c>
      <c r="L2032" s="5" t="n">
        <v>40</v>
      </c>
      <c r="M2032" s="5" t="n">
        <v>4</v>
      </c>
      <c r="N2032" s="41" t="n">
        <v>61500</v>
      </c>
      <c r="O2032" s="41" t="n">
        <v>0</v>
      </c>
      <c r="P2032" s="41" t="n">
        <v>0</v>
      </c>
      <c r="Q2032" s="41" t="n">
        <v>0</v>
      </c>
      <c r="R2032" s="41" t="n">
        <v>0</v>
      </c>
      <c r="S2032" s="28">
        <f>L2032*Settings!$C$7</f>
        <v/>
      </c>
      <c r="T2032" s="34">
        <f>O2032+P2032+Q2032+R2032</f>
        <v/>
      </c>
      <c r="U2032" s="34">
        <f>N2032+T2032</f>
        <v/>
      </c>
      <c r="V2032" s="33">
        <f>N2032/S2032</f>
        <v/>
      </c>
      <c r="W2032" s="33">
        <f>T2032/S2032</f>
        <v/>
      </c>
      <c r="X2032" s="33">
        <f>U2032/S2032</f>
        <v/>
      </c>
      <c r="Y2032" s="4">
        <f>IF(T2032&gt;0,1,0)</f>
        <v/>
      </c>
      <c r="Z2032" s="4">
        <f>INDEX('Job Evaluation'!$I$5:$I$40,MATCH(G2032,'Job Evaluation'!$A$5:$A$40,0))</f>
        <v/>
      </c>
      <c r="AA2032" s="4">
        <f>SUMPRODUCT(($C$2:$C$3444=C2032)*($X$2:$X$3444&lt;X2032))+SUMPRODUCT(($C$2:C2032=C2032)*($X$2:X2032=X2032))</f>
        <v/>
      </c>
      <c r="AB2032" s="4">
        <f>MIN(4,INT((AA2032-1)*4/COUNTIF($C$2:$C$3444,C2032))+1)</f>
        <v/>
      </c>
    </row>
    <row r="2033">
      <c r="A2033" s="5" t="inlineStr">
        <is>
          <t>W02353</t>
        </is>
      </c>
      <c r="B2033" s="5" t="inlineStr">
        <is>
          <t>ES · Barcelona</t>
        </is>
      </c>
      <c r="C2033" s="5" t="inlineStr">
        <is>
          <t>ES</t>
        </is>
      </c>
      <c r="D2033" s="5" t="inlineStr">
        <is>
          <t>Barcelona</t>
        </is>
      </c>
      <c r="E2033" s="5" t="inlineStr">
        <is>
          <t>Sales</t>
        </is>
      </c>
      <c r="F2033" s="5" t="inlineStr">
        <is>
          <t>L1</t>
        </is>
      </c>
      <c r="G2033" s="5" t="inlineStr">
        <is>
          <t>Sales L1</t>
        </is>
      </c>
      <c r="H2033" s="5" t="inlineStr">
        <is>
          <t>M</t>
        </is>
      </c>
      <c r="I2033" s="5" t="inlineStr">
        <is>
          <t>Permanent</t>
        </is>
      </c>
      <c r="J2033" s="5" t="inlineStr">
        <is>
          <t>Remote</t>
        </is>
      </c>
      <c r="K2033" s="5" t="n">
        <v>1</v>
      </c>
      <c r="L2033" s="5" t="n">
        <v>40</v>
      </c>
      <c r="M2033" s="5" t="n">
        <v>4</v>
      </c>
      <c r="N2033" s="41" t="n">
        <v>23300</v>
      </c>
      <c r="O2033" s="41" t="n">
        <v>0</v>
      </c>
      <c r="P2033" s="41" t="n">
        <v>3130</v>
      </c>
      <c r="Q2033" s="41" t="n">
        <v>0</v>
      </c>
      <c r="R2033" s="41" t="n">
        <v>0</v>
      </c>
      <c r="S2033" s="28">
        <f>L2033*Settings!$C$7</f>
        <v/>
      </c>
      <c r="T2033" s="34">
        <f>O2033+P2033+Q2033+R2033</f>
        <v/>
      </c>
      <c r="U2033" s="34">
        <f>N2033+T2033</f>
        <v/>
      </c>
      <c r="V2033" s="33">
        <f>N2033/S2033</f>
        <v/>
      </c>
      <c r="W2033" s="33">
        <f>T2033/S2033</f>
        <v/>
      </c>
      <c r="X2033" s="33">
        <f>U2033/S2033</f>
        <v/>
      </c>
      <c r="Y2033" s="4">
        <f>IF(T2033&gt;0,1,0)</f>
        <v/>
      </c>
      <c r="Z2033" s="4">
        <f>INDEX('Job Evaluation'!$I$5:$I$40,MATCH(G2033,'Job Evaluation'!$A$5:$A$40,0))</f>
        <v/>
      </c>
      <c r="AA2033" s="4">
        <f>SUMPRODUCT(($C$2:$C$3444=C2033)*($X$2:$X$3444&lt;X2033))+SUMPRODUCT(($C$2:C2033=C2033)*($X$2:X2033=X2033))</f>
        <v/>
      </c>
      <c r="AB2033" s="4">
        <f>MIN(4,INT((AA2033-1)*4/COUNTIF($C$2:$C$3444,C2033))+1)</f>
        <v/>
      </c>
    </row>
    <row r="2034">
      <c r="A2034" s="5" t="inlineStr">
        <is>
          <t>W02354</t>
        </is>
      </c>
      <c r="B2034" s="5" t="inlineStr">
        <is>
          <t>PL · Kraków</t>
        </is>
      </c>
      <c r="C2034" s="5" t="inlineStr">
        <is>
          <t>PL</t>
        </is>
      </c>
      <c r="D2034" s="5" t="inlineStr">
        <is>
          <t>Krakow</t>
        </is>
      </c>
      <c r="E2034" s="5" t="inlineStr">
        <is>
          <t>Tech</t>
        </is>
      </c>
      <c r="F2034" s="5" t="inlineStr">
        <is>
          <t>L5</t>
        </is>
      </c>
      <c r="G2034" s="5" t="inlineStr">
        <is>
          <t>Tech L5</t>
        </is>
      </c>
      <c r="H2034" s="5" t="inlineStr">
        <is>
          <t>F</t>
        </is>
      </c>
      <c r="I2034" s="5" t="inlineStr">
        <is>
          <t>Permanent</t>
        </is>
      </c>
      <c r="J2034" s="5" t="inlineStr">
        <is>
          <t>Hybrid</t>
        </is>
      </c>
      <c r="K2034" s="5" t="n">
        <v>1</v>
      </c>
      <c r="L2034" s="5" t="n">
        <v>40</v>
      </c>
      <c r="M2034" s="5" t="n">
        <v>5</v>
      </c>
      <c r="N2034" s="41" t="n">
        <v>70850</v>
      </c>
      <c r="O2034" s="41" t="n">
        <v>13290</v>
      </c>
      <c r="P2034" s="41" t="n">
        <v>0</v>
      </c>
      <c r="Q2034" s="41" t="n">
        <v>0</v>
      </c>
      <c r="R2034" s="41" t="n">
        <v>4200</v>
      </c>
      <c r="S2034" s="28">
        <f>L2034*Settings!$C$7</f>
        <v/>
      </c>
      <c r="T2034" s="34">
        <f>O2034+P2034+Q2034+R2034</f>
        <v/>
      </c>
      <c r="U2034" s="34">
        <f>N2034+T2034</f>
        <v/>
      </c>
      <c r="V2034" s="33">
        <f>N2034/S2034</f>
        <v/>
      </c>
      <c r="W2034" s="33">
        <f>T2034/S2034</f>
        <v/>
      </c>
      <c r="X2034" s="33">
        <f>U2034/S2034</f>
        <v/>
      </c>
      <c r="Y2034" s="4">
        <f>IF(T2034&gt;0,1,0)</f>
        <v/>
      </c>
      <c r="Z2034" s="4">
        <f>INDEX('Job Evaluation'!$I$5:$I$40,MATCH(G2034,'Job Evaluation'!$A$5:$A$40,0))</f>
        <v/>
      </c>
      <c r="AA2034" s="4">
        <f>SUMPRODUCT(($C$2:$C$3444=C2034)*($X$2:$X$3444&lt;X2034))+SUMPRODUCT(($C$2:C2034=C2034)*($X$2:X2034=X2034))</f>
        <v/>
      </c>
      <c r="AB2034" s="4">
        <f>MIN(4,INT((AA2034-1)*4/COUNTIF($C$2:$C$3444,C2034))+1)</f>
        <v/>
      </c>
    </row>
    <row r="2035">
      <c r="A2035" s="5" t="inlineStr">
        <is>
          <t>W02355</t>
        </is>
      </c>
      <c r="B2035" s="5" t="inlineStr">
        <is>
          <t>IT · Milan</t>
        </is>
      </c>
      <c r="C2035" s="5" t="inlineStr">
        <is>
          <t>IT</t>
        </is>
      </c>
      <c r="D2035" s="5" t="inlineStr">
        <is>
          <t>Milan</t>
        </is>
      </c>
      <c r="E2035" s="5" t="inlineStr">
        <is>
          <t>Customer Service</t>
        </is>
      </c>
      <c r="F2035" s="5" t="inlineStr">
        <is>
          <t>L3</t>
        </is>
      </c>
      <c r="G2035" s="5" t="inlineStr">
        <is>
          <t>Customer Service L3</t>
        </is>
      </c>
      <c r="H2035" s="5" t="inlineStr">
        <is>
          <t>F</t>
        </is>
      </c>
      <c r="I2035" s="5" t="inlineStr">
        <is>
          <t>Fixed-term</t>
        </is>
      </c>
      <c r="J2035" s="5" t="inlineStr">
        <is>
          <t>Hybrid</t>
        </is>
      </c>
      <c r="K2035" s="5" t="n">
        <v>1</v>
      </c>
      <c r="L2035" s="5" t="n">
        <v>40</v>
      </c>
      <c r="M2035" s="5" t="n">
        <v>3</v>
      </c>
      <c r="N2035" s="41" t="n">
        <v>33950</v>
      </c>
      <c r="O2035" s="41" t="n">
        <v>1750</v>
      </c>
      <c r="P2035" s="41" t="n">
        <v>0</v>
      </c>
      <c r="Q2035" s="41" t="n">
        <v>0</v>
      </c>
      <c r="R2035" s="41" t="n">
        <v>0</v>
      </c>
      <c r="S2035" s="28">
        <f>L2035*Settings!$C$7</f>
        <v/>
      </c>
      <c r="T2035" s="34">
        <f>O2035+P2035+Q2035+R2035</f>
        <v/>
      </c>
      <c r="U2035" s="34">
        <f>N2035+T2035</f>
        <v/>
      </c>
      <c r="V2035" s="33">
        <f>N2035/S2035</f>
        <v/>
      </c>
      <c r="W2035" s="33">
        <f>T2035/S2035</f>
        <v/>
      </c>
      <c r="X2035" s="33">
        <f>U2035/S2035</f>
        <v/>
      </c>
      <c r="Y2035" s="4">
        <f>IF(T2035&gt;0,1,0)</f>
        <v/>
      </c>
      <c r="Z2035" s="4">
        <f>INDEX('Job Evaluation'!$I$5:$I$40,MATCH(G2035,'Job Evaluation'!$A$5:$A$40,0))</f>
        <v/>
      </c>
      <c r="AA2035" s="4">
        <f>SUMPRODUCT(($C$2:$C$3444=C2035)*($X$2:$X$3444&lt;X2035))+SUMPRODUCT(($C$2:C2035=C2035)*($X$2:X2035=X2035))</f>
        <v/>
      </c>
      <c r="AB2035" s="4">
        <f>MIN(4,INT((AA2035-1)*4/COUNTIF($C$2:$C$3444,C2035))+1)</f>
        <v/>
      </c>
    </row>
    <row r="2036">
      <c r="A2036" s="5" t="inlineStr">
        <is>
          <t>W02356</t>
        </is>
      </c>
      <c r="B2036" s="5" t="inlineStr">
        <is>
          <t>PL · Kraków</t>
        </is>
      </c>
      <c r="C2036" s="5" t="inlineStr">
        <is>
          <t>PL</t>
        </is>
      </c>
      <c r="D2036" s="5" t="inlineStr">
        <is>
          <t>Krakow</t>
        </is>
      </c>
      <c r="E2036" s="5" t="inlineStr">
        <is>
          <t>Customer Service</t>
        </is>
      </c>
      <c r="F2036" s="5" t="inlineStr">
        <is>
          <t>L2</t>
        </is>
      </c>
      <c r="G2036" s="5" t="inlineStr">
        <is>
          <t>Customer Service L2</t>
        </is>
      </c>
      <c r="H2036" s="5" t="inlineStr">
        <is>
          <t>F</t>
        </is>
      </c>
      <c r="I2036" s="5" t="inlineStr">
        <is>
          <t>Permanent</t>
        </is>
      </c>
      <c r="J2036" s="5" t="inlineStr">
        <is>
          <t>Hybrid</t>
        </is>
      </c>
      <c r="K2036" s="5" t="n">
        <v>1</v>
      </c>
      <c r="L2036" s="5" t="n">
        <v>40</v>
      </c>
      <c r="M2036" s="5" t="n">
        <v>2</v>
      </c>
      <c r="N2036" s="41" t="n">
        <v>24000</v>
      </c>
      <c r="O2036" s="41" t="n">
        <v>0</v>
      </c>
      <c r="P2036" s="41" t="n">
        <v>0</v>
      </c>
      <c r="Q2036" s="41" t="n">
        <v>0</v>
      </c>
      <c r="R2036" s="41" t="n">
        <v>0</v>
      </c>
      <c r="S2036" s="28">
        <f>L2036*Settings!$C$7</f>
        <v/>
      </c>
      <c r="T2036" s="34">
        <f>O2036+P2036+Q2036+R2036</f>
        <v/>
      </c>
      <c r="U2036" s="34">
        <f>N2036+T2036</f>
        <v/>
      </c>
      <c r="V2036" s="33">
        <f>N2036/S2036</f>
        <v/>
      </c>
      <c r="W2036" s="33">
        <f>T2036/S2036</f>
        <v/>
      </c>
      <c r="X2036" s="33">
        <f>U2036/S2036</f>
        <v/>
      </c>
      <c r="Y2036" s="4">
        <f>IF(T2036&gt;0,1,0)</f>
        <v/>
      </c>
      <c r="Z2036" s="4">
        <f>INDEX('Job Evaluation'!$I$5:$I$40,MATCH(G2036,'Job Evaluation'!$A$5:$A$40,0))</f>
        <v/>
      </c>
      <c r="AA2036" s="4">
        <f>SUMPRODUCT(($C$2:$C$3444=C2036)*($X$2:$X$3444&lt;X2036))+SUMPRODUCT(($C$2:C2036=C2036)*($X$2:X2036=X2036))</f>
        <v/>
      </c>
      <c r="AB2036" s="4">
        <f>MIN(4,INT((AA2036-1)*4/COUNTIF($C$2:$C$3444,C2036))+1)</f>
        <v/>
      </c>
    </row>
    <row r="2037">
      <c r="A2037" s="5" t="inlineStr">
        <is>
          <t>W02357</t>
        </is>
      </c>
      <c r="B2037" s="5" t="inlineStr">
        <is>
          <t>PL · Kraków</t>
        </is>
      </c>
      <c r="C2037" s="5" t="inlineStr">
        <is>
          <t>PL</t>
        </is>
      </c>
      <c r="D2037" s="5" t="inlineStr">
        <is>
          <t>Krakow</t>
        </is>
      </c>
      <c r="E2037" s="5" t="inlineStr">
        <is>
          <t>Tech</t>
        </is>
      </c>
      <c r="F2037" s="5" t="inlineStr">
        <is>
          <t>L1</t>
        </is>
      </c>
      <c r="G2037" s="5" t="inlineStr">
        <is>
          <t>Tech L1</t>
        </is>
      </c>
      <c r="H2037" s="5" t="inlineStr">
        <is>
          <t>F</t>
        </is>
      </c>
      <c r="I2037" s="5" t="inlineStr">
        <is>
          <t>Fixed-term</t>
        </is>
      </c>
      <c r="J2037" s="5" t="inlineStr">
        <is>
          <t>Hybrid</t>
        </is>
      </c>
      <c r="K2037" s="5" t="n">
        <v>1</v>
      </c>
      <c r="L2037" s="5" t="n">
        <v>40</v>
      </c>
      <c r="M2037" s="5" t="n">
        <v>1</v>
      </c>
      <c r="N2037" s="41" t="n">
        <v>24550</v>
      </c>
      <c r="O2037" s="41" t="n">
        <v>0</v>
      </c>
      <c r="P2037" s="41" t="n">
        <v>0</v>
      </c>
      <c r="Q2037" s="41" t="n">
        <v>0</v>
      </c>
      <c r="R2037" s="41" t="n">
        <v>0</v>
      </c>
      <c r="S2037" s="28">
        <f>L2037*Settings!$C$7</f>
        <v/>
      </c>
      <c r="T2037" s="34">
        <f>O2037+P2037+Q2037+R2037</f>
        <v/>
      </c>
      <c r="U2037" s="34">
        <f>N2037+T2037</f>
        <v/>
      </c>
      <c r="V2037" s="33">
        <f>N2037/S2037</f>
        <v/>
      </c>
      <c r="W2037" s="33">
        <f>T2037/S2037</f>
        <v/>
      </c>
      <c r="X2037" s="33">
        <f>U2037/S2037</f>
        <v/>
      </c>
      <c r="Y2037" s="4">
        <f>IF(T2037&gt;0,1,0)</f>
        <v/>
      </c>
      <c r="Z2037" s="4">
        <f>INDEX('Job Evaluation'!$I$5:$I$40,MATCH(G2037,'Job Evaluation'!$A$5:$A$40,0))</f>
        <v/>
      </c>
      <c r="AA2037" s="4">
        <f>SUMPRODUCT(($C$2:$C$3444=C2037)*($X$2:$X$3444&lt;X2037))+SUMPRODUCT(($C$2:C2037=C2037)*($X$2:X2037=X2037))</f>
        <v/>
      </c>
      <c r="AB2037" s="4">
        <f>MIN(4,INT((AA2037-1)*4/COUNTIF($C$2:$C$3444,C2037))+1)</f>
        <v/>
      </c>
    </row>
    <row r="2038">
      <c r="A2038" s="5" t="inlineStr">
        <is>
          <t>W02359</t>
        </is>
      </c>
      <c r="B2038" s="5" t="inlineStr">
        <is>
          <t>DE · Munich</t>
        </is>
      </c>
      <c r="C2038" s="5" t="inlineStr">
        <is>
          <t>DE</t>
        </is>
      </c>
      <c r="D2038" s="5" t="inlineStr">
        <is>
          <t>Munich</t>
        </is>
      </c>
      <c r="E2038" s="5" t="inlineStr">
        <is>
          <t>Tech</t>
        </is>
      </c>
      <c r="F2038" s="5" t="inlineStr">
        <is>
          <t>L2</t>
        </is>
      </c>
      <c r="G2038" s="5" t="inlineStr">
        <is>
          <t>Tech L2</t>
        </is>
      </c>
      <c r="H2038" s="5" t="inlineStr">
        <is>
          <t>F</t>
        </is>
      </c>
      <c r="I2038" s="5" t="inlineStr">
        <is>
          <t>Permanent</t>
        </is>
      </c>
      <c r="J2038" s="5" t="inlineStr">
        <is>
          <t>Hybrid</t>
        </is>
      </c>
      <c r="K2038" s="5" t="n">
        <v>1</v>
      </c>
      <c r="L2038" s="5" t="n">
        <v>40</v>
      </c>
      <c r="M2038" s="5" t="n">
        <v>3</v>
      </c>
      <c r="N2038" s="41" t="n">
        <v>62950</v>
      </c>
      <c r="O2038" s="41" t="n">
        <v>0</v>
      </c>
      <c r="P2038" s="41" t="n">
        <v>0</v>
      </c>
      <c r="Q2038" s="41" t="n">
        <v>0</v>
      </c>
      <c r="R2038" s="41" t="n">
        <v>0</v>
      </c>
      <c r="S2038" s="28">
        <f>L2038*Settings!$C$7</f>
        <v/>
      </c>
      <c r="T2038" s="34">
        <f>O2038+P2038+Q2038+R2038</f>
        <v/>
      </c>
      <c r="U2038" s="34">
        <f>N2038+T2038</f>
        <v/>
      </c>
      <c r="V2038" s="33">
        <f>N2038/S2038</f>
        <v/>
      </c>
      <c r="W2038" s="33">
        <f>T2038/S2038</f>
        <v/>
      </c>
      <c r="X2038" s="33">
        <f>U2038/S2038</f>
        <v/>
      </c>
      <c r="Y2038" s="4">
        <f>IF(T2038&gt;0,1,0)</f>
        <v/>
      </c>
      <c r="Z2038" s="4">
        <f>INDEX('Job Evaluation'!$I$5:$I$40,MATCH(G2038,'Job Evaluation'!$A$5:$A$40,0))</f>
        <v/>
      </c>
      <c r="AA2038" s="4">
        <f>SUMPRODUCT(($C$2:$C$3444=C2038)*($X$2:$X$3444&lt;X2038))+SUMPRODUCT(($C$2:C2038=C2038)*($X$2:X2038=X2038))</f>
        <v/>
      </c>
      <c r="AB2038" s="4">
        <f>MIN(4,INT((AA2038-1)*4/COUNTIF($C$2:$C$3444,C2038))+1)</f>
        <v/>
      </c>
    </row>
    <row r="2039">
      <c r="A2039" s="5" t="inlineStr">
        <is>
          <t>W02361</t>
        </is>
      </c>
      <c r="B2039" s="5" t="inlineStr">
        <is>
          <t>DE · Munich</t>
        </is>
      </c>
      <c r="C2039" s="5" t="inlineStr">
        <is>
          <t>DE</t>
        </is>
      </c>
      <c r="D2039" s="5" t="inlineStr">
        <is>
          <t>Munich</t>
        </is>
      </c>
      <c r="E2039" s="5" t="inlineStr">
        <is>
          <t>Finance</t>
        </is>
      </c>
      <c r="F2039" s="5" t="inlineStr">
        <is>
          <t>L1</t>
        </is>
      </c>
      <c r="G2039" s="5" t="inlineStr">
        <is>
          <t>Finance L1</t>
        </is>
      </c>
      <c r="H2039" s="5" t="inlineStr">
        <is>
          <t>M</t>
        </is>
      </c>
      <c r="I2039" s="5" t="inlineStr">
        <is>
          <t>Permanent</t>
        </is>
      </c>
      <c r="J2039" s="5" t="inlineStr">
        <is>
          <t>Hybrid</t>
        </is>
      </c>
      <c r="K2039" s="5" t="n">
        <v>1</v>
      </c>
      <c r="L2039" s="5" t="n">
        <v>40</v>
      </c>
      <c r="M2039" s="5" t="n">
        <v>3</v>
      </c>
      <c r="N2039" s="41" t="n">
        <v>40300</v>
      </c>
      <c r="O2039" s="41" t="n">
        <v>0</v>
      </c>
      <c r="P2039" s="41" t="n">
        <v>0</v>
      </c>
      <c r="Q2039" s="41" t="n">
        <v>0</v>
      </c>
      <c r="R2039" s="41" t="n">
        <v>0</v>
      </c>
      <c r="S2039" s="28">
        <f>L2039*Settings!$C$7</f>
        <v/>
      </c>
      <c r="T2039" s="34">
        <f>O2039+P2039+Q2039+R2039</f>
        <v/>
      </c>
      <c r="U2039" s="34">
        <f>N2039+T2039</f>
        <v/>
      </c>
      <c r="V2039" s="33">
        <f>N2039/S2039</f>
        <v/>
      </c>
      <c r="W2039" s="33">
        <f>T2039/S2039</f>
        <v/>
      </c>
      <c r="X2039" s="33">
        <f>U2039/S2039</f>
        <v/>
      </c>
      <c r="Y2039" s="4">
        <f>IF(T2039&gt;0,1,0)</f>
        <v/>
      </c>
      <c r="Z2039" s="4">
        <f>INDEX('Job Evaluation'!$I$5:$I$40,MATCH(G2039,'Job Evaluation'!$A$5:$A$40,0))</f>
        <v/>
      </c>
      <c r="AA2039" s="4">
        <f>SUMPRODUCT(($C$2:$C$3444=C2039)*($X$2:$X$3444&lt;X2039))+SUMPRODUCT(($C$2:C2039=C2039)*($X$2:X2039=X2039))</f>
        <v/>
      </c>
      <c r="AB2039" s="4">
        <f>MIN(4,INT((AA2039-1)*4/COUNTIF($C$2:$C$3444,C2039))+1)</f>
        <v/>
      </c>
    </row>
    <row r="2040">
      <c r="A2040" s="5" t="inlineStr">
        <is>
          <t>W02362</t>
        </is>
      </c>
      <c r="B2040" s="5" t="inlineStr">
        <is>
          <t>PL · Kraków</t>
        </is>
      </c>
      <c r="C2040" s="5" t="inlineStr">
        <is>
          <t>PL</t>
        </is>
      </c>
      <c r="D2040" s="5" t="inlineStr">
        <is>
          <t>Krakow</t>
        </is>
      </c>
      <c r="E2040" s="5" t="inlineStr">
        <is>
          <t>Customer Service</t>
        </is>
      </c>
      <c r="F2040" s="5" t="inlineStr">
        <is>
          <t>L3</t>
        </is>
      </c>
      <c r="G2040" s="5" t="inlineStr">
        <is>
          <t>Customer Service L3</t>
        </is>
      </c>
      <c r="H2040" s="5" t="inlineStr">
        <is>
          <t>M</t>
        </is>
      </c>
      <c r="I2040" s="5" t="inlineStr">
        <is>
          <t>Permanent</t>
        </is>
      </c>
      <c r="J2040" s="5" t="inlineStr">
        <is>
          <t>Hybrid</t>
        </is>
      </c>
      <c r="K2040" s="5" t="n">
        <v>1</v>
      </c>
      <c r="L2040" s="5" t="n">
        <v>40</v>
      </c>
      <c r="M2040" s="5" t="n">
        <v>2</v>
      </c>
      <c r="N2040" s="41" t="n">
        <v>30700</v>
      </c>
      <c r="O2040" s="41" t="n">
        <v>770</v>
      </c>
      <c r="P2040" s="41" t="n">
        <v>0</v>
      </c>
      <c r="Q2040" s="41" t="n">
        <v>0</v>
      </c>
      <c r="R2040" s="41" t="n">
        <v>0</v>
      </c>
      <c r="S2040" s="28">
        <f>L2040*Settings!$C$7</f>
        <v/>
      </c>
      <c r="T2040" s="34">
        <f>O2040+P2040+Q2040+R2040</f>
        <v/>
      </c>
      <c r="U2040" s="34">
        <f>N2040+T2040</f>
        <v/>
      </c>
      <c r="V2040" s="33">
        <f>N2040/S2040</f>
        <v/>
      </c>
      <c r="W2040" s="33">
        <f>T2040/S2040</f>
        <v/>
      </c>
      <c r="X2040" s="33">
        <f>U2040/S2040</f>
        <v/>
      </c>
      <c r="Y2040" s="4">
        <f>IF(T2040&gt;0,1,0)</f>
        <v/>
      </c>
      <c r="Z2040" s="4">
        <f>INDEX('Job Evaluation'!$I$5:$I$40,MATCH(G2040,'Job Evaluation'!$A$5:$A$40,0))</f>
        <v/>
      </c>
      <c r="AA2040" s="4">
        <f>SUMPRODUCT(($C$2:$C$3444=C2040)*($X$2:$X$3444&lt;X2040))+SUMPRODUCT(($C$2:C2040=C2040)*($X$2:X2040=X2040))</f>
        <v/>
      </c>
      <c r="AB2040" s="4">
        <f>MIN(4,INT((AA2040-1)*4/COUNTIF($C$2:$C$3444,C2040))+1)</f>
        <v/>
      </c>
    </row>
    <row r="2041">
      <c r="A2041" s="5" t="inlineStr">
        <is>
          <t>W02363</t>
        </is>
      </c>
      <c r="B2041" s="5" t="inlineStr">
        <is>
          <t>IT · Milan</t>
        </is>
      </c>
      <c r="C2041" s="5" t="inlineStr">
        <is>
          <t>IT</t>
        </is>
      </c>
      <c r="D2041" s="5" t="inlineStr">
        <is>
          <t>Milan</t>
        </is>
      </c>
      <c r="E2041" s="5" t="inlineStr">
        <is>
          <t>Operations</t>
        </is>
      </c>
      <c r="F2041" s="5" t="inlineStr">
        <is>
          <t>L5</t>
        </is>
      </c>
      <c r="G2041" s="5" t="inlineStr">
        <is>
          <t>Operations L5</t>
        </is>
      </c>
      <c r="H2041" s="5" t="inlineStr">
        <is>
          <t>M</t>
        </is>
      </c>
      <c r="I2041" s="5" t="inlineStr">
        <is>
          <t>Permanent</t>
        </is>
      </c>
      <c r="J2041" s="5" t="inlineStr">
        <is>
          <t>Onsite</t>
        </is>
      </c>
      <c r="K2041" s="5" t="n">
        <v>1</v>
      </c>
      <c r="L2041" s="5" t="n">
        <v>40</v>
      </c>
      <c r="M2041" s="5" t="n">
        <v>4</v>
      </c>
      <c r="N2041" s="41" t="n">
        <v>76500</v>
      </c>
      <c r="O2041" s="41" t="n">
        <v>12600</v>
      </c>
      <c r="P2041" s="41" t="n">
        <v>0</v>
      </c>
      <c r="Q2041" s="41" t="n">
        <v>0</v>
      </c>
      <c r="R2041" s="41" t="n">
        <v>6000</v>
      </c>
      <c r="S2041" s="28">
        <f>L2041*Settings!$C$7</f>
        <v/>
      </c>
      <c r="T2041" s="34">
        <f>O2041+P2041+Q2041+R2041</f>
        <v/>
      </c>
      <c r="U2041" s="34">
        <f>N2041+T2041</f>
        <v/>
      </c>
      <c r="V2041" s="33">
        <f>N2041/S2041</f>
        <v/>
      </c>
      <c r="W2041" s="33">
        <f>T2041/S2041</f>
        <v/>
      </c>
      <c r="X2041" s="33">
        <f>U2041/S2041</f>
        <v/>
      </c>
      <c r="Y2041" s="4">
        <f>IF(T2041&gt;0,1,0)</f>
        <v/>
      </c>
      <c r="Z2041" s="4">
        <f>INDEX('Job Evaluation'!$I$5:$I$40,MATCH(G2041,'Job Evaluation'!$A$5:$A$40,0))</f>
        <v/>
      </c>
      <c r="AA2041" s="4">
        <f>SUMPRODUCT(($C$2:$C$3444=C2041)*($X$2:$X$3444&lt;X2041))+SUMPRODUCT(($C$2:C2041=C2041)*($X$2:X2041=X2041))</f>
        <v/>
      </c>
      <c r="AB2041" s="4">
        <f>MIN(4,INT((AA2041-1)*4/COUNTIF($C$2:$C$3444,C2041))+1)</f>
        <v/>
      </c>
    </row>
    <row r="2042">
      <c r="A2042" s="5" t="inlineStr">
        <is>
          <t>W02364</t>
        </is>
      </c>
      <c r="B2042" s="5" t="inlineStr">
        <is>
          <t>IT · Milan</t>
        </is>
      </c>
      <c r="C2042" s="5" t="inlineStr">
        <is>
          <t>IT</t>
        </is>
      </c>
      <c r="D2042" s="5" t="inlineStr">
        <is>
          <t>Milan</t>
        </is>
      </c>
      <c r="E2042" s="5" t="inlineStr">
        <is>
          <t>Tech</t>
        </is>
      </c>
      <c r="F2042" s="5" t="inlineStr">
        <is>
          <t>L3</t>
        </is>
      </c>
      <c r="G2042" s="5" t="inlineStr">
        <is>
          <t>Tech L3</t>
        </is>
      </c>
      <c r="H2042" s="5" t="inlineStr">
        <is>
          <t>F</t>
        </is>
      </c>
      <c r="I2042" s="5" t="inlineStr">
        <is>
          <t>Fixed-term</t>
        </is>
      </c>
      <c r="J2042" s="5" t="inlineStr">
        <is>
          <t>Onsite</t>
        </is>
      </c>
      <c r="K2042" s="5" t="n">
        <v>1</v>
      </c>
      <c r="L2042" s="5" t="n">
        <v>40</v>
      </c>
      <c r="M2042" s="5" t="n">
        <v>2</v>
      </c>
      <c r="N2042" s="41" t="n">
        <v>45900</v>
      </c>
      <c r="O2042" s="41" t="n">
        <v>1130</v>
      </c>
      <c r="P2042" s="41" t="n">
        <v>0</v>
      </c>
      <c r="Q2042" s="41" t="n">
        <v>0</v>
      </c>
      <c r="R2042" s="41" t="n">
        <v>0</v>
      </c>
      <c r="S2042" s="28">
        <f>L2042*Settings!$C$7</f>
        <v/>
      </c>
      <c r="T2042" s="34">
        <f>O2042+P2042+Q2042+R2042</f>
        <v/>
      </c>
      <c r="U2042" s="34">
        <f>N2042+T2042</f>
        <v/>
      </c>
      <c r="V2042" s="33">
        <f>N2042/S2042</f>
        <v/>
      </c>
      <c r="W2042" s="33">
        <f>T2042/S2042</f>
        <v/>
      </c>
      <c r="X2042" s="33">
        <f>U2042/S2042</f>
        <v/>
      </c>
      <c r="Y2042" s="4">
        <f>IF(T2042&gt;0,1,0)</f>
        <v/>
      </c>
      <c r="Z2042" s="4">
        <f>INDEX('Job Evaluation'!$I$5:$I$40,MATCH(G2042,'Job Evaluation'!$A$5:$A$40,0))</f>
        <v/>
      </c>
      <c r="AA2042" s="4">
        <f>SUMPRODUCT(($C$2:$C$3444=C2042)*($X$2:$X$3444&lt;X2042))+SUMPRODUCT(($C$2:C2042=C2042)*($X$2:X2042=X2042))</f>
        <v/>
      </c>
      <c r="AB2042" s="4">
        <f>MIN(4,INT((AA2042-1)*4/COUNTIF($C$2:$C$3444,C2042))+1)</f>
        <v/>
      </c>
    </row>
    <row r="2043">
      <c r="A2043" s="5" t="inlineStr">
        <is>
          <t>W02365</t>
        </is>
      </c>
      <c r="B2043" s="5" t="inlineStr">
        <is>
          <t>PL · Kraków</t>
        </is>
      </c>
      <c r="C2043" s="5" t="inlineStr">
        <is>
          <t>PL</t>
        </is>
      </c>
      <c r="D2043" s="5" t="inlineStr">
        <is>
          <t>Krakow</t>
        </is>
      </c>
      <c r="E2043" s="5" t="inlineStr">
        <is>
          <t>Finance</t>
        </is>
      </c>
      <c r="F2043" s="5" t="inlineStr">
        <is>
          <t>L3</t>
        </is>
      </c>
      <c r="G2043" s="5" t="inlineStr">
        <is>
          <t>Finance L3</t>
        </is>
      </c>
      <c r="H2043" s="5" t="inlineStr">
        <is>
          <t>M</t>
        </is>
      </c>
      <c r="I2043" s="5" t="inlineStr">
        <is>
          <t>Permanent</t>
        </is>
      </c>
      <c r="J2043" s="5" t="inlineStr">
        <is>
          <t>Hybrid</t>
        </is>
      </c>
      <c r="K2043" s="5" t="n">
        <v>1</v>
      </c>
      <c r="L2043" s="5" t="n">
        <v>40</v>
      </c>
      <c r="M2043" s="5" t="n">
        <v>2</v>
      </c>
      <c r="N2043" s="41" t="n">
        <v>35050</v>
      </c>
      <c r="O2043" s="41" t="n">
        <v>860</v>
      </c>
      <c r="P2043" s="41" t="n">
        <v>0</v>
      </c>
      <c r="Q2043" s="41" t="n">
        <v>0</v>
      </c>
      <c r="R2043" s="41" t="n">
        <v>0</v>
      </c>
      <c r="S2043" s="28">
        <f>L2043*Settings!$C$7</f>
        <v/>
      </c>
      <c r="T2043" s="34">
        <f>O2043+P2043+Q2043+R2043</f>
        <v/>
      </c>
      <c r="U2043" s="34">
        <f>N2043+T2043</f>
        <v/>
      </c>
      <c r="V2043" s="33">
        <f>N2043/S2043</f>
        <v/>
      </c>
      <c r="W2043" s="33">
        <f>T2043/S2043</f>
        <v/>
      </c>
      <c r="X2043" s="33">
        <f>U2043/S2043</f>
        <v/>
      </c>
      <c r="Y2043" s="4">
        <f>IF(T2043&gt;0,1,0)</f>
        <v/>
      </c>
      <c r="Z2043" s="4">
        <f>INDEX('Job Evaluation'!$I$5:$I$40,MATCH(G2043,'Job Evaluation'!$A$5:$A$40,0))</f>
        <v/>
      </c>
      <c r="AA2043" s="4">
        <f>SUMPRODUCT(($C$2:$C$3444=C2043)*($X$2:$X$3444&lt;X2043))+SUMPRODUCT(($C$2:C2043=C2043)*($X$2:X2043=X2043))</f>
        <v/>
      </c>
      <c r="AB2043" s="4">
        <f>MIN(4,INT((AA2043-1)*4/COUNTIF($C$2:$C$3444,C2043))+1)</f>
        <v/>
      </c>
    </row>
    <row r="2044">
      <c r="A2044" s="5" t="inlineStr">
        <is>
          <t>W02366</t>
        </is>
      </c>
      <c r="B2044" s="5" t="inlineStr">
        <is>
          <t>ES · Barcelona</t>
        </is>
      </c>
      <c r="C2044" s="5" t="inlineStr">
        <is>
          <t>ES</t>
        </is>
      </c>
      <c r="D2044" s="5" t="inlineStr">
        <is>
          <t>Barcelona</t>
        </is>
      </c>
      <c r="E2044" s="5" t="inlineStr">
        <is>
          <t>Sales</t>
        </is>
      </c>
      <c r="F2044" s="5" t="inlineStr">
        <is>
          <t>L3</t>
        </is>
      </c>
      <c r="G2044" s="5" t="inlineStr">
        <is>
          <t>Sales L3</t>
        </is>
      </c>
      <c r="H2044" s="5" t="inlineStr">
        <is>
          <t>F</t>
        </is>
      </c>
      <c r="I2044" s="5" t="inlineStr">
        <is>
          <t>Fixed-term</t>
        </is>
      </c>
      <c r="J2044" s="5" t="inlineStr">
        <is>
          <t>Hybrid</t>
        </is>
      </c>
      <c r="K2044" s="5" t="n">
        <v>1</v>
      </c>
      <c r="L2044" s="5" t="n">
        <v>40</v>
      </c>
      <c r="M2044" s="5" t="n">
        <v>5</v>
      </c>
      <c r="N2044" s="41" t="n">
        <v>38200</v>
      </c>
      <c r="O2044" s="41" t="n">
        <v>2600</v>
      </c>
      <c r="P2044" s="41" t="n">
        <v>5770</v>
      </c>
      <c r="Q2044" s="41" t="n">
        <v>0</v>
      </c>
      <c r="R2044" s="41" t="n">
        <v>0</v>
      </c>
      <c r="S2044" s="28">
        <f>L2044*Settings!$C$7</f>
        <v/>
      </c>
      <c r="T2044" s="34">
        <f>O2044+P2044+Q2044+R2044</f>
        <v/>
      </c>
      <c r="U2044" s="34">
        <f>N2044+T2044</f>
        <v/>
      </c>
      <c r="V2044" s="33">
        <f>N2044/S2044</f>
        <v/>
      </c>
      <c r="W2044" s="33">
        <f>T2044/S2044</f>
        <v/>
      </c>
      <c r="X2044" s="33">
        <f>U2044/S2044</f>
        <v/>
      </c>
      <c r="Y2044" s="4">
        <f>IF(T2044&gt;0,1,0)</f>
        <v/>
      </c>
      <c r="Z2044" s="4">
        <f>INDEX('Job Evaluation'!$I$5:$I$40,MATCH(G2044,'Job Evaluation'!$A$5:$A$40,0))</f>
        <v/>
      </c>
      <c r="AA2044" s="4">
        <f>SUMPRODUCT(($C$2:$C$3444=C2044)*($X$2:$X$3444&lt;X2044))+SUMPRODUCT(($C$2:C2044=C2044)*($X$2:X2044=X2044))</f>
        <v/>
      </c>
      <c r="AB2044" s="4">
        <f>MIN(4,INT((AA2044-1)*4/COUNTIF($C$2:$C$3444,C2044))+1)</f>
        <v/>
      </c>
    </row>
    <row r="2045">
      <c r="A2045" s="5" t="inlineStr">
        <is>
          <t>W02368</t>
        </is>
      </c>
      <c r="B2045" s="5" t="inlineStr">
        <is>
          <t>IT · Milan</t>
        </is>
      </c>
      <c r="C2045" s="5" t="inlineStr">
        <is>
          <t>IT</t>
        </is>
      </c>
      <c r="D2045" s="5" t="inlineStr">
        <is>
          <t>Milan</t>
        </is>
      </c>
      <c r="E2045" s="5" t="inlineStr">
        <is>
          <t>Customer Service</t>
        </is>
      </c>
      <c r="F2045" s="5" t="inlineStr">
        <is>
          <t>L3</t>
        </is>
      </c>
      <c r="G2045" s="5" t="inlineStr">
        <is>
          <t>Customer Service L3</t>
        </is>
      </c>
      <c r="H2045" s="5" t="inlineStr">
        <is>
          <t>F</t>
        </is>
      </c>
      <c r="I2045" s="5" t="inlineStr">
        <is>
          <t>Permanent</t>
        </is>
      </c>
      <c r="J2045" s="5" t="inlineStr">
        <is>
          <t>Onsite</t>
        </is>
      </c>
      <c r="K2045" s="5" t="n">
        <v>1</v>
      </c>
      <c r="L2045" s="5" t="n">
        <v>40</v>
      </c>
      <c r="M2045" s="5" t="n">
        <v>3</v>
      </c>
      <c r="N2045" s="41" t="n">
        <v>37300</v>
      </c>
      <c r="O2045" s="41" t="n">
        <v>1770</v>
      </c>
      <c r="P2045" s="41" t="n">
        <v>0</v>
      </c>
      <c r="Q2045" s="41" t="n">
        <v>1320</v>
      </c>
      <c r="R2045" s="41" t="n">
        <v>0</v>
      </c>
      <c r="S2045" s="28">
        <f>L2045*Settings!$C$7</f>
        <v/>
      </c>
      <c r="T2045" s="34">
        <f>O2045+P2045+Q2045+R2045</f>
        <v/>
      </c>
      <c r="U2045" s="34">
        <f>N2045+T2045</f>
        <v/>
      </c>
      <c r="V2045" s="33">
        <f>N2045/S2045</f>
        <v/>
      </c>
      <c r="W2045" s="33">
        <f>T2045/S2045</f>
        <v/>
      </c>
      <c r="X2045" s="33">
        <f>U2045/S2045</f>
        <v/>
      </c>
      <c r="Y2045" s="4">
        <f>IF(T2045&gt;0,1,0)</f>
        <v/>
      </c>
      <c r="Z2045" s="4">
        <f>INDEX('Job Evaluation'!$I$5:$I$40,MATCH(G2045,'Job Evaluation'!$A$5:$A$40,0))</f>
        <v/>
      </c>
      <c r="AA2045" s="4">
        <f>SUMPRODUCT(($C$2:$C$3444=C2045)*($X$2:$X$3444&lt;X2045))+SUMPRODUCT(($C$2:C2045=C2045)*($X$2:X2045=X2045))</f>
        <v/>
      </c>
      <c r="AB2045" s="4">
        <f>MIN(4,INT((AA2045-1)*4/COUNTIF($C$2:$C$3444,C2045))+1)</f>
        <v/>
      </c>
    </row>
    <row r="2046">
      <c r="A2046" s="5" t="inlineStr">
        <is>
          <t>W02369</t>
        </is>
      </c>
      <c r="B2046" s="5" t="inlineStr">
        <is>
          <t>DE · Munich</t>
        </is>
      </c>
      <c r="C2046" s="5" t="inlineStr">
        <is>
          <t>DE</t>
        </is>
      </c>
      <c r="D2046" s="5" t="inlineStr">
        <is>
          <t>Munich</t>
        </is>
      </c>
      <c r="E2046" s="5" t="inlineStr">
        <is>
          <t>Tech</t>
        </is>
      </c>
      <c r="F2046" s="5" t="inlineStr">
        <is>
          <t>L3</t>
        </is>
      </c>
      <c r="G2046" s="5" t="inlineStr">
        <is>
          <t>Tech L3</t>
        </is>
      </c>
      <c r="H2046" s="5" t="inlineStr">
        <is>
          <t>F</t>
        </is>
      </c>
      <c r="I2046" s="5" t="inlineStr">
        <is>
          <t>Permanent</t>
        </is>
      </c>
      <c r="J2046" s="5" t="inlineStr">
        <is>
          <t>Hybrid</t>
        </is>
      </c>
      <c r="K2046" s="5" t="n">
        <v>1</v>
      </c>
      <c r="L2046" s="5" t="n">
        <v>40</v>
      </c>
      <c r="M2046" s="5" t="n">
        <v>3</v>
      </c>
      <c r="N2046" s="41" t="n">
        <v>70550</v>
      </c>
      <c r="O2046" s="41" t="n">
        <v>3140</v>
      </c>
      <c r="P2046" s="41" t="n">
        <v>0</v>
      </c>
      <c r="Q2046" s="41" t="n">
        <v>0</v>
      </c>
      <c r="R2046" s="41" t="n">
        <v>0</v>
      </c>
      <c r="S2046" s="28">
        <f>L2046*Settings!$C$7</f>
        <v/>
      </c>
      <c r="T2046" s="34">
        <f>O2046+P2046+Q2046+R2046</f>
        <v/>
      </c>
      <c r="U2046" s="34">
        <f>N2046+T2046</f>
        <v/>
      </c>
      <c r="V2046" s="33">
        <f>N2046/S2046</f>
        <v/>
      </c>
      <c r="W2046" s="33">
        <f>T2046/S2046</f>
        <v/>
      </c>
      <c r="X2046" s="33">
        <f>U2046/S2046</f>
        <v/>
      </c>
      <c r="Y2046" s="4">
        <f>IF(T2046&gt;0,1,0)</f>
        <v/>
      </c>
      <c r="Z2046" s="4">
        <f>INDEX('Job Evaluation'!$I$5:$I$40,MATCH(G2046,'Job Evaluation'!$A$5:$A$40,0))</f>
        <v/>
      </c>
      <c r="AA2046" s="4">
        <f>SUMPRODUCT(($C$2:$C$3444=C2046)*($X$2:$X$3444&lt;X2046))+SUMPRODUCT(($C$2:C2046=C2046)*($X$2:X2046=X2046))</f>
        <v/>
      </c>
      <c r="AB2046" s="4">
        <f>MIN(4,INT((AA2046-1)*4/COUNTIF($C$2:$C$3444,C2046))+1)</f>
        <v/>
      </c>
    </row>
    <row r="2047">
      <c r="A2047" s="5" t="inlineStr">
        <is>
          <t>W02370</t>
        </is>
      </c>
      <c r="B2047" s="5" t="inlineStr">
        <is>
          <t>PL · Kraków</t>
        </is>
      </c>
      <c r="C2047" s="5" t="inlineStr">
        <is>
          <t>PL</t>
        </is>
      </c>
      <c r="D2047" s="5" t="inlineStr">
        <is>
          <t>Krakow</t>
        </is>
      </c>
      <c r="E2047" s="5" t="inlineStr">
        <is>
          <t>Operations</t>
        </is>
      </c>
      <c r="F2047" s="5" t="inlineStr">
        <is>
          <t>L1</t>
        </is>
      </c>
      <c r="G2047" s="5" t="inlineStr">
        <is>
          <t>Operations L1</t>
        </is>
      </c>
      <c r="H2047" s="5" t="inlineStr">
        <is>
          <t>F</t>
        </is>
      </c>
      <c r="I2047" s="5" t="inlineStr">
        <is>
          <t>Permanent</t>
        </is>
      </c>
      <c r="J2047" s="5" t="inlineStr">
        <is>
          <t>Hybrid</t>
        </is>
      </c>
      <c r="K2047" s="5" t="n">
        <v>1</v>
      </c>
      <c r="L2047" s="5" t="n">
        <v>40</v>
      </c>
      <c r="M2047" s="5" t="n">
        <v>2</v>
      </c>
      <c r="N2047" s="41" t="n">
        <v>23050</v>
      </c>
      <c r="O2047" s="41" t="n">
        <v>0</v>
      </c>
      <c r="P2047" s="41" t="n">
        <v>0</v>
      </c>
      <c r="Q2047" s="41" t="n">
        <v>0</v>
      </c>
      <c r="R2047" s="41" t="n">
        <v>0</v>
      </c>
      <c r="S2047" s="28">
        <f>L2047*Settings!$C$7</f>
        <v/>
      </c>
      <c r="T2047" s="34">
        <f>O2047+P2047+Q2047+R2047</f>
        <v/>
      </c>
      <c r="U2047" s="34">
        <f>N2047+T2047</f>
        <v/>
      </c>
      <c r="V2047" s="33">
        <f>N2047/S2047</f>
        <v/>
      </c>
      <c r="W2047" s="33">
        <f>T2047/S2047</f>
        <v/>
      </c>
      <c r="X2047" s="33">
        <f>U2047/S2047</f>
        <v/>
      </c>
      <c r="Y2047" s="4">
        <f>IF(T2047&gt;0,1,0)</f>
        <v/>
      </c>
      <c r="Z2047" s="4">
        <f>INDEX('Job Evaluation'!$I$5:$I$40,MATCH(G2047,'Job Evaluation'!$A$5:$A$40,0))</f>
        <v/>
      </c>
      <c r="AA2047" s="4">
        <f>SUMPRODUCT(($C$2:$C$3444=C2047)*($X$2:$X$3444&lt;X2047))+SUMPRODUCT(($C$2:C2047=C2047)*($X$2:X2047=X2047))</f>
        <v/>
      </c>
      <c r="AB2047" s="4">
        <f>MIN(4,INT((AA2047-1)*4/COUNTIF($C$2:$C$3444,C2047))+1)</f>
        <v/>
      </c>
    </row>
    <row r="2048">
      <c r="A2048" s="5" t="inlineStr">
        <is>
          <t>W02371</t>
        </is>
      </c>
      <c r="B2048" s="5" t="inlineStr">
        <is>
          <t>ES · Barcelona</t>
        </is>
      </c>
      <c r="C2048" s="5" t="inlineStr">
        <is>
          <t>ES</t>
        </is>
      </c>
      <c r="D2048" s="5" t="inlineStr">
        <is>
          <t>Barcelona</t>
        </is>
      </c>
      <c r="E2048" s="5" t="inlineStr">
        <is>
          <t>Operations</t>
        </is>
      </c>
      <c r="F2048" s="5" t="inlineStr">
        <is>
          <t>L5</t>
        </is>
      </c>
      <c r="G2048" s="5" t="inlineStr">
        <is>
          <t>Operations L5</t>
        </is>
      </c>
      <c r="H2048" s="5" t="inlineStr">
        <is>
          <t>M</t>
        </is>
      </c>
      <c r="I2048" s="5" t="inlineStr">
        <is>
          <t>Permanent</t>
        </is>
      </c>
      <c r="J2048" s="5" t="inlineStr">
        <is>
          <t>Onsite</t>
        </is>
      </c>
      <c r="K2048" s="5" t="n">
        <v>1</v>
      </c>
      <c r="L2048" s="5" t="n">
        <v>40</v>
      </c>
      <c r="M2048" s="5" t="n">
        <v>3</v>
      </c>
      <c r="N2048" s="41" t="n">
        <v>64600</v>
      </c>
      <c r="O2048" s="41" t="n">
        <v>6720</v>
      </c>
      <c r="P2048" s="41" t="n">
        <v>0</v>
      </c>
      <c r="Q2048" s="41" t="n">
        <v>0</v>
      </c>
      <c r="R2048" s="41" t="n">
        <v>5400</v>
      </c>
      <c r="S2048" s="28">
        <f>L2048*Settings!$C$7</f>
        <v/>
      </c>
      <c r="T2048" s="34">
        <f>O2048+P2048+Q2048+R2048</f>
        <v/>
      </c>
      <c r="U2048" s="34">
        <f>N2048+T2048</f>
        <v/>
      </c>
      <c r="V2048" s="33">
        <f>N2048/S2048</f>
        <v/>
      </c>
      <c r="W2048" s="33">
        <f>T2048/S2048</f>
        <v/>
      </c>
      <c r="X2048" s="33">
        <f>U2048/S2048</f>
        <v/>
      </c>
      <c r="Y2048" s="4">
        <f>IF(T2048&gt;0,1,0)</f>
        <v/>
      </c>
      <c r="Z2048" s="4">
        <f>INDEX('Job Evaluation'!$I$5:$I$40,MATCH(G2048,'Job Evaluation'!$A$5:$A$40,0))</f>
        <v/>
      </c>
      <c r="AA2048" s="4">
        <f>SUMPRODUCT(($C$2:$C$3444=C2048)*($X$2:$X$3444&lt;X2048))+SUMPRODUCT(($C$2:C2048=C2048)*($X$2:X2048=X2048))</f>
        <v/>
      </c>
      <c r="AB2048" s="4">
        <f>MIN(4,INT((AA2048-1)*4/COUNTIF($C$2:$C$3444,C2048))+1)</f>
        <v/>
      </c>
    </row>
    <row r="2049">
      <c r="A2049" s="5" t="inlineStr">
        <is>
          <t>W02372</t>
        </is>
      </c>
      <c r="B2049" s="5" t="inlineStr">
        <is>
          <t>DE · Munich</t>
        </is>
      </c>
      <c r="C2049" s="5" t="inlineStr">
        <is>
          <t>DE</t>
        </is>
      </c>
      <c r="D2049" s="5" t="inlineStr">
        <is>
          <t>Munich</t>
        </is>
      </c>
      <c r="E2049" s="5" t="inlineStr">
        <is>
          <t>Tech</t>
        </is>
      </c>
      <c r="F2049" s="5" t="inlineStr">
        <is>
          <t>L4</t>
        </is>
      </c>
      <c r="G2049" s="5" t="inlineStr">
        <is>
          <t>Tech L4</t>
        </is>
      </c>
      <c r="H2049" s="5" t="inlineStr">
        <is>
          <t>F</t>
        </is>
      </c>
      <c r="I2049" s="5" t="inlineStr">
        <is>
          <t>Fixed-term</t>
        </is>
      </c>
      <c r="J2049" s="5" t="inlineStr">
        <is>
          <t>Hybrid</t>
        </is>
      </c>
      <c r="K2049" s="5" t="n">
        <v>1</v>
      </c>
      <c r="L2049" s="5" t="n">
        <v>40</v>
      </c>
      <c r="M2049" s="5" t="n">
        <v>4</v>
      </c>
      <c r="N2049" s="41" t="n">
        <v>94400</v>
      </c>
      <c r="O2049" s="41" t="n">
        <v>9490</v>
      </c>
      <c r="P2049" s="41" t="n">
        <v>0</v>
      </c>
      <c r="Q2049" s="41" t="n">
        <v>0</v>
      </c>
      <c r="R2049" s="41" t="n">
        <v>0</v>
      </c>
      <c r="S2049" s="28">
        <f>L2049*Settings!$C$7</f>
        <v/>
      </c>
      <c r="T2049" s="34">
        <f>O2049+P2049+Q2049+R2049</f>
        <v/>
      </c>
      <c r="U2049" s="34">
        <f>N2049+T2049</f>
        <v/>
      </c>
      <c r="V2049" s="33">
        <f>N2049/S2049</f>
        <v/>
      </c>
      <c r="W2049" s="33">
        <f>T2049/S2049</f>
        <v/>
      </c>
      <c r="X2049" s="33">
        <f>U2049/S2049</f>
        <v/>
      </c>
      <c r="Y2049" s="4">
        <f>IF(T2049&gt;0,1,0)</f>
        <v/>
      </c>
      <c r="Z2049" s="4">
        <f>INDEX('Job Evaluation'!$I$5:$I$40,MATCH(G2049,'Job Evaluation'!$A$5:$A$40,0))</f>
        <v/>
      </c>
      <c r="AA2049" s="4">
        <f>SUMPRODUCT(($C$2:$C$3444=C2049)*($X$2:$X$3444&lt;X2049))+SUMPRODUCT(($C$2:C2049=C2049)*($X$2:X2049=X2049))</f>
        <v/>
      </c>
      <c r="AB2049" s="4">
        <f>MIN(4,INT((AA2049-1)*4/COUNTIF($C$2:$C$3444,C2049))+1)</f>
        <v/>
      </c>
    </row>
    <row r="2050">
      <c r="A2050" s="5" t="inlineStr">
        <is>
          <t>W02374</t>
        </is>
      </c>
      <c r="B2050" s="5" t="inlineStr">
        <is>
          <t>DE · Munich</t>
        </is>
      </c>
      <c r="C2050" s="5" t="inlineStr">
        <is>
          <t>DE</t>
        </is>
      </c>
      <c r="D2050" s="5" t="inlineStr">
        <is>
          <t>Munich</t>
        </is>
      </c>
      <c r="E2050" s="5" t="inlineStr">
        <is>
          <t>Tech</t>
        </is>
      </c>
      <c r="F2050" s="5" t="inlineStr">
        <is>
          <t>L3</t>
        </is>
      </c>
      <c r="G2050" s="5" t="inlineStr">
        <is>
          <t>Tech L3</t>
        </is>
      </c>
      <c r="H2050" s="5" t="inlineStr">
        <is>
          <t>F</t>
        </is>
      </c>
      <c r="I2050" s="5" t="inlineStr">
        <is>
          <t>Permanent</t>
        </is>
      </c>
      <c r="J2050" s="5" t="inlineStr">
        <is>
          <t>Hybrid</t>
        </is>
      </c>
      <c r="K2050" s="5" t="n">
        <v>1</v>
      </c>
      <c r="L2050" s="5" t="n">
        <v>40</v>
      </c>
      <c r="M2050" s="5" t="n">
        <v>4</v>
      </c>
      <c r="N2050" s="41" t="n">
        <v>76400</v>
      </c>
      <c r="O2050" s="41" t="n">
        <v>4360</v>
      </c>
      <c r="P2050" s="41" t="n">
        <v>0</v>
      </c>
      <c r="Q2050" s="41" t="n">
        <v>0</v>
      </c>
      <c r="R2050" s="41" t="n">
        <v>0</v>
      </c>
      <c r="S2050" s="28">
        <f>L2050*Settings!$C$7</f>
        <v/>
      </c>
      <c r="T2050" s="34">
        <f>O2050+P2050+Q2050+R2050</f>
        <v/>
      </c>
      <c r="U2050" s="34">
        <f>N2050+T2050</f>
        <v/>
      </c>
      <c r="V2050" s="33">
        <f>N2050/S2050</f>
        <v/>
      </c>
      <c r="W2050" s="33">
        <f>T2050/S2050</f>
        <v/>
      </c>
      <c r="X2050" s="33">
        <f>U2050/S2050</f>
        <v/>
      </c>
      <c r="Y2050" s="4">
        <f>IF(T2050&gt;0,1,0)</f>
        <v/>
      </c>
      <c r="Z2050" s="4">
        <f>INDEX('Job Evaluation'!$I$5:$I$40,MATCH(G2050,'Job Evaluation'!$A$5:$A$40,0))</f>
        <v/>
      </c>
      <c r="AA2050" s="4">
        <f>SUMPRODUCT(($C$2:$C$3444=C2050)*($X$2:$X$3444&lt;X2050))+SUMPRODUCT(($C$2:C2050=C2050)*($X$2:X2050=X2050))</f>
        <v/>
      </c>
      <c r="AB2050" s="4">
        <f>MIN(4,INT((AA2050-1)*4/COUNTIF($C$2:$C$3444,C2050))+1)</f>
        <v/>
      </c>
    </row>
    <row r="2051">
      <c r="A2051" s="5" t="inlineStr">
        <is>
          <t>W02375</t>
        </is>
      </c>
      <c r="B2051" s="5" t="inlineStr">
        <is>
          <t>PL · Kraków</t>
        </is>
      </c>
      <c r="C2051" s="5" t="inlineStr">
        <is>
          <t>PL</t>
        </is>
      </c>
      <c r="D2051" s="5" t="inlineStr">
        <is>
          <t>Krakow</t>
        </is>
      </c>
      <c r="E2051" s="5" t="inlineStr">
        <is>
          <t>Operations</t>
        </is>
      </c>
      <c r="F2051" s="5" t="inlineStr">
        <is>
          <t>L1</t>
        </is>
      </c>
      <c r="G2051" s="5" t="inlineStr">
        <is>
          <t>Operations L1</t>
        </is>
      </c>
      <c r="H2051" s="5" t="inlineStr">
        <is>
          <t>F</t>
        </is>
      </c>
      <c r="I2051" s="5" t="inlineStr">
        <is>
          <t>Permanent</t>
        </is>
      </c>
      <c r="J2051" s="5" t="inlineStr">
        <is>
          <t>Remote</t>
        </is>
      </c>
      <c r="K2051" s="5" t="n">
        <v>1</v>
      </c>
      <c r="L2051" s="5" t="n">
        <v>40</v>
      </c>
      <c r="M2051" s="5" t="n">
        <v>4</v>
      </c>
      <c r="N2051" s="41" t="n">
        <v>22050</v>
      </c>
      <c r="O2051" s="41" t="n">
        <v>0</v>
      </c>
      <c r="P2051" s="41" t="n">
        <v>0</v>
      </c>
      <c r="Q2051" s="41" t="n">
        <v>0</v>
      </c>
      <c r="R2051" s="41" t="n">
        <v>0</v>
      </c>
      <c r="S2051" s="28">
        <f>L2051*Settings!$C$7</f>
        <v/>
      </c>
      <c r="T2051" s="34">
        <f>O2051+P2051+Q2051+R2051</f>
        <v/>
      </c>
      <c r="U2051" s="34">
        <f>N2051+T2051</f>
        <v/>
      </c>
      <c r="V2051" s="33">
        <f>N2051/S2051</f>
        <v/>
      </c>
      <c r="W2051" s="33">
        <f>T2051/S2051</f>
        <v/>
      </c>
      <c r="X2051" s="33">
        <f>U2051/S2051</f>
        <v/>
      </c>
      <c r="Y2051" s="4">
        <f>IF(T2051&gt;0,1,0)</f>
        <v/>
      </c>
      <c r="Z2051" s="4">
        <f>INDEX('Job Evaluation'!$I$5:$I$40,MATCH(G2051,'Job Evaluation'!$A$5:$A$40,0))</f>
        <v/>
      </c>
      <c r="AA2051" s="4">
        <f>SUMPRODUCT(($C$2:$C$3444=C2051)*($X$2:$X$3444&lt;X2051))+SUMPRODUCT(($C$2:C2051=C2051)*($X$2:X2051=X2051))</f>
        <v/>
      </c>
      <c r="AB2051" s="4">
        <f>MIN(4,INT((AA2051-1)*4/COUNTIF($C$2:$C$3444,C2051))+1)</f>
        <v/>
      </c>
    </row>
    <row r="2052">
      <c r="A2052" s="5" t="inlineStr">
        <is>
          <t>W02376</t>
        </is>
      </c>
      <c r="B2052" s="5" t="inlineStr">
        <is>
          <t>IT · Milan</t>
        </is>
      </c>
      <c r="C2052" s="5" t="inlineStr">
        <is>
          <t>IT</t>
        </is>
      </c>
      <c r="D2052" s="5" t="inlineStr">
        <is>
          <t>Milan</t>
        </is>
      </c>
      <c r="E2052" s="5" t="inlineStr">
        <is>
          <t>Tech</t>
        </is>
      </c>
      <c r="F2052" s="5" t="inlineStr">
        <is>
          <t>L6</t>
        </is>
      </c>
      <c r="G2052" s="5" t="inlineStr">
        <is>
          <t>Tech L6</t>
        </is>
      </c>
      <c r="H2052" s="5" t="inlineStr">
        <is>
          <t>F</t>
        </is>
      </c>
      <c r="I2052" s="5" t="inlineStr">
        <is>
          <t>Permanent</t>
        </is>
      </c>
      <c r="J2052" s="5" t="inlineStr">
        <is>
          <t>Onsite</t>
        </is>
      </c>
      <c r="K2052" s="5" t="n">
        <v>1</v>
      </c>
      <c r="L2052" s="5" t="n">
        <v>40</v>
      </c>
      <c r="M2052" s="5" t="n">
        <v>4</v>
      </c>
      <c r="N2052" s="41" t="n">
        <v>119650</v>
      </c>
      <c r="O2052" s="41" t="n">
        <v>28820</v>
      </c>
      <c r="P2052" s="41" t="n">
        <v>0</v>
      </c>
      <c r="Q2052" s="41" t="n">
        <v>0</v>
      </c>
      <c r="R2052" s="41" t="n">
        <v>6000</v>
      </c>
      <c r="S2052" s="28">
        <f>L2052*Settings!$C$7</f>
        <v/>
      </c>
      <c r="T2052" s="34">
        <f>O2052+P2052+Q2052+R2052</f>
        <v/>
      </c>
      <c r="U2052" s="34">
        <f>N2052+T2052</f>
        <v/>
      </c>
      <c r="V2052" s="33">
        <f>N2052/S2052</f>
        <v/>
      </c>
      <c r="W2052" s="33">
        <f>T2052/S2052</f>
        <v/>
      </c>
      <c r="X2052" s="33">
        <f>U2052/S2052</f>
        <v/>
      </c>
      <c r="Y2052" s="4">
        <f>IF(T2052&gt;0,1,0)</f>
        <v/>
      </c>
      <c r="Z2052" s="4">
        <f>INDEX('Job Evaluation'!$I$5:$I$40,MATCH(G2052,'Job Evaluation'!$A$5:$A$40,0))</f>
        <v/>
      </c>
      <c r="AA2052" s="4">
        <f>SUMPRODUCT(($C$2:$C$3444=C2052)*($X$2:$X$3444&lt;X2052))+SUMPRODUCT(($C$2:C2052=C2052)*($X$2:X2052=X2052))</f>
        <v/>
      </c>
      <c r="AB2052" s="4">
        <f>MIN(4,INT((AA2052-1)*4/COUNTIF($C$2:$C$3444,C2052))+1)</f>
        <v/>
      </c>
    </row>
    <row r="2053">
      <c r="A2053" s="5" t="inlineStr">
        <is>
          <t>W02377</t>
        </is>
      </c>
      <c r="B2053" s="5" t="inlineStr">
        <is>
          <t>PL · Kraków</t>
        </is>
      </c>
      <c r="C2053" s="5" t="inlineStr">
        <is>
          <t>PL</t>
        </is>
      </c>
      <c r="D2053" s="5" t="inlineStr">
        <is>
          <t>Krakow</t>
        </is>
      </c>
      <c r="E2053" s="5" t="inlineStr">
        <is>
          <t>Sales</t>
        </is>
      </c>
      <c r="F2053" s="5" t="inlineStr">
        <is>
          <t>L3</t>
        </is>
      </c>
      <c r="G2053" s="5" t="inlineStr">
        <is>
          <t>Sales L3</t>
        </is>
      </c>
      <c r="H2053" s="5" t="inlineStr">
        <is>
          <t>M</t>
        </is>
      </c>
      <c r="I2053" s="5" t="inlineStr">
        <is>
          <t>Permanent</t>
        </is>
      </c>
      <c r="J2053" s="5" t="inlineStr">
        <is>
          <t>Hybrid</t>
        </is>
      </c>
      <c r="K2053" s="5" t="n">
        <v>1</v>
      </c>
      <c r="L2053" s="5" t="n">
        <v>40</v>
      </c>
      <c r="M2053" s="5" t="n">
        <v>5</v>
      </c>
      <c r="N2053" s="41" t="n">
        <v>36400</v>
      </c>
      <c r="O2053" s="41" t="n">
        <v>2770</v>
      </c>
      <c r="P2053" s="41" t="n">
        <v>5560</v>
      </c>
      <c r="Q2053" s="41" t="n">
        <v>0</v>
      </c>
      <c r="R2053" s="41" t="n">
        <v>0</v>
      </c>
      <c r="S2053" s="28">
        <f>L2053*Settings!$C$7</f>
        <v/>
      </c>
      <c r="T2053" s="34">
        <f>O2053+P2053+Q2053+R2053</f>
        <v/>
      </c>
      <c r="U2053" s="34">
        <f>N2053+T2053</f>
        <v/>
      </c>
      <c r="V2053" s="33">
        <f>N2053/S2053</f>
        <v/>
      </c>
      <c r="W2053" s="33">
        <f>T2053/S2053</f>
        <v/>
      </c>
      <c r="X2053" s="33">
        <f>U2053/S2053</f>
        <v/>
      </c>
      <c r="Y2053" s="4">
        <f>IF(T2053&gt;0,1,0)</f>
        <v/>
      </c>
      <c r="Z2053" s="4">
        <f>INDEX('Job Evaluation'!$I$5:$I$40,MATCH(G2053,'Job Evaluation'!$A$5:$A$40,0))</f>
        <v/>
      </c>
      <c r="AA2053" s="4">
        <f>SUMPRODUCT(($C$2:$C$3444=C2053)*($X$2:$X$3444&lt;X2053))+SUMPRODUCT(($C$2:C2053=C2053)*($X$2:X2053=X2053))</f>
        <v/>
      </c>
      <c r="AB2053" s="4">
        <f>MIN(4,INT((AA2053-1)*4/COUNTIF($C$2:$C$3444,C2053))+1)</f>
        <v/>
      </c>
    </row>
    <row r="2054">
      <c r="A2054" s="5" t="inlineStr">
        <is>
          <t>W02378</t>
        </is>
      </c>
      <c r="B2054" s="5" t="inlineStr">
        <is>
          <t>ES · Barcelona</t>
        </is>
      </c>
      <c r="C2054" s="5" t="inlineStr">
        <is>
          <t>ES</t>
        </is>
      </c>
      <c r="D2054" s="5" t="inlineStr">
        <is>
          <t>Barcelona</t>
        </is>
      </c>
      <c r="E2054" s="5" t="inlineStr">
        <is>
          <t>Customer Service</t>
        </is>
      </c>
      <c r="F2054" s="5" t="inlineStr">
        <is>
          <t>L4</t>
        </is>
      </c>
      <c r="G2054" s="5" t="inlineStr">
        <is>
          <t>Customer Service L4</t>
        </is>
      </c>
      <c r="H2054" s="5" t="inlineStr">
        <is>
          <t>M</t>
        </is>
      </c>
      <c r="I2054" s="5" t="inlineStr">
        <is>
          <t>Permanent</t>
        </is>
      </c>
      <c r="J2054" s="5" t="inlineStr">
        <is>
          <t>Onsite</t>
        </is>
      </c>
      <c r="K2054" s="5" t="n">
        <v>1</v>
      </c>
      <c r="L2054" s="5" t="n">
        <v>40</v>
      </c>
      <c r="M2054" s="5" t="n">
        <v>4</v>
      </c>
      <c r="N2054" s="41" t="n">
        <v>49800</v>
      </c>
      <c r="O2054" s="41" t="n">
        <v>4640</v>
      </c>
      <c r="P2054" s="41" t="n">
        <v>0</v>
      </c>
      <c r="Q2054" s="41" t="n">
        <v>0</v>
      </c>
      <c r="R2054" s="41" t="n">
        <v>0</v>
      </c>
      <c r="S2054" s="28">
        <f>L2054*Settings!$C$7</f>
        <v/>
      </c>
      <c r="T2054" s="34">
        <f>O2054+P2054+Q2054+R2054</f>
        <v/>
      </c>
      <c r="U2054" s="34">
        <f>N2054+T2054</f>
        <v/>
      </c>
      <c r="V2054" s="33">
        <f>N2054/S2054</f>
        <v/>
      </c>
      <c r="W2054" s="33">
        <f>T2054/S2054</f>
        <v/>
      </c>
      <c r="X2054" s="33">
        <f>U2054/S2054</f>
        <v/>
      </c>
      <c r="Y2054" s="4">
        <f>IF(T2054&gt;0,1,0)</f>
        <v/>
      </c>
      <c r="Z2054" s="4">
        <f>INDEX('Job Evaluation'!$I$5:$I$40,MATCH(G2054,'Job Evaluation'!$A$5:$A$40,0))</f>
        <v/>
      </c>
      <c r="AA2054" s="4">
        <f>SUMPRODUCT(($C$2:$C$3444=C2054)*($X$2:$X$3444&lt;X2054))+SUMPRODUCT(($C$2:C2054=C2054)*($X$2:X2054=X2054))</f>
        <v/>
      </c>
      <c r="AB2054" s="4">
        <f>MIN(4,INT((AA2054-1)*4/COUNTIF($C$2:$C$3444,C2054))+1)</f>
        <v/>
      </c>
    </row>
    <row r="2055">
      <c r="A2055" s="5" t="inlineStr">
        <is>
          <t>W02379</t>
        </is>
      </c>
      <c r="B2055" s="5" t="inlineStr">
        <is>
          <t>PL · Kraków</t>
        </is>
      </c>
      <c r="C2055" s="5" t="inlineStr">
        <is>
          <t>PL</t>
        </is>
      </c>
      <c r="D2055" s="5" t="inlineStr">
        <is>
          <t>Krakow</t>
        </is>
      </c>
      <c r="E2055" s="5" t="inlineStr">
        <is>
          <t>Operations</t>
        </is>
      </c>
      <c r="F2055" s="5" t="inlineStr">
        <is>
          <t>L2</t>
        </is>
      </c>
      <c r="G2055" s="5" t="inlineStr">
        <is>
          <t>Operations L2</t>
        </is>
      </c>
      <c r="H2055" s="5" t="inlineStr">
        <is>
          <t>M</t>
        </is>
      </c>
      <c r="I2055" s="5" t="inlineStr">
        <is>
          <t>Permanent</t>
        </is>
      </c>
      <c r="J2055" s="5" t="inlineStr">
        <is>
          <t>Remote</t>
        </is>
      </c>
      <c r="K2055" s="5" t="n">
        <v>1</v>
      </c>
      <c r="L2055" s="5" t="n">
        <v>40</v>
      </c>
      <c r="M2055" s="5" t="n">
        <v>2</v>
      </c>
      <c r="N2055" s="41" t="n">
        <v>28950</v>
      </c>
      <c r="O2055" s="41" t="n">
        <v>0</v>
      </c>
      <c r="P2055" s="41" t="n">
        <v>0</v>
      </c>
      <c r="Q2055" s="41" t="n">
        <v>0</v>
      </c>
      <c r="R2055" s="41" t="n">
        <v>0</v>
      </c>
      <c r="S2055" s="28">
        <f>L2055*Settings!$C$7</f>
        <v/>
      </c>
      <c r="T2055" s="34">
        <f>O2055+P2055+Q2055+R2055</f>
        <v/>
      </c>
      <c r="U2055" s="34">
        <f>N2055+T2055</f>
        <v/>
      </c>
      <c r="V2055" s="33">
        <f>N2055/S2055</f>
        <v/>
      </c>
      <c r="W2055" s="33">
        <f>T2055/S2055</f>
        <v/>
      </c>
      <c r="X2055" s="33">
        <f>U2055/S2055</f>
        <v/>
      </c>
      <c r="Y2055" s="4">
        <f>IF(T2055&gt;0,1,0)</f>
        <v/>
      </c>
      <c r="Z2055" s="4">
        <f>INDEX('Job Evaluation'!$I$5:$I$40,MATCH(G2055,'Job Evaluation'!$A$5:$A$40,0))</f>
        <v/>
      </c>
      <c r="AA2055" s="4">
        <f>SUMPRODUCT(($C$2:$C$3444=C2055)*($X$2:$X$3444&lt;X2055))+SUMPRODUCT(($C$2:C2055=C2055)*($X$2:X2055=X2055))</f>
        <v/>
      </c>
      <c r="AB2055" s="4">
        <f>MIN(4,INT((AA2055-1)*4/COUNTIF($C$2:$C$3444,C2055))+1)</f>
        <v/>
      </c>
    </row>
    <row r="2056">
      <c r="A2056" s="5" t="inlineStr">
        <is>
          <t>W02380</t>
        </is>
      </c>
      <c r="B2056" s="5" t="inlineStr">
        <is>
          <t>DE · Munich</t>
        </is>
      </c>
      <c r="C2056" s="5" t="inlineStr">
        <is>
          <t>DE</t>
        </is>
      </c>
      <c r="D2056" s="5" t="inlineStr">
        <is>
          <t>Munich</t>
        </is>
      </c>
      <c r="E2056" s="5" t="inlineStr">
        <is>
          <t>Customer Service</t>
        </is>
      </c>
      <c r="F2056" s="5" t="inlineStr">
        <is>
          <t>L2</t>
        </is>
      </c>
      <c r="G2056" s="5" t="inlineStr">
        <is>
          <t>Customer Service L2</t>
        </is>
      </c>
      <c r="H2056" s="5" t="inlineStr">
        <is>
          <t>M</t>
        </is>
      </c>
      <c r="I2056" s="5" t="inlineStr">
        <is>
          <t>Fixed-term</t>
        </is>
      </c>
      <c r="J2056" s="5" t="inlineStr">
        <is>
          <t>Hybrid</t>
        </is>
      </c>
      <c r="K2056" s="5" t="n">
        <v>1</v>
      </c>
      <c r="L2056" s="5" t="n">
        <v>40</v>
      </c>
      <c r="M2056" s="5" t="n">
        <v>4</v>
      </c>
      <c r="N2056" s="41" t="n">
        <v>46450</v>
      </c>
      <c r="O2056" s="41" t="n">
        <v>0</v>
      </c>
      <c r="P2056" s="41" t="n">
        <v>0</v>
      </c>
      <c r="Q2056" s="41" t="n">
        <v>0</v>
      </c>
      <c r="R2056" s="41" t="n">
        <v>0</v>
      </c>
      <c r="S2056" s="28">
        <f>L2056*Settings!$C$7</f>
        <v/>
      </c>
      <c r="T2056" s="34">
        <f>O2056+P2056+Q2056+R2056</f>
        <v/>
      </c>
      <c r="U2056" s="34">
        <f>N2056+T2056</f>
        <v/>
      </c>
      <c r="V2056" s="33">
        <f>N2056/S2056</f>
        <v/>
      </c>
      <c r="W2056" s="33">
        <f>T2056/S2056</f>
        <v/>
      </c>
      <c r="X2056" s="33">
        <f>U2056/S2056</f>
        <v/>
      </c>
      <c r="Y2056" s="4">
        <f>IF(T2056&gt;0,1,0)</f>
        <v/>
      </c>
      <c r="Z2056" s="4">
        <f>INDEX('Job Evaluation'!$I$5:$I$40,MATCH(G2056,'Job Evaluation'!$A$5:$A$40,0))</f>
        <v/>
      </c>
      <c r="AA2056" s="4">
        <f>SUMPRODUCT(($C$2:$C$3444=C2056)*($X$2:$X$3444&lt;X2056))+SUMPRODUCT(($C$2:C2056=C2056)*($X$2:X2056=X2056))</f>
        <v/>
      </c>
      <c r="AB2056" s="4">
        <f>MIN(4,INT((AA2056-1)*4/COUNTIF($C$2:$C$3444,C2056))+1)</f>
        <v/>
      </c>
    </row>
    <row r="2057">
      <c r="A2057" s="5" t="inlineStr">
        <is>
          <t>W02381</t>
        </is>
      </c>
      <c r="B2057" s="5" t="inlineStr">
        <is>
          <t>PL · Kraków</t>
        </is>
      </c>
      <c r="C2057" s="5" t="inlineStr">
        <is>
          <t>PL</t>
        </is>
      </c>
      <c r="D2057" s="5" t="inlineStr">
        <is>
          <t>Krakow</t>
        </is>
      </c>
      <c r="E2057" s="5" t="inlineStr">
        <is>
          <t>Tech</t>
        </is>
      </c>
      <c r="F2057" s="5" t="inlineStr">
        <is>
          <t>L3</t>
        </is>
      </c>
      <c r="G2057" s="5" t="inlineStr">
        <is>
          <t>Tech L3</t>
        </is>
      </c>
      <c r="H2057" s="5" t="inlineStr">
        <is>
          <t>F</t>
        </is>
      </c>
      <c r="I2057" s="5" t="inlineStr">
        <is>
          <t>Permanent</t>
        </is>
      </c>
      <c r="J2057" s="5" t="inlineStr">
        <is>
          <t>Hybrid</t>
        </is>
      </c>
      <c r="K2057" s="5" t="n">
        <v>1</v>
      </c>
      <c r="L2057" s="5" t="n">
        <v>40</v>
      </c>
      <c r="M2057" s="5" t="n">
        <v>4</v>
      </c>
      <c r="N2057" s="41" t="n">
        <v>40950</v>
      </c>
      <c r="O2057" s="41" t="n">
        <v>2480</v>
      </c>
      <c r="P2057" s="41" t="n">
        <v>0</v>
      </c>
      <c r="Q2057" s="41" t="n">
        <v>0</v>
      </c>
      <c r="R2057" s="41" t="n">
        <v>0</v>
      </c>
      <c r="S2057" s="28">
        <f>L2057*Settings!$C$7</f>
        <v/>
      </c>
      <c r="T2057" s="34">
        <f>O2057+P2057+Q2057+R2057</f>
        <v/>
      </c>
      <c r="U2057" s="34">
        <f>N2057+T2057</f>
        <v/>
      </c>
      <c r="V2057" s="33">
        <f>N2057/S2057</f>
        <v/>
      </c>
      <c r="W2057" s="33">
        <f>T2057/S2057</f>
        <v/>
      </c>
      <c r="X2057" s="33">
        <f>U2057/S2057</f>
        <v/>
      </c>
      <c r="Y2057" s="4">
        <f>IF(T2057&gt;0,1,0)</f>
        <v/>
      </c>
      <c r="Z2057" s="4">
        <f>INDEX('Job Evaluation'!$I$5:$I$40,MATCH(G2057,'Job Evaluation'!$A$5:$A$40,0))</f>
        <v/>
      </c>
      <c r="AA2057" s="4">
        <f>SUMPRODUCT(($C$2:$C$3444=C2057)*($X$2:$X$3444&lt;X2057))+SUMPRODUCT(($C$2:C2057=C2057)*($X$2:X2057=X2057))</f>
        <v/>
      </c>
      <c r="AB2057" s="4">
        <f>MIN(4,INT((AA2057-1)*4/COUNTIF($C$2:$C$3444,C2057))+1)</f>
        <v/>
      </c>
    </row>
    <row r="2058">
      <c r="A2058" s="5" t="inlineStr">
        <is>
          <t>W02382</t>
        </is>
      </c>
      <c r="B2058" s="5" t="inlineStr">
        <is>
          <t>IT · Milan</t>
        </is>
      </c>
      <c r="C2058" s="5" t="inlineStr">
        <is>
          <t>IT</t>
        </is>
      </c>
      <c r="D2058" s="5" t="inlineStr">
        <is>
          <t>Milan</t>
        </is>
      </c>
      <c r="E2058" s="5" t="inlineStr">
        <is>
          <t>Customer Service</t>
        </is>
      </c>
      <c r="F2058" s="5" t="inlineStr">
        <is>
          <t>L1</t>
        </is>
      </c>
      <c r="G2058" s="5" t="inlineStr">
        <is>
          <t>Customer Service L1</t>
        </is>
      </c>
      <c r="H2058" s="5" t="inlineStr">
        <is>
          <t>F</t>
        </is>
      </c>
      <c r="I2058" s="5" t="inlineStr">
        <is>
          <t>Permanent</t>
        </is>
      </c>
      <c r="J2058" s="5" t="inlineStr">
        <is>
          <t>Hybrid</t>
        </is>
      </c>
      <c r="K2058" s="5" t="n">
        <v>1</v>
      </c>
      <c r="L2058" s="5" t="n">
        <v>40</v>
      </c>
      <c r="M2058" s="5" t="n">
        <v>2</v>
      </c>
      <c r="N2058" s="41" t="n">
        <v>21850</v>
      </c>
      <c r="O2058" s="41" t="n">
        <v>0</v>
      </c>
      <c r="P2058" s="41" t="n">
        <v>0</v>
      </c>
      <c r="Q2058" s="41" t="n">
        <v>0</v>
      </c>
      <c r="R2058" s="41" t="n">
        <v>0</v>
      </c>
      <c r="S2058" s="28">
        <f>L2058*Settings!$C$7</f>
        <v/>
      </c>
      <c r="T2058" s="34">
        <f>O2058+P2058+Q2058+R2058</f>
        <v/>
      </c>
      <c r="U2058" s="34">
        <f>N2058+T2058</f>
        <v/>
      </c>
      <c r="V2058" s="33">
        <f>N2058/S2058</f>
        <v/>
      </c>
      <c r="W2058" s="33">
        <f>T2058/S2058</f>
        <v/>
      </c>
      <c r="X2058" s="33">
        <f>U2058/S2058</f>
        <v/>
      </c>
      <c r="Y2058" s="4">
        <f>IF(T2058&gt;0,1,0)</f>
        <v/>
      </c>
      <c r="Z2058" s="4">
        <f>INDEX('Job Evaluation'!$I$5:$I$40,MATCH(G2058,'Job Evaluation'!$A$5:$A$40,0))</f>
        <v/>
      </c>
      <c r="AA2058" s="4">
        <f>SUMPRODUCT(($C$2:$C$3444=C2058)*($X$2:$X$3444&lt;X2058))+SUMPRODUCT(($C$2:C2058=C2058)*($X$2:X2058=X2058))</f>
        <v/>
      </c>
      <c r="AB2058" s="4">
        <f>MIN(4,INT((AA2058-1)*4/COUNTIF($C$2:$C$3444,C2058))+1)</f>
        <v/>
      </c>
    </row>
    <row r="2059">
      <c r="A2059" s="5" t="inlineStr">
        <is>
          <t>W02384</t>
        </is>
      </c>
      <c r="B2059" s="5" t="inlineStr">
        <is>
          <t>IT · Milan</t>
        </is>
      </c>
      <c r="C2059" s="5" t="inlineStr">
        <is>
          <t>IT</t>
        </is>
      </c>
      <c r="D2059" s="5" t="inlineStr">
        <is>
          <t>Milan</t>
        </is>
      </c>
      <c r="E2059" s="5" t="inlineStr">
        <is>
          <t>Operations</t>
        </is>
      </c>
      <c r="F2059" s="5" t="inlineStr">
        <is>
          <t>L2</t>
        </is>
      </c>
      <c r="G2059" s="5" t="inlineStr">
        <is>
          <t>Operations L2</t>
        </is>
      </c>
      <c r="H2059" s="5" t="inlineStr">
        <is>
          <t>M</t>
        </is>
      </c>
      <c r="I2059" s="5" t="inlineStr">
        <is>
          <t>Permanent</t>
        </is>
      </c>
      <c r="J2059" s="5" t="inlineStr">
        <is>
          <t>Onsite</t>
        </is>
      </c>
      <c r="K2059" s="5" t="n">
        <v>1</v>
      </c>
      <c r="L2059" s="5" t="n">
        <v>40</v>
      </c>
      <c r="M2059" s="5" t="n">
        <v>3</v>
      </c>
      <c r="N2059" s="41" t="n">
        <v>31350</v>
      </c>
      <c r="O2059" s="41" t="n">
        <v>0</v>
      </c>
      <c r="P2059" s="41" t="n">
        <v>0</v>
      </c>
      <c r="Q2059" s="41" t="n">
        <v>1320</v>
      </c>
      <c r="R2059" s="41" t="n">
        <v>0</v>
      </c>
      <c r="S2059" s="28">
        <f>L2059*Settings!$C$7</f>
        <v/>
      </c>
      <c r="T2059" s="34">
        <f>O2059+P2059+Q2059+R2059</f>
        <v/>
      </c>
      <c r="U2059" s="34">
        <f>N2059+T2059</f>
        <v/>
      </c>
      <c r="V2059" s="33">
        <f>N2059/S2059</f>
        <v/>
      </c>
      <c r="W2059" s="33">
        <f>T2059/S2059</f>
        <v/>
      </c>
      <c r="X2059" s="33">
        <f>U2059/S2059</f>
        <v/>
      </c>
      <c r="Y2059" s="4">
        <f>IF(T2059&gt;0,1,0)</f>
        <v/>
      </c>
      <c r="Z2059" s="4">
        <f>INDEX('Job Evaluation'!$I$5:$I$40,MATCH(G2059,'Job Evaluation'!$A$5:$A$40,0))</f>
        <v/>
      </c>
      <c r="AA2059" s="4">
        <f>SUMPRODUCT(($C$2:$C$3444=C2059)*($X$2:$X$3444&lt;X2059))+SUMPRODUCT(($C$2:C2059=C2059)*($X$2:X2059=X2059))</f>
        <v/>
      </c>
      <c r="AB2059" s="4">
        <f>MIN(4,INT((AA2059-1)*4/COUNTIF($C$2:$C$3444,C2059))+1)</f>
        <v/>
      </c>
    </row>
    <row r="2060">
      <c r="A2060" s="5" t="inlineStr">
        <is>
          <t>W02385</t>
        </is>
      </c>
      <c r="B2060" s="5" t="inlineStr">
        <is>
          <t>PL · Kraków</t>
        </is>
      </c>
      <c r="C2060" s="5" t="inlineStr">
        <is>
          <t>PL</t>
        </is>
      </c>
      <c r="D2060" s="5" t="inlineStr">
        <is>
          <t>Krakow</t>
        </is>
      </c>
      <c r="E2060" s="5" t="inlineStr">
        <is>
          <t>HR</t>
        </is>
      </c>
      <c r="F2060" s="5" t="inlineStr">
        <is>
          <t>L1</t>
        </is>
      </c>
      <c r="G2060" s="5" t="inlineStr">
        <is>
          <t>HR L1</t>
        </is>
      </c>
      <c r="H2060" s="5" t="inlineStr">
        <is>
          <t>F</t>
        </is>
      </c>
      <c r="I2060" s="5" t="inlineStr">
        <is>
          <t>Permanent</t>
        </is>
      </c>
      <c r="J2060" s="5" t="inlineStr">
        <is>
          <t>Onsite</t>
        </is>
      </c>
      <c r="K2060" s="5" t="n">
        <v>1</v>
      </c>
      <c r="L2060" s="5" t="n">
        <v>40</v>
      </c>
      <c r="M2060" s="5" t="n">
        <v>4</v>
      </c>
      <c r="N2060" s="41" t="n">
        <v>19450</v>
      </c>
      <c r="O2060" s="41" t="n">
        <v>0</v>
      </c>
      <c r="P2060" s="41" t="n">
        <v>0</v>
      </c>
      <c r="Q2060" s="41" t="n">
        <v>0</v>
      </c>
      <c r="R2060" s="41" t="n">
        <v>0</v>
      </c>
      <c r="S2060" s="28">
        <f>L2060*Settings!$C$7</f>
        <v/>
      </c>
      <c r="T2060" s="34">
        <f>O2060+P2060+Q2060+R2060</f>
        <v/>
      </c>
      <c r="U2060" s="34">
        <f>N2060+T2060</f>
        <v/>
      </c>
      <c r="V2060" s="33">
        <f>N2060/S2060</f>
        <v/>
      </c>
      <c r="W2060" s="33">
        <f>T2060/S2060</f>
        <v/>
      </c>
      <c r="X2060" s="33">
        <f>U2060/S2060</f>
        <v/>
      </c>
      <c r="Y2060" s="4">
        <f>IF(T2060&gt;0,1,0)</f>
        <v/>
      </c>
      <c r="Z2060" s="4">
        <f>INDEX('Job Evaluation'!$I$5:$I$40,MATCH(G2060,'Job Evaluation'!$A$5:$A$40,0))</f>
        <v/>
      </c>
      <c r="AA2060" s="4">
        <f>SUMPRODUCT(($C$2:$C$3444=C2060)*($X$2:$X$3444&lt;X2060))+SUMPRODUCT(($C$2:C2060=C2060)*($X$2:X2060=X2060))</f>
        <v/>
      </c>
      <c r="AB2060" s="4">
        <f>MIN(4,INT((AA2060-1)*4/COUNTIF($C$2:$C$3444,C2060))+1)</f>
        <v/>
      </c>
    </row>
    <row r="2061">
      <c r="A2061" s="5" t="inlineStr">
        <is>
          <t>W02386</t>
        </is>
      </c>
      <c r="B2061" s="5" t="inlineStr">
        <is>
          <t>DE · Munich</t>
        </is>
      </c>
      <c r="C2061" s="5" t="inlineStr">
        <is>
          <t>DE</t>
        </is>
      </c>
      <c r="D2061" s="5" t="inlineStr">
        <is>
          <t>Munich</t>
        </is>
      </c>
      <c r="E2061" s="5" t="inlineStr">
        <is>
          <t>Tech</t>
        </is>
      </c>
      <c r="F2061" s="5" t="inlineStr">
        <is>
          <t>L4</t>
        </is>
      </c>
      <c r="G2061" s="5" t="inlineStr">
        <is>
          <t>Tech L4</t>
        </is>
      </c>
      <c r="H2061" s="5" t="inlineStr">
        <is>
          <t>M</t>
        </is>
      </c>
      <c r="I2061" s="5" t="inlineStr">
        <is>
          <t>Permanent</t>
        </is>
      </c>
      <c r="J2061" s="5" t="inlineStr">
        <is>
          <t>Onsite</t>
        </is>
      </c>
      <c r="K2061" s="5" t="n">
        <v>1</v>
      </c>
      <c r="L2061" s="5" t="n">
        <v>40</v>
      </c>
      <c r="M2061" s="5" t="n">
        <v>3</v>
      </c>
      <c r="N2061" s="41" t="n">
        <v>98000</v>
      </c>
      <c r="O2061" s="41" t="n">
        <v>7590</v>
      </c>
      <c r="P2061" s="41" t="n">
        <v>0</v>
      </c>
      <c r="Q2061" s="41" t="n">
        <v>0</v>
      </c>
      <c r="R2061" s="41" t="n">
        <v>0</v>
      </c>
      <c r="S2061" s="28">
        <f>L2061*Settings!$C$7</f>
        <v/>
      </c>
      <c r="T2061" s="34">
        <f>O2061+P2061+Q2061+R2061</f>
        <v/>
      </c>
      <c r="U2061" s="34">
        <f>N2061+T2061</f>
        <v/>
      </c>
      <c r="V2061" s="33">
        <f>N2061/S2061</f>
        <v/>
      </c>
      <c r="W2061" s="33">
        <f>T2061/S2061</f>
        <v/>
      </c>
      <c r="X2061" s="33">
        <f>U2061/S2061</f>
        <v/>
      </c>
      <c r="Y2061" s="4">
        <f>IF(T2061&gt;0,1,0)</f>
        <v/>
      </c>
      <c r="Z2061" s="4">
        <f>INDEX('Job Evaluation'!$I$5:$I$40,MATCH(G2061,'Job Evaluation'!$A$5:$A$40,0))</f>
        <v/>
      </c>
      <c r="AA2061" s="4">
        <f>SUMPRODUCT(($C$2:$C$3444=C2061)*($X$2:$X$3444&lt;X2061))+SUMPRODUCT(($C$2:C2061=C2061)*($X$2:X2061=X2061))</f>
        <v/>
      </c>
      <c r="AB2061" s="4">
        <f>MIN(4,INT((AA2061-1)*4/COUNTIF($C$2:$C$3444,C2061))+1)</f>
        <v/>
      </c>
    </row>
    <row r="2062">
      <c r="A2062" s="5" t="inlineStr">
        <is>
          <t>W02387</t>
        </is>
      </c>
      <c r="B2062" s="5" t="inlineStr">
        <is>
          <t>ES · Barcelona</t>
        </is>
      </c>
      <c r="C2062" s="5" t="inlineStr">
        <is>
          <t>ES</t>
        </is>
      </c>
      <c r="D2062" s="5" t="inlineStr">
        <is>
          <t>Barcelona</t>
        </is>
      </c>
      <c r="E2062" s="5" t="inlineStr">
        <is>
          <t>Sales</t>
        </is>
      </c>
      <c r="F2062" s="5" t="inlineStr">
        <is>
          <t>L3</t>
        </is>
      </c>
      <c r="G2062" s="5" t="inlineStr">
        <is>
          <t>Sales L3</t>
        </is>
      </c>
      <c r="H2062" s="5" t="inlineStr">
        <is>
          <t>F</t>
        </is>
      </c>
      <c r="I2062" s="5" t="inlineStr">
        <is>
          <t>Permanent</t>
        </is>
      </c>
      <c r="J2062" s="5" t="inlineStr">
        <is>
          <t>Onsite</t>
        </is>
      </c>
      <c r="K2062" s="5" t="n">
        <v>1</v>
      </c>
      <c r="L2062" s="5" t="n">
        <v>40</v>
      </c>
      <c r="M2062" s="5" t="n">
        <v>3</v>
      </c>
      <c r="N2062" s="41" t="n">
        <v>48500</v>
      </c>
      <c r="O2062" s="41" t="n">
        <v>2670</v>
      </c>
      <c r="P2062" s="41" t="n">
        <v>7830</v>
      </c>
      <c r="Q2062" s="41" t="n">
        <v>0</v>
      </c>
      <c r="R2062" s="41" t="n">
        <v>0</v>
      </c>
      <c r="S2062" s="28">
        <f>L2062*Settings!$C$7</f>
        <v/>
      </c>
      <c r="T2062" s="34">
        <f>O2062+P2062+Q2062+R2062</f>
        <v/>
      </c>
      <c r="U2062" s="34">
        <f>N2062+T2062</f>
        <v/>
      </c>
      <c r="V2062" s="33">
        <f>N2062/S2062</f>
        <v/>
      </c>
      <c r="W2062" s="33">
        <f>T2062/S2062</f>
        <v/>
      </c>
      <c r="X2062" s="33">
        <f>U2062/S2062</f>
        <v/>
      </c>
      <c r="Y2062" s="4">
        <f>IF(T2062&gt;0,1,0)</f>
        <v/>
      </c>
      <c r="Z2062" s="4">
        <f>INDEX('Job Evaluation'!$I$5:$I$40,MATCH(G2062,'Job Evaluation'!$A$5:$A$40,0))</f>
        <v/>
      </c>
      <c r="AA2062" s="4">
        <f>SUMPRODUCT(($C$2:$C$3444=C2062)*($X$2:$X$3444&lt;X2062))+SUMPRODUCT(($C$2:C2062=C2062)*($X$2:X2062=X2062))</f>
        <v/>
      </c>
      <c r="AB2062" s="4">
        <f>MIN(4,INT((AA2062-1)*4/COUNTIF($C$2:$C$3444,C2062))+1)</f>
        <v/>
      </c>
    </row>
    <row r="2063">
      <c r="A2063" s="5" t="inlineStr">
        <is>
          <t>W02388</t>
        </is>
      </c>
      <c r="B2063" s="5" t="inlineStr">
        <is>
          <t>IT · Milan</t>
        </is>
      </c>
      <c r="C2063" s="5" t="inlineStr">
        <is>
          <t>IT</t>
        </is>
      </c>
      <c r="D2063" s="5" t="inlineStr">
        <is>
          <t>Milan</t>
        </is>
      </c>
      <c r="E2063" s="5" t="inlineStr">
        <is>
          <t>Customer Service</t>
        </is>
      </c>
      <c r="F2063" s="5" t="inlineStr">
        <is>
          <t>L2</t>
        </is>
      </c>
      <c r="G2063" s="5" t="inlineStr">
        <is>
          <t>Customer Service L2</t>
        </is>
      </c>
      <c r="H2063" s="5" t="inlineStr">
        <is>
          <t>F</t>
        </is>
      </c>
      <c r="I2063" s="5" t="inlineStr">
        <is>
          <t>Permanent</t>
        </is>
      </c>
      <c r="J2063" s="5" t="inlineStr">
        <is>
          <t>Remote</t>
        </is>
      </c>
      <c r="K2063" s="5" t="n">
        <v>1</v>
      </c>
      <c r="L2063" s="5" t="n">
        <v>40</v>
      </c>
      <c r="M2063" s="5" t="n">
        <v>3</v>
      </c>
      <c r="N2063" s="41" t="n">
        <v>33450</v>
      </c>
      <c r="O2063" s="41" t="n">
        <v>0</v>
      </c>
      <c r="P2063" s="41" t="n">
        <v>0</v>
      </c>
      <c r="Q2063" s="41" t="n">
        <v>0</v>
      </c>
      <c r="R2063" s="41" t="n">
        <v>0</v>
      </c>
      <c r="S2063" s="28">
        <f>L2063*Settings!$C$7</f>
        <v/>
      </c>
      <c r="T2063" s="34">
        <f>O2063+P2063+Q2063+R2063</f>
        <v/>
      </c>
      <c r="U2063" s="34">
        <f>N2063+T2063</f>
        <v/>
      </c>
      <c r="V2063" s="33">
        <f>N2063/S2063</f>
        <v/>
      </c>
      <c r="W2063" s="33">
        <f>T2063/S2063</f>
        <v/>
      </c>
      <c r="X2063" s="33">
        <f>U2063/S2063</f>
        <v/>
      </c>
      <c r="Y2063" s="4">
        <f>IF(T2063&gt;0,1,0)</f>
        <v/>
      </c>
      <c r="Z2063" s="4">
        <f>INDEX('Job Evaluation'!$I$5:$I$40,MATCH(G2063,'Job Evaluation'!$A$5:$A$40,0))</f>
        <v/>
      </c>
      <c r="AA2063" s="4">
        <f>SUMPRODUCT(($C$2:$C$3444=C2063)*($X$2:$X$3444&lt;X2063))+SUMPRODUCT(($C$2:C2063=C2063)*($X$2:X2063=X2063))</f>
        <v/>
      </c>
      <c r="AB2063" s="4">
        <f>MIN(4,INT((AA2063-1)*4/COUNTIF($C$2:$C$3444,C2063))+1)</f>
        <v/>
      </c>
    </row>
    <row r="2064">
      <c r="A2064" s="5" t="inlineStr">
        <is>
          <t>W02389</t>
        </is>
      </c>
      <c r="B2064" s="5" t="inlineStr">
        <is>
          <t>PL · Kraków</t>
        </is>
      </c>
      <c r="C2064" s="5" t="inlineStr">
        <is>
          <t>PL</t>
        </is>
      </c>
      <c r="D2064" s="5" t="inlineStr">
        <is>
          <t>Krakow</t>
        </is>
      </c>
      <c r="E2064" s="5" t="inlineStr">
        <is>
          <t>Finance</t>
        </is>
      </c>
      <c r="F2064" s="5" t="inlineStr">
        <is>
          <t>L3</t>
        </is>
      </c>
      <c r="G2064" s="5" t="inlineStr">
        <is>
          <t>Finance L3</t>
        </is>
      </c>
      <c r="H2064" s="5" t="inlineStr">
        <is>
          <t>F</t>
        </is>
      </c>
      <c r="I2064" s="5" t="inlineStr">
        <is>
          <t>Permanent</t>
        </is>
      </c>
      <c r="J2064" s="5" t="inlineStr">
        <is>
          <t>Hybrid</t>
        </is>
      </c>
      <c r="K2064" s="5" t="n">
        <v>1</v>
      </c>
      <c r="L2064" s="5" t="n">
        <v>40</v>
      </c>
      <c r="M2064" s="5" t="n">
        <v>3</v>
      </c>
      <c r="N2064" s="41" t="n">
        <v>39000</v>
      </c>
      <c r="O2064" s="41" t="n">
        <v>2050</v>
      </c>
      <c r="P2064" s="41" t="n">
        <v>0</v>
      </c>
      <c r="Q2064" s="41" t="n">
        <v>0</v>
      </c>
      <c r="R2064" s="41" t="n">
        <v>0</v>
      </c>
      <c r="S2064" s="28">
        <f>L2064*Settings!$C$7</f>
        <v/>
      </c>
      <c r="T2064" s="34">
        <f>O2064+P2064+Q2064+R2064</f>
        <v/>
      </c>
      <c r="U2064" s="34">
        <f>N2064+T2064</f>
        <v/>
      </c>
      <c r="V2064" s="33">
        <f>N2064/S2064</f>
        <v/>
      </c>
      <c r="W2064" s="33">
        <f>T2064/S2064</f>
        <v/>
      </c>
      <c r="X2064" s="33">
        <f>U2064/S2064</f>
        <v/>
      </c>
      <c r="Y2064" s="4">
        <f>IF(T2064&gt;0,1,0)</f>
        <v/>
      </c>
      <c r="Z2064" s="4">
        <f>INDEX('Job Evaluation'!$I$5:$I$40,MATCH(G2064,'Job Evaluation'!$A$5:$A$40,0))</f>
        <v/>
      </c>
      <c r="AA2064" s="4">
        <f>SUMPRODUCT(($C$2:$C$3444=C2064)*($X$2:$X$3444&lt;X2064))+SUMPRODUCT(($C$2:C2064=C2064)*($X$2:X2064=X2064))</f>
        <v/>
      </c>
      <c r="AB2064" s="4">
        <f>MIN(4,INT((AA2064-1)*4/COUNTIF($C$2:$C$3444,C2064))+1)</f>
        <v/>
      </c>
    </row>
    <row r="2065">
      <c r="A2065" s="5" t="inlineStr">
        <is>
          <t>W02390</t>
        </is>
      </c>
      <c r="B2065" s="5" t="inlineStr">
        <is>
          <t>PL · Kraków</t>
        </is>
      </c>
      <c r="C2065" s="5" t="inlineStr">
        <is>
          <t>PL</t>
        </is>
      </c>
      <c r="D2065" s="5" t="inlineStr">
        <is>
          <t>Krakow</t>
        </is>
      </c>
      <c r="E2065" s="5" t="inlineStr">
        <is>
          <t>Customer Service</t>
        </is>
      </c>
      <c r="F2065" s="5" t="inlineStr">
        <is>
          <t>L2</t>
        </is>
      </c>
      <c r="G2065" s="5" t="inlineStr">
        <is>
          <t>Customer Service L2</t>
        </is>
      </c>
      <c r="H2065" s="5" t="inlineStr">
        <is>
          <t>F</t>
        </is>
      </c>
      <c r="I2065" s="5" t="inlineStr">
        <is>
          <t>Permanent</t>
        </is>
      </c>
      <c r="J2065" s="5" t="inlineStr">
        <is>
          <t>Hybrid</t>
        </is>
      </c>
      <c r="K2065" s="5" t="n">
        <v>1</v>
      </c>
      <c r="L2065" s="5" t="n">
        <v>40</v>
      </c>
      <c r="M2065" s="5" t="n">
        <v>3</v>
      </c>
      <c r="N2065" s="41" t="n">
        <v>21550</v>
      </c>
      <c r="O2065" s="41" t="n">
        <v>0</v>
      </c>
      <c r="P2065" s="41" t="n">
        <v>0</v>
      </c>
      <c r="Q2065" s="41" t="n">
        <v>0</v>
      </c>
      <c r="R2065" s="41" t="n">
        <v>0</v>
      </c>
      <c r="S2065" s="28">
        <f>L2065*Settings!$C$7</f>
        <v/>
      </c>
      <c r="T2065" s="34">
        <f>O2065+P2065+Q2065+R2065</f>
        <v/>
      </c>
      <c r="U2065" s="34">
        <f>N2065+T2065</f>
        <v/>
      </c>
      <c r="V2065" s="33">
        <f>N2065/S2065</f>
        <v/>
      </c>
      <c r="W2065" s="33">
        <f>T2065/S2065</f>
        <v/>
      </c>
      <c r="X2065" s="33">
        <f>U2065/S2065</f>
        <v/>
      </c>
      <c r="Y2065" s="4">
        <f>IF(T2065&gt;0,1,0)</f>
        <v/>
      </c>
      <c r="Z2065" s="4">
        <f>INDEX('Job Evaluation'!$I$5:$I$40,MATCH(G2065,'Job Evaluation'!$A$5:$A$40,0))</f>
        <v/>
      </c>
      <c r="AA2065" s="4">
        <f>SUMPRODUCT(($C$2:$C$3444=C2065)*($X$2:$X$3444&lt;X2065))+SUMPRODUCT(($C$2:C2065=C2065)*($X$2:X2065=X2065))</f>
        <v/>
      </c>
      <c r="AB2065" s="4">
        <f>MIN(4,INT((AA2065-1)*4/COUNTIF($C$2:$C$3444,C2065))+1)</f>
        <v/>
      </c>
    </row>
    <row r="2066">
      <c r="A2066" s="5" t="inlineStr">
        <is>
          <t>W02391</t>
        </is>
      </c>
      <c r="B2066" s="5" t="inlineStr">
        <is>
          <t>PL · Kraków</t>
        </is>
      </c>
      <c r="C2066" s="5" t="inlineStr">
        <is>
          <t>PL</t>
        </is>
      </c>
      <c r="D2066" s="5" t="inlineStr">
        <is>
          <t>Krakow</t>
        </is>
      </c>
      <c r="E2066" s="5" t="inlineStr">
        <is>
          <t>Customer Service</t>
        </is>
      </c>
      <c r="F2066" s="5" t="inlineStr">
        <is>
          <t>L3</t>
        </is>
      </c>
      <c r="G2066" s="5" t="inlineStr">
        <is>
          <t>Customer Service L3</t>
        </is>
      </c>
      <c r="H2066" s="5" t="inlineStr">
        <is>
          <t>F</t>
        </is>
      </c>
      <c r="I2066" s="5" t="inlineStr">
        <is>
          <t>Permanent</t>
        </is>
      </c>
      <c r="J2066" s="5" t="inlineStr">
        <is>
          <t>Remote</t>
        </is>
      </c>
      <c r="K2066" s="5" t="n">
        <v>1</v>
      </c>
      <c r="L2066" s="5" t="n">
        <v>40</v>
      </c>
      <c r="M2066" s="5" t="n">
        <v>4</v>
      </c>
      <c r="N2066" s="41" t="n">
        <v>27450</v>
      </c>
      <c r="O2066" s="41" t="n">
        <v>1780</v>
      </c>
      <c r="P2066" s="41" t="n">
        <v>0</v>
      </c>
      <c r="Q2066" s="41" t="n">
        <v>0</v>
      </c>
      <c r="R2066" s="41" t="n">
        <v>0</v>
      </c>
      <c r="S2066" s="28">
        <f>L2066*Settings!$C$7</f>
        <v/>
      </c>
      <c r="T2066" s="34">
        <f>O2066+P2066+Q2066+R2066</f>
        <v/>
      </c>
      <c r="U2066" s="34">
        <f>N2066+T2066</f>
        <v/>
      </c>
      <c r="V2066" s="33">
        <f>N2066/S2066</f>
        <v/>
      </c>
      <c r="W2066" s="33">
        <f>T2066/S2066</f>
        <v/>
      </c>
      <c r="X2066" s="33">
        <f>U2066/S2066</f>
        <v/>
      </c>
      <c r="Y2066" s="4">
        <f>IF(T2066&gt;0,1,0)</f>
        <v/>
      </c>
      <c r="Z2066" s="4">
        <f>INDEX('Job Evaluation'!$I$5:$I$40,MATCH(G2066,'Job Evaluation'!$A$5:$A$40,0))</f>
        <v/>
      </c>
      <c r="AA2066" s="4">
        <f>SUMPRODUCT(($C$2:$C$3444=C2066)*($X$2:$X$3444&lt;X2066))+SUMPRODUCT(($C$2:C2066=C2066)*($X$2:X2066=X2066))</f>
        <v/>
      </c>
      <c r="AB2066" s="4">
        <f>MIN(4,INT((AA2066-1)*4/COUNTIF($C$2:$C$3444,C2066))+1)</f>
        <v/>
      </c>
    </row>
    <row r="2067">
      <c r="A2067" s="5" t="inlineStr">
        <is>
          <t>W02392</t>
        </is>
      </c>
      <c r="B2067" s="5" t="inlineStr">
        <is>
          <t>PL · Kraków</t>
        </is>
      </c>
      <c r="C2067" s="5" t="inlineStr">
        <is>
          <t>PL</t>
        </is>
      </c>
      <c r="D2067" s="5" t="inlineStr">
        <is>
          <t>Krakow</t>
        </is>
      </c>
      <c r="E2067" s="5" t="inlineStr">
        <is>
          <t>Customer Service</t>
        </is>
      </c>
      <c r="F2067" s="5" t="inlineStr">
        <is>
          <t>L2</t>
        </is>
      </c>
      <c r="G2067" s="5" t="inlineStr">
        <is>
          <t>Customer Service L2</t>
        </is>
      </c>
      <c r="H2067" s="5" t="inlineStr">
        <is>
          <t>M</t>
        </is>
      </c>
      <c r="I2067" s="5" t="inlineStr">
        <is>
          <t>Permanent</t>
        </is>
      </c>
      <c r="J2067" s="5" t="inlineStr">
        <is>
          <t>Onsite</t>
        </is>
      </c>
      <c r="K2067" s="5" t="n">
        <v>1</v>
      </c>
      <c r="L2067" s="5" t="n">
        <v>40</v>
      </c>
      <c r="M2067" s="5" t="n">
        <v>4</v>
      </c>
      <c r="N2067" s="41" t="n">
        <v>23650</v>
      </c>
      <c r="O2067" s="41" t="n">
        <v>0</v>
      </c>
      <c r="P2067" s="41" t="n">
        <v>0</v>
      </c>
      <c r="Q2067" s="41" t="n">
        <v>840</v>
      </c>
      <c r="R2067" s="41" t="n">
        <v>0</v>
      </c>
      <c r="S2067" s="28">
        <f>L2067*Settings!$C$7</f>
        <v/>
      </c>
      <c r="T2067" s="34">
        <f>O2067+P2067+Q2067+R2067</f>
        <v/>
      </c>
      <c r="U2067" s="34">
        <f>N2067+T2067</f>
        <v/>
      </c>
      <c r="V2067" s="33">
        <f>N2067/S2067</f>
        <v/>
      </c>
      <c r="W2067" s="33">
        <f>T2067/S2067</f>
        <v/>
      </c>
      <c r="X2067" s="33">
        <f>U2067/S2067</f>
        <v/>
      </c>
      <c r="Y2067" s="4">
        <f>IF(T2067&gt;0,1,0)</f>
        <v/>
      </c>
      <c r="Z2067" s="4">
        <f>INDEX('Job Evaluation'!$I$5:$I$40,MATCH(G2067,'Job Evaluation'!$A$5:$A$40,0))</f>
        <v/>
      </c>
      <c r="AA2067" s="4">
        <f>SUMPRODUCT(($C$2:$C$3444=C2067)*($X$2:$X$3444&lt;X2067))+SUMPRODUCT(($C$2:C2067=C2067)*($X$2:X2067=X2067))</f>
        <v/>
      </c>
      <c r="AB2067" s="4">
        <f>MIN(4,INT((AA2067-1)*4/COUNTIF($C$2:$C$3444,C2067))+1)</f>
        <v/>
      </c>
    </row>
    <row r="2068">
      <c r="A2068" s="5" t="inlineStr">
        <is>
          <t>W02393</t>
        </is>
      </c>
      <c r="B2068" s="5" t="inlineStr">
        <is>
          <t>DE · Munich</t>
        </is>
      </c>
      <c r="C2068" s="5" t="inlineStr">
        <is>
          <t>DE</t>
        </is>
      </c>
      <c r="D2068" s="5" t="inlineStr">
        <is>
          <t>Munich</t>
        </is>
      </c>
      <c r="E2068" s="5" t="inlineStr">
        <is>
          <t>Sales</t>
        </is>
      </c>
      <c r="F2068" s="5" t="inlineStr">
        <is>
          <t>L1</t>
        </is>
      </c>
      <c r="G2068" s="5" t="inlineStr">
        <is>
          <t>Sales L1</t>
        </is>
      </c>
      <c r="H2068" s="5" t="inlineStr">
        <is>
          <t>M</t>
        </is>
      </c>
      <c r="I2068" s="5" t="inlineStr">
        <is>
          <t>Permanent</t>
        </is>
      </c>
      <c r="J2068" s="5" t="inlineStr">
        <is>
          <t>Remote</t>
        </is>
      </c>
      <c r="K2068" s="5" t="n">
        <v>1</v>
      </c>
      <c r="L2068" s="5" t="n">
        <v>40</v>
      </c>
      <c r="M2068" s="5" t="n">
        <v>5</v>
      </c>
      <c r="N2068" s="41" t="n">
        <v>38600</v>
      </c>
      <c r="O2068" s="41" t="n">
        <v>0</v>
      </c>
      <c r="P2068" s="41" t="n">
        <v>6270</v>
      </c>
      <c r="Q2068" s="41" t="n">
        <v>0</v>
      </c>
      <c r="R2068" s="41" t="n">
        <v>0</v>
      </c>
      <c r="S2068" s="28">
        <f>L2068*Settings!$C$7</f>
        <v/>
      </c>
      <c r="T2068" s="34">
        <f>O2068+P2068+Q2068+R2068</f>
        <v/>
      </c>
      <c r="U2068" s="34">
        <f>N2068+T2068</f>
        <v/>
      </c>
      <c r="V2068" s="33">
        <f>N2068/S2068</f>
        <v/>
      </c>
      <c r="W2068" s="33">
        <f>T2068/S2068</f>
        <v/>
      </c>
      <c r="X2068" s="33">
        <f>U2068/S2068</f>
        <v/>
      </c>
      <c r="Y2068" s="4">
        <f>IF(T2068&gt;0,1,0)</f>
        <v/>
      </c>
      <c r="Z2068" s="4">
        <f>INDEX('Job Evaluation'!$I$5:$I$40,MATCH(G2068,'Job Evaluation'!$A$5:$A$40,0))</f>
        <v/>
      </c>
      <c r="AA2068" s="4">
        <f>SUMPRODUCT(($C$2:$C$3444=C2068)*($X$2:$X$3444&lt;X2068))+SUMPRODUCT(($C$2:C2068=C2068)*($X$2:X2068=X2068))</f>
        <v/>
      </c>
      <c r="AB2068" s="4">
        <f>MIN(4,INT((AA2068-1)*4/COUNTIF($C$2:$C$3444,C2068))+1)</f>
        <v/>
      </c>
    </row>
    <row r="2069">
      <c r="A2069" s="5" t="inlineStr">
        <is>
          <t>W02394</t>
        </is>
      </c>
      <c r="B2069" s="5" t="inlineStr">
        <is>
          <t>IT · Milan</t>
        </is>
      </c>
      <c r="C2069" s="5" t="inlineStr">
        <is>
          <t>IT</t>
        </is>
      </c>
      <c r="D2069" s="5" t="inlineStr">
        <is>
          <t>Milan</t>
        </is>
      </c>
      <c r="E2069" s="5" t="inlineStr">
        <is>
          <t>Operations</t>
        </is>
      </c>
      <c r="F2069" s="5" t="inlineStr">
        <is>
          <t>L6</t>
        </is>
      </c>
      <c r="G2069" s="5" t="inlineStr">
        <is>
          <t>Operations L6</t>
        </is>
      </c>
      <c r="H2069" s="5" t="inlineStr">
        <is>
          <t>M</t>
        </is>
      </c>
      <c r="I2069" s="5" t="inlineStr">
        <is>
          <t>Fixed-term</t>
        </is>
      </c>
      <c r="J2069" s="5" t="inlineStr">
        <is>
          <t>Hybrid</t>
        </is>
      </c>
      <c r="K2069" s="5" t="n">
        <v>1</v>
      </c>
      <c r="L2069" s="5" t="n">
        <v>40</v>
      </c>
      <c r="M2069" s="5" t="n">
        <v>4</v>
      </c>
      <c r="N2069" s="41" t="n">
        <v>101900</v>
      </c>
      <c r="O2069" s="41" t="n">
        <v>24370</v>
      </c>
      <c r="P2069" s="41" t="n">
        <v>0</v>
      </c>
      <c r="Q2069" s="41" t="n">
        <v>0</v>
      </c>
      <c r="R2069" s="41" t="n">
        <v>6000</v>
      </c>
      <c r="S2069" s="28">
        <f>L2069*Settings!$C$7</f>
        <v/>
      </c>
      <c r="T2069" s="34">
        <f>O2069+P2069+Q2069+R2069</f>
        <v/>
      </c>
      <c r="U2069" s="34">
        <f>N2069+T2069</f>
        <v/>
      </c>
      <c r="V2069" s="33">
        <f>N2069/S2069</f>
        <v/>
      </c>
      <c r="W2069" s="33">
        <f>T2069/S2069</f>
        <v/>
      </c>
      <c r="X2069" s="33">
        <f>U2069/S2069</f>
        <v/>
      </c>
      <c r="Y2069" s="4">
        <f>IF(T2069&gt;0,1,0)</f>
        <v/>
      </c>
      <c r="Z2069" s="4">
        <f>INDEX('Job Evaluation'!$I$5:$I$40,MATCH(G2069,'Job Evaluation'!$A$5:$A$40,0))</f>
        <v/>
      </c>
      <c r="AA2069" s="4">
        <f>SUMPRODUCT(($C$2:$C$3444=C2069)*($X$2:$X$3444&lt;X2069))+SUMPRODUCT(($C$2:C2069=C2069)*($X$2:X2069=X2069))</f>
        <v/>
      </c>
      <c r="AB2069" s="4">
        <f>MIN(4,INT((AA2069-1)*4/COUNTIF($C$2:$C$3444,C2069))+1)</f>
        <v/>
      </c>
    </row>
    <row r="2070">
      <c r="A2070" s="5" t="inlineStr">
        <is>
          <t>W02397</t>
        </is>
      </c>
      <c r="B2070" s="5" t="inlineStr">
        <is>
          <t>PL · Kraków</t>
        </is>
      </c>
      <c r="C2070" s="5" t="inlineStr">
        <is>
          <t>PL</t>
        </is>
      </c>
      <c r="D2070" s="5" t="inlineStr">
        <is>
          <t>Krakow</t>
        </is>
      </c>
      <c r="E2070" s="5" t="inlineStr">
        <is>
          <t>Sales</t>
        </is>
      </c>
      <c r="F2070" s="5" t="inlineStr">
        <is>
          <t>L4</t>
        </is>
      </c>
      <c r="G2070" s="5" t="inlineStr">
        <is>
          <t>Sales L4</t>
        </is>
      </c>
      <c r="H2070" s="5" t="inlineStr">
        <is>
          <t>F</t>
        </is>
      </c>
      <c r="I2070" s="5" t="inlineStr">
        <is>
          <t>Permanent</t>
        </is>
      </c>
      <c r="J2070" s="5" t="inlineStr">
        <is>
          <t>Remote</t>
        </is>
      </c>
      <c r="K2070" s="5" t="n">
        <v>1</v>
      </c>
      <c r="L2070" s="5" t="n">
        <v>40</v>
      </c>
      <c r="M2070" s="5" t="n">
        <v>3</v>
      </c>
      <c r="N2070" s="41" t="n">
        <v>44850</v>
      </c>
      <c r="O2070" s="41" t="n">
        <v>3680</v>
      </c>
      <c r="P2070" s="41" t="n">
        <v>3500</v>
      </c>
      <c r="Q2070" s="41" t="n">
        <v>0</v>
      </c>
      <c r="R2070" s="41" t="n">
        <v>0</v>
      </c>
      <c r="S2070" s="28">
        <f>L2070*Settings!$C$7</f>
        <v/>
      </c>
      <c r="T2070" s="34">
        <f>O2070+P2070+Q2070+R2070</f>
        <v/>
      </c>
      <c r="U2070" s="34">
        <f>N2070+T2070</f>
        <v/>
      </c>
      <c r="V2070" s="33">
        <f>N2070/S2070</f>
        <v/>
      </c>
      <c r="W2070" s="33">
        <f>T2070/S2070</f>
        <v/>
      </c>
      <c r="X2070" s="33">
        <f>U2070/S2070</f>
        <v/>
      </c>
      <c r="Y2070" s="4">
        <f>IF(T2070&gt;0,1,0)</f>
        <v/>
      </c>
      <c r="Z2070" s="4">
        <f>INDEX('Job Evaluation'!$I$5:$I$40,MATCH(G2070,'Job Evaluation'!$A$5:$A$40,0))</f>
        <v/>
      </c>
      <c r="AA2070" s="4">
        <f>SUMPRODUCT(($C$2:$C$3444=C2070)*($X$2:$X$3444&lt;X2070))+SUMPRODUCT(($C$2:C2070=C2070)*($X$2:X2070=X2070))</f>
        <v/>
      </c>
      <c r="AB2070" s="4">
        <f>MIN(4,INT((AA2070-1)*4/COUNTIF($C$2:$C$3444,C2070))+1)</f>
        <v/>
      </c>
    </row>
    <row r="2071">
      <c r="A2071" s="5" t="inlineStr">
        <is>
          <t>W02398</t>
        </is>
      </c>
      <c r="B2071" s="5" t="inlineStr">
        <is>
          <t>DE · Munich</t>
        </is>
      </c>
      <c r="C2071" s="5" t="inlineStr">
        <is>
          <t>DE</t>
        </is>
      </c>
      <c r="D2071" s="5" t="inlineStr">
        <is>
          <t>Munich</t>
        </is>
      </c>
      <c r="E2071" s="5" t="inlineStr">
        <is>
          <t>Finance</t>
        </is>
      </c>
      <c r="F2071" s="5" t="inlineStr">
        <is>
          <t>L2</t>
        </is>
      </c>
      <c r="G2071" s="5" t="inlineStr">
        <is>
          <t>Finance L2</t>
        </is>
      </c>
      <c r="H2071" s="5" t="inlineStr">
        <is>
          <t>F</t>
        </is>
      </c>
      <c r="I2071" s="5" t="inlineStr">
        <is>
          <t>Fixed-term</t>
        </is>
      </c>
      <c r="J2071" s="5" t="inlineStr">
        <is>
          <t>Hybrid</t>
        </is>
      </c>
      <c r="K2071" s="5" t="n">
        <v>1</v>
      </c>
      <c r="L2071" s="5" t="n">
        <v>40</v>
      </c>
      <c r="M2071" s="5" t="n">
        <v>3</v>
      </c>
      <c r="N2071" s="41" t="n">
        <v>45000</v>
      </c>
      <c r="O2071" s="41" t="n">
        <v>0</v>
      </c>
      <c r="P2071" s="41" t="n">
        <v>0</v>
      </c>
      <c r="Q2071" s="41" t="n">
        <v>0</v>
      </c>
      <c r="R2071" s="41" t="n">
        <v>0</v>
      </c>
      <c r="S2071" s="28">
        <f>L2071*Settings!$C$7</f>
        <v/>
      </c>
      <c r="T2071" s="34">
        <f>O2071+P2071+Q2071+R2071</f>
        <v/>
      </c>
      <c r="U2071" s="34">
        <f>N2071+T2071</f>
        <v/>
      </c>
      <c r="V2071" s="33">
        <f>N2071/S2071</f>
        <v/>
      </c>
      <c r="W2071" s="33">
        <f>T2071/S2071</f>
        <v/>
      </c>
      <c r="X2071" s="33">
        <f>U2071/S2071</f>
        <v/>
      </c>
      <c r="Y2071" s="4">
        <f>IF(T2071&gt;0,1,0)</f>
        <v/>
      </c>
      <c r="Z2071" s="4">
        <f>INDEX('Job Evaluation'!$I$5:$I$40,MATCH(G2071,'Job Evaluation'!$A$5:$A$40,0))</f>
        <v/>
      </c>
      <c r="AA2071" s="4">
        <f>SUMPRODUCT(($C$2:$C$3444=C2071)*($X$2:$X$3444&lt;X2071))+SUMPRODUCT(($C$2:C2071=C2071)*($X$2:X2071=X2071))</f>
        <v/>
      </c>
      <c r="AB2071" s="4">
        <f>MIN(4,INT((AA2071-1)*4/COUNTIF($C$2:$C$3444,C2071))+1)</f>
        <v/>
      </c>
    </row>
    <row r="2072">
      <c r="A2072" s="5" t="inlineStr">
        <is>
          <t>W02399</t>
        </is>
      </c>
      <c r="B2072" s="5" t="inlineStr">
        <is>
          <t>IT · Milan</t>
        </is>
      </c>
      <c r="C2072" s="5" t="inlineStr">
        <is>
          <t>IT</t>
        </is>
      </c>
      <c r="D2072" s="5" t="inlineStr">
        <is>
          <t>Milan</t>
        </is>
      </c>
      <c r="E2072" s="5" t="inlineStr">
        <is>
          <t>Operations</t>
        </is>
      </c>
      <c r="F2072" s="5" t="inlineStr">
        <is>
          <t>L1</t>
        </is>
      </c>
      <c r="G2072" s="5" t="inlineStr">
        <is>
          <t>Operations L1</t>
        </is>
      </c>
      <c r="H2072" s="5" t="inlineStr">
        <is>
          <t>F</t>
        </is>
      </c>
      <c r="I2072" s="5" t="inlineStr">
        <is>
          <t>Permanent</t>
        </is>
      </c>
      <c r="J2072" s="5" t="inlineStr">
        <is>
          <t>Onsite</t>
        </is>
      </c>
      <c r="K2072" s="5" t="n">
        <v>1</v>
      </c>
      <c r="L2072" s="5" t="n">
        <v>40</v>
      </c>
      <c r="M2072" s="5" t="n">
        <v>3</v>
      </c>
      <c r="N2072" s="41" t="n">
        <v>23200</v>
      </c>
      <c r="O2072" s="41" t="n">
        <v>0</v>
      </c>
      <c r="P2072" s="41" t="n">
        <v>0</v>
      </c>
      <c r="Q2072" s="41" t="n">
        <v>1320</v>
      </c>
      <c r="R2072" s="41" t="n">
        <v>0</v>
      </c>
      <c r="S2072" s="28">
        <f>L2072*Settings!$C$7</f>
        <v/>
      </c>
      <c r="T2072" s="34">
        <f>O2072+P2072+Q2072+R2072</f>
        <v/>
      </c>
      <c r="U2072" s="34">
        <f>N2072+T2072</f>
        <v/>
      </c>
      <c r="V2072" s="33">
        <f>N2072/S2072</f>
        <v/>
      </c>
      <c r="W2072" s="33">
        <f>T2072/S2072</f>
        <v/>
      </c>
      <c r="X2072" s="33">
        <f>U2072/S2072</f>
        <v/>
      </c>
      <c r="Y2072" s="4">
        <f>IF(T2072&gt;0,1,0)</f>
        <v/>
      </c>
      <c r="Z2072" s="4">
        <f>INDEX('Job Evaluation'!$I$5:$I$40,MATCH(G2072,'Job Evaluation'!$A$5:$A$40,0))</f>
        <v/>
      </c>
      <c r="AA2072" s="4">
        <f>SUMPRODUCT(($C$2:$C$3444=C2072)*($X$2:$X$3444&lt;X2072))+SUMPRODUCT(($C$2:C2072=C2072)*($X$2:X2072=X2072))</f>
        <v/>
      </c>
      <c r="AB2072" s="4">
        <f>MIN(4,INT((AA2072-1)*4/COUNTIF($C$2:$C$3444,C2072))+1)</f>
        <v/>
      </c>
    </row>
    <row r="2073">
      <c r="A2073" s="5" t="inlineStr">
        <is>
          <t>W02400</t>
        </is>
      </c>
      <c r="B2073" s="5" t="inlineStr">
        <is>
          <t>DE · Munich</t>
        </is>
      </c>
      <c r="C2073" s="5" t="inlineStr">
        <is>
          <t>DE</t>
        </is>
      </c>
      <c r="D2073" s="5" t="inlineStr">
        <is>
          <t>Munich</t>
        </is>
      </c>
      <c r="E2073" s="5" t="inlineStr">
        <is>
          <t>HR</t>
        </is>
      </c>
      <c r="F2073" s="5" t="inlineStr">
        <is>
          <t>L2</t>
        </is>
      </c>
      <c r="G2073" s="5" t="inlineStr">
        <is>
          <t>HR L2</t>
        </is>
      </c>
      <c r="H2073" s="5" t="inlineStr">
        <is>
          <t>F</t>
        </is>
      </c>
      <c r="I2073" s="5" t="inlineStr">
        <is>
          <t>Fixed-term</t>
        </is>
      </c>
      <c r="J2073" s="5" t="inlineStr">
        <is>
          <t>Hybrid</t>
        </is>
      </c>
      <c r="K2073" s="5" t="n">
        <v>1</v>
      </c>
      <c r="L2073" s="5" t="n">
        <v>40</v>
      </c>
      <c r="M2073" s="5" t="n">
        <v>3</v>
      </c>
      <c r="N2073" s="41" t="n">
        <v>40500</v>
      </c>
      <c r="O2073" s="41" t="n">
        <v>0</v>
      </c>
      <c r="P2073" s="41" t="n">
        <v>0</v>
      </c>
      <c r="Q2073" s="41" t="n">
        <v>0</v>
      </c>
      <c r="R2073" s="41" t="n">
        <v>0</v>
      </c>
      <c r="S2073" s="28">
        <f>L2073*Settings!$C$7</f>
        <v/>
      </c>
      <c r="T2073" s="34">
        <f>O2073+P2073+Q2073+R2073</f>
        <v/>
      </c>
      <c r="U2073" s="34">
        <f>N2073+T2073</f>
        <v/>
      </c>
      <c r="V2073" s="33">
        <f>N2073/S2073</f>
        <v/>
      </c>
      <c r="W2073" s="33">
        <f>T2073/S2073</f>
        <v/>
      </c>
      <c r="X2073" s="33">
        <f>U2073/S2073</f>
        <v/>
      </c>
      <c r="Y2073" s="4">
        <f>IF(T2073&gt;0,1,0)</f>
        <v/>
      </c>
      <c r="Z2073" s="4">
        <f>INDEX('Job Evaluation'!$I$5:$I$40,MATCH(G2073,'Job Evaluation'!$A$5:$A$40,0))</f>
        <v/>
      </c>
      <c r="AA2073" s="4">
        <f>SUMPRODUCT(($C$2:$C$3444=C2073)*($X$2:$X$3444&lt;X2073))+SUMPRODUCT(($C$2:C2073=C2073)*($X$2:X2073=X2073))</f>
        <v/>
      </c>
      <c r="AB2073" s="4">
        <f>MIN(4,INT((AA2073-1)*4/COUNTIF($C$2:$C$3444,C2073))+1)</f>
        <v/>
      </c>
    </row>
    <row r="2074">
      <c r="A2074" s="5" t="inlineStr">
        <is>
          <t>W02401</t>
        </is>
      </c>
      <c r="B2074" s="5" t="inlineStr">
        <is>
          <t>IT · Milan</t>
        </is>
      </c>
      <c r="C2074" s="5" t="inlineStr">
        <is>
          <t>IT</t>
        </is>
      </c>
      <c r="D2074" s="5" t="inlineStr">
        <is>
          <t>Milan</t>
        </is>
      </c>
      <c r="E2074" s="5" t="inlineStr">
        <is>
          <t>Operations</t>
        </is>
      </c>
      <c r="F2074" s="5" t="inlineStr">
        <is>
          <t>L1</t>
        </is>
      </c>
      <c r="G2074" s="5" t="inlineStr">
        <is>
          <t>Operations L1</t>
        </is>
      </c>
      <c r="H2074" s="5" t="inlineStr">
        <is>
          <t>F</t>
        </is>
      </c>
      <c r="I2074" s="5" t="inlineStr">
        <is>
          <t>Permanent</t>
        </is>
      </c>
      <c r="J2074" s="5" t="inlineStr">
        <is>
          <t>Hybrid</t>
        </is>
      </c>
      <c r="K2074" s="5" t="n">
        <v>1</v>
      </c>
      <c r="L2074" s="5" t="n">
        <v>40</v>
      </c>
      <c r="M2074" s="5" t="n">
        <v>3</v>
      </c>
      <c r="N2074" s="41" t="n">
        <v>25850</v>
      </c>
      <c r="O2074" s="41" t="n">
        <v>0</v>
      </c>
      <c r="P2074" s="41" t="n">
        <v>0</v>
      </c>
      <c r="Q2074" s="41" t="n">
        <v>0</v>
      </c>
      <c r="R2074" s="41" t="n">
        <v>0</v>
      </c>
      <c r="S2074" s="28">
        <f>L2074*Settings!$C$7</f>
        <v/>
      </c>
      <c r="T2074" s="34">
        <f>O2074+P2074+Q2074+R2074</f>
        <v/>
      </c>
      <c r="U2074" s="34">
        <f>N2074+T2074</f>
        <v/>
      </c>
      <c r="V2074" s="33">
        <f>N2074/S2074</f>
        <v/>
      </c>
      <c r="W2074" s="33">
        <f>T2074/S2074</f>
        <v/>
      </c>
      <c r="X2074" s="33">
        <f>U2074/S2074</f>
        <v/>
      </c>
      <c r="Y2074" s="4">
        <f>IF(T2074&gt;0,1,0)</f>
        <v/>
      </c>
      <c r="Z2074" s="4">
        <f>INDEX('Job Evaluation'!$I$5:$I$40,MATCH(G2074,'Job Evaluation'!$A$5:$A$40,0))</f>
        <v/>
      </c>
      <c r="AA2074" s="4">
        <f>SUMPRODUCT(($C$2:$C$3444=C2074)*($X$2:$X$3444&lt;X2074))+SUMPRODUCT(($C$2:C2074=C2074)*($X$2:X2074=X2074))</f>
        <v/>
      </c>
      <c r="AB2074" s="4">
        <f>MIN(4,INT((AA2074-1)*4/COUNTIF($C$2:$C$3444,C2074))+1)</f>
        <v/>
      </c>
    </row>
    <row r="2075">
      <c r="A2075" s="5" t="inlineStr">
        <is>
          <t>W02403</t>
        </is>
      </c>
      <c r="B2075" s="5" t="inlineStr">
        <is>
          <t>DE · Munich</t>
        </is>
      </c>
      <c r="C2075" s="5" t="inlineStr">
        <is>
          <t>DE</t>
        </is>
      </c>
      <c r="D2075" s="5" t="inlineStr">
        <is>
          <t>Munich</t>
        </is>
      </c>
      <c r="E2075" s="5" t="inlineStr">
        <is>
          <t>HR</t>
        </is>
      </c>
      <c r="F2075" s="5" t="inlineStr">
        <is>
          <t>L4</t>
        </is>
      </c>
      <c r="G2075" s="5" t="inlineStr">
        <is>
          <t>HR L4</t>
        </is>
      </c>
      <c r="H2075" s="5" t="inlineStr">
        <is>
          <t>F</t>
        </is>
      </c>
      <c r="I2075" s="5" t="inlineStr">
        <is>
          <t>Permanent</t>
        </is>
      </c>
      <c r="J2075" s="5" t="inlineStr">
        <is>
          <t>Hybrid</t>
        </is>
      </c>
      <c r="K2075" s="5" t="n">
        <v>1</v>
      </c>
      <c r="L2075" s="5" t="n">
        <v>40</v>
      </c>
      <c r="M2075" s="5" t="n">
        <v>3</v>
      </c>
      <c r="N2075" s="41" t="n">
        <v>83100</v>
      </c>
      <c r="O2075" s="41" t="n">
        <v>6590</v>
      </c>
      <c r="P2075" s="41" t="n">
        <v>0</v>
      </c>
      <c r="Q2075" s="41" t="n">
        <v>0</v>
      </c>
      <c r="R2075" s="41" t="n">
        <v>0</v>
      </c>
      <c r="S2075" s="28">
        <f>L2075*Settings!$C$7</f>
        <v/>
      </c>
      <c r="T2075" s="34">
        <f>O2075+P2075+Q2075+R2075</f>
        <v/>
      </c>
      <c r="U2075" s="34">
        <f>N2075+T2075</f>
        <v/>
      </c>
      <c r="V2075" s="33">
        <f>N2075/S2075</f>
        <v/>
      </c>
      <c r="W2075" s="33">
        <f>T2075/S2075</f>
        <v/>
      </c>
      <c r="X2075" s="33">
        <f>U2075/S2075</f>
        <v/>
      </c>
      <c r="Y2075" s="4">
        <f>IF(T2075&gt;0,1,0)</f>
        <v/>
      </c>
      <c r="Z2075" s="4">
        <f>INDEX('Job Evaluation'!$I$5:$I$40,MATCH(G2075,'Job Evaluation'!$A$5:$A$40,0))</f>
        <v/>
      </c>
      <c r="AA2075" s="4">
        <f>SUMPRODUCT(($C$2:$C$3444=C2075)*($X$2:$X$3444&lt;X2075))+SUMPRODUCT(($C$2:C2075=C2075)*($X$2:X2075=X2075))</f>
        <v/>
      </c>
      <c r="AB2075" s="4">
        <f>MIN(4,INT((AA2075-1)*4/COUNTIF($C$2:$C$3444,C2075))+1)</f>
        <v/>
      </c>
    </row>
    <row r="2076">
      <c r="A2076" s="5" t="inlineStr">
        <is>
          <t>W02404</t>
        </is>
      </c>
      <c r="B2076" s="5" t="inlineStr">
        <is>
          <t>PL · Kraków</t>
        </is>
      </c>
      <c r="C2076" s="5" t="inlineStr">
        <is>
          <t>PL</t>
        </is>
      </c>
      <c r="D2076" s="5" t="inlineStr">
        <is>
          <t>Krakow</t>
        </is>
      </c>
      <c r="E2076" s="5" t="inlineStr">
        <is>
          <t>Customer Service</t>
        </is>
      </c>
      <c r="F2076" s="5" t="inlineStr">
        <is>
          <t>L1</t>
        </is>
      </c>
      <c r="G2076" s="5" t="inlineStr">
        <is>
          <t>Customer Service L1</t>
        </is>
      </c>
      <c r="H2076" s="5" t="inlineStr">
        <is>
          <t>M</t>
        </is>
      </c>
      <c r="I2076" s="5" t="inlineStr">
        <is>
          <t>Permanent</t>
        </is>
      </c>
      <c r="J2076" s="5" t="inlineStr">
        <is>
          <t>Hybrid</t>
        </is>
      </c>
      <c r="K2076" s="5" t="n">
        <v>0.8</v>
      </c>
      <c r="L2076" s="5" t="n">
        <v>32</v>
      </c>
      <c r="M2076" s="5" t="n">
        <v>3</v>
      </c>
      <c r="N2076" s="41" t="n">
        <v>16600</v>
      </c>
      <c r="O2076" s="41" t="n">
        <v>0</v>
      </c>
      <c r="P2076" s="41" t="n">
        <v>0</v>
      </c>
      <c r="Q2076" s="41" t="n">
        <v>0</v>
      </c>
      <c r="R2076" s="41" t="n">
        <v>0</v>
      </c>
      <c r="S2076" s="28">
        <f>L2076*Settings!$C$7</f>
        <v/>
      </c>
      <c r="T2076" s="34">
        <f>O2076+P2076+Q2076+R2076</f>
        <v/>
      </c>
      <c r="U2076" s="34">
        <f>N2076+T2076</f>
        <v/>
      </c>
      <c r="V2076" s="33">
        <f>N2076/S2076</f>
        <v/>
      </c>
      <c r="W2076" s="33">
        <f>T2076/S2076</f>
        <v/>
      </c>
      <c r="X2076" s="33">
        <f>U2076/S2076</f>
        <v/>
      </c>
      <c r="Y2076" s="4">
        <f>IF(T2076&gt;0,1,0)</f>
        <v/>
      </c>
      <c r="Z2076" s="4">
        <f>INDEX('Job Evaluation'!$I$5:$I$40,MATCH(G2076,'Job Evaluation'!$A$5:$A$40,0))</f>
        <v/>
      </c>
      <c r="AA2076" s="4">
        <f>SUMPRODUCT(($C$2:$C$3444=C2076)*($X$2:$X$3444&lt;X2076))+SUMPRODUCT(($C$2:C2076=C2076)*($X$2:X2076=X2076))</f>
        <v/>
      </c>
      <c r="AB2076" s="4">
        <f>MIN(4,INT((AA2076-1)*4/COUNTIF($C$2:$C$3444,C2076))+1)</f>
        <v/>
      </c>
    </row>
    <row r="2077">
      <c r="A2077" s="5" t="inlineStr">
        <is>
          <t>W02405</t>
        </is>
      </c>
      <c r="B2077" s="5" t="inlineStr">
        <is>
          <t>IT · Milan</t>
        </is>
      </c>
      <c r="C2077" s="5" t="inlineStr">
        <is>
          <t>IT</t>
        </is>
      </c>
      <c r="D2077" s="5" t="inlineStr">
        <is>
          <t>Milan</t>
        </is>
      </c>
      <c r="E2077" s="5" t="inlineStr">
        <is>
          <t>Finance</t>
        </is>
      </c>
      <c r="F2077" s="5" t="inlineStr">
        <is>
          <t>L2</t>
        </is>
      </c>
      <c r="G2077" s="5" t="inlineStr">
        <is>
          <t>Finance L2</t>
        </is>
      </c>
      <c r="H2077" s="5" t="inlineStr">
        <is>
          <t>M</t>
        </is>
      </c>
      <c r="I2077" s="5" t="inlineStr">
        <is>
          <t>Permanent</t>
        </is>
      </c>
      <c r="J2077" s="5" t="inlineStr">
        <is>
          <t>Remote</t>
        </is>
      </c>
      <c r="K2077" s="5" t="n">
        <v>0.8</v>
      </c>
      <c r="L2077" s="5" t="n">
        <v>32</v>
      </c>
      <c r="M2077" s="5" t="n">
        <v>3</v>
      </c>
      <c r="N2077" s="41" t="n">
        <v>28640</v>
      </c>
      <c r="O2077" s="41" t="n">
        <v>0</v>
      </c>
      <c r="P2077" s="41" t="n">
        <v>0</v>
      </c>
      <c r="Q2077" s="41" t="n">
        <v>0</v>
      </c>
      <c r="R2077" s="41" t="n">
        <v>0</v>
      </c>
      <c r="S2077" s="28">
        <f>L2077*Settings!$C$7</f>
        <v/>
      </c>
      <c r="T2077" s="34">
        <f>O2077+P2077+Q2077+R2077</f>
        <v/>
      </c>
      <c r="U2077" s="34">
        <f>N2077+T2077</f>
        <v/>
      </c>
      <c r="V2077" s="33">
        <f>N2077/S2077</f>
        <v/>
      </c>
      <c r="W2077" s="33">
        <f>T2077/S2077</f>
        <v/>
      </c>
      <c r="X2077" s="33">
        <f>U2077/S2077</f>
        <v/>
      </c>
      <c r="Y2077" s="4">
        <f>IF(T2077&gt;0,1,0)</f>
        <v/>
      </c>
      <c r="Z2077" s="4">
        <f>INDEX('Job Evaluation'!$I$5:$I$40,MATCH(G2077,'Job Evaluation'!$A$5:$A$40,0))</f>
        <v/>
      </c>
      <c r="AA2077" s="4">
        <f>SUMPRODUCT(($C$2:$C$3444=C2077)*($X$2:$X$3444&lt;X2077))+SUMPRODUCT(($C$2:C2077=C2077)*($X$2:X2077=X2077))</f>
        <v/>
      </c>
      <c r="AB2077" s="4">
        <f>MIN(4,INT((AA2077-1)*4/COUNTIF($C$2:$C$3444,C2077))+1)</f>
        <v/>
      </c>
    </row>
    <row r="2078">
      <c r="A2078" s="5" t="inlineStr">
        <is>
          <t>W02406</t>
        </is>
      </c>
      <c r="B2078" s="5" t="inlineStr">
        <is>
          <t>IT · Milan</t>
        </is>
      </c>
      <c r="C2078" s="5" t="inlineStr">
        <is>
          <t>IT</t>
        </is>
      </c>
      <c r="D2078" s="5" t="inlineStr">
        <is>
          <t>Milan</t>
        </is>
      </c>
      <c r="E2078" s="5" t="inlineStr">
        <is>
          <t>Tech</t>
        </is>
      </c>
      <c r="F2078" s="5" t="inlineStr">
        <is>
          <t>L1</t>
        </is>
      </c>
      <c r="G2078" s="5" t="inlineStr">
        <is>
          <t>Tech L1</t>
        </is>
      </c>
      <c r="H2078" s="5" t="inlineStr">
        <is>
          <t>M</t>
        </is>
      </c>
      <c r="I2078" s="5" t="inlineStr">
        <is>
          <t>Permanent</t>
        </is>
      </c>
      <c r="J2078" s="5" t="inlineStr">
        <is>
          <t>Onsite</t>
        </is>
      </c>
      <c r="K2078" s="5" t="n">
        <v>1</v>
      </c>
      <c r="L2078" s="5" t="n">
        <v>40</v>
      </c>
      <c r="M2078" s="5" t="n">
        <v>3</v>
      </c>
      <c r="N2078" s="41" t="n">
        <v>36950</v>
      </c>
      <c r="O2078" s="41" t="n">
        <v>0</v>
      </c>
      <c r="P2078" s="41" t="n">
        <v>0</v>
      </c>
      <c r="Q2078" s="41" t="n">
        <v>0</v>
      </c>
      <c r="R2078" s="41" t="n">
        <v>0</v>
      </c>
      <c r="S2078" s="28">
        <f>L2078*Settings!$C$7</f>
        <v/>
      </c>
      <c r="T2078" s="34">
        <f>O2078+P2078+Q2078+R2078</f>
        <v/>
      </c>
      <c r="U2078" s="34">
        <f>N2078+T2078</f>
        <v/>
      </c>
      <c r="V2078" s="33">
        <f>N2078/S2078</f>
        <v/>
      </c>
      <c r="W2078" s="33">
        <f>T2078/S2078</f>
        <v/>
      </c>
      <c r="X2078" s="33">
        <f>U2078/S2078</f>
        <v/>
      </c>
      <c r="Y2078" s="4">
        <f>IF(T2078&gt;0,1,0)</f>
        <v/>
      </c>
      <c r="Z2078" s="4">
        <f>INDEX('Job Evaluation'!$I$5:$I$40,MATCH(G2078,'Job Evaluation'!$A$5:$A$40,0))</f>
        <v/>
      </c>
      <c r="AA2078" s="4">
        <f>SUMPRODUCT(($C$2:$C$3444=C2078)*($X$2:$X$3444&lt;X2078))+SUMPRODUCT(($C$2:C2078=C2078)*($X$2:X2078=X2078))</f>
        <v/>
      </c>
      <c r="AB2078" s="4">
        <f>MIN(4,INT((AA2078-1)*4/COUNTIF($C$2:$C$3444,C2078))+1)</f>
        <v/>
      </c>
    </row>
    <row r="2079">
      <c r="A2079" s="5" t="inlineStr">
        <is>
          <t>W02407</t>
        </is>
      </c>
      <c r="B2079" s="5" t="inlineStr">
        <is>
          <t>ES · Barcelona</t>
        </is>
      </c>
      <c r="C2079" s="5" t="inlineStr">
        <is>
          <t>ES</t>
        </is>
      </c>
      <c r="D2079" s="5" t="inlineStr">
        <is>
          <t>Barcelona</t>
        </is>
      </c>
      <c r="E2079" s="5" t="inlineStr">
        <is>
          <t>Customer Service</t>
        </is>
      </c>
      <c r="F2079" s="5" t="inlineStr">
        <is>
          <t>L1</t>
        </is>
      </c>
      <c r="G2079" s="5" t="inlineStr">
        <is>
          <t>Customer Service L1</t>
        </is>
      </c>
      <c r="H2079" s="5" t="inlineStr">
        <is>
          <t>M</t>
        </is>
      </c>
      <c r="I2079" s="5" t="inlineStr">
        <is>
          <t>Permanent</t>
        </is>
      </c>
      <c r="J2079" s="5" t="inlineStr">
        <is>
          <t>Hybrid</t>
        </is>
      </c>
      <c r="K2079" s="5" t="n">
        <v>1</v>
      </c>
      <c r="L2079" s="5" t="n">
        <v>40</v>
      </c>
      <c r="M2079" s="5" t="n">
        <v>1</v>
      </c>
      <c r="N2079" s="41" t="n">
        <v>22300</v>
      </c>
      <c r="O2079" s="41" t="n">
        <v>0</v>
      </c>
      <c r="P2079" s="41" t="n">
        <v>0</v>
      </c>
      <c r="Q2079" s="41" t="n">
        <v>0</v>
      </c>
      <c r="R2079" s="41" t="n">
        <v>0</v>
      </c>
      <c r="S2079" s="28">
        <f>L2079*Settings!$C$7</f>
        <v/>
      </c>
      <c r="T2079" s="34">
        <f>O2079+P2079+Q2079+R2079</f>
        <v/>
      </c>
      <c r="U2079" s="34">
        <f>N2079+T2079</f>
        <v/>
      </c>
      <c r="V2079" s="33">
        <f>N2079/S2079</f>
        <v/>
      </c>
      <c r="W2079" s="33">
        <f>T2079/S2079</f>
        <v/>
      </c>
      <c r="X2079" s="33">
        <f>U2079/S2079</f>
        <v/>
      </c>
      <c r="Y2079" s="4">
        <f>IF(T2079&gt;0,1,0)</f>
        <v/>
      </c>
      <c r="Z2079" s="4">
        <f>INDEX('Job Evaluation'!$I$5:$I$40,MATCH(G2079,'Job Evaluation'!$A$5:$A$40,0))</f>
        <v/>
      </c>
      <c r="AA2079" s="4">
        <f>SUMPRODUCT(($C$2:$C$3444=C2079)*($X$2:$X$3444&lt;X2079))+SUMPRODUCT(($C$2:C2079=C2079)*($X$2:X2079=X2079))</f>
        <v/>
      </c>
      <c r="AB2079" s="4">
        <f>MIN(4,INT((AA2079-1)*4/COUNTIF($C$2:$C$3444,C2079))+1)</f>
        <v/>
      </c>
    </row>
    <row r="2080">
      <c r="A2080" s="5" t="inlineStr">
        <is>
          <t>W02408</t>
        </is>
      </c>
      <c r="B2080" s="5" t="inlineStr">
        <is>
          <t>DE · Munich</t>
        </is>
      </c>
      <c r="C2080" s="5" t="inlineStr">
        <is>
          <t>DE</t>
        </is>
      </c>
      <c r="D2080" s="5" t="inlineStr">
        <is>
          <t>Munich</t>
        </is>
      </c>
      <c r="E2080" s="5" t="inlineStr">
        <is>
          <t>Finance</t>
        </is>
      </c>
      <c r="F2080" s="5" t="inlineStr">
        <is>
          <t>L2</t>
        </is>
      </c>
      <c r="G2080" s="5" t="inlineStr">
        <is>
          <t>Finance L2</t>
        </is>
      </c>
      <c r="H2080" s="5" t="inlineStr">
        <is>
          <t>F</t>
        </is>
      </c>
      <c r="I2080" s="5" t="inlineStr">
        <is>
          <t>Permanent</t>
        </is>
      </c>
      <c r="J2080" s="5" t="inlineStr">
        <is>
          <t>Hybrid</t>
        </is>
      </c>
      <c r="K2080" s="5" t="n">
        <v>1</v>
      </c>
      <c r="L2080" s="5" t="n">
        <v>40</v>
      </c>
      <c r="M2080" s="5" t="n">
        <v>2</v>
      </c>
      <c r="N2080" s="41" t="n">
        <v>56250</v>
      </c>
      <c r="O2080" s="41" t="n">
        <v>0</v>
      </c>
      <c r="P2080" s="41" t="n">
        <v>0</v>
      </c>
      <c r="Q2080" s="41" t="n">
        <v>0</v>
      </c>
      <c r="R2080" s="41" t="n">
        <v>0</v>
      </c>
      <c r="S2080" s="28">
        <f>L2080*Settings!$C$7</f>
        <v/>
      </c>
      <c r="T2080" s="34">
        <f>O2080+P2080+Q2080+R2080</f>
        <v/>
      </c>
      <c r="U2080" s="34">
        <f>N2080+T2080</f>
        <v/>
      </c>
      <c r="V2080" s="33">
        <f>N2080/S2080</f>
        <v/>
      </c>
      <c r="W2080" s="33">
        <f>T2080/S2080</f>
        <v/>
      </c>
      <c r="X2080" s="33">
        <f>U2080/S2080</f>
        <v/>
      </c>
      <c r="Y2080" s="4">
        <f>IF(T2080&gt;0,1,0)</f>
        <v/>
      </c>
      <c r="Z2080" s="4">
        <f>INDEX('Job Evaluation'!$I$5:$I$40,MATCH(G2080,'Job Evaluation'!$A$5:$A$40,0))</f>
        <v/>
      </c>
      <c r="AA2080" s="4">
        <f>SUMPRODUCT(($C$2:$C$3444=C2080)*($X$2:$X$3444&lt;X2080))+SUMPRODUCT(($C$2:C2080=C2080)*($X$2:X2080=X2080))</f>
        <v/>
      </c>
      <c r="AB2080" s="4">
        <f>MIN(4,INT((AA2080-1)*4/COUNTIF($C$2:$C$3444,C2080))+1)</f>
        <v/>
      </c>
    </row>
    <row r="2081">
      <c r="A2081" s="5" t="inlineStr">
        <is>
          <t>W02409</t>
        </is>
      </c>
      <c r="B2081" s="5" t="inlineStr">
        <is>
          <t>PL · Kraków</t>
        </is>
      </c>
      <c r="C2081" s="5" t="inlineStr">
        <is>
          <t>PL</t>
        </is>
      </c>
      <c r="D2081" s="5" t="inlineStr">
        <is>
          <t>Krakow</t>
        </is>
      </c>
      <c r="E2081" s="5" t="inlineStr">
        <is>
          <t>Operations</t>
        </is>
      </c>
      <c r="F2081" s="5" t="inlineStr">
        <is>
          <t>L2</t>
        </is>
      </c>
      <c r="G2081" s="5" t="inlineStr">
        <is>
          <t>Operations L2</t>
        </is>
      </c>
      <c r="H2081" s="5" t="inlineStr">
        <is>
          <t>F</t>
        </is>
      </c>
      <c r="I2081" s="5" t="inlineStr">
        <is>
          <t>Permanent</t>
        </is>
      </c>
      <c r="J2081" s="5" t="inlineStr">
        <is>
          <t>Remote</t>
        </is>
      </c>
      <c r="K2081" s="5" t="n">
        <v>1</v>
      </c>
      <c r="L2081" s="5" t="n">
        <v>40</v>
      </c>
      <c r="M2081" s="5" t="n">
        <v>3</v>
      </c>
      <c r="N2081" s="41" t="n">
        <v>20850</v>
      </c>
      <c r="O2081" s="41" t="n">
        <v>0</v>
      </c>
      <c r="P2081" s="41" t="n">
        <v>0</v>
      </c>
      <c r="Q2081" s="41" t="n">
        <v>0</v>
      </c>
      <c r="R2081" s="41" t="n">
        <v>0</v>
      </c>
      <c r="S2081" s="28">
        <f>L2081*Settings!$C$7</f>
        <v/>
      </c>
      <c r="T2081" s="34">
        <f>O2081+P2081+Q2081+R2081</f>
        <v/>
      </c>
      <c r="U2081" s="34">
        <f>N2081+T2081</f>
        <v/>
      </c>
      <c r="V2081" s="33">
        <f>N2081/S2081</f>
        <v/>
      </c>
      <c r="W2081" s="33">
        <f>T2081/S2081</f>
        <v/>
      </c>
      <c r="X2081" s="33">
        <f>U2081/S2081</f>
        <v/>
      </c>
      <c r="Y2081" s="4">
        <f>IF(T2081&gt;0,1,0)</f>
        <v/>
      </c>
      <c r="Z2081" s="4">
        <f>INDEX('Job Evaluation'!$I$5:$I$40,MATCH(G2081,'Job Evaluation'!$A$5:$A$40,0))</f>
        <v/>
      </c>
      <c r="AA2081" s="4">
        <f>SUMPRODUCT(($C$2:$C$3444=C2081)*($X$2:$X$3444&lt;X2081))+SUMPRODUCT(($C$2:C2081=C2081)*($X$2:X2081=X2081))</f>
        <v/>
      </c>
      <c r="AB2081" s="4">
        <f>MIN(4,INT((AA2081-1)*4/COUNTIF($C$2:$C$3444,C2081))+1)</f>
        <v/>
      </c>
    </row>
    <row r="2082">
      <c r="A2082" s="5" t="inlineStr">
        <is>
          <t>W02410</t>
        </is>
      </c>
      <c r="B2082" s="5" t="inlineStr">
        <is>
          <t>DE · Munich</t>
        </is>
      </c>
      <c r="C2082" s="5" t="inlineStr">
        <is>
          <t>DE</t>
        </is>
      </c>
      <c r="D2082" s="5" t="inlineStr">
        <is>
          <t>Munich</t>
        </is>
      </c>
      <c r="E2082" s="5" t="inlineStr">
        <is>
          <t>Tech</t>
        </is>
      </c>
      <c r="F2082" s="5" t="inlineStr">
        <is>
          <t>L1</t>
        </is>
      </c>
      <c r="G2082" s="5" t="inlineStr">
        <is>
          <t>Tech L1</t>
        </is>
      </c>
      <c r="H2082" s="5" t="inlineStr">
        <is>
          <t>F</t>
        </is>
      </c>
      <c r="I2082" s="5" t="inlineStr">
        <is>
          <t>Permanent</t>
        </is>
      </c>
      <c r="J2082" s="5" t="inlineStr">
        <is>
          <t>Onsite</t>
        </is>
      </c>
      <c r="K2082" s="5" t="n">
        <v>1</v>
      </c>
      <c r="L2082" s="5" t="n">
        <v>40</v>
      </c>
      <c r="M2082" s="5" t="n">
        <v>4</v>
      </c>
      <c r="N2082" s="41" t="n">
        <v>45600</v>
      </c>
      <c r="O2082" s="41" t="n">
        <v>0</v>
      </c>
      <c r="P2082" s="41" t="n">
        <v>0</v>
      </c>
      <c r="Q2082" s="41" t="n">
        <v>0</v>
      </c>
      <c r="R2082" s="41" t="n">
        <v>0</v>
      </c>
      <c r="S2082" s="28">
        <f>L2082*Settings!$C$7</f>
        <v/>
      </c>
      <c r="T2082" s="34">
        <f>O2082+P2082+Q2082+R2082</f>
        <v/>
      </c>
      <c r="U2082" s="34">
        <f>N2082+T2082</f>
        <v/>
      </c>
      <c r="V2082" s="33">
        <f>N2082/S2082</f>
        <v/>
      </c>
      <c r="W2082" s="33">
        <f>T2082/S2082</f>
        <v/>
      </c>
      <c r="X2082" s="33">
        <f>U2082/S2082</f>
        <v/>
      </c>
      <c r="Y2082" s="4">
        <f>IF(T2082&gt;0,1,0)</f>
        <v/>
      </c>
      <c r="Z2082" s="4">
        <f>INDEX('Job Evaluation'!$I$5:$I$40,MATCH(G2082,'Job Evaluation'!$A$5:$A$40,0))</f>
        <v/>
      </c>
      <c r="AA2082" s="4">
        <f>SUMPRODUCT(($C$2:$C$3444=C2082)*($X$2:$X$3444&lt;X2082))+SUMPRODUCT(($C$2:C2082=C2082)*($X$2:X2082=X2082))</f>
        <v/>
      </c>
      <c r="AB2082" s="4">
        <f>MIN(4,INT((AA2082-1)*4/COUNTIF($C$2:$C$3444,C2082))+1)</f>
        <v/>
      </c>
    </row>
    <row r="2083">
      <c r="A2083" s="5" t="inlineStr">
        <is>
          <t>W02411</t>
        </is>
      </c>
      <c r="B2083" s="5" t="inlineStr">
        <is>
          <t>PL · Kraków</t>
        </is>
      </c>
      <c r="C2083" s="5" t="inlineStr">
        <is>
          <t>PL</t>
        </is>
      </c>
      <c r="D2083" s="5" t="inlineStr">
        <is>
          <t>Krakow</t>
        </is>
      </c>
      <c r="E2083" s="5" t="inlineStr">
        <is>
          <t>Customer Service</t>
        </is>
      </c>
      <c r="F2083" s="5" t="inlineStr">
        <is>
          <t>L1</t>
        </is>
      </c>
      <c r="G2083" s="5" t="inlineStr">
        <is>
          <t>Customer Service L1</t>
        </is>
      </c>
      <c r="H2083" s="5" t="inlineStr">
        <is>
          <t>M</t>
        </is>
      </c>
      <c r="I2083" s="5" t="inlineStr">
        <is>
          <t>Permanent</t>
        </is>
      </c>
      <c r="J2083" s="5" t="inlineStr">
        <is>
          <t>Onsite</t>
        </is>
      </c>
      <c r="K2083" s="5" t="n">
        <v>1</v>
      </c>
      <c r="L2083" s="5" t="n">
        <v>40</v>
      </c>
      <c r="M2083" s="5" t="n">
        <v>4</v>
      </c>
      <c r="N2083" s="41" t="n">
        <v>16950</v>
      </c>
      <c r="O2083" s="41" t="n">
        <v>0</v>
      </c>
      <c r="P2083" s="41" t="n">
        <v>0</v>
      </c>
      <c r="Q2083" s="41" t="n">
        <v>840</v>
      </c>
      <c r="R2083" s="41" t="n">
        <v>0</v>
      </c>
      <c r="S2083" s="28">
        <f>L2083*Settings!$C$7</f>
        <v/>
      </c>
      <c r="T2083" s="34">
        <f>O2083+P2083+Q2083+R2083</f>
        <v/>
      </c>
      <c r="U2083" s="34">
        <f>N2083+T2083</f>
        <v/>
      </c>
      <c r="V2083" s="33">
        <f>N2083/S2083</f>
        <v/>
      </c>
      <c r="W2083" s="33">
        <f>T2083/S2083</f>
        <v/>
      </c>
      <c r="X2083" s="33">
        <f>U2083/S2083</f>
        <v/>
      </c>
      <c r="Y2083" s="4">
        <f>IF(T2083&gt;0,1,0)</f>
        <v/>
      </c>
      <c r="Z2083" s="4">
        <f>INDEX('Job Evaluation'!$I$5:$I$40,MATCH(G2083,'Job Evaluation'!$A$5:$A$40,0))</f>
        <v/>
      </c>
      <c r="AA2083" s="4">
        <f>SUMPRODUCT(($C$2:$C$3444=C2083)*($X$2:$X$3444&lt;X2083))+SUMPRODUCT(($C$2:C2083=C2083)*($X$2:X2083=X2083))</f>
        <v/>
      </c>
      <c r="AB2083" s="4">
        <f>MIN(4,INT((AA2083-1)*4/COUNTIF($C$2:$C$3444,C2083))+1)</f>
        <v/>
      </c>
    </row>
    <row r="2084">
      <c r="A2084" s="5" t="inlineStr">
        <is>
          <t>W02413</t>
        </is>
      </c>
      <c r="B2084" s="5" t="inlineStr">
        <is>
          <t>IT · Milan</t>
        </is>
      </c>
      <c r="C2084" s="5" t="inlineStr">
        <is>
          <t>IT</t>
        </is>
      </c>
      <c r="D2084" s="5" t="inlineStr">
        <is>
          <t>Milan</t>
        </is>
      </c>
      <c r="E2084" s="5" t="inlineStr">
        <is>
          <t>Tech</t>
        </is>
      </c>
      <c r="F2084" s="5" t="inlineStr">
        <is>
          <t>L1</t>
        </is>
      </c>
      <c r="G2084" s="5" t="inlineStr">
        <is>
          <t>Tech L1</t>
        </is>
      </c>
      <c r="H2084" s="5" t="inlineStr">
        <is>
          <t>M</t>
        </is>
      </c>
      <c r="I2084" s="5" t="inlineStr">
        <is>
          <t>Fixed-term</t>
        </is>
      </c>
      <c r="J2084" s="5" t="inlineStr">
        <is>
          <t>Hybrid</t>
        </is>
      </c>
      <c r="K2084" s="5" t="n">
        <v>1</v>
      </c>
      <c r="L2084" s="5" t="n">
        <v>40</v>
      </c>
      <c r="M2084" s="5" t="n">
        <v>4</v>
      </c>
      <c r="N2084" s="41" t="n">
        <v>32500</v>
      </c>
      <c r="O2084" s="41" t="n">
        <v>0</v>
      </c>
      <c r="P2084" s="41" t="n">
        <v>0</v>
      </c>
      <c r="Q2084" s="41" t="n">
        <v>0</v>
      </c>
      <c r="R2084" s="41" t="n">
        <v>0</v>
      </c>
      <c r="S2084" s="28">
        <f>L2084*Settings!$C$7</f>
        <v/>
      </c>
      <c r="T2084" s="34">
        <f>O2084+P2084+Q2084+R2084</f>
        <v/>
      </c>
      <c r="U2084" s="34">
        <f>N2084+T2084</f>
        <v/>
      </c>
      <c r="V2084" s="33">
        <f>N2084/S2084</f>
        <v/>
      </c>
      <c r="W2084" s="33">
        <f>T2084/S2084</f>
        <v/>
      </c>
      <c r="X2084" s="33">
        <f>U2084/S2084</f>
        <v/>
      </c>
      <c r="Y2084" s="4">
        <f>IF(T2084&gt;0,1,0)</f>
        <v/>
      </c>
      <c r="Z2084" s="4">
        <f>INDEX('Job Evaluation'!$I$5:$I$40,MATCH(G2084,'Job Evaluation'!$A$5:$A$40,0))</f>
        <v/>
      </c>
      <c r="AA2084" s="4">
        <f>SUMPRODUCT(($C$2:$C$3444=C2084)*($X$2:$X$3444&lt;X2084))+SUMPRODUCT(($C$2:C2084=C2084)*($X$2:X2084=X2084))</f>
        <v/>
      </c>
      <c r="AB2084" s="4">
        <f>MIN(4,INT((AA2084-1)*4/COUNTIF($C$2:$C$3444,C2084))+1)</f>
        <v/>
      </c>
    </row>
    <row r="2085">
      <c r="A2085" s="5" t="inlineStr">
        <is>
          <t>W02416</t>
        </is>
      </c>
      <c r="B2085" s="5" t="inlineStr">
        <is>
          <t>IT · Milan</t>
        </is>
      </c>
      <c r="C2085" s="5" t="inlineStr">
        <is>
          <t>IT</t>
        </is>
      </c>
      <c r="D2085" s="5" t="inlineStr">
        <is>
          <t>Milan</t>
        </is>
      </c>
      <c r="E2085" s="5" t="inlineStr">
        <is>
          <t>Operations</t>
        </is>
      </c>
      <c r="F2085" s="5" t="inlineStr">
        <is>
          <t>L2</t>
        </is>
      </c>
      <c r="G2085" s="5" t="inlineStr">
        <is>
          <t>Operations L2</t>
        </is>
      </c>
      <c r="H2085" s="5" t="inlineStr">
        <is>
          <t>M</t>
        </is>
      </c>
      <c r="I2085" s="5" t="inlineStr">
        <is>
          <t>Permanent</t>
        </is>
      </c>
      <c r="J2085" s="5" t="inlineStr">
        <is>
          <t>Hybrid</t>
        </is>
      </c>
      <c r="K2085" s="5" t="n">
        <v>1</v>
      </c>
      <c r="L2085" s="5" t="n">
        <v>40</v>
      </c>
      <c r="M2085" s="5" t="n">
        <v>1</v>
      </c>
      <c r="N2085" s="41" t="n">
        <v>29100</v>
      </c>
      <c r="O2085" s="41" t="n">
        <v>0</v>
      </c>
      <c r="P2085" s="41" t="n">
        <v>0</v>
      </c>
      <c r="Q2085" s="41" t="n">
        <v>0</v>
      </c>
      <c r="R2085" s="41" t="n">
        <v>0</v>
      </c>
      <c r="S2085" s="28">
        <f>L2085*Settings!$C$7</f>
        <v/>
      </c>
      <c r="T2085" s="34">
        <f>O2085+P2085+Q2085+R2085</f>
        <v/>
      </c>
      <c r="U2085" s="34">
        <f>N2085+T2085</f>
        <v/>
      </c>
      <c r="V2085" s="33">
        <f>N2085/S2085</f>
        <v/>
      </c>
      <c r="W2085" s="33">
        <f>T2085/S2085</f>
        <v/>
      </c>
      <c r="X2085" s="33">
        <f>U2085/S2085</f>
        <v/>
      </c>
      <c r="Y2085" s="4">
        <f>IF(T2085&gt;0,1,0)</f>
        <v/>
      </c>
      <c r="Z2085" s="4">
        <f>INDEX('Job Evaluation'!$I$5:$I$40,MATCH(G2085,'Job Evaluation'!$A$5:$A$40,0))</f>
        <v/>
      </c>
      <c r="AA2085" s="4">
        <f>SUMPRODUCT(($C$2:$C$3444=C2085)*($X$2:$X$3444&lt;X2085))+SUMPRODUCT(($C$2:C2085=C2085)*($X$2:X2085=X2085))</f>
        <v/>
      </c>
      <c r="AB2085" s="4">
        <f>MIN(4,INT((AA2085-1)*4/COUNTIF($C$2:$C$3444,C2085))+1)</f>
        <v/>
      </c>
    </row>
    <row r="2086">
      <c r="A2086" s="5" t="inlineStr">
        <is>
          <t>W02418</t>
        </is>
      </c>
      <c r="B2086" s="5" t="inlineStr">
        <is>
          <t>PL · Kraków</t>
        </is>
      </c>
      <c r="C2086" s="5" t="inlineStr">
        <is>
          <t>PL</t>
        </is>
      </c>
      <c r="D2086" s="5" t="inlineStr">
        <is>
          <t>Krakow</t>
        </is>
      </c>
      <c r="E2086" s="5" t="inlineStr">
        <is>
          <t>Operations</t>
        </is>
      </c>
      <c r="F2086" s="5" t="inlineStr">
        <is>
          <t>L1</t>
        </is>
      </c>
      <c r="G2086" s="5" t="inlineStr">
        <is>
          <t>Operations L1</t>
        </is>
      </c>
      <c r="H2086" s="5" t="inlineStr">
        <is>
          <t>F</t>
        </is>
      </c>
      <c r="I2086" s="5" t="inlineStr">
        <is>
          <t>Fixed-term</t>
        </is>
      </c>
      <c r="J2086" s="5" t="inlineStr">
        <is>
          <t>Onsite</t>
        </is>
      </c>
      <c r="K2086" s="5" t="n">
        <v>1</v>
      </c>
      <c r="L2086" s="5" t="n">
        <v>40</v>
      </c>
      <c r="M2086" s="5" t="n">
        <v>2</v>
      </c>
      <c r="N2086" s="41" t="n">
        <v>17750</v>
      </c>
      <c r="O2086" s="41" t="n">
        <v>0</v>
      </c>
      <c r="P2086" s="41" t="n">
        <v>0</v>
      </c>
      <c r="Q2086" s="41" t="n">
        <v>840</v>
      </c>
      <c r="R2086" s="41" t="n">
        <v>0</v>
      </c>
      <c r="S2086" s="28">
        <f>L2086*Settings!$C$7</f>
        <v/>
      </c>
      <c r="T2086" s="34">
        <f>O2086+P2086+Q2086+R2086</f>
        <v/>
      </c>
      <c r="U2086" s="34">
        <f>N2086+T2086</f>
        <v/>
      </c>
      <c r="V2086" s="33">
        <f>N2086/S2086</f>
        <v/>
      </c>
      <c r="W2086" s="33">
        <f>T2086/S2086</f>
        <v/>
      </c>
      <c r="X2086" s="33">
        <f>U2086/S2086</f>
        <v/>
      </c>
      <c r="Y2086" s="4">
        <f>IF(T2086&gt;0,1,0)</f>
        <v/>
      </c>
      <c r="Z2086" s="4">
        <f>INDEX('Job Evaluation'!$I$5:$I$40,MATCH(G2086,'Job Evaluation'!$A$5:$A$40,0))</f>
        <v/>
      </c>
      <c r="AA2086" s="4">
        <f>SUMPRODUCT(($C$2:$C$3444=C2086)*($X$2:$X$3444&lt;X2086))+SUMPRODUCT(($C$2:C2086=C2086)*($X$2:X2086=X2086))</f>
        <v/>
      </c>
      <c r="AB2086" s="4">
        <f>MIN(4,INT((AA2086-1)*4/COUNTIF($C$2:$C$3444,C2086))+1)</f>
        <v/>
      </c>
    </row>
    <row r="2087">
      <c r="A2087" s="5" t="inlineStr">
        <is>
          <t>W02421</t>
        </is>
      </c>
      <c r="B2087" s="5" t="inlineStr">
        <is>
          <t>ES · Barcelona</t>
        </is>
      </c>
      <c r="C2087" s="5" t="inlineStr">
        <is>
          <t>ES</t>
        </is>
      </c>
      <c r="D2087" s="5" t="inlineStr">
        <is>
          <t>Barcelona</t>
        </is>
      </c>
      <c r="E2087" s="5" t="inlineStr">
        <is>
          <t>Sales</t>
        </is>
      </c>
      <c r="F2087" s="5" t="inlineStr">
        <is>
          <t>L1</t>
        </is>
      </c>
      <c r="G2087" s="5" t="inlineStr">
        <is>
          <t>Sales L1</t>
        </is>
      </c>
      <c r="H2087" s="5" t="inlineStr">
        <is>
          <t>M</t>
        </is>
      </c>
      <c r="I2087" s="5" t="inlineStr">
        <is>
          <t>Permanent</t>
        </is>
      </c>
      <c r="J2087" s="5" t="inlineStr">
        <is>
          <t>Hybrid</t>
        </is>
      </c>
      <c r="K2087" s="5" t="n">
        <v>1</v>
      </c>
      <c r="L2087" s="5" t="n">
        <v>40</v>
      </c>
      <c r="M2087" s="5" t="n">
        <v>3</v>
      </c>
      <c r="N2087" s="41" t="n">
        <v>27250</v>
      </c>
      <c r="O2087" s="41" t="n">
        <v>0</v>
      </c>
      <c r="P2087" s="41" t="n">
        <v>4230</v>
      </c>
      <c r="Q2087" s="41" t="n">
        <v>0</v>
      </c>
      <c r="R2087" s="41" t="n">
        <v>0</v>
      </c>
      <c r="S2087" s="28">
        <f>L2087*Settings!$C$7</f>
        <v/>
      </c>
      <c r="T2087" s="34">
        <f>O2087+P2087+Q2087+R2087</f>
        <v/>
      </c>
      <c r="U2087" s="34">
        <f>N2087+T2087</f>
        <v/>
      </c>
      <c r="V2087" s="33">
        <f>N2087/S2087</f>
        <v/>
      </c>
      <c r="W2087" s="33">
        <f>T2087/S2087</f>
        <v/>
      </c>
      <c r="X2087" s="33">
        <f>U2087/S2087</f>
        <v/>
      </c>
      <c r="Y2087" s="4">
        <f>IF(T2087&gt;0,1,0)</f>
        <v/>
      </c>
      <c r="Z2087" s="4">
        <f>INDEX('Job Evaluation'!$I$5:$I$40,MATCH(G2087,'Job Evaluation'!$A$5:$A$40,0))</f>
        <v/>
      </c>
      <c r="AA2087" s="4">
        <f>SUMPRODUCT(($C$2:$C$3444=C2087)*($X$2:$X$3444&lt;X2087))+SUMPRODUCT(($C$2:C2087=C2087)*($X$2:X2087=X2087))</f>
        <v/>
      </c>
      <c r="AB2087" s="4">
        <f>MIN(4,INT((AA2087-1)*4/COUNTIF($C$2:$C$3444,C2087))+1)</f>
        <v/>
      </c>
    </row>
    <row r="2088">
      <c r="A2088" s="5" t="inlineStr">
        <is>
          <t>W02422</t>
        </is>
      </c>
      <c r="B2088" s="5" t="inlineStr">
        <is>
          <t>IT · Milan</t>
        </is>
      </c>
      <c r="C2088" s="5" t="inlineStr">
        <is>
          <t>IT</t>
        </is>
      </c>
      <c r="D2088" s="5" t="inlineStr">
        <is>
          <t>Milan</t>
        </is>
      </c>
      <c r="E2088" s="5" t="inlineStr">
        <is>
          <t>Tech</t>
        </is>
      </c>
      <c r="F2088" s="5" t="inlineStr">
        <is>
          <t>L4</t>
        </is>
      </c>
      <c r="G2088" s="5" t="inlineStr">
        <is>
          <t>Tech L4</t>
        </is>
      </c>
      <c r="H2088" s="5" t="inlineStr">
        <is>
          <t>M</t>
        </is>
      </c>
      <c r="I2088" s="5" t="inlineStr">
        <is>
          <t>Permanent</t>
        </is>
      </c>
      <c r="J2088" s="5" t="inlineStr">
        <is>
          <t>Onsite</t>
        </is>
      </c>
      <c r="K2088" s="5" t="n">
        <v>1</v>
      </c>
      <c r="L2088" s="5" t="n">
        <v>40</v>
      </c>
      <c r="M2088" s="5" t="n">
        <v>3</v>
      </c>
      <c r="N2088" s="41" t="n">
        <v>75100</v>
      </c>
      <c r="O2088" s="41" t="n">
        <v>5880</v>
      </c>
      <c r="P2088" s="41" t="n">
        <v>0</v>
      </c>
      <c r="Q2088" s="41" t="n">
        <v>0</v>
      </c>
      <c r="R2088" s="41" t="n">
        <v>0</v>
      </c>
      <c r="S2088" s="28">
        <f>L2088*Settings!$C$7</f>
        <v/>
      </c>
      <c r="T2088" s="34">
        <f>O2088+P2088+Q2088+R2088</f>
        <v/>
      </c>
      <c r="U2088" s="34">
        <f>N2088+T2088</f>
        <v/>
      </c>
      <c r="V2088" s="33">
        <f>N2088/S2088</f>
        <v/>
      </c>
      <c r="W2088" s="33">
        <f>T2088/S2088</f>
        <v/>
      </c>
      <c r="X2088" s="33">
        <f>U2088/S2088</f>
        <v/>
      </c>
      <c r="Y2088" s="4">
        <f>IF(T2088&gt;0,1,0)</f>
        <v/>
      </c>
      <c r="Z2088" s="4">
        <f>INDEX('Job Evaluation'!$I$5:$I$40,MATCH(G2088,'Job Evaluation'!$A$5:$A$40,0))</f>
        <v/>
      </c>
      <c r="AA2088" s="4">
        <f>SUMPRODUCT(($C$2:$C$3444=C2088)*($X$2:$X$3444&lt;X2088))+SUMPRODUCT(($C$2:C2088=C2088)*($X$2:X2088=X2088))</f>
        <v/>
      </c>
      <c r="AB2088" s="4">
        <f>MIN(4,INT((AA2088-1)*4/COUNTIF($C$2:$C$3444,C2088))+1)</f>
        <v/>
      </c>
    </row>
    <row r="2089">
      <c r="A2089" s="5" t="inlineStr">
        <is>
          <t>W02423</t>
        </is>
      </c>
      <c r="B2089" s="5" t="inlineStr">
        <is>
          <t>IT · Milan</t>
        </is>
      </c>
      <c r="C2089" s="5" t="inlineStr">
        <is>
          <t>IT</t>
        </is>
      </c>
      <c r="D2089" s="5" t="inlineStr">
        <is>
          <t>Milan</t>
        </is>
      </c>
      <c r="E2089" s="5" t="inlineStr">
        <is>
          <t>Tech</t>
        </is>
      </c>
      <c r="F2089" s="5" t="inlineStr">
        <is>
          <t>L2</t>
        </is>
      </c>
      <c r="G2089" s="5" t="inlineStr">
        <is>
          <t>Tech L2</t>
        </is>
      </c>
      <c r="H2089" s="5" t="inlineStr">
        <is>
          <t>M</t>
        </is>
      </c>
      <c r="I2089" s="5" t="inlineStr">
        <is>
          <t>Permanent</t>
        </is>
      </c>
      <c r="J2089" s="5" t="inlineStr">
        <is>
          <t>Onsite</t>
        </is>
      </c>
      <c r="K2089" s="5" t="n">
        <v>1</v>
      </c>
      <c r="L2089" s="5" t="n">
        <v>40</v>
      </c>
      <c r="M2089" s="5" t="n">
        <v>5</v>
      </c>
      <c r="N2089" s="41" t="n">
        <v>36200</v>
      </c>
      <c r="O2089" s="41" t="n">
        <v>0</v>
      </c>
      <c r="P2089" s="41" t="n">
        <v>0</v>
      </c>
      <c r="Q2089" s="41" t="n">
        <v>0</v>
      </c>
      <c r="R2089" s="41" t="n">
        <v>0</v>
      </c>
      <c r="S2089" s="28">
        <f>L2089*Settings!$C$7</f>
        <v/>
      </c>
      <c r="T2089" s="34">
        <f>O2089+P2089+Q2089+R2089</f>
        <v/>
      </c>
      <c r="U2089" s="34">
        <f>N2089+T2089</f>
        <v/>
      </c>
      <c r="V2089" s="33">
        <f>N2089/S2089</f>
        <v/>
      </c>
      <c r="W2089" s="33">
        <f>T2089/S2089</f>
        <v/>
      </c>
      <c r="X2089" s="33">
        <f>U2089/S2089</f>
        <v/>
      </c>
      <c r="Y2089" s="4">
        <f>IF(T2089&gt;0,1,0)</f>
        <v/>
      </c>
      <c r="Z2089" s="4">
        <f>INDEX('Job Evaluation'!$I$5:$I$40,MATCH(G2089,'Job Evaluation'!$A$5:$A$40,0))</f>
        <v/>
      </c>
      <c r="AA2089" s="4">
        <f>SUMPRODUCT(($C$2:$C$3444=C2089)*($X$2:$X$3444&lt;X2089))+SUMPRODUCT(($C$2:C2089=C2089)*($X$2:X2089=X2089))</f>
        <v/>
      </c>
      <c r="AB2089" s="4">
        <f>MIN(4,INT((AA2089-1)*4/COUNTIF($C$2:$C$3444,C2089))+1)</f>
        <v/>
      </c>
    </row>
    <row r="2090">
      <c r="A2090" s="5" t="inlineStr">
        <is>
          <t>W02424</t>
        </is>
      </c>
      <c r="B2090" s="5" t="inlineStr">
        <is>
          <t>DE · Munich</t>
        </is>
      </c>
      <c r="C2090" s="5" t="inlineStr">
        <is>
          <t>DE</t>
        </is>
      </c>
      <c r="D2090" s="5" t="inlineStr">
        <is>
          <t>Munich</t>
        </is>
      </c>
      <c r="E2090" s="5" t="inlineStr">
        <is>
          <t>Customer Service</t>
        </is>
      </c>
      <c r="F2090" s="5" t="inlineStr">
        <is>
          <t>L3</t>
        </is>
      </c>
      <c r="G2090" s="5" t="inlineStr">
        <is>
          <t>Customer Service L3</t>
        </is>
      </c>
      <c r="H2090" s="5" t="inlineStr">
        <is>
          <t>M</t>
        </is>
      </c>
      <c r="I2090" s="5" t="inlineStr">
        <is>
          <t>Permanent</t>
        </is>
      </c>
      <c r="J2090" s="5" t="inlineStr">
        <is>
          <t>Hybrid</t>
        </is>
      </c>
      <c r="K2090" s="5" t="n">
        <v>1</v>
      </c>
      <c r="L2090" s="5" t="n">
        <v>40</v>
      </c>
      <c r="M2090" s="5" t="n">
        <v>4</v>
      </c>
      <c r="N2090" s="41" t="n">
        <v>58950</v>
      </c>
      <c r="O2090" s="41" t="n">
        <v>3960</v>
      </c>
      <c r="P2090" s="41" t="n">
        <v>0</v>
      </c>
      <c r="Q2090" s="41" t="n">
        <v>0</v>
      </c>
      <c r="R2090" s="41" t="n">
        <v>0</v>
      </c>
      <c r="S2090" s="28">
        <f>L2090*Settings!$C$7</f>
        <v/>
      </c>
      <c r="T2090" s="34">
        <f>O2090+P2090+Q2090+R2090</f>
        <v/>
      </c>
      <c r="U2090" s="34">
        <f>N2090+T2090</f>
        <v/>
      </c>
      <c r="V2090" s="33">
        <f>N2090/S2090</f>
        <v/>
      </c>
      <c r="W2090" s="33">
        <f>T2090/S2090</f>
        <v/>
      </c>
      <c r="X2090" s="33">
        <f>U2090/S2090</f>
        <v/>
      </c>
      <c r="Y2090" s="4">
        <f>IF(T2090&gt;0,1,0)</f>
        <v/>
      </c>
      <c r="Z2090" s="4">
        <f>INDEX('Job Evaluation'!$I$5:$I$40,MATCH(G2090,'Job Evaluation'!$A$5:$A$40,0))</f>
        <v/>
      </c>
      <c r="AA2090" s="4">
        <f>SUMPRODUCT(($C$2:$C$3444=C2090)*($X$2:$X$3444&lt;X2090))+SUMPRODUCT(($C$2:C2090=C2090)*($X$2:X2090=X2090))</f>
        <v/>
      </c>
      <c r="AB2090" s="4">
        <f>MIN(4,INT((AA2090-1)*4/COUNTIF($C$2:$C$3444,C2090))+1)</f>
        <v/>
      </c>
    </row>
    <row r="2091">
      <c r="A2091" s="5" t="inlineStr">
        <is>
          <t>W02425</t>
        </is>
      </c>
      <c r="B2091" s="5" t="inlineStr">
        <is>
          <t>DE · Munich</t>
        </is>
      </c>
      <c r="C2091" s="5" t="inlineStr">
        <is>
          <t>DE</t>
        </is>
      </c>
      <c r="D2091" s="5" t="inlineStr">
        <is>
          <t>Munich</t>
        </is>
      </c>
      <c r="E2091" s="5" t="inlineStr">
        <is>
          <t>Sales</t>
        </is>
      </c>
      <c r="F2091" s="5" t="inlineStr">
        <is>
          <t>L1</t>
        </is>
      </c>
      <c r="G2091" s="5" t="inlineStr">
        <is>
          <t>Sales L1</t>
        </is>
      </c>
      <c r="H2091" s="5" t="inlineStr">
        <is>
          <t>M</t>
        </is>
      </c>
      <c r="I2091" s="5" t="inlineStr">
        <is>
          <t>Permanent</t>
        </is>
      </c>
      <c r="J2091" s="5" t="inlineStr">
        <is>
          <t>Onsite</t>
        </is>
      </c>
      <c r="K2091" s="5" t="n">
        <v>1</v>
      </c>
      <c r="L2091" s="5" t="n">
        <v>40</v>
      </c>
      <c r="M2091" s="5" t="n">
        <v>3</v>
      </c>
      <c r="N2091" s="41" t="n">
        <v>41300</v>
      </c>
      <c r="O2091" s="41" t="n">
        <v>0</v>
      </c>
      <c r="P2091" s="41" t="n">
        <v>8800</v>
      </c>
      <c r="Q2091" s="41" t="n">
        <v>0</v>
      </c>
      <c r="R2091" s="41" t="n">
        <v>0</v>
      </c>
      <c r="S2091" s="28">
        <f>L2091*Settings!$C$7</f>
        <v/>
      </c>
      <c r="T2091" s="34">
        <f>O2091+P2091+Q2091+R2091</f>
        <v/>
      </c>
      <c r="U2091" s="34">
        <f>N2091+T2091</f>
        <v/>
      </c>
      <c r="V2091" s="33">
        <f>N2091/S2091</f>
        <v/>
      </c>
      <c r="W2091" s="33">
        <f>T2091/S2091</f>
        <v/>
      </c>
      <c r="X2091" s="33">
        <f>U2091/S2091</f>
        <v/>
      </c>
      <c r="Y2091" s="4">
        <f>IF(T2091&gt;0,1,0)</f>
        <v/>
      </c>
      <c r="Z2091" s="4">
        <f>INDEX('Job Evaluation'!$I$5:$I$40,MATCH(G2091,'Job Evaluation'!$A$5:$A$40,0))</f>
        <v/>
      </c>
      <c r="AA2091" s="4">
        <f>SUMPRODUCT(($C$2:$C$3444=C2091)*($X$2:$X$3444&lt;X2091))+SUMPRODUCT(($C$2:C2091=C2091)*($X$2:X2091=X2091))</f>
        <v/>
      </c>
      <c r="AB2091" s="4">
        <f>MIN(4,INT((AA2091-1)*4/COUNTIF($C$2:$C$3444,C2091))+1)</f>
        <v/>
      </c>
    </row>
    <row r="2092">
      <c r="A2092" s="5" t="inlineStr">
        <is>
          <t>W02426</t>
        </is>
      </c>
      <c r="B2092" s="5" t="inlineStr">
        <is>
          <t>IT · Milan</t>
        </is>
      </c>
      <c r="C2092" s="5" t="inlineStr">
        <is>
          <t>IT</t>
        </is>
      </c>
      <c r="D2092" s="5" t="inlineStr">
        <is>
          <t>Milan</t>
        </is>
      </c>
      <c r="E2092" s="5" t="inlineStr">
        <is>
          <t>Sales</t>
        </is>
      </c>
      <c r="F2092" s="5" t="inlineStr">
        <is>
          <t>L3</t>
        </is>
      </c>
      <c r="G2092" s="5" t="inlineStr">
        <is>
          <t>Sales L3</t>
        </is>
      </c>
      <c r="H2092" s="5" t="inlineStr">
        <is>
          <t>M</t>
        </is>
      </c>
      <c r="I2092" s="5" t="inlineStr">
        <is>
          <t>Fixed-term</t>
        </is>
      </c>
      <c r="J2092" s="5" t="inlineStr">
        <is>
          <t>Onsite</t>
        </is>
      </c>
      <c r="K2092" s="5" t="n">
        <v>1</v>
      </c>
      <c r="L2092" s="5" t="n">
        <v>40</v>
      </c>
      <c r="M2092" s="5" t="n">
        <v>3</v>
      </c>
      <c r="N2092" s="41" t="n">
        <v>42350</v>
      </c>
      <c r="O2092" s="41" t="n">
        <v>1930</v>
      </c>
      <c r="P2092" s="41" t="n">
        <v>5250</v>
      </c>
      <c r="Q2092" s="41" t="n">
        <v>0</v>
      </c>
      <c r="R2092" s="41" t="n">
        <v>0</v>
      </c>
      <c r="S2092" s="28">
        <f>L2092*Settings!$C$7</f>
        <v/>
      </c>
      <c r="T2092" s="34">
        <f>O2092+P2092+Q2092+R2092</f>
        <v/>
      </c>
      <c r="U2092" s="34">
        <f>N2092+T2092</f>
        <v/>
      </c>
      <c r="V2092" s="33">
        <f>N2092/S2092</f>
        <v/>
      </c>
      <c r="W2092" s="33">
        <f>T2092/S2092</f>
        <v/>
      </c>
      <c r="X2092" s="33">
        <f>U2092/S2092</f>
        <v/>
      </c>
      <c r="Y2092" s="4">
        <f>IF(T2092&gt;0,1,0)</f>
        <v/>
      </c>
      <c r="Z2092" s="4">
        <f>INDEX('Job Evaluation'!$I$5:$I$40,MATCH(G2092,'Job Evaluation'!$A$5:$A$40,0))</f>
        <v/>
      </c>
      <c r="AA2092" s="4">
        <f>SUMPRODUCT(($C$2:$C$3444=C2092)*($X$2:$X$3444&lt;X2092))+SUMPRODUCT(($C$2:C2092=C2092)*($X$2:X2092=X2092))</f>
        <v/>
      </c>
      <c r="AB2092" s="4">
        <f>MIN(4,INT((AA2092-1)*4/COUNTIF($C$2:$C$3444,C2092))+1)</f>
        <v/>
      </c>
    </row>
    <row r="2093">
      <c r="A2093" s="5" t="inlineStr">
        <is>
          <t>W02427</t>
        </is>
      </c>
      <c r="B2093" s="5" t="inlineStr">
        <is>
          <t>PL · Kraków</t>
        </is>
      </c>
      <c r="C2093" s="5" t="inlineStr">
        <is>
          <t>PL</t>
        </is>
      </c>
      <c r="D2093" s="5" t="inlineStr">
        <is>
          <t>Krakow</t>
        </is>
      </c>
      <c r="E2093" s="5" t="inlineStr">
        <is>
          <t>Customer Service</t>
        </is>
      </c>
      <c r="F2093" s="5" t="inlineStr">
        <is>
          <t>L2</t>
        </is>
      </c>
      <c r="G2093" s="5" t="inlineStr">
        <is>
          <t>Customer Service L2</t>
        </is>
      </c>
      <c r="H2093" s="5" t="inlineStr">
        <is>
          <t>F</t>
        </is>
      </c>
      <c r="I2093" s="5" t="inlineStr">
        <is>
          <t>Permanent</t>
        </is>
      </c>
      <c r="J2093" s="5" t="inlineStr">
        <is>
          <t>Hybrid</t>
        </is>
      </c>
      <c r="K2093" s="5" t="n">
        <v>1</v>
      </c>
      <c r="L2093" s="5" t="n">
        <v>40</v>
      </c>
      <c r="M2093" s="5" t="n">
        <v>4</v>
      </c>
      <c r="N2093" s="41" t="n">
        <v>22000</v>
      </c>
      <c r="O2093" s="41" t="n">
        <v>0</v>
      </c>
      <c r="P2093" s="41" t="n">
        <v>0</v>
      </c>
      <c r="Q2093" s="41" t="n">
        <v>0</v>
      </c>
      <c r="R2093" s="41" t="n">
        <v>0</v>
      </c>
      <c r="S2093" s="28">
        <f>L2093*Settings!$C$7</f>
        <v/>
      </c>
      <c r="T2093" s="34">
        <f>O2093+P2093+Q2093+R2093</f>
        <v/>
      </c>
      <c r="U2093" s="34">
        <f>N2093+T2093</f>
        <v/>
      </c>
      <c r="V2093" s="33">
        <f>N2093/S2093</f>
        <v/>
      </c>
      <c r="W2093" s="33">
        <f>T2093/S2093</f>
        <v/>
      </c>
      <c r="X2093" s="33">
        <f>U2093/S2093</f>
        <v/>
      </c>
      <c r="Y2093" s="4">
        <f>IF(T2093&gt;0,1,0)</f>
        <v/>
      </c>
      <c r="Z2093" s="4">
        <f>INDEX('Job Evaluation'!$I$5:$I$40,MATCH(G2093,'Job Evaluation'!$A$5:$A$40,0))</f>
        <v/>
      </c>
      <c r="AA2093" s="4">
        <f>SUMPRODUCT(($C$2:$C$3444=C2093)*($X$2:$X$3444&lt;X2093))+SUMPRODUCT(($C$2:C2093=C2093)*($X$2:X2093=X2093))</f>
        <v/>
      </c>
      <c r="AB2093" s="4">
        <f>MIN(4,INT((AA2093-1)*4/COUNTIF($C$2:$C$3444,C2093))+1)</f>
        <v/>
      </c>
    </row>
    <row r="2094">
      <c r="A2094" s="5" t="inlineStr">
        <is>
          <t>W02428</t>
        </is>
      </c>
      <c r="B2094" s="5" t="inlineStr">
        <is>
          <t>PL · Kraków</t>
        </is>
      </c>
      <c r="C2094" s="5" t="inlineStr">
        <is>
          <t>PL</t>
        </is>
      </c>
      <c r="D2094" s="5" t="inlineStr">
        <is>
          <t>Krakow</t>
        </is>
      </c>
      <c r="E2094" s="5" t="inlineStr">
        <is>
          <t>HR</t>
        </is>
      </c>
      <c r="F2094" s="5" t="inlineStr">
        <is>
          <t>L3</t>
        </is>
      </c>
      <c r="G2094" s="5" t="inlineStr">
        <is>
          <t>HR L3</t>
        </is>
      </c>
      <c r="H2094" s="5" t="inlineStr">
        <is>
          <t>F</t>
        </is>
      </c>
      <c r="I2094" s="5" t="inlineStr">
        <is>
          <t>Permanent</t>
        </is>
      </c>
      <c r="J2094" s="5" t="inlineStr">
        <is>
          <t>Remote</t>
        </is>
      </c>
      <c r="K2094" s="5" t="n">
        <v>0.8</v>
      </c>
      <c r="L2094" s="5" t="n">
        <v>32</v>
      </c>
      <c r="M2094" s="5" t="n">
        <v>3</v>
      </c>
      <c r="N2094" s="41" t="n">
        <v>30200</v>
      </c>
      <c r="O2094" s="41" t="n">
        <v>1470</v>
      </c>
      <c r="P2094" s="41" t="n">
        <v>0</v>
      </c>
      <c r="Q2094" s="41" t="n">
        <v>0</v>
      </c>
      <c r="R2094" s="41" t="n">
        <v>0</v>
      </c>
      <c r="S2094" s="28">
        <f>L2094*Settings!$C$7</f>
        <v/>
      </c>
      <c r="T2094" s="34">
        <f>O2094+P2094+Q2094+R2094</f>
        <v/>
      </c>
      <c r="U2094" s="34">
        <f>N2094+T2094</f>
        <v/>
      </c>
      <c r="V2094" s="33">
        <f>N2094/S2094</f>
        <v/>
      </c>
      <c r="W2094" s="33">
        <f>T2094/S2094</f>
        <v/>
      </c>
      <c r="X2094" s="33">
        <f>U2094/S2094</f>
        <v/>
      </c>
      <c r="Y2094" s="4">
        <f>IF(T2094&gt;0,1,0)</f>
        <v/>
      </c>
      <c r="Z2094" s="4">
        <f>INDEX('Job Evaluation'!$I$5:$I$40,MATCH(G2094,'Job Evaluation'!$A$5:$A$40,0))</f>
        <v/>
      </c>
      <c r="AA2094" s="4">
        <f>SUMPRODUCT(($C$2:$C$3444=C2094)*($X$2:$X$3444&lt;X2094))+SUMPRODUCT(($C$2:C2094=C2094)*($X$2:X2094=X2094))</f>
        <v/>
      </c>
      <c r="AB2094" s="4">
        <f>MIN(4,INT((AA2094-1)*4/COUNTIF($C$2:$C$3444,C2094))+1)</f>
        <v/>
      </c>
    </row>
    <row r="2095">
      <c r="A2095" s="5" t="inlineStr">
        <is>
          <t>W02430</t>
        </is>
      </c>
      <c r="B2095" s="5" t="inlineStr">
        <is>
          <t>DE · Munich</t>
        </is>
      </c>
      <c r="C2095" s="5" t="inlineStr">
        <is>
          <t>DE</t>
        </is>
      </c>
      <c r="D2095" s="5" t="inlineStr">
        <is>
          <t>Munich</t>
        </is>
      </c>
      <c r="E2095" s="5" t="inlineStr">
        <is>
          <t>Sales</t>
        </is>
      </c>
      <c r="F2095" s="5" t="inlineStr">
        <is>
          <t>L2</t>
        </is>
      </c>
      <c r="G2095" s="5" t="inlineStr">
        <is>
          <t>Sales L2</t>
        </is>
      </c>
      <c r="H2095" s="5" t="inlineStr">
        <is>
          <t>F</t>
        </is>
      </c>
      <c r="I2095" s="5" t="inlineStr">
        <is>
          <t>Permanent</t>
        </is>
      </c>
      <c r="J2095" s="5" t="inlineStr">
        <is>
          <t>Onsite</t>
        </is>
      </c>
      <c r="K2095" s="5" t="n">
        <v>1</v>
      </c>
      <c r="L2095" s="5" t="n">
        <v>40</v>
      </c>
      <c r="M2095" s="5" t="n">
        <v>3</v>
      </c>
      <c r="N2095" s="41" t="n">
        <v>50150</v>
      </c>
      <c r="O2095" s="41" t="n">
        <v>0</v>
      </c>
      <c r="P2095" s="41" t="n">
        <v>5910</v>
      </c>
      <c r="Q2095" s="41" t="n">
        <v>0</v>
      </c>
      <c r="R2095" s="41" t="n">
        <v>0</v>
      </c>
      <c r="S2095" s="28">
        <f>L2095*Settings!$C$7</f>
        <v/>
      </c>
      <c r="T2095" s="34">
        <f>O2095+P2095+Q2095+R2095</f>
        <v/>
      </c>
      <c r="U2095" s="34">
        <f>N2095+T2095</f>
        <v/>
      </c>
      <c r="V2095" s="33">
        <f>N2095/S2095</f>
        <v/>
      </c>
      <c r="W2095" s="33">
        <f>T2095/S2095</f>
        <v/>
      </c>
      <c r="X2095" s="33">
        <f>U2095/S2095</f>
        <v/>
      </c>
      <c r="Y2095" s="4">
        <f>IF(T2095&gt;0,1,0)</f>
        <v/>
      </c>
      <c r="Z2095" s="4">
        <f>INDEX('Job Evaluation'!$I$5:$I$40,MATCH(G2095,'Job Evaluation'!$A$5:$A$40,0))</f>
        <v/>
      </c>
      <c r="AA2095" s="4">
        <f>SUMPRODUCT(($C$2:$C$3444=C2095)*($X$2:$X$3444&lt;X2095))+SUMPRODUCT(($C$2:C2095=C2095)*($X$2:X2095=X2095))</f>
        <v/>
      </c>
      <c r="AB2095" s="4">
        <f>MIN(4,INT((AA2095-1)*4/COUNTIF($C$2:$C$3444,C2095))+1)</f>
        <v/>
      </c>
    </row>
    <row r="2096">
      <c r="A2096" s="5" t="inlineStr">
        <is>
          <t>W02431</t>
        </is>
      </c>
      <c r="B2096" s="5" t="inlineStr">
        <is>
          <t>PL · Kraków</t>
        </is>
      </c>
      <c r="C2096" s="5" t="inlineStr">
        <is>
          <t>PL</t>
        </is>
      </c>
      <c r="D2096" s="5" t="inlineStr">
        <is>
          <t>Krakow</t>
        </is>
      </c>
      <c r="E2096" s="5" t="inlineStr">
        <is>
          <t>Sales</t>
        </is>
      </c>
      <c r="F2096" s="5" t="inlineStr">
        <is>
          <t>L1</t>
        </is>
      </c>
      <c r="G2096" s="5" t="inlineStr">
        <is>
          <t>Sales L1</t>
        </is>
      </c>
      <c r="H2096" s="5" t="inlineStr">
        <is>
          <t>F</t>
        </is>
      </c>
      <c r="I2096" s="5" t="inlineStr">
        <is>
          <t>Permanent</t>
        </is>
      </c>
      <c r="J2096" s="5" t="inlineStr">
        <is>
          <t>Remote</t>
        </is>
      </c>
      <c r="K2096" s="5" t="n">
        <v>1</v>
      </c>
      <c r="L2096" s="5" t="n">
        <v>40</v>
      </c>
      <c r="M2096" s="5" t="n">
        <v>4</v>
      </c>
      <c r="N2096" s="41" t="n">
        <v>23800</v>
      </c>
      <c r="O2096" s="41" t="n">
        <v>0</v>
      </c>
      <c r="P2096" s="41" t="n">
        <v>2570</v>
      </c>
      <c r="Q2096" s="41" t="n">
        <v>0</v>
      </c>
      <c r="R2096" s="41" t="n">
        <v>0</v>
      </c>
      <c r="S2096" s="28">
        <f>L2096*Settings!$C$7</f>
        <v/>
      </c>
      <c r="T2096" s="34">
        <f>O2096+P2096+Q2096+R2096</f>
        <v/>
      </c>
      <c r="U2096" s="34">
        <f>N2096+T2096</f>
        <v/>
      </c>
      <c r="V2096" s="33">
        <f>N2096/S2096</f>
        <v/>
      </c>
      <c r="W2096" s="33">
        <f>T2096/S2096</f>
        <v/>
      </c>
      <c r="X2096" s="33">
        <f>U2096/S2096</f>
        <v/>
      </c>
      <c r="Y2096" s="4">
        <f>IF(T2096&gt;0,1,0)</f>
        <v/>
      </c>
      <c r="Z2096" s="4">
        <f>INDEX('Job Evaluation'!$I$5:$I$40,MATCH(G2096,'Job Evaluation'!$A$5:$A$40,0))</f>
        <v/>
      </c>
      <c r="AA2096" s="4">
        <f>SUMPRODUCT(($C$2:$C$3444=C2096)*($X$2:$X$3444&lt;X2096))+SUMPRODUCT(($C$2:C2096=C2096)*($X$2:X2096=X2096))</f>
        <v/>
      </c>
      <c r="AB2096" s="4">
        <f>MIN(4,INT((AA2096-1)*4/COUNTIF($C$2:$C$3444,C2096))+1)</f>
        <v/>
      </c>
    </row>
    <row r="2097">
      <c r="A2097" s="5" t="inlineStr">
        <is>
          <t>W02433</t>
        </is>
      </c>
      <c r="B2097" s="5" t="inlineStr">
        <is>
          <t>PL · Kraków</t>
        </is>
      </c>
      <c r="C2097" s="5" t="inlineStr">
        <is>
          <t>PL</t>
        </is>
      </c>
      <c r="D2097" s="5" t="inlineStr">
        <is>
          <t>Krakow</t>
        </is>
      </c>
      <c r="E2097" s="5" t="inlineStr">
        <is>
          <t>Customer Service</t>
        </is>
      </c>
      <c r="F2097" s="5" t="inlineStr">
        <is>
          <t>L4</t>
        </is>
      </c>
      <c r="G2097" s="5" t="inlineStr">
        <is>
          <t>Customer Service L4</t>
        </is>
      </c>
      <c r="H2097" s="5" t="inlineStr">
        <is>
          <t>F</t>
        </is>
      </c>
      <c r="I2097" s="5" t="inlineStr">
        <is>
          <t>Permanent</t>
        </is>
      </c>
      <c r="J2097" s="5" t="inlineStr">
        <is>
          <t>Remote</t>
        </is>
      </c>
      <c r="K2097" s="5" t="n">
        <v>1</v>
      </c>
      <c r="L2097" s="5" t="n">
        <v>40</v>
      </c>
      <c r="M2097" s="5" t="n">
        <v>3</v>
      </c>
      <c r="N2097" s="41" t="n">
        <v>33750</v>
      </c>
      <c r="O2097" s="41" t="n">
        <v>2730</v>
      </c>
      <c r="P2097" s="41" t="n">
        <v>0</v>
      </c>
      <c r="Q2097" s="41" t="n">
        <v>0</v>
      </c>
      <c r="R2097" s="41" t="n">
        <v>0</v>
      </c>
      <c r="S2097" s="28">
        <f>L2097*Settings!$C$7</f>
        <v/>
      </c>
      <c r="T2097" s="34">
        <f>O2097+P2097+Q2097+R2097</f>
        <v/>
      </c>
      <c r="U2097" s="34">
        <f>N2097+T2097</f>
        <v/>
      </c>
      <c r="V2097" s="33">
        <f>N2097/S2097</f>
        <v/>
      </c>
      <c r="W2097" s="33">
        <f>T2097/S2097</f>
        <v/>
      </c>
      <c r="X2097" s="33">
        <f>U2097/S2097</f>
        <v/>
      </c>
      <c r="Y2097" s="4">
        <f>IF(T2097&gt;0,1,0)</f>
        <v/>
      </c>
      <c r="Z2097" s="4">
        <f>INDEX('Job Evaluation'!$I$5:$I$40,MATCH(G2097,'Job Evaluation'!$A$5:$A$40,0))</f>
        <v/>
      </c>
      <c r="AA2097" s="4">
        <f>SUMPRODUCT(($C$2:$C$3444=C2097)*($X$2:$X$3444&lt;X2097))+SUMPRODUCT(($C$2:C2097=C2097)*($X$2:X2097=X2097))</f>
        <v/>
      </c>
      <c r="AB2097" s="4">
        <f>MIN(4,INT((AA2097-1)*4/COUNTIF($C$2:$C$3444,C2097))+1)</f>
        <v/>
      </c>
    </row>
    <row r="2098">
      <c r="A2098" s="5" t="inlineStr">
        <is>
          <t>W02434</t>
        </is>
      </c>
      <c r="B2098" s="5" t="inlineStr">
        <is>
          <t>PL · Kraków</t>
        </is>
      </c>
      <c r="C2098" s="5" t="inlineStr">
        <is>
          <t>PL</t>
        </is>
      </c>
      <c r="D2098" s="5" t="inlineStr">
        <is>
          <t>Krakow</t>
        </is>
      </c>
      <c r="E2098" s="5" t="inlineStr">
        <is>
          <t>Customer Service</t>
        </is>
      </c>
      <c r="F2098" s="5" t="inlineStr">
        <is>
          <t>L1</t>
        </is>
      </c>
      <c r="G2098" s="5" t="inlineStr">
        <is>
          <t>Customer Service L1</t>
        </is>
      </c>
      <c r="H2098" s="5" t="inlineStr">
        <is>
          <t>F</t>
        </is>
      </c>
      <c r="I2098" s="5" t="inlineStr">
        <is>
          <t>Fixed-term</t>
        </is>
      </c>
      <c r="J2098" s="5" t="inlineStr">
        <is>
          <t>Remote</t>
        </is>
      </c>
      <c r="K2098" s="5" t="n">
        <v>1</v>
      </c>
      <c r="L2098" s="5" t="n">
        <v>40</v>
      </c>
      <c r="M2098" s="5" t="n">
        <v>1</v>
      </c>
      <c r="N2098" s="41" t="n">
        <v>21050</v>
      </c>
      <c r="O2098" s="41" t="n">
        <v>0</v>
      </c>
      <c r="P2098" s="41" t="n">
        <v>0</v>
      </c>
      <c r="Q2098" s="41" t="n">
        <v>0</v>
      </c>
      <c r="R2098" s="41" t="n">
        <v>0</v>
      </c>
      <c r="S2098" s="28">
        <f>L2098*Settings!$C$7</f>
        <v/>
      </c>
      <c r="T2098" s="34">
        <f>O2098+P2098+Q2098+R2098</f>
        <v/>
      </c>
      <c r="U2098" s="34">
        <f>N2098+T2098</f>
        <v/>
      </c>
      <c r="V2098" s="33">
        <f>N2098/S2098</f>
        <v/>
      </c>
      <c r="W2098" s="33">
        <f>T2098/S2098</f>
        <v/>
      </c>
      <c r="X2098" s="33">
        <f>U2098/S2098</f>
        <v/>
      </c>
      <c r="Y2098" s="4">
        <f>IF(T2098&gt;0,1,0)</f>
        <v/>
      </c>
      <c r="Z2098" s="4">
        <f>INDEX('Job Evaluation'!$I$5:$I$40,MATCH(G2098,'Job Evaluation'!$A$5:$A$40,0))</f>
        <v/>
      </c>
      <c r="AA2098" s="4">
        <f>SUMPRODUCT(($C$2:$C$3444=C2098)*($X$2:$X$3444&lt;X2098))+SUMPRODUCT(($C$2:C2098=C2098)*($X$2:X2098=X2098))</f>
        <v/>
      </c>
      <c r="AB2098" s="4">
        <f>MIN(4,INT((AA2098-1)*4/COUNTIF($C$2:$C$3444,C2098))+1)</f>
        <v/>
      </c>
    </row>
    <row r="2099">
      <c r="A2099" s="5" t="inlineStr">
        <is>
          <t>W02435</t>
        </is>
      </c>
      <c r="B2099" s="5" t="inlineStr">
        <is>
          <t>PL · Kraków</t>
        </is>
      </c>
      <c r="C2099" s="5" t="inlineStr">
        <is>
          <t>PL</t>
        </is>
      </c>
      <c r="D2099" s="5" t="inlineStr">
        <is>
          <t>Krakow</t>
        </is>
      </c>
      <c r="E2099" s="5" t="inlineStr">
        <is>
          <t>Operations</t>
        </is>
      </c>
      <c r="F2099" s="5" t="inlineStr">
        <is>
          <t>L3</t>
        </is>
      </c>
      <c r="G2099" s="5" t="inlineStr">
        <is>
          <t>Operations L3</t>
        </is>
      </c>
      <c r="H2099" s="5" t="inlineStr">
        <is>
          <t>F</t>
        </is>
      </c>
      <c r="I2099" s="5" t="inlineStr">
        <is>
          <t>Permanent</t>
        </is>
      </c>
      <c r="J2099" s="5" t="inlineStr">
        <is>
          <t>Hybrid</t>
        </is>
      </c>
      <c r="K2099" s="5" t="n">
        <v>0.8</v>
      </c>
      <c r="L2099" s="5" t="n">
        <v>32</v>
      </c>
      <c r="M2099" s="5" t="n">
        <v>3</v>
      </c>
      <c r="N2099" s="41" t="n">
        <v>27760</v>
      </c>
      <c r="O2099" s="41" t="n">
        <v>1390</v>
      </c>
      <c r="P2099" s="41" t="n">
        <v>0</v>
      </c>
      <c r="Q2099" s="41" t="n">
        <v>0</v>
      </c>
      <c r="R2099" s="41" t="n">
        <v>0</v>
      </c>
      <c r="S2099" s="28">
        <f>L2099*Settings!$C$7</f>
        <v/>
      </c>
      <c r="T2099" s="34">
        <f>O2099+P2099+Q2099+R2099</f>
        <v/>
      </c>
      <c r="U2099" s="34">
        <f>N2099+T2099</f>
        <v/>
      </c>
      <c r="V2099" s="33">
        <f>N2099/S2099</f>
        <v/>
      </c>
      <c r="W2099" s="33">
        <f>T2099/S2099</f>
        <v/>
      </c>
      <c r="X2099" s="33">
        <f>U2099/S2099</f>
        <v/>
      </c>
      <c r="Y2099" s="4">
        <f>IF(T2099&gt;0,1,0)</f>
        <v/>
      </c>
      <c r="Z2099" s="4">
        <f>INDEX('Job Evaluation'!$I$5:$I$40,MATCH(G2099,'Job Evaluation'!$A$5:$A$40,0))</f>
        <v/>
      </c>
      <c r="AA2099" s="4">
        <f>SUMPRODUCT(($C$2:$C$3444=C2099)*($X$2:$X$3444&lt;X2099))+SUMPRODUCT(($C$2:C2099=C2099)*($X$2:X2099=X2099))</f>
        <v/>
      </c>
      <c r="AB2099" s="4">
        <f>MIN(4,INT((AA2099-1)*4/COUNTIF($C$2:$C$3444,C2099))+1)</f>
        <v/>
      </c>
    </row>
    <row r="2100">
      <c r="A2100" s="5" t="inlineStr">
        <is>
          <t>W02437</t>
        </is>
      </c>
      <c r="B2100" s="5" t="inlineStr">
        <is>
          <t>PL · Kraków</t>
        </is>
      </c>
      <c r="C2100" s="5" t="inlineStr">
        <is>
          <t>PL</t>
        </is>
      </c>
      <c r="D2100" s="5" t="inlineStr">
        <is>
          <t>Krakow</t>
        </is>
      </c>
      <c r="E2100" s="5" t="inlineStr">
        <is>
          <t>HR</t>
        </is>
      </c>
      <c r="F2100" s="5" t="inlineStr">
        <is>
          <t>L2</t>
        </is>
      </c>
      <c r="G2100" s="5" t="inlineStr">
        <is>
          <t>HR L2</t>
        </is>
      </c>
      <c r="H2100" s="5" t="inlineStr">
        <is>
          <t>F</t>
        </is>
      </c>
      <c r="I2100" s="5" t="inlineStr">
        <is>
          <t>Permanent</t>
        </is>
      </c>
      <c r="J2100" s="5" t="inlineStr">
        <is>
          <t>Hybrid</t>
        </is>
      </c>
      <c r="K2100" s="5" t="n">
        <v>1</v>
      </c>
      <c r="L2100" s="5" t="n">
        <v>40</v>
      </c>
      <c r="M2100" s="5" t="n">
        <v>4</v>
      </c>
      <c r="N2100" s="41" t="n">
        <v>25000</v>
      </c>
      <c r="O2100" s="41" t="n">
        <v>0</v>
      </c>
      <c r="P2100" s="41" t="n">
        <v>0</v>
      </c>
      <c r="Q2100" s="41" t="n">
        <v>0</v>
      </c>
      <c r="R2100" s="41" t="n">
        <v>0</v>
      </c>
      <c r="S2100" s="28">
        <f>L2100*Settings!$C$7</f>
        <v/>
      </c>
      <c r="T2100" s="34">
        <f>O2100+P2100+Q2100+R2100</f>
        <v/>
      </c>
      <c r="U2100" s="34">
        <f>N2100+T2100</f>
        <v/>
      </c>
      <c r="V2100" s="33">
        <f>N2100/S2100</f>
        <v/>
      </c>
      <c r="W2100" s="33">
        <f>T2100/S2100</f>
        <v/>
      </c>
      <c r="X2100" s="33">
        <f>U2100/S2100</f>
        <v/>
      </c>
      <c r="Y2100" s="4">
        <f>IF(T2100&gt;0,1,0)</f>
        <v/>
      </c>
      <c r="Z2100" s="4">
        <f>INDEX('Job Evaluation'!$I$5:$I$40,MATCH(G2100,'Job Evaluation'!$A$5:$A$40,0))</f>
        <v/>
      </c>
      <c r="AA2100" s="4">
        <f>SUMPRODUCT(($C$2:$C$3444=C2100)*($X$2:$X$3444&lt;X2100))+SUMPRODUCT(($C$2:C2100=C2100)*($X$2:X2100=X2100))</f>
        <v/>
      </c>
      <c r="AB2100" s="4">
        <f>MIN(4,INT((AA2100-1)*4/COUNTIF($C$2:$C$3444,C2100))+1)</f>
        <v/>
      </c>
    </row>
    <row r="2101">
      <c r="A2101" s="5" t="inlineStr">
        <is>
          <t>W02439</t>
        </is>
      </c>
      <c r="B2101" s="5" t="inlineStr">
        <is>
          <t>IT · Milan</t>
        </is>
      </c>
      <c r="C2101" s="5" t="inlineStr">
        <is>
          <t>IT</t>
        </is>
      </c>
      <c r="D2101" s="5" t="inlineStr">
        <is>
          <t>Milan</t>
        </is>
      </c>
      <c r="E2101" s="5" t="inlineStr">
        <is>
          <t>Finance</t>
        </is>
      </c>
      <c r="F2101" s="5" t="inlineStr">
        <is>
          <t>L1</t>
        </is>
      </c>
      <c r="G2101" s="5" t="inlineStr">
        <is>
          <t>Finance L1</t>
        </is>
      </c>
      <c r="H2101" s="5" t="inlineStr">
        <is>
          <t>F</t>
        </is>
      </c>
      <c r="I2101" s="5" t="inlineStr">
        <is>
          <t>Permanent</t>
        </is>
      </c>
      <c r="J2101" s="5" t="inlineStr">
        <is>
          <t>Hybrid</t>
        </is>
      </c>
      <c r="K2101" s="5" t="n">
        <v>1</v>
      </c>
      <c r="L2101" s="5" t="n">
        <v>40</v>
      </c>
      <c r="M2101" s="5" t="n">
        <v>3</v>
      </c>
      <c r="N2101" s="41" t="n">
        <v>18850</v>
      </c>
      <c r="O2101" s="41" t="n">
        <v>0</v>
      </c>
      <c r="P2101" s="41" t="n">
        <v>0</v>
      </c>
      <c r="Q2101" s="41" t="n">
        <v>0</v>
      </c>
      <c r="R2101" s="41" t="n">
        <v>0</v>
      </c>
      <c r="S2101" s="28">
        <f>L2101*Settings!$C$7</f>
        <v/>
      </c>
      <c r="T2101" s="34">
        <f>O2101+P2101+Q2101+R2101</f>
        <v/>
      </c>
      <c r="U2101" s="34">
        <f>N2101+T2101</f>
        <v/>
      </c>
      <c r="V2101" s="33">
        <f>N2101/S2101</f>
        <v/>
      </c>
      <c r="W2101" s="33">
        <f>T2101/S2101</f>
        <v/>
      </c>
      <c r="X2101" s="33">
        <f>U2101/S2101</f>
        <v/>
      </c>
      <c r="Y2101" s="4">
        <f>IF(T2101&gt;0,1,0)</f>
        <v/>
      </c>
      <c r="Z2101" s="4">
        <f>INDEX('Job Evaluation'!$I$5:$I$40,MATCH(G2101,'Job Evaluation'!$A$5:$A$40,0))</f>
        <v/>
      </c>
      <c r="AA2101" s="4">
        <f>SUMPRODUCT(($C$2:$C$3444=C2101)*($X$2:$X$3444&lt;X2101))+SUMPRODUCT(($C$2:C2101=C2101)*($X$2:X2101=X2101))</f>
        <v/>
      </c>
      <c r="AB2101" s="4">
        <f>MIN(4,INT((AA2101-1)*4/COUNTIF($C$2:$C$3444,C2101))+1)</f>
        <v/>
      </c>
    </row>
    <row r="2102">
      <c r="A2102" s="5" t="inlineStr">
        <is>
          <t>W02440</t>
        </is>
      </c>
      <c r="B2102" s="5" t="inlineStr">
        <is>
          <t>PL · Kraków</t>
        </is>
      </c>
      <c r="C2102" s="5" t="inlineStr">
        <is>
          <t>PL</t>
        </is>
      </c>
      <c r="D2102" s="5" t="inlineStr">
        <is>
          <t>Krakow</t>
        </is>
      </c>
      <c r="E2102" s="5" t="inlineStr">
        <is>
          <t>Finance</t>
        </is>
      </c>
      <c r="F2102" s="5" t="inlineStr">
        <is>
          <t>L1</t>
        </is>
      </c>
      <c r="G2102" s="5" t="inlineStr">
        <is>
          <t>Finance L1</t>
        </is>
      </c>
      <c r="H2102" s="5" t="inlineStr">
        <is>
          <t>F</t>
        </is>
      </c>
      <c r="I2102" s="5" t="inlineStr">
        <is>
          <t>Permanent</t>
        </is>
      </c>
      <c r="J2102" s="5" t="inlineStr">
        <is>
          <t>Onsite</t>
        </is>
      </c>
      <c r="K2102" s="5" t="n">
        <v>0.8</v>
      </c>
      <c r="L2102" s="5" t="n">
        <v>32</v>
      </c>
      <c r="M2102" s="5" t="n">
        <v>2</v>
      </c>
      <c r="N2102" s="41" t="n">
        <v>17480</v>
      </c>
      <c r="O2102" s="41" t="n">
        <v>0</v>
      </c>
      <c r="P2102" s="41" t="n">
        <v>0</v>
      </c>
      <c r="Q2102" s="41" t="n">
        <v>0</v>
      </c>
      <c r="R2102" s="41" t="n">
        <v>0</v>
      </c>
      <c r="S2102" s="28">
        <f>L2102*Settings!$C$7</f>
        <v/>
      </c>
      <c r="T2102" s="34">
        <f>O2102+P2102+Q2102+R2102</f>
        <v/>
      </c>
      <c r="U2102" s="34">
        <f>N2102+T2102</f>
        <v/>
      </c>
      <c r="V2102" s="33">
        <f>N2102/S2102</f>
        <v/>
      </c>
      <c r="W2102" s="33">
        <f>T2102/S2102</f>
        <v/>
      </c>
      <c r="X2102" s="33">
        <f>U2102/S2102</f>
        <v/>
      </c>
      <c r="Y2102" s="4">
        <f>IF(T2102&gt;0,1,0)</f>
        <v/>
      </c>
      <c r="Z2102" s="4">
        <f>INDEX('Job Evaluation'!$I$5:$I$40,MATCH(G2102,'Job Evaluation'!$A$5:$A$40,0))</f>
        <v/>
      </c>
      <c r="AA2102" s="4">
        <f>SUMPRODUCT(($C$2:$C$3444=C2102)*($X$2:$X$3444&lt;X2102))+SUMPRODUCT(($C$2:C2102=C2102)*($X$2:X2102=X2102))</f>
        <v/>
      </c>
      <c r="AB2102" s="4">
        <f>MIN(4,INT((AA2102-1)*4/COUNTIF($C$2:$C$3444,C2102))+1)</f>
        <v/>
      </c>
    </row>
    <row r="2103">
      <c r="A2103" s="5" t="inlineStr">
        <is>
          <t>W02441</t>
        </is>
      </c>
      <c r="B2103" s="5" t="inlineStr">
        <is>
          <t>PL · Kraków</t>
        </is>
      </c>
      <c r="C2103" s="5" t="inlineStr">
        <is>
          <t>PL</t>
        </is>
      </c>
      <c r="D2103" s="5" t="inlineStr">
        <is>
          <t>Krakow</t>
        </is>
      </c>
      <c r="E2103" s="5" t="inlineStr">
        <is>
          <t>Operations</t>
        </is>
      </c>
      <c r="F2103" s="5" t="inlineStr">
        <is>
          <t>L2</t>
        </is>
      </c>
      <c r="G2103" s="5" t="inlineStr">
        <is>
          <t>Operations L2</t>
        </is>
      </c>
      <c r="H2103" s="5" t="inlineStr">
        <is>
          <t>M</t>
        </is>
      </c>
      <c r="I2103" s="5" t="inlineStr">
        <is>
          <t>Permanent</t>
        </is>
      </c>
      <c r="J2103" s="5" t="inlineStr">
        <is>
          <t>Hybrid</t>
        </is>
      </c>
      <c r="K2103" s="5" t="n">
        <v>1</v>
      </c>
      <c r="L2103" s="5" t="n">
        <v>40</v>
      </c>
      <c r="M2103" s="5" t="n">
        <v>3</v>
      </c>
      <c r="N2103" s="41" t="n">
        <v>22800</v>
      </c>
      <c r="O2103" s="41" t="n">
        <v>0</v>
      </c>
      <c r="P2103" s="41" t="n">
        <v>0</v>
      </c>
      <c r="Q2103" s="41" t="n">
        <v>0</v>
      </c>
      <c r="R2103" s="41" t="n">
        <v>0</v>
      </c>
      <c r="S2103" s="28">
        <f>L2103*Settings!$C$7</f>
        <v/>
      </c>
      <c r="T2103" s="34">
        <f>O2103+P2103+Q2103+R2103</f>
        <v/>
      </c>
      <c r="U2103" s="34">
        <f>N2103+T2103</f>
        <v/>
      </c>
      <c r="V2103" s="33">
        <f>N2103/S2103</f>
        <v/>
      </c>
      <c r="W2103" s="33">
        <f>T2103/S2103</f>
        <v/>
      </c>
      <c r="X2103" s="33">
        <f>U2103/S2103</f>
        <v/>
      </c>
      <c r="Y2103" s="4">
        <f>IF(T2103&gt;0,1,0)</f>
        <v/>
      </c>
      <c r="Z2103" s="4">
        <f>INDEX('Job Evaluation'!$I$5:$I$40,MATCH(G2103,'Job Evaluation'!$A$5:$A$40,0))</f>
        <v/>
      </c>
      <c r="AA2103" s="4">
        <f>SUMPRODUCT(($C$2:$C$3444=C2103)*($X$2:$X$3444&lt;X2103))+SUMPRODUCT(($C$2:C2103=C2103)*($X$2:X2103=X2103))</f>
        <v/>
      </c>
      <c r="AB2103" s="4">
        <f>MIN(4,INT((AA2103-1)*4/COUNTIF($C$2:$C$3444,C2103))+1)</f>
        <v/>
      </c>
    </row>
    <row r="2104">
      <c r="A2104" s="5" t="inlineStr">
        <is>
          <t>W02442</t>
        </is>
      </c>
      <c r="B2104" s="5" t="inlineStr">
        <is>
          <t>ES · Barcelona</t>
        </is>
      </c>
      <c r="C2104" s="5" t="inlineStr">
        <is>
          <t>ES</t>
        </is>
      </c>
      <c r="D2104" s="5" t="inlineStr">
        <is>
          <t>Barcelona</t>
        </is>
      </c>
      <c r="E2104" s="5" t="inlineStr">
        <is>
          <t>Sales</t>
        </is>
      </c>
      <c r="F2104" s="5" t="inlineStr">
        <is>
          <t>L5</t>
        </is>
      </c>
      <c r="G2104" s="5" t="inlineStr">
        <is>
          <t>Sales L5</t>
        </is>
      </c>
      <c r="H2104" s="5" t="inlineStr">
        <is>
          <t>M</t>
        </is>
      </c>
      <c r="I2104" s="5" t="inlineStr">
        <is>
          <t>Permanent</t>
        </is>
      </c>
      <c r="J2104" s="5" t="inlineStr">
        <is>
          <t>Onsite</t>
        </is>
      </c>
      <c r="K2104" s="5" t="n">
        <v>1</v>
      </c>
      <c r="L2104" s="5" t="n">
        <v>40</v>
      </c>
      <c r="M2104" s="5" t="n">
        <v>3</v>
      </c>
      <c r="N2104" s="41" t="n">
        <v>70000</v>
      </c>
      <c r="O2104" s="41" t="n">
        <v>8480</v>
      </c>
      <c r="P2104" s="41" t="n">
        <v>12690</v>
      </c>
      <c r="Q2104" s="41" t="n">
        <v>0</v>
      </c>
      <c r="R2104" s="41" t="n">
        <v>5400</v>
      </c>
      <c r="S2104" s="28">
        <f>L2104*Settings!$C$7</f>
        <v/>
      </c>
      <c r="T2104" s="34">
        <f>O2104+P2104+Q2104+R2104</f>
        <v/>
      </c>
      <c r="U2104" s="34">
        <f>N2104+T2104</f>
        <v/>
      </c>
      <c r="V2104" s="33">
        <f>N2104/S2104</f>
        <v/>
      </c>
      <c r="W2104" s="33">
        <f>T2104/S2104</f>
        <v/>
      </c>
      <c r="X2104" s="33">
        <f>U2104/S2104</f>
        <v/>
      </c>
      <c r="Y2104" s="4">
        <f>IF(T2104&gt;0,1,0)</f>
        <v/>
      </c>
      <c r="Z2104" s="4">
        <f>INDEX('Job Evaluation'!$I$5:$I$40,MATCH(G2104,'Job Evaluation'!$A$5:$A$40,0))</f>
        <v/>
      </c>
      <c r="AA2104" s="4">
        <f>SUMPRODUCT(($C$2:$C$3444=C2104)*($X$2:$X$3444&lt;X2104))+SUMPRODUCT(($C$2:C2104=C2104)*($X$2:X2104=X2104))</f>
        <v/>
      </c>
      <c r="AB2104" s="4">
        <f>MIN(4,INT((AA2104-1)*4/COUNTIF($C$2:$C$3444,C2104))+1)</f>
        <v/>
      </c>
    </row>
    <row r="2105">
      <c r="A2105" s="5" t="inlineStr">
        <is>
          <t>W02443</t>
        </is>
      </c>
      <c r="B2105" s="5" t="inlineStr">
        <is>
          <t>IT · Milan</t>
        </is>
      </c>
      <c r="C2105" s="5" t="inlineStr">
        <is>
          <t>IT</t>
        </is>
      </c>
      <c r="D2105" s="5" t="inlineStr">
        <is>
          <t>Milan</t>
        </is>
      </c>
      <c r="E2105" s="5" t="inlineStr">
        <is>
          <t>Customer Service</t>
        </is>
      </c>
      <c r="F2105" s="5" t="inlineStr">
        <is>
          <t>L2</t>
        </is>
      </c>
      <c r="G2105" s="5" t="inlineStr">
        <is>
          <t>Customer Service L2</t>
        </is>
      </c>
      <c r="H2105" s="5" t="inlineStr">
        <is>
          <t>F</t>
        </is>
      </c>
      <c r="I2105" s="5" t="inlineStr">
        <is>
          <t>Permanent</t>
        </is>
      </c>
      <c r="J2105" s="5" t="inlineStr">
        <is>
          <t>Hybrid</t>
        </is>
      </c>
      <c r="K2105" s="5" t="n">
        <v>1</v>
      </c>
      <c r="L2105" s="5" t="n">
        <v>40</v>
      </c>
      <c r="M2105" s="5" t="n">
        <v>4</v>
      </c>
      <c r="N2105" s="41" t="n">
        <v>27200</v>
      </c>
      <c r="O2105" s="41" t="n">
        <v>0</v>
      </c>
      <c r="P2105" s="41" t="n">
        <v>0</v>
      </c>
      <c r="Q2105" s="41" t="n">
        <v>0</v>
      </c>
      <c r="R2105" s="41" t="n">
        <v>0</v>
      </c>
      <c r="S2105" s="28">
        <f>L2105*Settings!$C$7</f>
        <v/>
      </c>
      <c r="T2105" s="34">
        <f>O2105+P2105+Q2105+R2105</f>
        <v/>
      </c>
      <c r="U2105" s="34">
        <f>N2105+T2105</f>
        <v/>
      </c>
      <c r="V2105" s="33">
        <f>N2105/S2105</f>
        <v/>
      </c>
      <c r="W2105" s="33">
        <f>T2105/S2105</f>
        <v/>
      </c>
      <c r="X2105" s="33">
        <f>U2105/S2105</f>
        <v/>
      </c>
      <c r="Y2105" s="4">
        <f>IF(T2105&gt;0,1,0)</f>
        <v/>
      </c>
      <c r="Z2105" s="4">
        <f>INDEX('Job Evaluation'!$I$5:$I$40,MATCH(G2105,'Job Evaluation'!$A$5:$A$40,0))</f>
        <v/>
      </c>
      <c r="AA2105" s="4">
        <f>SUMPRODUCT(($C$2:$C$3444=C2105)*($X$2:$X$3444&lt;X2105))+SUMPRODUCT(($C$2:C2105=C2105)*($X$2:X2105=X2105))</f>
        <v/>
      </c>
      <c r="AB2105" s="4">
        <f>MIN(4,INT((AA2105-1)*4/COUNTIF($C$2:$C$3444,C2105))+1)</f>
        <v/>
      </c>
    </row>
    <row r="2106">
      <c r="A2106" s="5" t="inlineStr">
        <is>
          <t>W02444</t>
        </is>
      </c>
      <c r="B2106" s="5" t="inlineStr">
        <is>
          <t>DE · Munich</t>
        </is>
      </c>
      <c r="C2106" s="5" t="inlineStr">
        <is>
          <t>DE</t>
        </is>
      </c>
      <c r="D2106" s="5" t="inlineStr">
        <is>
          <t>Munich</t>
        </is>
      </c>
      <c r="E2106" s="5" t="inlineStr">
        <is>
          <t>Sales</t>
        </is>
      </c>
      <c r="F2106" s="5" t="inlineStr">
        <is>
          <t>L2</t>
        </is>
      </c>
      <c r="G2106" s="5" t="inlineStr">
        <is>
          <t>Sales L2</t>
        </is>
      </c>
      <c r="H2106" s="5" t="inlineStr">
        <is>
          <t>F</t>
        </is>
      </c>
      <c r="I2106" s="5" t="inlineStr">
        <is>
          <t>Permanent</t>
        </is>
      </c>
      <c r="J2106" s="5" t="inlineStr">
        <is>
          <t>Hybrid</t>
        </is>
      </c>
      <c r="K2106" s="5" t="n">
        <v>1</v>
      </c>
      <c r="L2106" s="5" t="n">
        <v>40</v>
      </c>
      <c r="M2106" s="5" t="n">
        <v>3</v>
      </c>
      <c r="N2106" s="41" t="n">
        <v>52000</v>
      </c>
      <c r="O2106" s="41" t="n">
        <v>0</v>
      </c>
      <c r="P2106" s="41" t="n">
        <v>5070</v>
      </c>
      <c r="Q2106" s="41" t="n">
        <v>0</v>
      </c>
      <c r="R2106" s="41" t="n">
        <v>0</v>
      </c>
      <c r="S2106" s="28">
        <f>L2106*Settings!$C$7</f>
        <v/>
      </c>
      <c r="T2106" s="34">
        <f>O2106+P2106+Q2106+R2106</f>
        <v/>
      </c>
      <c r="U2106" s="34">
        <f>N2106+T2106</f>
        <v/>
      </c>
      <c r="V2106" s="33">
        <f>N2106/S2106</f>
        <v/>
      </c>
      <c r="W2106" s="33">
        <f>T2106/S2106</f>
        <v/>
      </c>
      <c r="X2106" s="33">
        <f>U2106/S2106</f>
        <v/>
      </c>
      <c r="Y2106" s="4">
        <f>IF(T2106&gt;0,1,0)</f>
        <v/>
      </c>
      <c r="Z2106" s="4">
        <f>INDEX('Job Evaluation'!$I$5:$I$40,MATCH(G2106,'Job Evaluation'!$A$5:$A$40,0))</f>
        <v/>
      </c>
      <c r="AA2106" s="4">
        <f>SUMPRODUCT(($C$2:$C$3444=C2106)*($X$2:$X$3444&lt;X2106))+SUMPRODUCT(($C$2:C2106=C2106)*($X$2:X2106=X2106))</f>
        <v/>
      </c>
      <c r="AB2106" s="4">
        <f>MIN(4,INT((AA2106-1)*4/COUNTIF($C$2:$C$3444,C2106))+1)</f>
        <v/>
      </c>
    </row>
    <row r="2107">
      <c r="A2107" s="5" t="inlineStr">
        <is>
          <t>W02445</t>
        </is>
      </c>
      <c r="B2107" s="5" t="inlineStr">
        <is>
          <t>DE · Munich</t>
        </is>
      </c>
      <c r="C2107" s="5" t="inlineStr">
        <is>
          <t>DE</t>
        </is>
      </c>
      <c r="D2107" s="5" t="inlineStr">
        <is>
          <t>Munich</t>
        </is>
      </c>
      <c r="E2107" s="5" t="inlineStr">
        <is>
          <t>Customer Service</t>
        </is>
      </c>
      <c r="F2107" s="5" t="inlineStr">
        <is>
          <t>L2</t>
        </is>
      </c>
      <c r="G2107" s="5" t="inlineStr">
        <is>
          <t>Customer Service L2</t>
        </is>
      </c>
      <c r="H2107" s="5" t="inlineStr">
        <is>
          <t>F</t>
        </is>
      </c>
      <c r="I2107" s="5" t="inlineStr">
        <is>
          <t>Fixed-term</t>
        </is>
      </c>
      <c r="J2107" s="5" t="inlineStr">
        <is>
          <t>Remote</t>
        </is>
      </c>
      <c r="K2107" s="5" t="n">
        <v>1</v>
      </c>
      <c r="L2107" s="5" t="n">
        <v>40</v>
      </c>
      <c r="M2107" s="5" t="n">
        <v>3</v>
      </c>
      <c r="N2107" s="41" t="n">
        <v>33800</v>
      </c>
      <c r="O2107" s="41" t="n">
        <v>0</v>
      </c>
      <c r="P2107" s="41" t="n">
        <v>0</v>
      </c>
      <c r="Q2107" s="41" t="n">
        <v>0</v>
      </c>
      <c r="R2107" s="41" t="n">
        <v>0</v>
      </c>
      <c r="S2107" s="28">
        <f>L2107*Settings!$C$7</f>
        <v/>
      </c>
      <c r="T2107" s="34">
        <f>O2107+P2107+Q2107+R2107</f>
        <v/>
      </c>
      <c r="U2107" s="34">
        <f>N2107+T2107</f>
        <v/>
      </c>
      <c r="V2107" s="33">
        <f>N2107/S2107</f>
        <v/>
      </c>
      <c r="W2107" s="33">
        <f>T2107/S2107</f>
        <v/>
      </c>
      <c r="X2107" s="33">
        <f>U2107/S2107</f>
        <v/>
      </c>
      <c r="Y2107" s="4">
        <f>IF(T2107&gt;0,1,0)</f>
        <v/>
      </c>
      <c r="Z2107" s="4">
        <f>INDEX('Job Evaluation'!$I$5:$I$40,MATCH(G2107,'Job Evaluation'!$A$5:$A$40,0))</f>
        <v/>
      </c>
      <c r="AA2107" s="4">
        <f>SUMPRODUCT(($C$2:$C$3444=C2107)*($X$2:$X$3444&lt;X2107))+SUMPRODUCT(($C$2:C2107=C2107)*($X$2:X2107=X2107))</f>
        <v/>
      </c>
      <c r="AB2107" s="4">
        <f>MIN(4,INT((AA2107-1)*4/COUNTIF($C$2:$C$3444,C2107))+1)</f>
        <v/>
      </c>
    </row>
    <row r="2108">
      <c r="A2108" s="5" t="inlineStr">
        <is>
          <t>W02446</t>
        </is>
      </c>
      <c r="B2108" s="5" t="inlineStr">
        <is>
          <t>DE · Munich</t>
        </is>
      </c>
      <c r="C2108" s="5" t="inlineStr">
        <is>
          <t>DE</t>
        </is>
      </c>
      <c r="D2108" s="5" t="inlineStr">
        <is>
          <t>Munich</t>
        </is>
      </c>
      <c r="E2108" s="5" t="inlineStr">
        <is>
          <t>Finance</t>
        </is>
      </c>
      <c r="F2108" s="5" t="inlineStr">
        <is>
          <t>L1</t>
        </is>
      </c>
      <c r="G2108" s="5" t="inlineStr">
        <is>
          <t>Finance L1</t>
        </is>
      </c>
      <c r="H2108" s="5" t="inlineStr">
        <is>
          <t>F</t>
        </is>
      </c>
      <c r="I2108" s="5" t="inlineStr">
        <is>
          <t>Permanent</t>
        </is>
      </c>
      <c r="J2108" s="5" t="inlineStr">
        <is>
          <t>Onsite</t>
        </is>
      </c>
      <c r="K2108" s="5" t="n">
        <v>1</v>
      </c>
      <c r="L2108" s="5" t="n">
        <v>40</v>
      </c>
      <c r="M2108" s="5" t="n">
        <v>2</v>
      </c>
      <c r="N2108" s="41" t="n">
        <v>43700</v>
      </c>
      <c r="O2108" s="41" t="n">
        <v>0</v>
      </c>
      <c r="P2108" s="41" t="n">
        <v>0</v>
      </c>
      <c r="Q2108" s="41" t="n">
        <v>0</v>
      </c>
      <c r="R2108" s="41" t="n">
        <v>0</v>
      </c>
      <c r="S2108" s="28">
        <f>L2108*Settings!$C$7</f>
        <v/>
      </c>
      <c r="T2108" s="34">
        <f>O2108+P2108+Q2108+R2108</f>
        <v/>
      </c>
      <c r="U2108" s="34">
        <f>N2108+T2108</f>
        <v/>
      </c>
      <c r="V2108" s="33">
        <f>N2108/S2108</f>
        <v/>
      </c>
      <c r="W2108" s="33">
        <f>T2108/S2108</f>
        <v/>
      </c>
      <c r="X2108" s="33">
        <f>U2108/S2108</f>
        <v/>
      </c>
      <c r="Y2108" s="4">
        <f>IF(T2108&gt;0,1,0)</f>
        <v/>
      </c>
      <c r="Z2108" s="4">
        <f>INDEX('Job Evaluation'!$I$5:$I$40,MATCH(G2108,'Job Evaluation'!$A$5:$A$40,0))</f>
        <v/>
      </c>
      <c r="AA2108" s="4">
        <f>SUMPRODUCT(($C$2:$C$3444=C2108)*($X$2:$X$3444&lt;X2108))+SUMPRODUCT(($C$2:C2108=C2108)*($X$2:X2108=X2108))</f>
        <v/>
      </c>
      <c r="AB2108" s="4">
        <f>MIN(4,INT((AA2108-1)*4/COUNTIF($C$2:$C$3444,C2108))+1)</f>
        <v/>
      </c>
    </row>
    <row r="2109">
      <c r="A2109" s="5" t="inlineStr">
        <is>
          <t>W02447</t>
        </is>
      </c>
      <c r="B2109" s="5" t="inlineStr">
        <is>
          <t>IT · Milan</t>
        </is>
      </c>
      <c r="C2109" s="5" t="inlineStr">
        <is>
          <t>IT</t>
        </is>
      </c>
      <c r="D2109" s="5" t="inlineStr">
        <is>
          <t>Milan</t>
        </is>
      </c>
      <c r="E2109" s="5" t="inlineStr">
        <is>
          <t>Tech</t>
        </is>
      </c>
      <c r="F2109" s="5" t="inlineStr">
        <is>
          <t>L4</t>
        </is>
      </c>
      <c r="G2109" s="5" t="inlineStr">
        <is>
          <t>Tech L4</t>
        </is>
      </c>
      <c r="H2109" s="5" t="inlineStr">
        <is>
          <t>M</t>
        </is>
      </c>
      <c r="I2109" s="5" t="inlineStr">
        <is>
          <t>Permanent</t>
        </is>
      </c>
      <c r="J2109" s="5" t="inlineStr">
        <is>
          <t>Hybrid</t>
        </is>
      </c>
      <c r="K2109" s="5" t="n">
        <v>1</v>
      </c>
      <c r="L2109" s="5" t="n">
        <v>40</v>
      </c>
      <c r="M2109" s="5" t="n">
        <v>4</v>
      </c>
      <c r="N2109" s="41" t="n">
        <v>68200</v>
      </c>
      <c r="O2109" s="41" t="n">
        <v>6630</v>
      </c>
      <c r="P2109" s="41" t="n">
        <v>0</v>
      </c>
      <c r="Q2109" s="41" t="n">
        <v>0</v>
      </c>
      <c r="R2109" s="41" t="n">
        <v>0</v>
      </c>
      <c r="S2109" s="28">
        <f>L2109*Settings!$C$7</f>
        <v/>
      </c>
      <c r="T2109" s="34">
        <f>O2109+P2109+Q2109+R2109</f>
        <v/>
      </c>
      <c r="U2109" s="34">
        <f>N2109+T2109</f>
        <v/>
      </c>
      <c r="V2109" s="33">
        <f>N2109/S2109</f>
        <v/>
      </c>
      <c r="W2109" s="33">
        <f>T2109/S2109</f>
        <v/>
      </c>
      <c r="X2109" s="33">
        <f>U2109/S2109</f>
        <v/>
      </c>
      <c r="Y2109" s="4">
        <f>IF(T2109&gt;0,1,0)</f>
        <v/>
      </c>
      <c r="Z2109" s="4">
        <f>INDEX('Job Evaluation'!$I$5:$I$40,MATCH(G2109,'Job Evaluation'!$A$5:$A$40,0))</f>
        <v/>
      </c>
      <c r="AA2109" s="4">
        <f>SUMPRODUCT(($C$2:$C$3444=C2109)*($X$2:$X$3444&lt;X2109))+SUMPRODUCT(($C$2:C2109=C2109)*($X$2:X2109=X2109))</f>
        <v/>
      </c>
      <c r="AB2109" s="4">
        <f>MIN(4,INT((AA2109-1)*4/COUNTIF($C$2:$C$3444,C2109))+1)</f>
        <v/>
      </c>
    </row>
    <row r="2110">
      <c r="A2110" s="5" t="inlineStr">
        <is>
          <t>W02448</t>
        </is>
      </c>
      <c r="B2110" s="5" t="inlineStr">
        <is>
          <t>IT · Milan</t>
        </is>
      </c>
      <c r="C2110" s="5" t="inlineStr">
        <is>
          <t>IT</t>
        </is>
      </c>
      <c r="D2110" s="5" t="inlineStr">
        <is>
          <t>Milan</t>
        </is>
      </c>
      <c r="E2110" s="5" t="inlineStr">
        <is>
          <t>Operations</t>
        </is>
      </c>
      <c r="F2110" s="5" t="inlineStr">
        <is>
          <t>L2</t>
        </is>
      </c>
      <c r="G2110" s="5" t="inlineStr">
        <is>
          <t>Operations L2</t>
        </is>
      </c>
      <c r="H2110" s="5" t="inlineStr">
        <is>
          <t>M</t>
        </is>
      </c>
      <c r="I2110" s="5" t="inlineStr">
        <is>
          <t>Permanent</t>
        </is>
      </c>
      <c r="J2110" s="5" t="inlineStr">
        <is>
          <t>Onsite</t>
        </is>
      </c>
      <c r="K2110" s="5" t="n">
        <v>1</v>
      </c>
      <c r="L2110" s="5" t="n">
        <v>40</v>
      </c>
      <c r="M2110" s="5" t="n">
        <v>3</v>
      </c>
      <c r="N2110" s="41" t="n">
        <v>35600</v>
      </c>
      <c r="O2110" s="41" t="n">
        <v>0</v>
      </c>
      <c r="P2110" s="41" t="n">
        <v>0</v>
      </c>
      <c r="Q2110" s="41" t="n">
        <v>1320</v>
      </c>
      <c r="R2110" s="41" t="n">
        <v>0</v>
      </c>
      <c r="S2110" s="28">
        <f>L2110*Settings!$C$7</f>
        <v/>
      </c>
      <c r="T2110" s="34">
        <f>O2110+P2110+Q2110+R2110</f>
        <v/>
      </c>
      <c r="U2110" s="34">
        <f>N2110+T2110</f>
        <v/>
      </c>
      <c r="V2110" s="33">
        <f>N2110/S2110</f>
        <v/>
      </c>
      <c r="W2110" s="33">
        <f>T2110/S2110</f>
        <v/>
      </c>
      <c r="X2110" s="33">
        <f>U2110/S2110</f>
        <v/>
      </c>
      <c r="Y2110" s="4">
        <f>IF(T2110&gt;0,1,0)</f>
        <v/>
      </c>
      <c r="Z2110" s="4">
        <f>INDEX('Job Evaluation'!$I$5:$I$40,MATCH(G2110,'Job Evaluation'!$A$5:$A$40,0))</f>
        <v/>
      </c>
      <c r="AA2110" s="4">
        <f>SUMPRODUCT(($C$2:$C$3444=C2110)*($X$2:$X$3444&lt;X2110))+SUMPRODUCT(($C$2:C2110=C2110)*($X$2:X2110=X2110))</f>
        <v/>
      </c>
      <c r="AB2110" s="4">
        <f>MIN(4,INT((AA2110-1)*4/COUNTIF($C$2:$C$3444,C2110))+1)</f>
        <v/>
      </c>
    </row>
    <row r="2111">
      <c r="A2111" s="5" t="inlineStr">
        <is>
          <t>W02449</t>
        </is>
      </c>
      <c r="B2111" s="5" t="inlineStr">
        <is>
          <t>IT · Milan</t>
        </is>
      </c>
      <c r="C2111" s="5" t="inlineStr">
        <is>
          <t>IT</t>
        </is>
      </c>
      <c r="D2111" s="5" t="inlineStr">
        <is>
          <t>Milan</t>
        </is>
      </c>
      <c r="E2111" s="5" t="inlineStr">
        <is>
          <t>Customer Service</t>
        </is>
      </c>
      <c r="F2111" s="5" t="inlineStr">
        <is>
          <t>L2</t>
        </is>
      </c>
      <c r="G2111" s="5" t="inlineStr">
        <is>
          <t>Customer Service L2</t>
        </is>
      </c>
      <c r="H2111" s="5" t="inlineStr">
        <is>
          <t>M</t>
        </is>
      </c>
      <c r="I2111" s="5" t="inlineStr">
        <is>
          <t>Permanent</t>
        </is>
      </c>
      <c r="J2111" s="5" t="inlineStr">
        <is>
          <t>Onsite</t>
        </is>
      </c>
      <c r="K2111" s="5" t="n">
        <v>1</v>
      </c>
      <c r="L2111" s="5" t="n">
        <v>40</v>
      </c>
      <c r="M2111" s="5" t="n">
        <v>3</v>
      </c>
      <c r="N2111" s="41" t="n">
        <v>25650</v>
      </c>
      <c r="O2111" s="41" t="n">
        <v>0</v>
      </c>
      <c r="P2111" s="41" t="n">
        <v>0</v>
      </c>
      <c r="Q2111" s="41" t="n">
        <v>1320</v>
      </c>
      <c r="R2111" s="41" t="n">
        <v>0</v>
      </c>
      <c r="S2111" s="28">
        <f>L2111*Settings!$C$7</f>
        <v/>
      </c>
      <c r="T2111" s="34">
        <f>O2111+P2111+Q2111+R2111</f>
        <v/>
      </c>
      <c r="U2111" s="34">
        <f>N2111+T2111</f>
        <v/>
      </c>
      <c r="V2111" s="33">
        <f>N2111/S2111</f>
        <v/>
      </c>
      <c r="W2111" s="33">
        <f>T2111/S2111</f>
        <v/>
      </c>
      <c r="X2111" s="33">
        <f>U2111/S2111</f>
        <v/>
      </c>
      <c r="Y2111" s="4">
        <f>IF(T2111&gt;0,1,0)</f>
        <v/>
      </c>
      <c r="Z2111" s="4">
        <f>INDEX('Job Evaluation'!$I$5:$I$40,MATCH(G2111,'Job Evaluation'!$A$5:$A$40,0))</f>
        <v/>
      </c>
      <c r="AA2111" s="4">
        <f>SUMPRODUCT(($C$2:$C$3444=C2111)*($X$2:$X$3444&lt;X2111))+SUMPRODUCT(($C$2:C2111=C2111)*($X$2:X2111=X2111))</f>
        <v/>
      </c>
      <c r="AB2111" s="4">
        <f>MIN(4,INT((AA2111-1)*4/COUNTIF($C$2:$C$3444,C2111))+1)</f>
        <v/>
      </c>
    </row>
    <row r="2112">
      <c r="A2112" s="5" t="inlineStr">
        <is>
          <t>W02450</t>
        </is>
      </c>
      <c r="B2112" s="5" t="inlineStr">
        <is>
          <t>ES · Barcelona</t>
        </is>
      </c>
      <c r="C2112" s="5" t="inlineStr">
        <is>
          <t>ES</t>
        </is>
      </c>
      <c r="D2112" s="5" t="inlineStr">
        <is>
          <t>Barcelona</t>
        </is>
      </c>
      <c r="E2112" s="5" t="inlineStr">
        <is>
          <t>Tech</t>
        </is>
      </c>
      <c r="F2112" s="5" t="inlineStr">
        <is>
          <t>L3</t>
        </is>
      </c>
      <c r="G2112" s="5" t="inlineStr">
        <is>
          <t>Tech L3</t>
        </is>
      </c>
      <c r="H2112" s="5" t="inlineStr">
        <is>
          <t>M</t>
        </is>
      </c>
      <c r="I2112" s="5" t="inlineStr">
        <is>
          <t>Permanent</t>
        </is>
      </c>
      <c r="J2112" s="5" t="inlineStr">
        <is>
          <t>Onsite</t>
        </is>
      </c>
      <c r="K2112" s="5" t="n">
        <v>1</v>
      </c>
      <c r="L2112" s="5" t="n">
        <v>40</v>
      </c>
      <c r="M2112" s="5" t="n">
        <v>3</v>
      </c>
      <c r="N2112" s="41" t="n">
        <v>40800</v>
      </c>
      <c r="O2112" s="41" t="n">
        <v>2170</v>
      </c>
      <c r="P2112" s="41" t="n">
        <v>0</v>
      </c>
      <c r="Q2112" s="41" t="n">
        <v>0</v>
      </c>
      <c r="R2112" s="41" t="n">
        <v>0</v>
      </c>
      <c r="S2112" s="28">
        <f>L2112*Settings!$C$7</f>
        <v/>
      </c>
      <c r="T2112" s="34">
        <f>O2112+P2112+Q2112+R2112</f>
        <v/>
      </c>
      <c r="U2112" s="34">
        <f>N2112+T2112</f>
        <v/>
      </c>
      <c r="V2112" s="33">
        <f>N2112/S2112</f>
        <v/>
      </c>
      <c r="W2112" s="33">
        <f>T2112/S2112</f>
        <v/>
      </c>
      <c r="X2112" s="33">
        <f>U2112/S2112</f>
        <v/>
      </c>
      <c r="Y2112" s="4">
        <f>IF(T2112&gt;0,1,0)</f>
        <v/>
      </c>
      <c r="Z2112" s="4">
        <f>INDEX('Job Evaluation'!$I$5:$I$40,MATCH(G2112,'Job Evaluation'!$A$5:$A$40,0))</f>
        <v/>
      </c>
      <c r="AA2112" s="4">
        <f>SUMPRODUCT(($C$2:$C$3444=C2112)*($X$2:$X$3444&lt;X2112))+SUMPRODUCT(($C$2:C2112=C2112)*($X$2:X2112=X2112))</f>
        <v/>
      </c>
      <c r="AB2112" s="4">
        <f>MIN(4,INT((AA2112-1)*4/COUNTIF($C$2:$C$3444,C2112))+1)</f>
        <v/>
      </c>
    </row>
    <row r="2113">
      <c r="A2113" s="5" t="inlineStr">
        <is>
          <t>W02451</t>
        </is>
      </c>
      <c r="B2113" s="5" t="inlineStr">
        <is>
          <t>PL · Kraków</t>
        </is>
      </c>
      <c r="C2113" s="5" t="inlineStr">
        <is>
          <t>PL</t>
        </is>
      </c>
      <c r="D2113" s="5" t="inlineStr">
        <is>
          <t>Krakow</t>
        </is>
      </c>
      <c r="E2113" s="5" t="inlineStr">
        <is>
          <t>Tech</t>
        </is>
      </c>
      <c r="F2113" s="5" t="inlineStr">
        <is>
          <t>L3</t>
        </is>
      </c>
      <c r="G2113" s="5" t="inlineStr">
        <is>
          <t>Tech L3</t>
        </is>
      </c>
      <c r="H2113" s="5" t="inlineStr">
        <is>
          <t>F</t>
        </is>
      </c>
      <c r="I2113" s="5" t="inlineStr">
        <is>
          <t>Permanent</t>
        </is>
      </c>
      <c r="J2113" s="5" t="inlineStr">
        <is>
          <t>Remote</t>
        </is>
      </c>
      <c r="K2113" s="5" t="n">
        <v>1</v>
      </c>
      <c r="L2113" s="5" t="n">
        <v>40</v>
      </c>
      <c r="M2113" s="5" t="n">
        <v>3</v>
      </c>
      <c r="N2113" s="41" t="n">
        <v>33850</v>
      </c>
      <c r="O2113" s="41" t="n">
        <v>1700</v>
      </c>
      <c r="P2113" s="41" t="n">
        <v>0</v>
      </c>
      <c r="Q2113" s="41" t="n">
        <v>0</v>
      </c>
      <c r="R2113" s="41" t="n">
        <v>0</v>
      </c>
      <c r="S2113" s="28">
        <f>L2113*Settings!$C$7</f>
        <v/>
      </c>
      <c r="T2113" s="34">
        <f>O2113+P2113+Q2113+R2113</f>
        <v/>
      </c>
      <c r="U2113" s="34">
        <f>N2113+T2113</f>
        <v/>
      </c>
      <c r="V2113" s="33">
        <f>N2113/S2113</f>
        <v/>
      </c>
      <c r="W2113" s="33">
        <f>T2113/S2113</f>
        <v/>
      </c>
      <c r="X2113" s="33">
        <f>U2113/S2113</f>
        <v/>
      </c>
      <c r="Y2113" s="4">
        <f>IF(T2113&gt;0,1,0)</f>
        <v/>
      </c>
      <c r="Z2113" s="4">
        <f>INDEX('Job Evaluation'!$I$5:$I$40,MATCH(G2113,'Job Evaluation'!$A$5:$A$40,0))</f>
        <v/>
      </c>
      <c r="AA2113" s="4">
        <f>SUMPRODUCT(($C$2:$C$3444=C2113)*($X$2:$X$3444&lt;X2113))+SUMPRODUCT(($C$2:C2113=C2113)*($X$2:X2113=X2113))</f>
        <v/>
      </c>
      <c r="AB2113" s="4">
        <f>MIN(4,INT((AA2113-1)*4/COUNTIF($C$2:$C$3444,C2113))+1)</f>
        <v/>
      </c>
    </row>
    <row r="2114">
      <c r="A2114" s="5" t="inlineStr">
        <is>
          <t>W02452</t>
        </is>
      </c>
      <c r="B2114" s="5" t="inlineStr">
        <is>
          <t>DE · Munich</t>
        </is>
      </c>
      <c r="C2114" s="5" t="inlineStr">
        <is>
          <t>DE</t>
        </is>
      </c>
      <c r="D2114" s="5" t="inlineStr">
        <is>
          <t>Munich</t>
        </is>
      </c>
      <c r="E2114" s="5" t="inlineStr">
        <is>
          <t>Operations</t>
        </is>
      </c>
      <c r="F2114" s="5" t="inlineStr">
        <is>
          <t>L2</t>
        </is>
      </c>
      <c r="G2114" s="5" t="inlineStr">
        <is>
          <t>Operations L2</t>
        </is>
      </c>
      <c r="H2114" s="5" t="inlineStr">
        <is>
          <t>F</t>
        </is>
      </c>
      <c r="I2114" s="5" t="inlineStr">
        <is>
          <t>Permanent</t>
        </is>
      </c>
      <c r="J2114" s="5" t="inlineStr">
        <is>
          <t>Hybrid</t>
        </is>
      </c>
      <c r="K2114" s="5" t="n">
        <v>0.8</v>
      </c>
      <c r="L2114" s="5" t="n">
        <v>32</v>
      </c>
      <c r="M2114" s="5" t="n">
        <v>3</v>
      </c>
      <c r="N2114" s="41" t="n">
        <v>35280</v>
      </c>
      <c r="O2114" s="41" t="n">
        <v>0</v>
      </c>
      <c r="P2114" s="41" t="n">
        <v>0</v>
      </c>
      <c r="Q2114" s="41" t="n">
        <v>0</v>
      </c>
      <c r="R2114" s="41" t="n">
        <v>0</v>
      </c>
      <c r="S2114" s="28">
        <f>L2114*Settings!$C$7</f>
        <v/>
      </c>
      <c r="T2114" s="34">
        <f>O2114+P2114+Q2114+R2114</f>
        <v/>
      </c>
      <c r="U2114" s="34">
        <f>N2114+T2114</f>
        <v/>
      </c>
      <c r="V2114" s="33">
        <f>N2114/S2114</f>
        <v/>
      </c>
      <c r="W2114" s="33">
        <f>T2114/S2114</f>
        <v/>
      </c>
      <c r="X2114" s="33">
        <f>U2114/S2114</f>
        <v/>
      </c>
      <c r="Y2114" s="4">
        <f>IF(T2114&gt;0,1,0)</f>
        <v/>
      </c>
      <c r="Z2114" s="4">
        <f>INDEX('Job Evaluation'!$I$5:$I$40,MATCH(G2114,'Job Evaluation'!$A$5:$A$40,0))</f>
        <v/>
      </c>
      <c r="AA2114" s="4">
        <f>SUMPRODUCT(($C$2:$C$3444=C2114)*($X$2:$X$3444&lt;X2114))+SUMPRODUCT(($C$2:C2114=C2114)*($X$2:X2114=X2114))</f>
        <v/>
      </c>
      <c r="AB2114" s="4">
        <f>MIN(4,INT((AA2114-1)*4/COUNTIF($C$2:$C$3444,C2114))+1)</f>
        <v/>
      </c>
    </row>
    <row r="2115">
      <c r="A2115" s="5" t="inlineStr">
        <is>
          <t>W02453</t>
        </is>
      </c>
      <c r="B2115" s="5" t="inlineStr">
        <is>
          <t>DE · Munich</t>
        </is>
      </c>
      <c r="C2115" s="5" t="inlineStr">
        <is>
          <t>DE</t>
        </is>
      </c>
      <c r="D2115" s="5" t="inlineStr">
        <is>
          <t>Munich</t>
        </is>
      </c>
      <c r="E2115" s="5" t="inlineStr">
        <is>
          <t>Finance</t>
        </is>
      </c>
      <c r="F2115" s="5" t="inlineStr">
        <is>
          <t>L1</t>
        </is>
      </c>
      <c r="G2115" s="5" t="inlineStr">
        <is>
          <t>Finance L1</t>
        </is>
      </c>
      <c r="H2115" s="5" t="inlineStr">
        <is>
          <t>M</t>
        </is>
      </c>
      <c r="I2115" s="5" t="inlineStr">
        <is>
          <t>Permanent</t>
        </is>
      </c>
      <c r="J2115" s="5" t="inlineStr">
        <is>
          <t>Onsite</t>
        </is>
      </c>
      <c r="K2115" s="5" t="n">
        <v>1</v>
      </c>
      <c r="L2115" s="5" t="n">
        <v>40</v>
      </c>
      <c r="M2115" s="5" t="n">
        <v>3</v>
      </c>
      <c r="N2115" s="41" t="n">
        <v>51100</v>
      </c>
      <c r="O2115" s="41" t="n">
        <v>0</v>
      </c>
      <c r="P2115" s="41" t="n">
        <v>0</v>
      </c>
      <c r="Q2115" s="41" t="n">
        <v>0</v>
      </c>
      <c r="R2115" s="41" t="n">
        <v>0</v>
      </c>
      <c r="S2115" s="28">
        <f>L2115*Settings!$C$7</f>
        <v/>
      </c>
      <c r="T2115" s="34">
        <f>O2115+P2115+Q2115+R2115</f>
        <v/>
      </c>
      <c r="U2115" s="34">
        <f>N2115+T2115</f>
        <v/>
      </c>
      <c r="V2115" s="33">
        <f>N2115/S2115</f>
        <v/>
      </c>
      <c r="W2115" s="33">
        <f>T2115/S2115</f>
        <v/>
      </c>
      <c r="X2115" s="33">
        <f>U2115/S2115</f>
        <v/>
      </c>
      <c r="Y2115" s="4">
        <f>IF(T2115&gt;0,1,0)</f>
        <v/>
      </c>
      <c r="Z2115" s="4">
        <f>INDEX('Job Evaluation'!$I$5:$I$40,MATCH(G2115,'Job Evaluation'!$A$5:$A$40,0))</f>
        <v/>
      </c>
      <c r="AA2115" s="4">
        <f>SUMPRODUCT(($C$2:$C$3444=C2115)*($X$2:$X$3444&lt;X2115))+SUMPRODUCT(($C$2:C2115=C2115)*($X$2:X2115=X2115))</f>
        <v/>
      </c>
      <c r="AB2115" s="4">
        <f>MIN(4,INT((AA2115-1)*4/COUNTIF($C$2:$C$3444,C2115))+1)</f>
        <v/>
      </c>
    </row>
    <row r="2116">
      <c r="A2116" s="5" t="inlineStr">
        <is>
          <t>W02455</t>
        </is>
      </c>
      <c r="B2116" s="5" t="inlineStr">
        <is>
          <t>IT · Milan</t>
        </is>
      </c>
      <c r="C2116" s="5" t="inlineStr">
        <is>
          <t>IT</t>
        </is>
      </c>
      <c r="D2116" s="5" t="inlineStr">
        <is>
          <t>Milan</t>
        </is>
      </c>
      <c r="E2116" s="5" t="inlineStr">
        <is>
          <t>Tech</t>
        </is>
      </c>
      <c r="F2116" s="5" t="inlineStr">
        <is>
          <t>L1</t>
        </is>
      </c>
      <c r="G2116" s="5" t="inlineStr">
        <is>
          <t>Tech L1</t>
        </is>
      </c>
      <c r="H2116" s="5" t="inlineStr">
        <is>
          <t>M</t>
        </is>
      </c>
      <c r="I2116" s="5" t="inlineStr">
        <is>
          <t>Permanent</t>
        </is>
      </c>
      <c r="J2116" s="5" t="inlineStr">
        <is>
          <t>Hybrid</t>
        </is>
      </c>
      <c r="K2116" s="5" t="n">
        <v>1</v>
      </c>
      <c r="L2116" s="5" t="n">
        <v>40</v>
      </c>
      <c r="M2116" s="5" t="n">
        <v>3</v>
      </c>
      <c r="N2116" s="41" t="n">
        <v>32950</v>
      </c>
      <c r="O2116" s="41" t="n">
        <v>0</v>
      </c>
      <c r="P2116" s="41" t="n">
        <v>0</v>
      </c>
      <c r="Q2116" s="41" t="n">
        <v>0</v>
      </c>
      <c r="R2116" s="41" t="n">
        <v>0</v>
      </c>
      <c r="S2116" s="28">
        <f>L2116*Settings!$C$7</f>
        <v/>
      </c>
      <c r="T2116" s="34">
        <f>O2116+P2116+Q2116+R2116</f>
        <v/>
      </c>
      <c r="U2116" s="34">
        <f>N2116+T2116</f>
        <v/>
      </c>
      <c r="V2116" s="33">
        <f>N2116/S2116</f>
        <v/>
      </c>
      <c r="W2116" s="33">
        <f>T2116/S2116</f>
        <v/>
      </c>
      <c r="X2116" s="33">
        <f>U2116/S2116</f>
        <v/>
      </c>
      <c r="Y2116" s="4">
        <f>IF(T2116&gt;0,1,0)</f>
        <v/>
      </c>
      <c r="Z2116" s="4">
        <f>INDEX('Job Evaluation'!$I$5:$I$40,MATCH(G2116,'Job Evaluation'!$A$5:$A$40,0))</f>
        <v/>
      </c>
      <c r="AA2116" s="4">
        <f>SUMPRODUCT(($C$2:$C$3444=C2116)*($X$2:$X$3444&lt;X2116))+SUMPRODUCT(($C$2:C2116=C2116)*($X$2:X2116=X2116))</f>
        <v/>
      </c>
      <c r="AB2116" s="4">
        <f>MIN(4,INT((AA2116-1)*4/COUNTIF($C$2:$C$3444,C2116))+1)</f>
        <v/>
      </c>
    </row>
    <row r="2117">
      <c r="A2117" s="5" t="inlineStr">
        <is>
          <t>W02456</t>
        </is>
      </c>
      <c r="B2117" s="5" t="inlineStr">
        <is>
          <t>IT · Milan</t>
        </is>
      </c>
      <c r="C2117" s="5" t="inlineStr">
        <is>
          <t>IT</t>
        </is>
      </c>
      <c r="D2117" s="5" t="inlineStr">
        <is>
          <t>Milan</t>
        </is>
      </c>
      <c r="E2117" s="5" t="inlineStr">
        <is>
          <t>Customer Service</t>
        </is>
      </c>
      <c r="F2117" s="5" t="inlineStr">
        <is>
          <t>L2</t>
        </is>
      </c>
      <c r="G2117" s="5" t="inlineStr">
        <is>
          <t>Customer Service L2</t>
        </is>
      </c>
      <c r="H2117" s="5" t="inlineStr">
        <is>
          <t>F</t>
        </is>
      </c>
      <c r="I2117" s="5" t="inlineStr">
        <is>
          <t>Fixed-term</t>
        </is>
      </c>
      <c r="J2117" s="5" t="inlineStr">
        <is>
          <t>Hybrid</t>
        </is>
      </c>
      <c r="K2117" s="5" t="n">
        <v>1</v>
      </c>
      <c r="L2117" s="5" t="n">
        <v>40</v>
      </c>
      <c r="M2117" s="5" t="n">
        <v>3</v>
      </c>
      <c r="N2117" s="41" t="n">
        <v>29950</v>
      </c>
      <c r="O2117" s="41" t="n">
        <v>0</v>
      </c>
      <c r="P2117" s="41" t="n">
        <v>0</v>
      </c>
      <c r="Q2117" s="41" t="n">
        <v>0</v>
      </c>
      <c r="R2117" s="41" t="n">
        <v>0</v>
      </c>
      <c r="S2117" s="28">
        <f>L2117*Settings!$C$7</f>
        <v/>
      </c>
      <c r="T2117" s="34">
        <f>O2117+P2117+Q2117+R2117</f>
        <v/>
      </c>
      <c r="U2117" s="34">
        <f>N2117+T2117</f>
        <v/>
      </c>
      <c r="V2117" s="33">
        <f>N2117/S2117</f>
        <v/>
      </c>
      <c r="W2117" s="33">
        <f>T2117/S2117</f>
        <v/>
      </c>
      <c r="X2117" s="33">
        <f>U2117/S2117</f>
        <v/>
      </c>
      <c r="Y2117" s="4">
        <f>IF(T2117&gt;0,1,0)</f>
        <v/>
      </c>
      <c r="Z2117" s="4">
        <f>INDEX('Job Evaluation'!$I$5:$I$40,MATCH(G2117,'Job Evaluation'!$A$5:$A$40,0))</f>
        <v/>
      </c>
      <c r="AA2117" s="4">
        <f>SUMPRODUCT(($C$2:$C$3444=C2117)*($X$2:$X$3444&lt;X2117))+SUMPRODUCT(($C$2:C2117=C2117)*($X$2:X2117=X2117))</f>
        <v/>
      </c>
      <c r="AB2117" s="4">
        <f>MIN(4,INT((AA2117-1)*4/COUNTIF($C$2:$C$3444,C2117))+1)</f>
        <v/>
      </c>
    </row>
    <row r="2118">
      <c r="A2118" s="5" t="inlineStr">
        <is>
          <t>W02457</t>
        </is>
      </c>
      <c r="B2118" s="5" t="inlineStr">
        <is>
          <t>ES · Barcelona</t>
        </is>
      </c>
      <c r="C2118" s="5" t="inlineStr">
        <is>
          <t>ES</t>
        </is>
      </c>
      <c r="D2118" s="5" t="inlineStr">
        <is>
          <t>Barcelona</t>
        </is>
      </c>
      <c r="E2118" s="5" t="inlineStr">
        <is>
          <t>Customer Service</t>
        </is>
      </c>
      <c r="F2118" s="5" t="inlineStr">
        <is>
          <t>L5</t>
        </is>
      </c>
      <c r="G2118" s="5" t="inlineStr">
        <is>
          <t>Customer Service L5</t>
        </is>
      </c>
      <c r="H2118" s="5" t="inlineStr">
        <is>
          <t>M</t>
        </is>
      </c>
      <c r="I2118" s="5" t="inlineStr">
        <is>
          <t>Permanent</t>
        </is>
      </c>
      <c r="J2118" s="5" t="inlineStr">
        <is>
          <t>Onsite</t>
        </is>
      </c>
      <c r="K2118" s="5" t="n">
        <v>1</v>
      </c>
      <c r="L2118" s="5" t="n">
        <v>40</v>
      </c>
      <c r="M2118" s="5" t="n">
        <v>2</v>
      </c>
      <c r="N2118" s="41" t="n">
        <v>68100</v>
      </c>
      <c r="O2118" s="41" t="n">
        <v>3910</v>
      </c>
      <c r="P2118" s="41" t="n">
        <v>0</v>
      </c>
      <c r="Q2118" s="41" t="n">
        <v>0</v>
      </c>
      <c r="R2118" s="41" t="n">
        <v>5400</v>
      </c>
      <c r="S2118" s="28">
        <f>L2118*Settings!$C$7</f>
        <v/>
      </c>
      <c r="T2118" s="34">
        <f>O2118+P2118+Q2118+R2118</f>
        <v/>
      </c>
      <c r="U2118" s="34">
        <f>N2118+T2118</f>
        <v/>
      </c>
      <c r="V2118" s="33">
        <f>N2118/S2118</f>
        <v/>
      </c>
      <c r="W2118" s="33">
        <f>T2118/S2118</f>
        <v/>
      </c>
      <c r="X2118" s="33">
        <f>U2118/S2118</f>
        <v/>
      </c>
      <c r="Y2118" s="4">
        <f>IF(T2118&gt;0,1,0)</f>
        <v/>
      </c>
      <c r="Z2118" s="4">
        <f>INDEX('Job Evaluation'!$I$5:$I$40,MATCH(G2118,'Job Evaluation'!$A$5:$A$40,0))</f>
        <v/>
      </c>
      <c r="AA2118" s="4">
        <f>SUMPRODUCT(($C$2:$C$3444=C2118)*($X$2:$X$3444&lt;X2118))+SUMPRODUCT(($C$2:C2118=C2118)*($X$2:X2118=X2118))</f>
        <v/>
      </c>
      <c r="AB2118" s="4">
        <f>MIN(4,INT((AA2118-1)*4/COUNTIF($C$2:$C$3444,C2118))+1)</f>
        <v/>
      </c>
    </row>
    <row r="2119">
      <c r="A2119" s="5" t="inlineStr">
        <is>
          <t>W02458</t>
        </is>
      </c>
      <c r="B2119" s="5" t="inlineStr">
        <is>
          <t>PL · Kraków</t>
        </is>
      </c>
      <c r="C2119" s="5" t="inlineStr">
        <is>
          <t>PL</t>
        </is>
      </c>
      <c r="D2119" s="5" t="inlineStr">
        <is>
          <t>Krakow</t>
        </is>
      </c>
      <c r="E2119" s="5" t="inlineStr">
        <is>
          <t>Tech</t>
        </is>
      </c>
      <c r="F2119" s="5" t="inlineStr">
        <is>
          <t>L3</t>
        </is>
      </c>
      <c r="G2119" s="5" t="inlineStr">
        <is>
          <t>Tech L3</t>
        </is>
      </c>
      <c r="H2119" s="5" t="inlineStr">
        <is>
          <t>F</t>
        </is>
      </c>
      <c r="I2119" s="5" t="inlineStr">
        <is>
          <t>Fixed-term</t>
        </is>
      </c>
      <c r="J2119" s="5" t="inlineStr">
        <is>
          <t>Hybrid</t>
        </is>
      </c>
      <c r="K2119" s="5" t="n">
        <v>1</v>
      </c>
      <c r="L2119" s="5" t="n">
        <v>40</v>
      </c>
      <c r="M2119" s="5" t="n">
        <v>3</v>
      </c>
      <c r="N2119" s="41" t="n">
        <v>44000</v>
      </c>
      <c r="O2119" s="41" t="n">
        <v>2270</v>
      </c>
      <c r="P2119" s="41" t="n">
        <v>0</v>
      </c>
      <c r="Q2119" s="41" t="n">
        <v>0</v>
      </c>
      <c r="R2119" s="41" t="n">
        <v>0</v>
      </c>
      <c r="S2119" s="28">
        <f>L2119*Settings!$C$7</f>
        <v/>
      </c>
      <c r="T2119" s="34">
        <f>O2119+P2119+Q2119+R2119</f>
        <v/>
      </c>
      <c r="U2119" s="34">
        <f>N2119+T2119</f>
        <v/>
      </c>
      <c r="V2119" s="33">
        <f>N2119/S2119</f>
        <v/>
      </c>
      <c r="W2119" s="33">
        <f>T2119/S2119</f>
        <v/>
      </c>
      <c r="X2119" s="33">
        <f>U2119/S2119</f>
        <v/>
      </c>
      <c r="Y2119" s="4">
        <f>IF(T2119&gt;0,1,0)</f>
        <v/>
      </c>
      <c r="Z2119" s="4">
        <f>INDEX('Job Evaluation'!$I$5:$I$40,MATCH(G2119,'Job Evaluation'!$A$5:$A$40,0))</f>
        <v/>
      </c>
      <c r="AA2119" s="4">
        <f>SUMPRODUCT(($C$2:$C$3444=C2119)*($X$2:$X$3444&lt;X2119))+SUMPRODUCT(($C$2:C2119=C2119)*($X$2:X2119=X2119))</f>
        <v/>
      </c>
      <c r="AB2119" s="4">
        <f>MIN(4,INT((AA2119-1)*4/COUNTIF($C$2:$C$3444,C2119))+1)</f>
        <v/>
      </c>
    </row>
    <row r="2120">
      <c r="A2120" s="5" t="inlineStr">
        <is>
          <t>W02459</t>
        </is>
      </c>
      <c r="B2120" s="5" t="inlineStr">
        <is>
          <t>PL · Kraków</t>
        </is>
      </c>
      <c r="C2120" s="5" t="inlineStr">
        <is>
          <t>PL</t>
        </is>
      </c>
      <c r="D2120" s="5" t="inlineStr">
        <is>
          <t>Krakow</t>
        </is>
      </c>
      <c r="E2120" s="5" t="inlineStr">
        <is>
          <t>Customer Service</t>
        </is>
      </c>
      <c r="F2120" s="5" t="inlineStr">
        <is>
          <t>L1</t>
        </is>
      </c>
      <c r="G2120" s="5" t="inlineStr">
        <is>
          <t>Customer Service L1</t>
        </is>
      </c>
      <c r="H2120" s="5" t="inlineStr">
        <is>
          <t>M</t>
        </is>
      </c>
      <c r="I2120" s="5" t="inlineStr">
        <is>
          <t>Permanent</t>
        </is>
      </c>
      <c r="J2120" s="5" t="inlineStr">
        <is>
          <t>Onsite</t>
        </is>
      </c>
      <c r="K2120" s="5" t="n">
        <v>1</v>
      </c>
      <c r="L2120" s="5" t="n">
        <v>40</v>
      </c>
      <c r="M2120" s="5" t="n">
        <v>2</v>
      </c>
      <c r="N2120" s="41" t="n">
        <v>16650</v>
      </c>
      <c r="O2120" s="41" t="n">
        <v>0</v>
      </c>
      <c r="P2120" s="41" t="n">
        <v>0</v>
      </c>
      <c r="Q2120" s="41" t="n">
        <v>840</v>
      </c>
      <c r="R2120" s="41" t="n">
        <v>0</v>
      </c>
      <c r="S2120" s="28">
        <f>L2120*Settings!$C$7</f>
        <v/>
      </c>
      <c r="T2120" s="34">
        <f>O2120+P2120+Q2120+R2120</f>
        <v/>
      </c>
      <c r="U2120" s="34">
        <f>N2120+T2120</f>
        <v/>
      </c>
      <c r="V2120" s="33">
        <f>N2120/S2120</f>
        <v/>
      </c>
      <c r="W2120" s="33">
        <f>T2120/S2120</f>
        <v/>
      </c>
      <c r="X2120" s="33">
        <f>U2120/S2120</f>
        <v/>
      </c>
      <c r="Y2120" s="4">
        <f>IF(T2120&gt;0,1,0)</f>
        <v/>
      </c>
      <c r="Z2120" s="4">
        <f>INDEX('Job Evaluation'!$I$5:$I$40,MATCH(G2120,'Job Evaluation'!$A$5:$A$40,0))</f>
        <v/>
      </c>
      <c r="AA2120" s="4">
        <f>SUMPRODUCT(($C$2:$C$3444=C2120)*($X$2:$X$3444&lt;X2120))+SUMPRODUCT(($C$2:C2120=C2120)*($X$2:X2120=X2120))</f>
        <v/>
      </c>
      <c r="AB2120" s="4">
        <f>MIN(4,INT((AA2120-1)*4/COUNTIF($C$2:$C$3444,C2120))+1)</f>
        <v/>
      </c>
    </row>
    <row r="2121">
      <c r="A2121" s="5" t="inlineStr">
        <is>
          <t>W02460</t>
        </is>
      </c>
      <c r="B2121" s="5" t="inlineStr">
        <is>
          <t>DE · Munich</t>
        </is>
      </c>
      <c r="C2121" s="5" t="inlineStr">
        <is>
          <t>DE</t>
        </is>
      </c>
      <c r="D2121" s="5" t="inlineStr">
        <is>
          <t>Munich</t>
        </is>
      </c>
      <c r="E2121" s="5" t="inlineStr">
        <is>
          <t>Tech</t>
        </is>
      </c>
      <c r="F2121" s="5" t="inlineStr">
        <is>
          <t>L1</t>
        </is>
      </c>
      <c r="G2121" s="5" t="inlineStr">
        <is>
          <t>Tech L1</t>
        </is>
      </c>
      <c r="H2121" s="5" t="inlineStr">
        <is>
          <t>M</t>
        </is>
      </c>
      <c r="I2121" s="5" t="inlineStr">
        <is>
          <t>Permanent</t>
        </is>
      </c>
      <c r="J2121" s="5" t="inlineStr">
        <is>
          <t>Hybrid</t>
        </is>
      </c>
      <c r="K2121" s="5" t="n">
        <v>1</v>
      </c>
      <c r="L2121" s="5" t="n">
        <v>40</v>
      </c>
      <c r="M2121" s="5" t="n">
        <v>3</v>
      </c>
      <c r="N2121" s="41" t="n">
        <v>51600</v>
      </c>
      <c r="O2121" s="41" t="n">
        <v>0</v>
      </c>
      <c r="P2121" s="41" t="n">
        <v>0</v>
      </c>
      <c r="Q2121" s="41" t="n">
        <v>0</v>
      </c>
      <c r="R2121" s="41" t="n">
        <v>0</v>
      </c>
      <c r="S2121" s="28">
        <f>L2121*Settings!$C$7</f>
        <v/>
      </c>
      <c r="T2121" s="34">
        <f>O2121+P2121+Q2121+R2121</f>
        <v/>
      </c>
      <c r="U2121" s="34">
        <f>N2121+T2121</f>
        <v/>
      </c>
      <c r="V2121" s="33">
        <f>N2121/S2121</f>
        <v/>
      </c>
      <c r="W2121" s="33">
        <f>T2121/S2121</f>
        <v/>
      </c>
      <c r="X2121" s="33">
        <f>U2121/S2121</f>
        <v/>
      </c>
      <c r="Y2121" s="4">
        <f>IF(T2121&gt;0,1,0)</f>
        <v/>
      </c>
      <c r="Z2121" s="4">
        <f>INDEX('Job Evaluation'!$I$5:$I$40,MATCH(G2121,'Job Evaluation'!$A$5:$A$40,0))</f>
        <v/>
      </c>
      <c r="AA2121" s="4">
        <f>SUMPRODUCT(($C$2:$C$3444=C2121)*($X$2:$X$3444&lt;X2121))+SUMPRODUCT(($C$2:C2121=C2121)*($X$2:X2121=X2121))</f>
        <v/>
      </c>
      <c r="AB2121" s="4">
        <f>MIN(4,INT((AA2121-1)*4/COUNTIF($C$2:$C$3444,C2121))+1)</f>
        <v/>
      </c>
    </row>
    <row r="2122">
      <c r="A2122" s="5" t="inlineStr">
        <is>
          <t>W02462</t>
        </is>
      </c>
      <c r="B2122" s="5" t="inlineStr">
        <is>
          <t>IT · Milan</t>
        </is>
      </c>
      <c r="C2122" s="5" t="inlineStr">
        <is>
          <t>IT</t>
        </is>
      </c>
      <c r="D2122" s="5" t="inlineStr">
        <is>
          <t>Milan</t>
        </is>
      </c>
      <c r="E2122" s="5" t="inlineStr">
        <is>
          <t>Operations</t>
        </is>
      </c>
      <c r="F2122" s="5" t="inlineStr">
        <is>
          <t>L1</t>
        </is>
      </c>
      <c r="G2122" s="5" t="inlineStr">
        <is>
          <t>Operations L1</t>
        </is>
      </c>
      <c r="H2122" s="5" t="inlineStr">
        <is>
          <t>M</t>
        </is>
      </c>
      <c r="I2122" s="5" t="inlineStr">
        <is>
          <t>Permanent</t>
        </is>
      </c>
      <c r="J2122" s="5" t="inlineStr">
        <is>
          <t>Onsite</t>
        </is>
      </c>
      <c r="K2122" s="5" t="n">
        <v>1</v>
      </c>
      <c r="L2122" s="5" t="n">
        <v>40</v>
      </c>
      <c r="M2122" s="5" t="n">
        <v>3</v>
      </c>
      <c r="N2122" s="41" t="n">
        <v>25400</v>
      </c>
      <c r="O2122" s="41" t="n">
        <v>0</v>
      </c>
      <c r="P2122" s="41" t="n">
        <v>0</v>
      </c>
      <c r="Q2122" s="41" t="n">
        <v>1320</v>
      </c>
      <c r="R2122" s="41" t="n">
        <v>0</v>
      </c>
      <c r="S2122" s="28">
        <f>L2122*Settings!$C$7</f>
        <v/>
      </c>
      <c r="T2122" s="34">
        <f>O2122+P2122+Q2122+R2122</f>
        <v/>
      </c>
      <c r="U2122" s="34">
        <f>N2122+T2122</f>
        <v/>
      </c>
      <c r="V2122" s="33">
        <f>N2122/S2122</f>
        <v/>
      </c>
      <c r="W2122" s="33">
        <f>T2122/S2122</f>
        <v/>
      </c>
      <c r="X2122" s="33">
        <f>U2122/S2122</f>
        <v/>
      </c>
      <c r="Y2122" s="4">
        <f>IF(T2122&gt;0,1,0)</f>
        <v/>
      </c>
      <c r="Z2122" s="4">
        <f>INDEX('Job Evaluation'!$I$5:$I$40,MATCH(G2122,'Job Evaluation'!$A$5:$A$40,0))</f>
        <v/>
      </c>
      <c r="AA2122" s="4">
        <f>SUMPRODUCT(($C$2:$C$3444=C2122)*($X$2:$X$3444&lt;X2122))+SUMPRODUCT(($C$2:C2122=C2122)*($X$2:X2122=X2122))</f>
        <v/>
      </c>
      <c r="AB2122" s="4">
        <f>MIN(4,INT((AA2122-1)*4/COUNTIF($C$2:$C$3444,C2122))+1)</f>
        <v/>
      </c>
    </row>
    <row r="2123">
      <c r="A2123" s="5" t="inlineStr">
        <is>
          <t>W02463</t>
        </is>
      </c>
      <c r="B2123" s="5" t="inlineStr">
        <is>
          <t>IT · Milan</t>
        </is>
      </c>
      <c r="C2123" s="5" t="inlineStr">
        <is>
          <t>IT</t>
        </is>
      </c>
      <c r="D2123" s="5" t="inlineStr">
        <is>
          <t>Milan</t>
        </is>
      </c>
      <c r="E2123" s="5" t="inlineStr">
        <is>
          <t>Operations</t>
        </is>
      </c>
      <c r="F2123" s="5" t="inlineStr">
        <is>
          <t>L3</t>
        </is>
      </c>
      <c r="G2123" s="5" t="inlineStr">
        <is>
          <t>Operations L3</t>
        </is>
      </c>
      <c r="H2123" s="5" t="inlineStr">
        <is>
          <t>F</t>
        </is>
      </c>
      <c r="I2123" s="5" t="inlineStr">
        <is>
          <t>Permanent</t>
        </is>
      </c>
      <c r="J2123" s="5" t="inlineStr">
        <is>
          <t>Hybrid</t>
        </is>
      </c>
      <c r="K2123" s="5" t="n">
        <v>0.8</v>
      </c>
      <c r="L2123" s="5" t="n">
        <v>32</v>
      </c>
      <c r="M2123" s="5" t="n">
        <v>4</v>
      </c>
      <c r="N2123" s="41" t="n">
        <v>34800</v>
      </c>
      <c r="O2123" s="41" t="n">
        <v>2250</v>
      </c>
      <c r="P2123" s="41" t="n">
        <v>0</v>
      </c>
      <c r="Q2123" s="41" t="n">
        <v>0</v>
      </c>
      <c r="R2123" s="41" t="n">
        <v>0</v>
      </c>
      <c r="S2123" s="28">
        <f>L2123*Settings!$C$7</f>
        <v/>
      </c>
      <c r="T2123" s="34">
        <f>O2123+P2123+Q2123+R2123</f>
        <v/>
      </c>
      <c r="U2123" s="34">
        <f>N2123+T2123</f>
        <v/>
      </c>
      <c r="V2123" s="33">
        <f>N2123/S2123</f>
        <v/>
      </c>
      <c r="W2123" s="33">
        <f>T2123/S2123</f>
        <v/>
      </c>
      <c r="X2123" s="33">
        <f>U2123/S2123</f>
        <v/>
      </c>
      <c r="Y2123" s="4">
        <f>IF(T2123&gt;0,1,0)</f>
        <v/>
      </c>
      <c r="Z2123" s="4">
        <f>INDEX('Job Evaluation'!$I$5:$I$40,MATCH(G2123,'Job Evaluation'!$A$5:$A$40,0))</f>
        <v/>
      </c>
      <c r="AA2123" s="4">
        <f>SUMPRODUCT(($C$2:$C$3444=C2123)*($X$2:$X$3444&lt;X2123))+SUMPRODUCT(($C$2:C2123=C2123)*($X$2:X2123=X2123))</f>
        <v/>
      </c>
      <c r="AB2123" s="4">
        <f>MIN(4,INT((AA2123-1)*4/COUNTIF($C$2:$C$3444,C2123))+1)</f>
        <v/>
      </c>
    </row>
    <row r="2124">
      <c r="A2124" s="5" t="inlineStr">
        <is>
          <t>W02465</t>
        </is>
      </c>
      <c r="B2124" s="5" t="inlineStr">
        <is>
          <t>IT · Milan</t>
        </is>
      </c>
      <c r="C2124" s="5" t="inlineStr">
        <is>
          <t>IT</t>
        </is>
      </c>
      <c r="D2124" s="5" t="inlineStr">
        <is>
          <t>Milan</t>
        </is>
      </c>
      <c r="E2124" s="5" t="inlineStr">
        <is>
          <t>Tech</t>
        </is>
      </c>
      <c r="F2124" s="5" t="inlineStr">
        <is>
          <t>L1</t>
        </is>
      </c>
      <c r="G2124" s="5" t="inlineStr">
        <is>
          <t>Tech L1</t>
        </is>
      </c>
      <c r="H2124" s="5" t="inlineStr">
        <is>
          <t>M</t>
        </is>
      </c>
      <c r="I2124" s="5" t="inlineStr">
        <is>
          <t>Permanent</t>
        </is>
      </c>
      <c r="J2124" s="5" t="inlineStr">
        <is>
          <t>Hybrid</t>
        </is>
      </c>
      <c r="K2124" s="5" t="n">
        <v>1</v>
      </c>
      <c r="L2124" s="5" t="n">
        <v>40</v>
      </c>
      <c r="M2124" s="5" t="n">
        <v>3</v>
      </c>
      <c r="N2124" s="41" t="n">
        <v>33450</v>
      </c>
      <c r="O2124" s="41" t="n">
        <v>0</v>
      </c>
      <c r="P2124" s="41" t="n">
        <v>0</v>
      </c>
      <c r="Q2124" s="41" t="n">
        <v>0</v>
      </c>
      <c r="R2124" s="41" t="n">
        <v>0</v>
      </c>
      <c r="S2124" s="28">
        <f>L2124*Settings!$C$7</f>
        <v/>
      </c>
      <c r="T2124" s="34">
        <f>O2124+P2124+Q2124+R2124</f>
        <v/>
      </c>
      <c r="U2124" s="34">
        <f>N2124+T2124</f>
        <v/>
      </c>
      <c r="V2124" s="33">
        <f>N2124/S2124</f>
        <v/>
      </c>
      <c r="W2124" s="33">
        <f>T2124/S2124</f>
        <v/>
      </c>
      <c r="X2124" s="33">
        <f>U2124/S2124</f>
        <v/>
      </c>
      <c r="Y2124" s="4">
        <f>IF(T2124&gt;0,1,0)</f>
        <v/>
      </c>
      <c r="Z2124" s="4">
        <f>INDEX('Job Evaluation'!$I$5:$I$40,MATCH(G2124,'Job Evaluation'!$A$5:$A$40,0))</f>
        <v/>
      </c>
      <c r="AA2124" s="4">
        <f>SUMPRODUCT(($C$2:$C$3444=C2124)*($X$2:$X$3444&lt;X2124))+SUMPRODUCT(($C$2:C2124=C2124)*($X$2:X2124=X2124))</f>
        <v/>
      </c>
      <c r="AB2124" s="4">
        <f>MIN(4,INT((AA2124-1)*4/COUNTIF($C$2:$C$3444,C2124))+1)</f>
        <v/>
      </c>
    </row>
    <row r="2125">
      <c r="A2125" s="5" t="inlineStr">
        <is>
          <t>W02466</t>
        </is>
      </c>
      <c r="B2125" s="5" t="inlineStr">
        <is>
          <t>DE · Munich</t>
        </is>
      </c>
      <c r="C2125" s="5" t="inlineStr">
        <is>
          <t>DE</t>
        </is>
      </c>
      <c r="D2125" s="5" t="inlineStr">
        <is>
          <t>Munich</t>
        </is>
      </c>
      <c r="E2125" s="5" t="inlineStr">
        <is>
          <t>Finance</t>
        </is>
      </c>
      <c r="F2125" s="5" t="inlineStr">
        <is>
          <t>L1</t>
        </is>
      </c>
      <c r="G2125" s="5" t="inlineStr">
        <is>
          <t>Finance L1</t>
        </is>
      </c>
      <c r="H2125" s="5" t="inlineStr">
        <is>
          <t>M</t>
        </is>
      </c>
      <c r="I2125" s="5" t="inlineStr">
        <is>
          <t>Permanent</t>
        </is>
      </c>
      <c r="J2125" s="5" t="inlineStr">
        <is>
          <t>Onsite</t>
        </is>
      </c>
      <c r="K2125" s="5" t="n">
        <v>1</v>
      </c>
      <c r="L2125" s="5" t="n">
        <v>40</v>
      </c>
      <c r="M2125" s="5" t="n">
        <v>2</v>
      </c>
      <c r="N2125" s="41" t="n">
        <v>42050</v>
      </c>
      <c r="O2125" s="41" t="n">
        <v>0</v>
      </c>
      <c r="P2125" s="41" t="n">
        <v>0</v>
      </c>
      <c r="Q2125" s="41" t="n">
        <v>0</v>
      </c>
      <c r="R2125" s="41" t="n">
        <v>0</v>
      </c>
      <c r="S2125" s="28">
        <f>L2125*Settings!$C$7</f>
        <v/>
      </c>
      <c r="T2125" s="34">
        <f>O2125+P2125+Q2125+R2125</f>
        <v/>
      </c>
      <c r="U2125" s="34">
        <f>N2125+T2125</f>
        <v/>
      </c>
      <c r="V2125" s="33">
        <f>N2125/S2125</f>
        <v/>
      </c>
      <c r="W2125" s="33">
        <f>T2125/S2125</f>
        <v/>
      </c>
      <c r="X2125" s="33">
        <f>U2125/S2125</f>
        <v/>
      </c>
      <c r="Y2125" s="4">
        <f>IF(T2125&gt;0,1,0)</f>
        <v/>
      </c>
      <c r="Z2125" s="4">
        <f>INDEX('Job Evaluation'!$I$5:$I$40,MATCH(G2125,'Job Evaluation'!$A$5:$A$40,0))</f>
        <v/>
      </c>
      <c r="AA2125" s="4">
        <f>SUMPRODUCT(($C$2:$C$3444=C2125)*($X$2:$X$3444&lt;X2125))+SUMPRODUCT(($C$2:C2125=C2125)*($X$2:X2125=X2125))</f>
        <v/>
      </c>
      <c r="AB2125" s="4">
        <f>MIN(4,INT((AA2125-1)*4/COUNTIF($C$2:$C$3444,C2125))+1)</f>
        <v/>
      </c>
    </row>
    <row r="2126">
      <c r="A2126" s="5" t="inlineStr">
        <is>
          <t>W02468</t>
        </is>
      </c>
      <c r="B2126" s="5" t="inlineStr">
        <is>
          <t>DE · Munich</t>
        </is>
      </c>
      <c r="C2126" s="5" t="inlineStr">
        <is>
          <t>DE</t>
        </is>
      </c>
      <c r="D2126" s="5" t="inlineStr">
        <is>
          <t>Munich</t>
        </is>
      </c>
      <c r="E2126" s="5" t="inlineStr">
        <is>
          <t>Customer Service</t>
        </is>
      </c>
      <c r="F2126" s="5" t="inlineStr">
        <is>
          <t>L2</t>
        </is>
      </c>
      <c r="G2126" s="5" t="inlineStr">
        <is>
          <t>Customer Service L2</t>
        </is>
      </c>
      <c r="H2126" s="5" t="inlineStr">
        <is>
          <t>F</t>
        </is>
      </c>
      <c r="I2126" s="5" t="inlineStr">
        <is>
          <t>Permanent</t>
        </is>
      </c>
      <c r="J2126" s="5" t="inlineStr">
        <is>
          <t>Onsite</t>
        </is>
      </c>
      <c r="K2126" s="5" t="n">
        <v>1</v>
      </c>
      <c r="L2126" s="5" t="n">
        <v>40</v>
      </c>
      <c r="M2126" s="5" t="n">
        <v>3</v>
      </c>
      <c r="N2126" s="41" t="n">
        <v>39700</v>
      </c>
      <c r="O2126" s="41" t="n">
        <v>0</v>
      </c>
      <c r="P2126" s="41" t="n">
        <v>0</v>
      </c>
      <c r="Q2126" s="41" t="n">
        <v>1800</v>
      </c>
      <c r="R2126" s="41" t="n">
        <v>0</v>
      </c>
      <c r="S2126" s="28">
        <f>L2126*Settings!$C$7</f>
        <v/>
      </c>
      <c r="T2126" s="34">
        <f>O2126+P2126+Q2126+R2126</f>
        <v/>
      </c>
      <c r="U2126" s="34">
        <f>N2126+T2126</f>
        <v/>
      </c>
      <c r="V2126" s="33">
        <f>N2126/S2126</f>
        <v/>
      </c>
      <c r="W2126" s="33">
        <f>T2126/S2126</f>
        <v/>
      </c>
      <c r="X2126" s="33">
        <f>U2126/S2126</f>
        <v/>
      </c>
      <c r="Y2126" s="4">
        <f>IF(T2126&gt;0,1,0)</f>
        <v/>
      </c>
      <c r="Z2126" s="4">
        <f>INDEX('Job Evaluation'!$I$5:$I$40,MATCH(G2126,'Job Evaluation'!$A$5:$A$40,0))</f>
        <v/>
      </c>
      <c r="AA2126" s="4">
        <f>SUMPRODUCT(($C$2:$C$3444=C2126)*($X$2:$X$3444&lt;X2126))+SUMPRODUCT(($C$2:C2126=C2126)*($X$2:X2126=X2126))</f>
        <v/>
      </c>
      <c r="AB2126" s="4">
        <f>MIN(4,INT((AA2126-1)*4/COUNTIF($C$2:$C$3444,C2126))+1)</f>
        <v/>
      </c>
    </row>
    <row r="2127">
      <c r="A2127" s="5" t="inlineStr">
        <is>
          <t>W02469</t>
        </is>
      </c>
      <c r="B2127" s="5" t="inlineStr">
        <is>
          <t>IT · Milan</t>
        </is>
      </c>
      <c r="C2127" s="5" t="inlineStr">
        <is>
          <t>IT</t>
        </is>
      </c>
      <c r="D2127" s="5" t="inlineStr">
        <is>
          <t>Milan</t>
        </is>
      </c>
      <c r="E2127" s="5" t="inlineStr">
        <is>
          <t>Customer Service</t>
        </is>
      </c>
      <c r="F2127" s="5" t="inlineStr">
        <is>
          <t>L3</t>
        </is>
      </c>
      <c r="G2127" s="5" t="inlineStr">
        <is>
          <t>Customer Service L3</t>
        </is>
      </c>
      <c r="H2127" s="5" t="inlineStr">
        <is>
          <t>F</t>
        </is>
      </c>
      <c r="I2127" s="5" t="inlineStr">
        <is>
          <t>Permanent</t>
        </is>
      </c>
      <c r="J2127" s="5" t="inlineStr">
        <is>
          <t>Hybrid</t>
        </is>
      </c>
      <c r="K2127" s="5" t="n">
        <v>1</v>
      </c>
      <c r="L2127" s="5" t="n">
        <v>40</v>
      </c>
      <c r="M2127" s="5" t="n">
        <v>3</v>
      </c>
      <c r="N2127" s="41" t="n">
        <v>37200</v>
      </c>
      <c r="O2127" s="41" t="n">
        <v>1770</v>
      </c>
      <c r="P2127" s="41" t="n">
        <v>0</v>
      </c>
      <c r="Q2127" s="41" t="n">
        <v>0</v>
      </c>
      <c r="R2127" s="41" t="n">
        <v>0</v>
      </c>
      <c r="S2127" s="28">
        <f>L2127*Settings!$C$7</f>
        <v/>
      </c>
      <c r="T2127" s="34">
        <f>O2127+P2127+Q2127+R2127</f>
        <v/>
      </c>
      <c r="U2127" s="34">
        <f>N2127+T2127</f>
        <v/>
      </c>
      <c r="V2127" s="33">
        <f>N2127/S2127</f>
        <v/>
      </c>
      <c r="W2127" s="33">
        <f>T2127/S2127</f>
        <v/>
      </c>
      <c r="X2127" s="33">
        <f>U2127/S2127</f>
        <v/>
      </c>
      <c r="Y2127" s="4">
        <f>IF(T2127&gt;0,1,0)</f>
        <v/>
      </c>
      <c r="Z2127" s="4">
        <f>INDEX('Job Evaluation'!$I$5:$I$40,MATCH(G2127,'Job Evaluation'!$A$5:$A$40,0))</f>
        <v/>
      </c>
      <c r="AA2127" s="4">
        <f>SUMPRODUCT(($C$2:$C$3444=C2127)*($X$2:$X$3444&lt;X2127))+SUMPRODUCT(($C$2:C2127=C2127)*($X$2:X2127=X2127))</f>
        <v/>
      </c>
      <c r="AB2127" s="4">
        <f>MIN(4,INT((AA2127-1)*4/COUNTIF($C$2:$C$3444,C2127))+1)</f>
        <v/>
      </c>
    </row>
    <row r="2128">
      <c r="A2128" s="5" t="inlineStr">
        <is>
          <t>W02470</t>
        </is>
      </c>
      <c r="B2128" s="5" t="inlineStr">
        <is>
          <t>DE · Munich</t>
        </is>
      </c>
      <c r="C2128" s="5" t="inlineStr">
        <is>
          <t>DE</t>
        </is>
      </c>
      <c r="D2128" s="5" t="inlineStr">
        <is>
          <t>Munich</t>
        </is>
      </c>
      <c r="E2128" s="5" t="inlineStr">
        <is>
          <t>Customer Service</t>
        </is>
      </c>
      <c r="F2128" s="5" t="inlineStr">
        <is>
          <t>L2</t>
        </is>
      </c>
      <c r="G2128" s="5" t="inlineStr">
        <is>
          <t>Customer Service L2</t>
        </is>
      </c>
      <c r="H2128" s="5" t="inlineStr">
        <is>
          <t>M</t>
        </is>
      </c>
      <c r="I2128" s="5" t="inlineStr">
        <is>
          <t>Permanent</t>
        </is>
      </c>
      <c r="J2128" s="5" t="inlineStr">
        <is>
          <t>Onsite</t>
        </is>
      </c>
      <c r="K2128" s="5" t="n">
        <v>1</v>
      </c>
      <c r="L2128" s="5" t="n">
        <v>40</v>
      </c>
      <c r="M2128" s="5" t="n">
        <v>4</v>
      </c>
      <c r="N2128" s="41" t="n">
        <v>43100</v>
      </c>
      <c r="O2128" s="41" t="n">
        <v>0</v>
      </c>
      <c r="P2128" s="41" t="n">
        <v>0</v>
      </c>
      <c r="Q2128" s="41" t="n">
        <v>1800</v>
      </c>
      <c r="R2128" s="41" t="n">
        <v>0</v>
      </c>
      <c r="S2128" s="28">
        <f>L2128*Settings!$C$7</f>
        <v/>
      </c>
      <c r="T2128" s="34">
        <f>O2128+P2128+Q2128+R2128</f>
        <v/>
      </c>
      <c r="U2128" s="34">
        <f>N2128+T2128</f>
        <v/>
      </c>
      <c r="V2128" s="33">
        <f>N2128/S2128</f>
        <v/>
      </c>
      <c r="W2128" s="33">
        <f>T2128/S2128</f>
        <v/>
      </c>
      <c r="X2128" s="33">
        <f>U2128/S2128</f>
        <v/>
      </c>
      <c r="Y2128" s="4">
        <f>IF(T2128&gt;0,1,0)</f>
        <v/>
      </c>
      <c r="Z2128" s="4">
        <f>INDEX('Job Evaluation'!$I$5:$I$40,MATCH(G2128,'Job Evaluation'!$A$5:$A$40,0))</f>
        <v/>
      </c>
      <c r="AA2128" s="4">
        <f>SUMPRODUCT(($C$2:$C$3444=C2128)*($X$2:$X$3444&lt;X2128))+SUMPRODUCT(($C$2:C2128=C2128)*($X$2:X2128=X2128))</f>
        <v/>
      </c>
      <c r="AB2128" s="4">
        <f>MIN(4,INT((AA2128-1)*4/COUNTIF($C$2:$C$3444,C2128))+1)</f>
        <v/>
      </c>
    </row>
    <row r="2129">
      <c r="A2129" s="5" t="inlineStr">
        <is>
          <t>W02472</t>
        </is>
      </c>
      <c r="B2129" s="5" t="inlineStr">
        <is>
          <t>IT · Milan</t>
        </is>
      </c>
      <c r="C2129" s="5" t="inlineStr">
        <is>
          <t>IT</t>
        </is>
      </c>
      <c r="D2129" s="5" t="inlineStr">
        <is>
          <t>Milan</t>
        </is>
      </c>
      <c r="E2129" s="5" t="inlineStr">
        <is>
          <t>Tech</t>
        </is>
      </c>
      <c r="F2129" s="5" t="inlineStr">
        <is>
          <t>L2</t>
        </is>
      </c>
      <c r="G2129" s="5" t="inlineStr">
        <is>
          <t>Tech L2</t>
        </is>
      </c>
      <c r="H2129" s="5" t="inlineStr">
        <is>
          <t>F</t>
        </is>
      </c>
      <c r="I2129" s="5" t="inlineStr">
        <is>
          <t>Permanent</t>
        </is>
      </c>
      <c r="J2129" s="5" t="inlineStr">
        <is>
          <t>Hybrid</t>
        </is>
      </c>
      <c r="K2129" s="5" t="n">
        <v>1</v>
      </c>
      <c r="L2129" s="5" t="n">
        <v>40</v>
      </c>
      <c r="M2129" s="5" t="n">
        <v>4</v>
      </c>
      <c r="N2129" s="41" t="n">
        <v>47600</v>
      </c>
      <c r="O2129" s="41" t="n">
        <v>0</v>
      </c>
      <c r="P2129" s="41" t="n">
        <v>0</v>
      </c>
      <c r="Q2129" s="41" t="n">
        <v>0</v>
      </c>
      <c r="R2129" s="41" t="n">
        <v>0</v>
      </c>
      <c r="S2129" s="28">
        <f>L2129*Settings!$C$7</f>
        <v/>
      </c>
      <c r="T2129" s="34">
        <f>O2129+P2129+Q2129+R2129</f>
        <v/>
      </c>
      <c r="U2129" s="34">
        <f>N2129+T2129</f>
        <v/>
      </c>
      <c r="V2129" s="33">
        <f>N2129/S2129</f>
        <v/>
      </c>
      <c r="W2129" s="33">
        <f>T2129/S2129</f>
        <v/>
      </c>
      <c r="X2129" s="33">
        <f>U2129/S2129</f>
        <v/>
      </c>
      <c r="Y2129" s="4">
        <f>IF(T2129&gt;0,1,0)</f>
        <v/>
      </c>
      <c r="Z2129" s="4">
        <f>INDEX('Job Evaluation'!$I$5:$I$40,MATCH(G2129,'Job Evaluation'!$A$5:$A$40,0))</f>
        <v/>
      </c>
      <c r="AA2129" s="4">
        <f>SUMPRODUCT(($C$2:$C$3444=C2129)*($X$2:$X$3444&lt;X2129))+SUMPRODUCT(($C$2:C2129=C2129)*($X$2:X2129=X2129))</f>
        <v/>
      </c>
      <c r="AB2129" s="4">
        <f>MIN(4,INT((AA2129-1)*4/COUNTIF($C$2:$C$3444,C2129))+1)</f>
        <v/>
      </c>
    </row>
    <row r="2130">
      <c r="A2130" s="5" t="inlineStr">
        <is>
          <t>W02473</t>
        </is>
      </c>
      <c r="B2130" s="5" t="inlineStr">
        <is>
          <t>DE · Munich</t>
        </is>
      </c>
      <c r="C2130" s="5" t="inlineStr">
        <is>
          <t>DE</t>
        </is>
      </c>
      <c r="D2130" s="5" t="inlineStr">
        <is>
          <t>Munich</t>
        </is>
      </c>
      <c r="E2130" s="5" t="inlineStr">
        <is>
          <t>HR</t>
        </is>
      </c>
      <c r="F2130" s="5" t="inlineStr">
        <is>
          <t>L2</t>
        </is>
      </c>
      <c r="G2130" s="5" t="inlineStr">
        <is>
          <t>HR L2</t>
        </is>
      </c>
      <c r="H2130" s="5" t="inlineStr">
        <is>
          <t>F</t>
        </is>
      </c>
      <c r="I2130" s="5" t="inlineStr">
        <is>
          <t>Fixed-term</t>
        </is>
      </c>
      <c r="J2130" s="5" t="inlineStr">
        <is>
          <t>Remote</t>
        </is>
      </c>
      <c r="K2130" s="5" t="n">
        <v>1</v>
      </c>
      <c r="L2130" s="5" t="n">
        <v>40</v>
      </c>
      <c r="M2130" s="5" t="n">
        <v>3</v>
      </c>
      <c r="N2130" s="41" t="n">
        <v>47500</v>
      </c>
      <c r="O2130" s="41" t="n">
        <v>0</v>
      </c>
      <c r="P2130" s="41" t="n">
        <v>0</v>
      </c>
      <c r="Q2130" s="41" t="n">
        <v>0</v>
      </c>
      <c r="R2130" s="41" t="n">
        <v>0</v>
      </c>
      <c r="S2130" s="28">
        <f>L2130*Settings!$C$7</f>
        <v/>
      </c>
      <c r="T2130" s="34">
        <f>O2130+P2130+Q2130+R2130</f>
        <v/>
      </c>
      <c r="U2130" s="34">
        <f>N2130+T2130</f>
        <v/>
      </c>
      <c r="V2130" s="33">
        <f>N2130/S2130</f>
        <v/>
      </c>
      <c r="W2130" s="33">
        <f>T2130/S2130</f>
        <v/>
      </c>
      <c r="X2130" s="33">
        <f>U2130/S2130</f>
        <v/>
      </c>
      <c r="Y2130" s="4">
        <f>IF(T2130&gt;0,1,0)</f>
        <v/>
      </c>
      <c r="Z2130" s="4">
        <f>INDEX('Job Evaluation'!$I$5:$I$40,MATCH(G2130,'Job Evaluation'!$A$5:$A$40,0))</f>
        <v/>
      </c>
      <c r="AA2130" s="4">
        <f>SUMPRODUCT(($C$2:$C$3444=C2130)*($X$2:$X$3444&lt;X2130))+SUMPRODUCT(($C$2:C2130=C2130)*($X$2:X2130=X2130))</f>
        <v/>
      </c>
      <c r="AB2130" s="4">
        <f>MIN(4,INT((AA2130-1)*4/COUNTIF($C$2:$C$3444,C2130))+1)</f>
        <v/>
      </c>
    </row>
    <row r="2131">
      <c r="A2131" s="5" t="inlineStr">
        <is>
          <t>W02474</t>
        </is>
      </c>
      <c r="B2131" s="5" t="inlineStr">
        <is>
          <t>PL · Kraków</t>
        </is>
      </c>
      <c r="C2131" s="5" t="inlineStr">
        <is>
          <t>PL</t>
        </is>
      </c>
      <c r="D2131" s="5" t="inlineStr">
        <is>
          <t>Krakow</t>
        </is>
      </c>
      <c r="E2131" s="5" t="inlineStr">
        <is>
          <t>Customer Service</t>
        </is>
      </c>
      <c r="F2131" s="5" t="inlineStr">
        <is>
          <t>L4</t>
        </is>
      </c>
      <c r="G2131" s="5" t="inlineStr">
        <is>
          <t>Customer Service L4</t>
        </is>
      </c>
      <c r="H2131" s="5" t="inlineStr">
        <is>
          <t>F</t>
        </is>
      </c>
      <c r="I2131" s="5" t="inlineStr">
        <is>
          <t>Permanent</t>
        </is>
      </c>
      <c r="J2131" s="5" t="inlineStr">
        <is>
          <t>Onsite</t>
        </is>
      </c>
      <c r="K2131" s="5" t="n">
        <v>1</v>
      </c>
      <c r="L2131" s="5" t="n">
        <v>40</v>
      </c>
      <c r="M2131" s="5" t="n">
        <v>4</v>
      </c>
      <c r="N2131" s="41" t="n">
        <v>36100</v>
      </c>
      <c r="O2131" s="41" t="n">
        <v>3460</v>
      </c>
      <c r="P2131" s="41" t="n">
        <v>0</v>
      </c>
      <c r="Q2131" s="41" t="n">
        <v>0</v>
      </c>
      <c r="R2131" s="41" t="n">
        <v>0</v>
      </c>
      <c r="S2131" s="28">
        <f>L2131*Settings!$C$7</f>
        <v/>
      </c>
      <c r="T2131" s="34">
        <f>O2131+P2131+Q2131+R2131</f>
        <v/>
      </c>
      <c r="U2131" s="34">
        <f>N2131+T2131</f>
        <v/>
      </c>
      <c r="V2131" s="33">
        <f>N2131/S2131</f>
        <v/>
      </c>
      <c r="W2131" s="33">
        <f>T2131/S2131</f>
        <v/>
      </c>
      <c r="X2131" s="33">
        <f>U2131/S2131</f>
        <v/>
      </c>
      <c r="Y2131" s="4">
        <f>IF(T2131&gt;0,1,0)</f>
        <v/>
      </c>
      <c r="Z2131" s="4">
        <f>INDEX('Job Evaluation'!$I$5:$I$40,MATCH(G2131,'Job Evaluation'!$A$5:$A$40,0))</f>
        <v/>
      </c>
      <c r="AA2131" s="4">
        <f>SUMPRODUCT(($C$2:$C$3444=C2131)*($X$2:$X$3444&lt;X2131))+SUMPRODUCT(($C$2:C2131=C2131)*($X$2:X2131=X2131))</f>
        <v/>
      </c>
      <c r="AB2131" s="4">
        <f>MIN(4,INT((AA2131-1)*4/COUNTIF($C$2:$C$3444,C2131))+1)</f>
        <v/>
      </c>
    </row>
    <row r="2132">
      <c r="A2132" s="5" t="inlineStr">
        <is>
          <t>W02475</t>
        </is>
      </c>
      <c r="B2132" s="5" t="inlineStr">
        <is>
          <t>DE · Munich</t>
        </is>
      </c>
      <c r="C2132" s="5" t="inlineStr">
        <is>
          <t>DE</t>
        </is>
      </c>
      <c r="D2132" s="5" t="inlineStr">
        <is>
          <t>Munich</t>
        </is>
      </c>
      <c r="E2132" s="5" t="inlineStr">
        <is>
          <t>Customer Service</t>
        </is>
      </c>
      <c r="F2132" s="5" t="inlineStr">
        <is>
          <t>L4</t>
        </is>
      </c>
      <c r="G2132" s="5" t="inlineStr">
        <is>
          <t>Customer Service L4</t>
        </is>
      </c>
      <c r="H2132" s="5" t="inlineStr">
        <is>
          <t>F</t>
        </is>
      </c>
      <c r="I2132" s="5" t="inlineStr">
        <is>
          <t>Permanent</t>
        </is>
      </c>
      <c r="J2132" s="5" t="inlineStr">
        <is>
          <t>Hybrid</t>
        </is>
      </c>
      <c r="K2132" s="5" t="n">
        <v>1</v>
      </c>
      <c r="L2132" s="5" t="n">
        <v>40</v>
      </c>
      <c r="M2132" s="5" t="n">
        <v>2</v>
      </c>
      <c r="N2132" s="41" t="n">
        <v>65750</v>
      </c>
      <c r="O2132" s="41" t="n">
        <v>2860</v>
      </c>
      <c r="P2132" s="41" t="n">
        <v>0</v>
      </c>
      <c r="Q2132" s="41" t="n">
        <v>0</v>
      </c>
      <c r="R2132" s="41" t="n">
        <v>0</v>
      </c>
      <c r="S2132" s="28">
        <f>L2132*Settings!$C$7</f>
        <v/>
      </c>
      <c r="T2132" s="34">
        <f>O2132+P2132+Q2132+R2132</f>
        <v/>
      </c>
      <c r="U2132" s="34">
        <f>N2132+T2132</f>
        <v/>
      </c>
      <c r="V2132" s="33">
        <f>N2132/S2132</f>
        <v/>
      </c>
      <c r="W2132" s="33">
        <f>T2132/S2132</f>
        <v/>
      </c>
      <c r="X2132" s="33">
        <f>U2132/S2132</f>
        <v/>
      </c>
      <c r="Y2132" s="4">
        <f>IF(T2132&gt;0,1,0)</f>
        <v/>
      </c>
      <c r="Z2132" s="4">
        <f>INDEX('Job Evaluation'!$I$5:$I$40,MATCH(G2132,'Job Evaluation'!$A$5:$A$40,0))</f>
        <v/>
      </c>
      <c r="AA2132" s="4">
        <f>SUMPRODUCT(($C$2:$C$3444=C2132)*($X$2:$X$3444&lt;X2132))+SUMPRODUCT(($C$2:C2132=C2132)*($X$2:X2132=X2132))</f>
        <v/>
      </c>
      <c r="AB2132" s="4">
        <f>MIN(4,INT((AA2132-1)*4/COUNTIF($C$2:$C$3444,C2132))+1)</f>
        <v/>
      </c>
    </row>
    <row r="2133">
      <c r="A2133" s="5" t="inlineStr">
        <is>
          <t>W02476</t>
        </is>
      </c>
      <c r="B2133" s="5" t="inlineStr">
        <is>
          <t>ES · Barcelona</t>
        </is>
      </c>
      <c r="C2133" s="5" t="inlineStr">
        <is>
          <t>ES</t>
        </is>
      </c>
      <c r="D2133" s="5" t="inlineStr">
        <is>
          <t>Barcelona</t>
        </is>
      </c>
      <c r="E2133" s="5" t="inlineStr">
        <is>
          <t>Operations</t>
        </is>
      </c>
      <c r="F2133" s="5" t="inlineStr">
        <is>
          <t>L2</t>
        </is>
      </c>
      <c r="G2133" s="5" t="inlineStr">
        <is>
          <t>Operations L2</t>
        </is>
      </c>
      <c r="H2133" s="5" t="inlineStr">
        <is>
          <t>F</t>
        </is>
      </c>
      <c r="I2133" s="5" t="inlineStr">
        <is>
          <t>Permanent</t>
        </is>
      </c>
      <c r="J2133" s="5" t="inlineStr">
        <is>
          <t>Hybrid</t>
        </is>
      </c>
      <c r="K2133" s="5" t="n">
        <v>1</v>
      </c>
      <c r="L2133" s="5" t="n">
        <v>40</v>
      </c>
      <c r="M2133" s="5" t="n">
        <v>4</v>
      </c>
      <c r="N2133" s="41" t="n">
        <v>27100</v>
      </c>
      <c r="O2133" s="41" t="n">
        <v>0</v>
      </c>
      <c r="P2133" s="41" t="n">
        <v>0</v>
      </c>
      <c r="Q2133" s="41" t="n">
        <v>0</v>
      </c>
      <c r="R2133" s="41" t="n">
        <v>0</v>
      </c>
      <c r="S2133" s="28">
        <f>L2133*Settings!$C$7</f>
        <v/>
      </c>
      <c r="T2133" s="34">
        <f>O2133+P2133+Q2133+R2133</f>
        <v/>
      </c>
      <c r="U2133" s="34">
        <f>N2133+T2133</f>
        <v/>
      </c>
      <c r="V2133" s="33">
        <f>N2133/S2133</f>
        <v/>
      </c>
      <c r="W2133" s="33">
        <f>T2133/S2133</f>
        <v/>
      </c>
      <c r="X2133" s="33">
        <f>U2133/S2133</f>
        <v/>
      </c>
      <c r="Y2133" s="4">
        <f>IF(T2133&gt;0,1,0)</f>
        <v/>
      </c>
      <c r="Z2133" s="4">
        <f>INDEX('Job Evaluation'!$I$5:$I$40,MATCH(G2133,'Job Evaluation'!$A$5:$A$40,0))</f>
        <v/>
      </c>
      <c r="AA2133" s="4">
        <f>SUMPRODUCT(($C$2:$C$3444=C2133)*($X$2:$X$3444&lt;X2133))+SUMPRODUCT(($C$2:C2133=C2133)*($X$2:X2133=X2133))</f>
        <v/>
      </c>
      <c r="AB2133" s="4">
        <f>MIN(4,INT((AA2133-1)*4/COUNTIF($C$2:$C$3444,C2133))+1)</f>
        <v/>
      </c>
    </row>
    <row r="2134">
      <c r="A2134" s="5" t="inlineStr">
        <is>
          <t>W02477</t>
        </is>
      </c>
      <c r="B2134" s="5" t="inlineStr">
        <is>
          <t>PL · Kraków</t>
        </is>
      </c>
      <c r="C2134" s="5" t="inlineStr">
        <is>
          <t>PL</t>
        </is>
      </c>
      <c r="D2134" s="5" t="inlineStr">
        <is>
          <t>Krakow</t>
        </is>
      </c>
      <c r="E2134" s="5" t="inlineStr">
        <is>
          <t>Tech</t>
        </is>
      </c>
      <c r="F2134" s="5" t="inlineStr">
        <is>
          <t>L3</t>
        </is>
      </c>
      <c r="G2134" s="5" t="inlineStr">
        <is>
          <t>Tech L3</t>
        </is>
      </c>
      <c r="H2134" s="5" t="inlineStr">
        <is>
          <t>M</t>
        </is>
      </c>
      <c r="I2134" s="5" t="inlineStr">
        <is>
          <t>Fixed-term</t>
        </is>
      </c>
      <c r="J2134" s="5" t="inlineStr">
        <is>
          <t>Hybrid</t>
        </is>
      </c>
      <c r="K2134" s="5" t="n">
        <v>1</v>
      </c>
      <c r="L2134" s="5" t="n">
        <v>40</v>
      </c>
      <c r="M2134" s="5" t="n">
        <v>3</v>
      </c>
      <c r="N2134" s="41" t="n">
        <v>35850</v>
      </c>
      <c r="O2134" s="41" t="n">
        <v>1780</v>
      </c>
      <c r="P2134" s="41" t="n">
        <v>0</v>
      </c>
      <c r="Q2134" s="41" t="n">
        <v>0</v>
      </c>
      <c r="R2134" s="41" t="n">
        <v>0</v>
      </c>
      <c r="S2134" s="28">
        <f>L2134*Settings!$C$7</f>
        <v/>
      </c>
      <c r="T2134" s="34">
        <f>O2134+P2134+Q2134+R2134</f>
        <v/>
      </c>
      <c r="U2134" s="34">
        <f>N2134+T2134</f>
        <v/>
      </c>
      <c r="V2134" s="33">
        <f>N2134/S2134</f>
        <v/>
      </c>
      <c r="W2134" s="33">
        <f>T2134/S2134</f>
        <v/>
      </c>
      <c r="X2134" s="33">
        <f>U2134/S2134</f>
        <v/>
      </c>
      <c r="Y2134" s="4">
        <f>IF(T2134&gt;0,1,0)</f>
        <v/>
      </c>
      <c r="Z2134" s="4">
        <f>INDEX('Job Evaluation'!$I$5:$I$40,MATCH(G2134,'Job Evaluation'!$A$5:$A$40,0))</f>
        <v/>
      </c>
      <c r="AA2134" s="4">
        <f>SUMPRODUCT(($C$2:$C$3444=C2134)*($X$2:$X$3444&lt;X2134))+SUMPRODUCT(($C$2:C2134=C2134)*($X$2:X2134=X2134))</f>
        <v/>
      </c>
      <c r="AB2134" s="4">
        <f>MIN(4,INT((AA2134-1)*4/COUNTIF($C$2:$C$3444,C2134))+1)</f>
        <v/>
      </c>
    </row>
    <row r="2135">
      <c r="A2135" s="5" t="inlineStr">
        <is>
          <t>W02478</t>
        </is>
      </c>
      <c r="B2135" s="5" t="inlineStr">
        <is>
          <t>IT · Milan</t>
        </is>
      </c>
      <c r="C2135" s="5" t="inlineStr">
        <is>
          <t>IT</t>
        </is>
      </c>
      <c r="D2135" s="5" t="inlineStr">
        <is>
          <t>Milan</t>
        </is>
      </c>
      <c r="E2135" s="5" t="inlineStr">
        <is>
          <t>Tech</t>
        </is>
      </c>
      <c r="F2135" s="5" t="inlineStr">
        <is>
          <t>L1</t>
        </is>
      </c>
      <c r="G2135" s="5" t="inlineStr">
        <is>
          <t>Tech L1</t>
        </is>
      </c>
      <c r="H2135" s="5" t="inlineStr">
        <is>
          <t>F</t>
        </is>
      </c>
      <c r="I2135" s="5" t="inlineStr">
        <is>
          <t>Permanent</t>
        </is>
      </c>
      <c r="J2135" s="5" t="inlineStr">
        <is>
          <t>Onsite</t>
        </is>
      </c>
      <c r="K2135" s="5" t="n">
        <v>1</v>
      </c>
      <c r="L2135" s="5" t="n">
        <v>40</v>
      </c>
      <c r="M2135" s="5" t="n">
        <v>3</v>
      </c>
      <c r="N2135" s="41" t="n">
        <v>37450</v>
      </c>
      <c r="O2135" s="41" t="n">
        <v>0</v>
      </c>
      <c r="P2135" s="41" t="n">
        <v>0</v>
      </c>
      <c r="Q2135" s="41" t="n">
        <v>0</v>
      </c>
      <c r="R2135" s="41" t="n">
        <v>0</v>
      </c>
      <c r="S2135" s="28">
        <f>L2135*Settings!$C$7</f>
        <v/>
      </c>
      <c r="T2135" s="34">
        <f>O2135+P2135+Q2135+R2135</f>
        <v/>
      </c>
      <c r="U2135" s="34">
        <f>N2135+T2135</f>
        <v/>
      </c>
      <c r="V2135" s="33">
        <f>N2135/S2135</f>
        <v/>
      </c>
      <c r="W2135" s="33">
        <f>T2135/S2135</f>
        <v/>
      </c>
      <c r="X2135" s="33">
        <f>U2135/S2135</f>
        <v/>
      </c>
      <c r="Y2135" s="4">
        <f>IF(T2135&gt;0,1,0)</f>
        <v/>
      </c>
      <c r="Z2135" s="4">
        <f>INDEX('Job Evaluation'!$I$5:$I$40,MATCH(G2135,'Job Evaluation'!$A$5:$A$40,0))</f>
        <v/>
      </c>
      <c r="AA2135" s="4">
        <f>SUMPRODUCT(($C$2:$C$3444=C2135)*($X$2:$X$3444&lt;X2135))+SUMPRODUCT(($C$2:C2135=C2135)*($X$2:X2135=X2135))</f>
        <v/>
      </c>
      <c r="AB2135" s="4">
        <f>MIN(4,INT((AA2135-1)*4/COUNTIF($C$2:$C$3444,C2135))+1)</f>
        <v/>
      </c>
    </row>
    <row r="2136">
      <c r="A2136" s="5" t="inlineStr">
        <is>
          <t>W02479</t>
        </is>
      </c>
      <c r="B2136" s="5" t="inlineStr">
        <is>
          <t>DE · Munich</t>
        </is>
      </c>
      <c r="C2136" s="5" t="inlineStr">
        <is>
          <t>DE</t>
        </is>
      </c>
      <c r="D2136" s="5" t="inlineStr">
        <is>
          <t>Munich</t>
        </is>
      </c>
      <c r="E2136" s="5" t="inlineStr">
        <is>
          <t>Operations</t>
        </is>
      </c>
      <c r="F2136" s="5" t="inlineStr">
        <is>
          <t>L2</t>
        </is>
      </c>
      <c r="G2136" s="5" t="inlineStr">
        <is>
          <t>Operations L2</t>
        </is>
      </c>
      <c r="H2136" s="5" t="inlineStr">
        <is>
          <t>F</t>
        </is>
      </c>
      <c r="I2136" s="5" t="inlineStr">
        <is>
          <t>Fixed-term</t>
        </is>
      </c>
      <c r="J2136" s="5" t="inlineStr">
        <is>
          <t>Hybrid</t>
        </is>
      </c>
      <c r="K2136" s="5" t="n">
        <v>1</v>
      </c>
      <c r="L2136" s="5" t="n">
        <v>40</v>
      </c>
      <c r="M2136" s="5" t="n">
        <v>3</v>
      </c>
      <c r="N2136" s="41" t="n">
        <v>39100</v>
      </c>
      <c r="O2136" s="41" t="n">
        <v>0</v>
      </c>
      <c r="P2136" s="41" t="n">
        <v>0</v>
      </c>
      <c r="Q2136" s="41" t="n">
        <v>0</v>
      </c>
      <c r="R2136" s="41" t="n">
        <v>0</v>
      </c>
      <c r="S2136" s="28">
        <f>L2136*Settings!$C$7</f>
        <v/>
      </c>
      <c r="T2136" s="34">
        <f>O2136+P2136+Q2136+R2136</f>
        <v/>
      </c>
      <c r="U2136" s="34">
        <f>N2136+T2136</f>
        <v/>
      </c>
      <c r="V2136" s="33">
        <f>N2136/S2136</f>
        <v/>
      </c>
      <c r="W2136" s="33">
        <f>T2136/S2136</f>
        <v/>
      </c>
      <c r="X2136" s="33">
        <f>U2136/S2136</f>
        <v/>
      </c>
      <c r="Y2136" s="4">
        <f>IF(T2136&gt;0,1,0)</f>
        <v/>
      </c>
      <c r="Z2136" s="4">
        <f>INDEX('Job Evaluation'!$I$5:$I$40,MATCH(G2136,'Job Evaluation'!$A$5:$A$40,0))</f>
        <v/>
      </c>
      <c r="AA2136" s="4">
        <f>SUMPRODUCT(($C$2:$C$3444=C2136)*($X$2:$X$3444&lt;X2136))+SUMPRODUCT(($C$2:C2136=C2136)*($X$2:X2136=X2136))</f>
        <v/>
      </c>
      <c r="AB2136" s="4">
        <f>MIN(4,INT((AA2136-1)*4/COUNTIF($C$2:$C$3444,C2136))+1)</f>
        <v/>
      </c>
    </row>
    <row r="2137">
      <c r="A2137" s="5" t="inlineStr">
        <is>
          <t>W02480</t>
        </is>
      </c>
      <c r="B2137" s="5" t="inlineStr">
        <is>
          <t>IT · Milan</t>
        </is>
      </c>
      <c r="C2137" s="5" t="inlineStr">
        <is>
          <t>IT</t>
        </is>
      </c>
      <c r="D2137" s="5" t="inlineStr">
        <is>
          <t>Milan</t>
        </is>
      </c>
      <c r="E2137" s="5" t="inlineStr">
        <is>
          <t>Customer Service</t>
        </is>
      </c>
      <c r="F2137" s="5" t="inlineStr">
        <is>
          <t>L2</t>
        </is>
      </c>
      <c r="G2137" s="5" t="inlineStr">
        <is>
          <t>Customer Service L2</t>
        </is>
      </c>
      <c r="H2137" s="5" t="inlineStr">
        <is>
          <t>F</t>
        </is>
      </c>
      <c r="I2137" s="5" t="inlineStr">
        <is>
          <t>Permanent</t>
        </is>
      </c>
      <c r="J2137" s="5" t="inlineStr">
        <is>
          <t>Remote</t>
        </is>
      </c>
      <c r="K2137" s="5" t="n">
        <v>1</v>
      </c>
      <c r="L2137" s="5" t="n">
        <v>40</v>
      </c>
      <c r="M2137" s="5" t="n">
        <v>3</v>
      </c>
      <c r="N2137" s="41" t="n">
        <v>26300</v>
      </c>
      <c r="O2137" s="41" t="n">
        <v>0</v>
      </c>
      <c r="P2137" s="41" t="n">
        <v>0</v>
      </c>
      <c r="Q2137" s="41" t="n">
        <v>0</v>
      </c>
      <c r="R2137" s="41" t="n">
        <v>0</v>
      </c>
      <c r="S2137" s="28">
        <f>L2137*Settings!$C$7</f>
        <v/>
      </c>
      <c r="T2137" s="34">
        <f>O2137+P2137+Q2137+R2137</f>
        <v/>
      </c>
      <c r="U2137" s="34">
        <f>N2137+T2137</f>
        <v/>
      </c>
      <c r="V2137" s="33">
        <f>N2137/S2137</f>
        <v/>
      </c>
      <c r="W2137" s="33">
        <f>T2137/S2137</f>
        <v/>
      </c>
      <c r="X2137" s="33">
        <f>U2137/S2137</f>
        <v/>
      </c>
      <c r="Y2137" s="4">
        <f>IF(T2137&gt;0,1,0)</f>
        <v/>
      </c>
      <c r="Z2137" s="4">
        <f>INDEX('Job Evaluation'!$I$5:$I$40,MATCH(G2137,'Job Evaluation'!$A$5:$A$40,0))</f>
        <v/>
      </c>
      <c r="AA2137" s="4">
        <f>SUMPRODUCT(($C$2:$C$3444=C2137)*($X$2:$X$3444&lt;X2137))+SUMPRODUCT(($C$2:C2137=C2137)*($X$2:X2137=X2137))</f>
        <v/>
      </c>
      <c r="AB2137" s="4">
        <f>MIN(4,INT((AA2137-1)*4/COUNTIF($C$2:$C$3444,C2137))+1)</f>
        <v/>
      </c>
    </row>
    <row r="2138">
      <c r="A2138" s="5" t="inlineStr">
        <is>
          <t>W02482</t>
        </is>
      </c>
      <c r="B2138" s="5" t="inlineStr">
        <is>
          <t>PL · Kraków</t>
        </is>
      </c>
      <c r="C2138" s="5" t="inlineStr">
        <is>
          <t>PL</t>
        </is>
      </c>
      <c r="D2138" s="5" t="inlineStr">
        <is>
          <t>Krakow</t>
        </is>
      </c>
      <c r="E2138" s="5" t="inlineStr">
        <is>
          <t>Customer Service</t>
        </is>
      </c>
      <c r="F2138" s="5" t="inlineStr">
        <is>
          <t>L1</t>
        </is>
      </c>
      <c r="G2138" s="5" t="inlineStr">
        <is>
          <t>Customer Service L1</t>
        </is>
      </c>
      <c r="H2138" s="5" t="inlineStr">
        <is>
          <t>F</t>
        </is>
      </c>
      <c r="I2138" s="5" t="inlineStr">
        <is>
          <t>Fixed-term</t>
        </is>
      </c>
      <c r="J2138" s="5" t="inlineStr">
        <is>
          <t>Hybrid</t>
        </is>
      </c>
      <c r="K2138" s="5" t="n">
        <v>1</v>
      </c>
      <c r="L2138" s="5" t="n">
        <v>40</v>
      </c>
      <c r="M2138" s="5" t="n">
        <v>3</v>
      </c>
      <c r="N2138" s="41" t="n">
        <v>18050</v>
      </c>
      <c r="O2138" s="41" t="n">
        <v>0</v>
      </c>
      <c r="P2138" s="41" t="n">
        <v>0</v>
      </c>
      <c r="Q2138" s="41" t="n">
        <v>0</v>
      </c>
      <c r="R2138" s="41" t="n">
        <v>0</v>
      </c>
      <c r="S2138" s="28">
        <f>L2138*Settings!$C$7</f>
        <v/>
      </c>
      <c r="T2138" s="34">
        <f>O2138+P2138+Q2138+R2138</f>
        <v/>
      </c>
      <c r="U2138" s="34">
        <f>N2138+T2138</f>
        <v/>
      </c>
      <c r="V2138" s="33">
        <f>N2138/S2138</f>
        <v/>
      </c>
      <c r="W2138" s="33">
        <f>T2138/S2138</f>
        <v/>
      </c>
      <c r="X2138" s="33">
        <f>U2138/S2138</f>
        <v/>
      </c>
      <c r="Y2138" s="4">
        <f>IF(T2138&gt;0,1,0)</f>
        <v/>
      </c>
      <c r="Z2138" s="4">
        <f>INDEX('Job Evaluation'!$I$5:$I$40,MATCH(G2138,'Job Evaluation'!$A$5:$A$40,0))</f>
        <v/>
      </c>
      <c r="AA2138" s="4">
        <f>SUMPRODUCT(($C$2:$C$3444=C2138)*($X$2:$X$3444&lt;X2138))+SUMPRODUCT(($C$2:C2138=C2138)*($X$2:X2138=X2138))</f>
        <v/>
      </c>
      <c r="AB2138" s="4">
        <f>MIN(4,INT((AA2138-1)*4/COUNTIF($C$2:$C$3444,C2138))+1)</f>
        <v/>
      </c>
    </row>
    <row r="2139">
      <c r="A2139" s="5" t="inlineStr">
        <is>
          <t>W02483</t>
        </is>
      </c>
      <c r="B2139" s="5" t="inlineStr">
        <is>
          <t>DE · Munich</t>
        </is>
      </c>
      <c r="C2139" s="5" t="inlineStr">
        <is>
          <t>DE</t>
        </is>
      </c>
      <c r="D2139" s="5" t="inlineStr">
        <is>
          <t>Munich</t>
        </is>
      </c>
      <c r="E2139" s="5" t="inlineStr">
        <is>
          <t>Operations</t>
        </is>
      </c>
      <c r="F2139" s="5" t="inlineStr">
        <is>
          <t>L5</t>
        </is>
      </c>
      <c r="G2139" s="5" t="inlineStr">
        <is>
          <t>Operations L5</t>
        </is>
      </c>
      <c r="H2139" s="5" t="inlineStr">
        <is>
          <t>F</t>
        </is>
      </c>
      <c r="I2139" s="5" t="inlineStr">
        <is>
          <t>Permanent</t>
        </is>
      </c>
      <c r="J2139" s="5" t="inlineStr">
        <is>
          <t>Remote</t>
        </is>
      </c>
      <c r="K2139" s="5" t="n">
        <v>1</v>
      </c>
      <c r="L2139" s="5" t="n">
        <v>40</v>
      </c>
      <c r="M2139" s="5" t="n">
        <v>3</v>
      </c>
      <c r="N2139" s="41" t="n">
        <v>84950</v>
      </c>
      <c r="O2139" s="41" t="n">
        <v>9820</v>
      </c>
      <c r="P2139" s="41" t="n">
        <v>0</v>
      </c>
      <c r="Q2139" s="41" t="n">
        <v>0</v>
      </c>
      <c r="R2139" s="41" t="n">
        <v>7200</v>
      </c>
      <c r="S2139" s="28">
        <f>L2139*Settings!$C$7</f>
        <v/>
      </c>
      <c r="T2139" s="34">
        <f>O2139+P2139+Q2139+R2139</f>
        <v/>
      </c>
      <c r="U2139" s="34">
        <f>N2139+T2139</f>
        <v/>
      </c>
      <c r="V2139" s="33">
        <f>N2139/S2139</f>
        <v/>
      </c>
      <c r="W2139" s="33">
        <f>T2139/S2139</f>
        <v/>
      </c>
      <c r="X2139" s="33">
        <f>U2139/S2139</f>
        <v/>
      </c>
      <c r="Y2139" s="4">
        <f>IF(T2139&gt;0,1,0)</f>
        <v/>
      </c>
      <c r="Z2139" s="4">
        <f>INDEX('Job Evaluation'!$I$5:$I$40,MATCH(G2139,'Job Evaluation'!$A$5:$A$40,0))</f>
        <v/>
      </c>
      <c r="AA2139" s="4">
        <f>SUMPRODUCT(($C$2:$C$3444=C2139)*($X$2:$X$3444&lt;X2139))+SUMPRODUCT(($C$2:C2139=C2139)*($X$2:X2139=X2139))</f>
        <v/>
      </c>
      <c r="AB2139" s="4">
        <f>MIN(4,INT((AA2139-1)*4/COUNTIF($C$2:$C$3444,C2139))+1)</f>
        <v/>
      </c>
    </row>
    <row r="2140">
      <c r="A2140" s="5" t="inlineStr">
        <is>
          <t>W02484</t>
        </is>
      </c>
      <c r="B2140" s="5" t="inlineStr">
        <is>
          <t>IT · Milan</t>
        </is>
      </c>
      <c r="C2140" s="5" t="inlineStr">
        <is>
          <t>IT</t>
        </is>
      </c>
      <c r="D2140" s="5" t="inlineStr">
        <is>
          <t>Milan</t>
        </is>
      </c>
      <c r="E2140" s="5" t="inlineStr">
        <is>
          <t>Tech</t>
        </is>
      </c>
      <c r="F2140" s="5" t="inlineStr">
        <is>
          <t>L3</t>
        </is>
      </c>
      <c r="G2140" s="5" t="inlineStr">
        <is>
          <t>Tech L3</t>
        </is>
      </c>
      <c r="H2140" s="5" t="inlineStr">
        <is>
          <t>F</t>
        </is>
      </c>
      <c r="I2140" s="5" t="inlineStr">
        <is>
          <t>Permanent</t>
        </is>
      </c>
      <c r="J2140" s="5" t="inlineStr">
        <is>
          <t>Onsite</t>
        </is>
      </c>
      <c r="K2140" s="5" t="n">
        <v>1</v>
      </c>
      <c r="L2140" s="5" t="n">
        <v>40</v>
      </c>
      <c r="M2140" s="5" t="n">
        <v>3</v>
      </c>
      <c r="N2140" s="41" t="n">
        <v>54650</v>
      </c>
      <c r="O2140" s="41" t="n">
        <v>2680</v>
      </c>
      <c r="P2140" s="41" t="n">
        <v>0</v>
      </c>
      <c r="Q2140" s="41" t="n">
        <v>0</v>
      </c>
      <c r="R2140" s="41" t="n">
        <v>0</v>
      </c>
      <c r="S2140" s="28">
        <f>L2140*Settings!$C$7</f>
        <v/>
      </c>
      <c r="T2140" s="34">
        <f>O2140+P2140+Q2140+R2140</f>
        <v/>
      </c>
      <c r="U2140" s="34">
        <f>N2140+T2140</f>
        <v/>
      </c>
      <c r="V2140" s="33">
        <f>N2140/S2140</f>
        <v/>
      </c>
      <c r="W2140" s="33">
        <f>T2140/S2140</f>
        <v/>
      </c>
      <c r="X2140" s="33">
        <f>U2140/S2140</f>
        <v/>
      </c>
      <c r="Y2140" s="4">
        <f>IF(T2140&gt;0,1,0)</f>
        <v/>
      </c>
      <c r="Z2140" s="4">
        <f>INDEX('Job Evaluation'!$I$5:$I$40,MATCH(G2140,'Job Evaluation'!$A$5:$A$40,0))</f>
        <v/>
      </c>
      <c r="AA2140" s="4">
        <f>SUMPRODUCT(($C$2:$C$3444=C2140)*($X$2:$X$3444&lt;X2140))+SUMPRODUCT(($C$2:C2140=C2140)*($X$2:X2140=X2140))</f>
        <v/>
      </c>
      <c r="AB2140" s="4">
        <f>MIN(4,INT((AA2140-1)*4/COUNTIF($C$2:$C$3444,C2140))+1)</f>
        <v/>
      </c>
    </row>
    <row r="2141">
      <c r="A2141" s="5" t="inlineStr">
        <is>
          <t>W02485</t>
        </is>
      </c>
      <c r="B2141" s="5" t="inlineStr">
        <is>
          <t>IT · Milan</t>
        </is>
      </c>
      <c r="C2141" s="5" t="inlineStr">
        <is>
          <t>IT</t>
        </is>
      </c>
      <c r="D2141" s="5" t="inlineStr">
        <is>
          <t>Milan</t>
        </is>
      </c>
      <c r="E2141" s="5" t="inlineStr">
        <is>
          <t>Customer Service</t>
        </is>
      </c>
      <c r="F2141" s="5" t="inlineStr">
        <is>
          <t>L1</t>
        </is>
      </c>
      <c r="G2141" s="5" t="inlineStr">
        <is>
          <t>Customer Service L1</t>
        </is>
      </c>
      <c r="H2141" s="5" t="inlineStr">
        <is>
          <t>F</t>
        </is>
      </c>
      <c r="I2141" s="5" t="inlineStr">
        <is>
          <t>Permanent</t>
        </is>
      </c>
      <c r="J2141" s="5" t="inlineStr">
        <is>
          <t>Onsite</t>
        </is>
      </c>
      <c r="K2141" s="5" t="n">
        <v>1</v>
      </c>
      <c r="L2141" s="5" t="n">
        <v>40</v>
      </c>
      <c r="M2141" s="5" t="n">
        <v>2</v>
      </c>
      <c r="N2141" s="41" t="n">
        <v>24450</v>
      </c>
      <c r="O2141" s="41" t="n">
        <v>0</v>
      </c>
      <c r="P2141" s="41" t="n">
        <v>0</v>
      </c>
      <c r="Q2141" s="41" t="n">
        <v>1320</v>
      </c>
      <c r="R2141" s="41" t="n">
        <v>0</v>
      </c>
      <c r="S2141" s="28">
        <f>L2141*Settings!$C$7</f>
        <v/>
      </c>
      <c r="T2141" s="34">
        <f>O2141+P2141+Q2141+R2141</f>
        <v/>
      </c>
      <c r="U2141" s="34">
        <f>N2141+T2141</f>
        <v/>
      </c>
      <c r="V2141" s="33">
        <f>N2141/S2141</f>
        <v/>
      </c>
      <c r="W2141" s="33">
        <f>T2141/S2141</f>
        <v/>
      </c>
      <c r="X2141" s="33">
        <f>U2141/S2141</f>
        <v/>
      </c>
      <c r="Y2141" s="4">
        <f>IF(T2141&gt;0,1,0)</f>
        <v/>
      </c>
      <c r="Z2141" s="4">
        <f>INDEX('Job Evaluation'!$I$5:$I$40,MATCH(G2141,'Job Evaluation'!$A$5:$A$40,0))</f>
        <v/>
      </c>
      <c r="AA2141" s="4">
        <f>SUMPRODUCT(($C$2:$C$3444=C2141)*($X$2:$X$3444&lt;X2141))+SUMPRODUCT(($C$2:C2141=C2141)*($X$2:X2141=X2141))</f>
        <v/>
      </c>
      <c r="AB2141" s="4">
        <f>MIN(4,INT((AA2141-1)*4/COUNTIF($C$2:$C$3444,C2141))+1)</f>
        <v/>
      </c>
    </row>
    <row r="2142">
      <c r="A2142" s="5" t="inlineStr">
        <is>
          <t>W02486</t>
        </is>
      </c>
      <c r="B2142" s="5" t="inlineStr">
        <is>
          <t>DE · Munich</t>
        </is>
      </c>
      <c r="C2142" s="5" t="inlineStr">
        <is>
          <t>DE</t>
        </is>
      </c>
      <c r="D2142" s="5" t="inlineStr">
        <is>
          <t>Munich</t>
        </is>
      </c>
      <c r="E2142" s="5" t="inlineStr">
        <is>
          <t>Customer Service</t>
        </is>
      </c>
      <c r="F2142" s="5" t="inlineStr">
        <is>
          <t>L1</t>
        </is>
      </c>
      <c r="G2142" s="5" t="inlineStr">
        <is>
          <t>Customer Service L1</t>
        </is>
      </c>
      <c r="H2142" s="5" t="inlineStr">
        <is>
          <t>M</t>
        </is>
      </c>
      <c r="I2142" s="5" t="inlineStr">
        <is>
          <t>Fixed-term</t>
        </is>
      </c>
      <c r="J2142" s="5" t="inlineStr">
        <is>
          <t>Hybrid</t>
        </is>
      </c>
      <c r="K2142" s="5" t="n">
        <v>1</v>
      </c>
      <c r="L2142" s="5" t="n">
        <v>40</v>
      </c>
      <c r="M2142" s="5" t="n">
        <v>4</v>
      </c>
      <c r="N2142" s="41" t="n">
        <v>32750</v>
      </c>
      <c r="O2142" s="41" t="n">
        <v>0</v>
      </c>
      <c r="P2142" s="41" t="n">
        <v>0</v>
      </c>
      <c r="Q2142" s="41" t="n">
        <v>0</v>
      </c>
      <c r="R2142" s="41" t="n">
        <v>0</v>
      </c>
      <c r="S2142" s="28">
        <f>L2142*Settings!$C$7</f>
        <v/>
      </c>
      <c r="T2142" s="34">
        <f>O2142+P2142+Q2142+R2142</f>
        <v/>
      </c>
      <c r="U2142" s="34">
        <f>N2142+T2142</f>
        <v/>
      </c>
      <c r="V2142" s="33">
        <f>N2142/S2142</f>
        <v/>
      </c>
      <c r="W2142" s="33">
        <f>T2142/S2142</f>
        <v/>
      </c>
      <c r="X2142" s="33">
        <f>U2142/S2142</f>
        <v/>
      </c>
      <c r="Y2142" s="4">
        <f>IF(T2142&gt;0,1,0)</f>
        <v/>
      </c>
      <c r="Z2142" s="4">
        <f>INDEX('Job Evaluation'!$I$5:$I$40,MATCH(G2142,'Job Evaluation'!$A$5:$A$40,0))</f>
        <v/>
      </c>
      <c r="AA2142" s="4">
        <f>SUMPRODUCT(($C$2:$C$3444=C2142)*($X$2:$X$3444&lt;X2142))+SUMPRODUCT(($C$2:C2142=C2142)*($X$2:X2142=X2142))</f>
        <v/>
      </c>
      <c r="AB2142" s="4">
        <f>MIN(4,INT((AA2142-1)*4/COUNTIF($C$2:$C$3444,C2142))+1)</f>
        <v/>
      </c>
    </row>
    <row r="2143">
      <c r="A2143" s="5" t="inlineStr">
        <is>
          <t>W02487</t>
        </is>
      </c>
      <c r="B2143" s="5" t="inlineStr">
        <is>
          <t>IT · Milan</t>
        </is>
      </c>
      <c r="C2143" s="5" t="inlineStr">
        <is>
          <t>IT</t>
        </is>
      </c>
      <c r="D2143" s="5" t="inlineStr">
        <is>
          <t>Milan</t>
        </is>
      </c>
      <c r="E2143" s="5" t="inlineStr">
        <is>
          <t>Operations</t>
        </is>
      </c>
      <c r="F2143" s="5" t="inlineStr">
        <is>
          <t>L1</t>
        </is>
      </c>
      <c r="G2143" s="5" t="inlineStr">
        <is>
          <t>Operations L1</t>
        </is>
      </c>
      <c r="H2143" s="5" t="inlineStr">
        <is>
          <t>M</t>
        </is>
      </c>
      <c r="I2143" s="5" t="inlineStr">
        <is>
          <t>Fixed-term</t>
        </is>
      </c>
      <c r="J2143" s="5" t="inlineStr">
        <is>
          <t>Hybrid</t>
        </is>
      </c>
      <c r="K2143" s="5" t="n">
        <v>1</v>
      </c>
      <c r="L2143" s="5" t="n">
        <v>40</v>
      </c>
      <c r="M2143" s="5" t="n">
        <v>3</v>
      </c>
      <c r="N2143" s="41" t="n">
        <v>22000</v>
      </c>
      <c r="O2143" s="41" t="n">
        <v>0</v>
      </c>
      <c r="P2143" s="41" t="n">
        <v>0</v>
      </c>
      <c r="Q2143" s="41" t="n">
        <v>0</v>
      </c>
      <c r="R2143" s="41" t="n">
        <v>0</v>
      </c>
      <c r="S2143" s="28">
        <f>L2143*Settings!$C$7</f>
        <v/>
      </c>
      <c r="T2143" s="34">
        <f>O2143+P2143+Q2143+R2143</f>
        <v/>
      </c>
      <c r="U2143" s="34">
        <f>N2143+T2143</f>
        <v/>
      </c>
      <c r="V2143" s="33">
        <f>N2143/S2143</f>
        <v/>
      </c>
      <c r="W2143" s="33">
        <f>T2143/S2143</f>
        <v/>
      </c>
      <c r="X2143" s="33">
        <f>U2143/S2143</f>
        <v/>
      </c>
      <c r="Y2143" s="4">
        <f>IF(T2143&gt;0,1,0)</f>
        <v/>
      </c>
      <c r="Z2143" s="4">
        <f>INDEX('Job Evaluation'!$I$5:$I$40,MATCH(G2143,'Job Evaluation'!$A$5:$A$40,0))</f>
        <v/>
      </c>
      <c r="AA2143" s="4">
        <f>SUMPRODUCT(($C$2:$C$3444=C2143)*($X$2:$X$3444&lt;X2143))+SUMPRODUCT(($C$2:C2143=C2143)*($X$2:X2143=X2143))</f>
        <v/>
      </c>
      <c r="AB2143" s="4">
        <f>MIN(4,INT((AA2143-1)*4/COUNTIF($C$2:$C$3444,C2143))+1)</f>
        <v/>
      </c>
    </row>
    <row r="2144">
      <c r="A2144" s="5" t="inlineStr">
        <is>
          <t>W02488</t>
        </is>
      </c>
      <c r="B2144" s="5" t="inlineStr">
        <is>
          <t>PL · Kraków</t>
        </is>
      </c>
      <c r="C2144" s="5" t="inlineStr">
        <is>
          <t>PL</t>
        </is>
      </c>
      <c r="D2144" s="5" t="inlineStr">
        <is>
          <t>Krakow</t>
        </is>
      </c>
      <c r="E2144" s="5" t="inlineStr">
        <is>
          <t>Operations</t>
        </is>
      </c>
      <c r="F2144" s="5" t="inlineStr">
        <is>
          <t>L5</t>
        </is>
      </c>
      <c r="G2144" s="5" t="inlineStr">
        <is>
          <t>Operations L5</t>
        </is>
      </c>
      <c r="H2144" s="5" t="inlineStr">
        <is>
          <t>F</t>
        </is>
      </c>
      <c r="I2144" s="5" t="inlineStr">
        <is>
          <t>Permanent</t>
        </is>
      </c>
      <c r="J2144" s="5" t="inlineStr">
        <is>
          <t>Hybrid</t>
        </is>
      </c>
      <c r="K2144" s="5" t="n">
        <v>1</v>
      </c>
      <c r="L2144" s="5" t="n">
        <v>40</v>
      </c>
      <c r="M2144" s="5" t="n">
        <v>4</v>
      </c>
      <c r="N2144" s="41" t="n">
        <v>40750</v>
      </c>
      <c r="O2144" s="41" t="n">
        <v>6320</v>
      </c>
      <c r="P2144" s="41" t="n">
        <v>0</v>
      </c>
      <c r="Q2144" s="41" t="n">
        <v>0</v>
      </c>
      <c r="R2144" s="41" t="n">
        <v>4200</v>
      </c>
      <c r="S2144" s="28">
        <f>L2144*Settings!$C$7</f>
        <v/>
      </c>
      <c r="T2144" s="34">
        <f>O2144+P2144+Q2144+R2144</f>
        <v/>
      </c>
      <c r="U2144" s="34">
        <f>N2144+T2144</f>
        <v/>
      </c>
      <c r="V2144" s="33">
        <f>N2144/S2144</f>
        <v/>
      </c>
      <c r="W2144" s="33">
        <f>T2144/S2144</f>
        <v/>
      </c>
      <c r="X2144" s="33">
        <f>U2144/S2144</f>
        <v/>
      </c>
      <c r="Y2144" s="4">
        <f>IF(T2144&gt;0,1,0)</f>
        <v/>
      </c>
      <c r="Z2144" s="4">
        <f>INDEX('Job Evaluation'!$I$5:$I$40,MATCH(G2144,'Job Evaluation'!$A$5:$A$40,0))</f>
        <v/>
      </c>
      <c r="AA2144" s="4">
        <f>SUMPRODUCT(($C$2:$C$3444=C2144)*($X$2:$X$3444&lt;X2144))+SUMPRODUCT(($C$2:C2144=C2144)*($X$2:X2144=X2144))</f>
        <v/>
      </c>
      <c r="AB2144" s="4">
        <f>MIN(4,INT((AA2144-1)*4/COUNTIF($C$2:$C$3444,C2144))+1)</f>
        <v/>
      </c>
    </row>
    <row r="2145">
      <c r="A2145" s="5" t="inlineStr">
        <is>
          <t>W02489</t>
        </is>
      </c>
      <c r="B2145" s="5" t="inlineStr">
        <is>
          <t>IT · Milan</t>
        </is>
      </c>
      <c r="C2145" s="5" t="inlineStr">
        <is>
          <t>IT</t>
        </is>
      </c>
      <c r="D2145" s="5" t="inlineStr">
        <is>
          <t>Milan</t>
        </is>
      </c>
      <c r="E2145" s="5" t="inlineStr">
        <is>
          <t>Operations</t>
        </is>
      </c>
      <c r="F2145" s="5" t="inlineStr">
        <is>
          <t>L1</t>
        </is>
      </c>
      <c r="G2145" s="5" t="inlineStr">
        <is>
          <t>Operations L1</t>
        </is>
      </c>
      <c r="H2145" s="5" t="inlineStr">
        <is>
          <t>F</t>
        </is>
      </c>
      <c r="I2145" s="5" t="inlineStr">
        <is>
          <t>Permanent</t>
        </is>
      </c>
      <c r="J2145" s="5" t="inlineStr">
        <is>
          <t>Onsite</t>
        </is>
      </c>
      <c r="K2145" s="5" t="n">
        <v>1</v>
      </c>
      <c r="L2145" s="5" t="n">
        <v>40</v>
      </c>
      <c r="M2145" s="5" t="n">
        <v>4</v>
      </c>
      <c r="N2145" s="41" t="n">
        <v>24300</v>
      </c>
      <c r="O2145" s="41" t="n">
        <v>0</v>
      </c>
      <c r="P2145" s="41" t="n">
        <v>0</v>
      </c>
      <c r="Q2145" s="41" t="n">
        <v>1320</v>
      </c>
      <c r="R2145" s="41" t="n">
        <v>0</v>
      </c>
      <c r="S2145" s="28">
        <f>L2145*Settings!$C$7</f>
        <v/>
      </c>
      <c r="T2145" s="34">
        <f>O2145+P2145+Q2145+R2145</f>
        <v/>
      </c>
      <c r="U2145" s="34">
        <f>N2145+T2145</f>
        <v/>
      </c>
      <c r="V2145" s="33">
        <f>N2145/S2145</f>
        <v/>
      </c>
      <c r="W2145" s="33">
        <f>T2145/S2145</f>
        <v/>
      </c>
      <c r="X2145" s="33">
        <f>U2145/S2145</f>
        <v/>
      </c>
      <c r="Y2145" s="4">
        <f>IF(T2145&gt;0,1,0)</f>
        <v/>
      </c>
      <c r="Z2145" s="4">
        <f>INDEX('Job Evaluation'!$I$5:$I$40,MATCH(G2145,'Job Evaluation'!$A$5:$A$40,0))</f>
        <v/>
      </c>
      <c r="AA2145" s="4">
        <f>SUMPRODUCT(($C$2:$C$3444=C2145)*($X$2:$X$3444&lt;X2145))+SUMPRODUCT(($C$2:C2145=C2145)*($X$2:X2145=X2145))</f>
        <v/>
      </c>
      <c r="AB2145" s="4">
        <f>MIN(4,INT((AA2145-1)*4/COUNTIF($C$2:$C$3444,C2145))+1)</f>
        <v/>
      </c>
    </row>
    <row r="2146">
      <c r="A2146" s="5" t="inlineStr">
        <is>
          <t>W02490</t>
        </is>
      </c>
      <c r="B2146" s="5" t="inlineStr">
        <is>
          <t>IT · Milan</t>
        </is>
      </c>
      <c r="C2146" s="5" t="inlineStr">
        <is>
          <t>IT</t>
        </is>
      </c>
      <c r="D2146" s="5" t="inlineStr">
        <is>
          <t>Milan</t>
        </is>
      </c>
      <c r="E2146" s="5" t="inlineStr">
        <is>
          <t>Tech</t>
        </is>
      </c>
      <c r="F2146" s="5" t="inlineStr">
        <is>
          <t>L5</t>
        </is>
      </c>
      <c r="G2146" s="5" t="inlineStr">
        <is>
          <t>Tech L5</t>
        </is>
      </c>
      <c r="H2146" s="5" t="inlineStr">
        <is>
          <t>M</t>
        </is>
      </c>
      <c r="I2146" s="5" t="inlineStr">
        <is>
          <t>Permanent</t>
        </is>
      </c>
      <c r="J2146" s="5" t="inlineStr">
        <is>
          <t>Onsite</t>
        </is>
      </c>
      <c r="K2146" s="5" t="n">
        <v>1</v>
      </c>
      <c r="L2146" s="5" t="n">
        <v>40</v>
      </c>
      <c r="M2146" s="5" t="n">
        <v>1</v>
      </c>
      <c r="N2146" s="41" t="n">
        <v>109450</v>
      </c>
      <c r="O2146" s="41" t="n">
        <v>0</v>
      </c>
      <c r="P2146" s="41" t="n">
        <v>0</v>
      </c>
      <c r="Q2146" s="41" t="n">
        <v>0</v>
      </c>
      <c r="R2146" s="41" t="n">
        <v>6000</v>
      </c>
      <c r="S2146" s="28">
        <f>L2146*Settings!$C$7</f>
        <v/>
      </c>
      <c r="T2146" s="34">
        <f>O2146+P2146+Q2146+R2146</f>
        <v/>
      </c>
      <c r="U2146" s="34">
        <f>N2146+T2146</f>
        <v/>
      </c>
      <c r="V2146" s="33">
        <f>N2146/S2146</f>
        <v/>
      </c>
      <c r="W2146" s="33">
        <f>T2146/S2146</f>
        <v/>
      </c>
      <c r="X2146" s="33">
        <f>U2146/S2146</f>
        <v/>
      </c>
      <c r="Y2146" s="4">
        <f>IF(T2146&gt;0,1,0)</f>
        <v/>
      </c>
      <c r="Z2146" s="4">
        <f>INDEX('Job Evaluation'!$I$5:$I$40,MATCH(G2146,'Job Evaluation'!$A$5:$A$40,0))</f>
        <v/>
      </c>
      <c r="AA2146" s="4">
        <f>SUMPRODUCT(($C$2:$C$3444=C2146)*($X$2:$X$3444&lt;X2146))+SUMPRODUCT(($C$2:C2146=C2146)*($X$2:X2146=X2146))</f>
        <v/>
      </c>
      <c r="AB2146" s="4">
        <f>MIN(4,INT((AA2146-1)*4/COUNTIF($C$2:$C$3444,C2146))+1)</f>
        <v/>
      </c>
    </row>
    <row r="2147">
      <c r="A2147" s="5" t="inlineStr">
        <is>
          <t>W02491</t>
        </is>
      </c>
      <c r="B2147" s="5" t="inlineStr">
        <is>
          <t>DE · Munich</t>
        </is>
      </c>
      <c r="C2147" s="5" t="inlineStr">
        <is>
          <t>DE</t>
        </is>
      </c>
      <c r="D2147" s="5" t="inlineStr">
        <is>
          <t>Munich</t>
        </is>
      </c>
      <c r="E2147" s="5" t="inlineStr">
        <is>
          <t>Customer Service</t>
        </is>
      </c>
      <c r="F2147" s="5" t="inlineStr">
        <is>
          <t>L3</t>
        </is>
      </c>
      <c r="G2147" s="5" t="inlineStr">
        <is>
          <t>Customer Service L3</t>
        </is>
      </c>
      <c r="H2147" s="5" t="inlineStr">
        <is>
          <t>M</t>
        </is>
      </c>
      <c r="I2147" s="5" t="inlineStr">
        <is>
          <t>Permanent</t>
        </is>
      </c>
      <c r="J2147" s="5" t="inlineStr">
        <is>
          <t>Hybrid</t>
        </is>
      </c>
      <c r="K2147" s="5" t="n">
        <v>1</v>
      </c>
      <c r="L2147" s="5" t="n">
        <v>40</v>
      </c>
      <c r="M2147" s="5" t="n">
        <v>4</v>
      </c>
      <c r="N2147" s="41" t="n">
        <v>54200</v>
      </c>
      <c r="O2147" s="41" t="n">
        <v>3530</v>
      </c>
      <c r="P2147" s="41" t="n">
        <v>0</v>
      </c>
      <c r="Q2147" s="41" t="n">
        <v>0</v>
      </c>
      <c r="R2147" s="41" t="n">
        <v>0</v>
      </c>
      <c r="S2147" s="28">
        <f>L2147*Settings!$C$7</f>
        <v/>
      </c>
      <c r="T2147" s="34">
        <f>O2147+P2147+Q2147+R2147</f>
        <v/>
      </c>
      <c r="U2147" s="34">
        <f>N2147+T2147</f>
        <v/>
      </c>
      <c r="V2147" s="33">
        <f>N2147/S2147</f>
        <v/>
      </c>
      <c r="W2147" s="33">
        <f>T2147/S2147</f>
        <v/>
      </c>
      <c r="X2147" s="33">
        <f>U2147/S2147</f>
        <v/>
      </c>
      <c r="Y2147" s="4">
        <f>IF(T2147&gt;0,1,0)</f>
        <v/>
      </c>
      <c r="Z2147" s="4">
        <f>INDEX('Job Evaluation'!$I$5:$I$40,MATCH(G2147,'Job Evaluation'!$A$5:$A$40,0))</f>
        <v/>
      </c>
      <c r="AA2147" s="4">
        <f>SUMPRODUCT(($C$2:$C$3444=C2147)*($X$2:$X$3444&lt;X2147))+SUMPRODUCT(($C$2:C2147=C2147)*($X$2:X2147=X2147))</f>
        <v/>
      </c>
      <c r="AB2147" s="4">
        <f>MIN(4,INT((AA2147-1)*4/COUNTIF($C$2:$C$3444,C2147))+1)</f>
        <v/>
      </c>
    </row>
    <row r="2148">
      <c r="A2148" s="5" t="inlineStr">
        <is>
          <t>W02492</t>
        </is>
      </c>
      <c r="B2148" s="5" t="inlineStr">
        <is>
          <t>PL · Kraków</t>
        </is>
      </c>
      <c r="C2148" s="5" t="inlineStr">
        <is>
          <t>PL</t>
        </is>
      </c>
      <c r="D2148" s="5" t="inlineStr">
        <is>
          <t>Krakow</t>
        </is>
      </c>
      <c r="E2148" s="5" t="inlineStr">
        <is>
          <t>Sales</t>
        </is>
      </c>
      <c r="F2148" s="5" t="inlineStr">
        <is>
          <t>L4</t>
        </is>
      </c>
      <c r="G2148" s="5" t="inlineStr">
        <is>
          <t>Sales L4</t>
        </is>
      </c>
      <c r="H2148" s="5" t="inlineStr">
        <is>
          <t>M</t>
        </is>
      </c>
      <c r="I2148" s="5" t="inlineStr">
        <is>
          <t>Fixed-term</t>
        </is>
      </c>
      <c r="J2148" s="5" t="inlineStr">
        <is>
          <t>Remote</t>
        </is>
      </c>
      <c r="K2148" s="5" t="n">
        <v>1</v>
      </c>
      <c r="L2148" s="5" t="n">
        <v>40</v>
      </c>
      <c r="M2148" s="5" t="n">
        <v>2</v>
      </c>
      <c r="N2148" s="41" t="n">
        <v>53900</v>
      </c>
      <c r="O2148" s="41" t="n">
        <v>2380</v>
      </c>
      <c r="P2148" s="41" t="n">
        <v>6140</v>
      </c>
      <c r="Q2148" s="41" t="n">
        <v>0</v>
      </c>
      <c r="R2148" s="41" t="n">
        <v>0</v>
      </c>
      <c r="S2148" s="28">
        <f>L2148*Settings!$C$7</f>
        <v/>
      </c>
      <c r="T2148" s="34">
        <f>O2148+P2148+Q2148+R2148</f>
        <v/>
      </c>
      <c r="U2148" s="34">
        <f>N2148+T2148</f>
        <v/>
      </c>
      <c r="V2148" s="33">
        <f>N2148/S2148</f>
        <v/>
      </c>
      <c r="W2148" s="33">
        <f>T2148/S2148</f>
        <v/>
      </c>
      <c r="X2148" s="33">
        <f>U2148/S2148</f>
        <v/>
      </c>
      <c r="Y2148" s="4">
        <f>IF(T2148&gt;0,1,0)</f>
        <v/>
      </c>
      <c r="Z2148" s="4">
        <f>INDEX('Job Evaluation'!$I$5:$I$40,MATCH(G2148,'Job Evaluation'!$A$5:$A$40,0))</f>
        <v/>
      </c>
      <c r="AA2148" s="4">
        <f>SUMPRODUCT(($C$2:$C$3444=C2148)*($X$2:$X$3444&lt;X2148))+SUMPRODUCT(($C$2:C2148=C2148)*($X$2:X2148=X2148))</f>
        <v/>
      </c>
      <c r="AB2148" s="4">
        <f>MIN(4,INT((AA2148-1)*4/COUNTIF($C$2:$C$3444,C2148))+1)</f>
        <v/>
      </c>
    </row>
    <row r="2149">
      <c r="A2149" s="5" t="inlineStr">
        <is>
          <t>W02493</t>
        </is>
      </c>
      <c r="B2149" s="5" t="inlineStr">
        <is>
          <t>IT · Milan</t>
        </is>
      </c>
      <c r="C2149" s="5" t="inlineStr">
        <is>
          <t>IT</t>
        </is>
      </c>
      <c r="D2149" s="5" t="inlineStr">
        <is>
          <t>Milan</t>
        </is>
      </c>
      <c r="E2149" s="5" t="inlineStr">
        <is>
          <t>Customer Service</t>
        </is>
      </c>
      <c r="F2149" s="5" t="inlineStr">
        <is>
          <t>L2</t>
        </is>
      </c>
      <c r="G2149" s="5" t="inlineStr">
        <is>
          <t>Customer Service L2</t>
        </is>
      </c>
      <c r="H2149" s="5" t="inlineStr">
        <is>
          <t>M</t>
        </is>
      </c>
      <c r="I2149" s="5" t="inlineStr">
        <is>
          <t>Permanent</t>
        </is>
      </c>
      <c r="J2149" s="5" t="inlineStr">
        <is>
          <t>Hybrid</t>
        </is>
      </c>
      <c r="K2149" s="5" t="n">
        <v>1</v>
      </c>
      <c r="L2149" s="5" t="n">
        <v>40</v>
      </c>
      <c r="M2149" s="5" t="n">
        <v>3</v>
      </c>
      <c r="N2149" s="41" t="n">
        <v>31750</v>
      </c>
      <c r="O2149" s="41" t="n">
        <v>0</v>
      </c>
      <c r="P2149" s="41" t="n">
        <v>0</v>
      </c>
      <c r="Q2149" s="41" t="n">
        <v>0</v>
      </c>
      <c r="R2149" s="41" t="n">
        <v>0</v>
      </c>
      <c r="S2149" s="28">
        <f>L2149*Settings!$C$7</f>
        <v/>
      </c>
      <c r="T2149" s="34">
        <f>O2149+P2149+Q2149+R2149</f>
        <v/>
      </c>
      <c r="U2149" s="34">
        <f>N2149+T2149</f>
        <v/>
      </c>
      <c r="V2149" s="33">
        <f>N2149/S2149</f>
        <v/>
      </c>
      <c r="W2149" s="33">
        <f>T2149/S2149</f>
        <v/>
      </c>
      <c r="X2149" s="33">
        <f>U2149/S2149</f>
        <v/>
      </c>
      <c r="Y2149" s="4">
        <f>IF(T2149&gt;0,1,0)</f>
        <v/>
      </c>
      <c r="Z2149" s="4">
        <f>INDEX('Job Evaluation'!$I$5:$I$40,MATCH(G2149,'Job Evaluation'!$A$5:$A$40,0))</f>
        <v/>
      </c>
      <c r="AA2149" s="4">
        <f>SUMPRODUCT(($C$2:$C$3444=C2149)*($X$2:$X$3444&lt;X2149))+SUMPRODUCT(($C$2:C2149=C2149)*($X$2:X2149=X2149))</f>
        <v/>
      </c>
      <c r="AB2149" s="4">
        <f>MIN(4,INT((AA2149-1)*4/COUNTIF($C$2:$C$3444,C2149))+1)</f>
        <v/>
      </c>
    </row>
    <row r="2150">
      <c r="A2150" s="5" t="inlineStr">
        <is>
          <t>W02494</t>
        </is>
      </c>
      <c r="B2150" s="5" t="inlineStr">
        <is>
          <t>PL · Kraków</t>
        </is>
      </c>
      <c r="C2150" s="5" t="inlineStr">
        <is>
          <t>PL</t>
        </is>
      </c>
      <c r="D2150" s="5" t="inlineStr">
        <is>
          <t>Krakow</t>
        </is>
      </c>
      <c r="E2150" s="5" t="inlineStr">
        <is>
          <t>HR</t>
        </is>
      </c>
      <c r="F2150" s="5" t="inlineStr">
        <is>
          <t>L2</t>
        </is>
      </c>
      <c r="G2150" s="5" t="inlineStr">
        <is>
          <t>HR L2</t>
        </is>
      </c>
      <c r="H2150" s="5" t="inlineStr">
        <is>
          <t>F</t>
        </is>
      </c>
      <c r="I2150" s="5" t="inlineStr">
        <is>
          <t>Permanent</t>
        </is>
      </c>
      <c r="J2150" s="5" t="inlineStr">
        <is>
          <t>Hybrid</t>
        </is>
      </c>
      <c r="K2150" s="5" t="n">
        <v>1</v>
      </c>
      <c r="L2150" s="5" t="n">
        <v>40</v>
      </c>
      <c r="M2150" s="5" t="n">
        <v>3</v>
      </c>
      <c r="N2150" s="41" t="n">
        <v>27950</v>
      </c>
      <c r="O2150" s="41" t="n">
        <v>0</v>
      </c>
      <c r="P2150" s="41" t="n">
        <v>0</v>
      </c>
      <c r="Q2150" s="41" t="n">
        <v>0</v>
      </c>
      <c r="R2150" s="41" t="n">
        <v>0</v>
      </c>
      <c r="S2150" s="28">
        <f>L2150*Settings!$C$7</f>
        <v/>
      </c>
      <c r="T2150" s="34">
        <f>O2150+P2150+Q2150+R2150</f>
        <v/>
      </c>
      <c r="U2150" s="34">
        <f>N2150+T2150</f>
        <v/>
      </c>
      <c r="V2150" s="33">
        <f>N2150/S2150</f>
        <v/>
      </c>
      <c r="W2150" s="33">
        <f>T2150/S2150</f>
        <v/>
      </c>
      <c r="X2150" s="33">
        <f>U2150/S2150</f>
        <v/>
      </c>
      <c r="Y2150" s="4">
        <f>IF(T2150&gt;0,1,0)</f>
        <v/>
      </c>
      <c r="Z2150" s="4">
        <f>INDEX('Job Evaluation'!$I$5:$I$40,MATCH(G2150,'Job Evaluation'!$A$5:$A$40,0))</f>
        <v/>
      </c>
      <c r="AA2150" s="4">
        <f>SUMPRODUCT(($C$2:$C$3444=C2150)*($X$2:$X$3444&lt;X2150))+SUMPRODUCT(($C$2:C2150=C2150)*($X$2:X2150=X2150))</f>
        <v/>
      </c>
      <c r="AB2150" s="4">
        <f>MIN(4,INT((AA2150-1)*4/COUNTIF($C$2:$C$3444,C2150))+1)</f>
        <v/>
      </c>
    </row>
    <row r="2151">
      <c r="A2151" s="5" t="inlineStr">
        <is>
          <t>W02495</t>
        </is>
      </c>
      <c r="B2151" s="5" t="inlineStr">
        <is>
          <t>DE · Munich</t>
        </is>
      </c>
      <c r="C2151" s="5" t="inlineStr">
        <is>
          <t>DE</t>
        </is>
      </c>
      <c r="D2151" s="5" t="inlineStr">
        <is>
          <t>Munich</t>
        </is>
      </c>
      <c r="E2151" s="5" t="inlineStr">
        <is>
          <t>Customer Service</t>
        </is>
      </c>
      <c r="F2151" s="5" t="inlineStr">
        <is>
          <t>L4</t>
        </is>
      </c>
      <c r="G2151" s="5" t="inlineStr">
        <is>
          <t>Customer Service L4</t>
        </is>
      </c>
      <c r="H2151" s="5" t="inlineStr">
        <is>
          <t>F</t>
        </is>
      </c>
      <c r="I2151" s="5" t="inlineStr">
        <is>
          <t>Permanent</t>
        </is>
      </c>
      <c r="J2151" s="5" t="inlineStr">
        <is>
          <t>Hybrid</t>
        </is>
      </c>
      <c r="K2151" s="5" t="n">
        <v>1</v>
      </c>
      <c r="L2151" s="5" t="n">
        <v>40</v>
      </c>
      <c r="M2151" s="5" t="n">
        <v>3</v>
      </c>
      <c r="N2151" s="41" t="n">
        <v>75800</v>
      </c>
      <c r="O2151" s="41" t="n">
        <v>6580</v>
      </c>
      <c r="P2151" s="41" t="n">
        <v>0</v>
      </c>
      <c r="Q2151" s="41" t="n">
        <v>0</v>
      </c>
      <c r="R2151" s="41" t="n">
        <v>0</v>
      </c>
      <c r="S2151" s="28">
        <f>L2151*Settings!$C$7</f>
        <v/>
      </c>
      <c r="T2151" s="34">
        <f>O2151+P2151+Q2151+R2151</f>
        <v/>
      </c>
      <c r="U2151" s="34">
        <f>N2151+T2151</f>
        <v/>
      </c>
      <c r="V2151" s="33">
        <f>N2151/S2151</f>
        <v/>
      </c>
      <c r="W2151" s="33">
        <f>T2151/S2151</f>
        <v/>
      </c>
      <c r="X2151" s="33">
        <f>U2151/S2151</f>
        <v/>
      </c>
      <c r="Y2151" s="4">
        <f>IF(T2151&gt;0,1,0)</f>
        <v/>
      </c>
      <c r="Z2151" s="4">
        <f>INDEX('Job Evaluation'!$I$5:$I$40,MATCH(G2151,'Job Evaluation'!$A$5:$A$40,0))</f>
        <v/>
      </c>
      <c r="AA2151" s="4">
        <f>SUMPRODUCT(($C$2:$C$3444=C2151)*($X$2:$X$3444&lt;X2151))+SUMPRODUCT(($C$2:C2151=C2151)*($X$2:X2151=X2151))</f>
        <v/>
      </c>
      <c r="AB2151" s="4">
        <f>MIN(4,INT((AA2151-1)*4/COUNTIF($C$2:$C$3444,C2151))+1)</f>
        <v/>
      </c>
    </row>
    <row r="2152">
      <c r="A2152" s="5" t="inlineStr">
        <is>
          <t>W02497</t>
        </is>
      </c>
      <c r="B2152" s="5" t="inlineStr">
        <is>
          <t>IT · Milan</t>
        </is>
      </c>
      <c r="C2152" s="5" t="inlineStr">
        <is>
          <t>IT</t>
        </is>
      </c>
      <c r="D2152" s="5" t="inlineStr">
        <is>
          <t>Milan</t>
        </is>
      </c>
      <c r="E2152" s="5" t="inlineStr">
        <is>
          <t>Customer Service</t>
        </is>
      </c>
      <c r="F2152" s="5" t="inlineStr">
        <is>
          <t>L1</t>
        </is>
      </c>
      <c r="G2152" s="5" t="inlineStr">
        <is>
          <t>Customer Service L1</t>
        </is>
      </c>
      <c r="H2152" s="5" t="inlineStr">
        <is>
          <t>F</t>
        </is>
      </c>
      <c r="I2152" s="5" t="inlineStr">
        <is>
          <t>Permanent</t>
        </is>
      </c>
      <c r="J2152" s="5" t="inlineStr">
        <is>
          <t>Remote</t>
        </is>
      </c>
      <c r="K2152" s="5" t="n">
        <v>1</v>
      </c>
      <c r="L2152" s="5" t="n">
        <v>40</v>
      </c>
      <c r="M2152" s="5" t="n">
        <v>4</v>
      </c>
      <c r="N2152" s="41" t="n">
        <v>21100</v>
      </c>
      <c r="O2152" s="41" t="n">
        <v>0</v>
      </c>
      <c r="P2152" s="41" t="n">
        <v>0</v>
      </c>
      <c r="Q2152" s="41" t="n">
        <v>0</v>
      </c>
      <c r="R2152" s="41" t="n">
        <v>0</v>
      </c>
      <c r="S2152" s="28">
        <f>L2152*Settings!$C$7</f>
        <v/>
      </c>
      <c r="T2152" s="34">
        <f>O2152+P2152+Q2152+R2152</f>
        <v/>
      </c>
      <c r="U2152" s="34">
        <f>N2152+T2152</f>
        <v/>
      </c>
      <c r="V2152" s="33">
        <f>N2152/S2152</f>
        <v/>
      </c>
      <c r="W2152" s="33">
        <f>T2152/S2152</f>
        <v/>
      </c>
      <c r="X2152" s="33">
        <f>U2152/S2152</f>
        <v/>
      </c>
      <c r="Y2152" s="4">
        <f>IF(T2152&gt;0,1,0)</f>
        <v/>
      </c>
      <c r="Z2152" s="4">
        <f>INDEX('Job Evaluation'!$I$5:$I$40,MATCH(G2152,'Job Evaluation'!$A$5:$A$40,0))</f>
        <v/>
      </c>
      <c r="AA2152" s="4">
        <f>SUMPRODUCT(($C$2:$C$3444=C2152)*($X$2:$X$3444&lt;X2152))+SUMPRODUCT(($C$2:C2152=C2152)*($X$2:X2152=X2152))</f>
        <v/>
      </c>
      <c r="AB2152" s="4">
        <f>MIN(4,INT((AA2152-1)*4/COUNTIF($C$2:$C$3444,C2152))+1)</f>
        <v/>
      </c>
    </row>
    <row r="2153">
      <c r="A2153" s="5" t="inlineStr">
        <is>
          <t>W02498</t>
        </is>
      </c>
      <c r="B2153" s="5" t="inlineStr">
        <is>
          <t>DE · Munich</t>
        </is>
      </c>
      <c r="C2153" s="5" t="inlineStr">
        <is>
          <t>DE</t>
        </is>
      </c>
      <c r="D2153" s="5" t="inlineStr">
        <is>
          <t>Munich</t>
        </is>
      </c>
      <c r="E2153" s="5" t="inlineStr">
        <is>
          <t>Sales</t>
        </is>
      </c>
      <c r="F2153" s="5" t="inlineStr">
        <is>
          <t>L1</t>
        </is>
      </c>
      <c r="G2153" s="5" t="inlineStr">
        <is>
          <t>Sales L1</t>
        </is>
      </c>
      <c r="H2153" s="5" t="inlineStr">
        <is>
          <t>F</t>
        </is>
      </c>
      <c r="I2153" s="5" t="inlineStr">
        <is>
          <t>Permanent</t>
        </is>
      </c>
      <c r="J2153" s="5" t="inlineStr">
        <is>
          <t>Hybrid</t>
        </is>
      </c>
      <c r="K2153" s="5" t="n">
        <v>0.8</v>
      </c>
      <c r="L2153" s="5" t="n">
        <v>32</v>
      </c>
      <c r="M2153" s="5" t="n">
        <v>4</v>
      </c>
      <c r="N2153" s="41" t="n">
        <v>33080</v>
      </c>
      <c r="O2153" s="41" t="n">
        <v>0</v>
      </c>
      <c r="P2153" s="41" t="n">
        <v>5360</v>
      </c>
      <c r="Q2153" s="41" t="n">
        <v>0</v>
      </c>
      <c r="R2153" s="41" t="n">
        <v>0</v>
      </c>
      <c r="S2153" s="28">
        <f>L2153*Settings!$C$7</f>
        <v/>
      </c>
      <c r="T2153" s="34">
        <f>O2153+P2153+Q2153+R2153</f>
        <v/>
      </c>
      <c r="U2153" s="34">
        <f>N2153+T2153</f>
        <v/>
      </c>
      <c r="V2153" s="33">
        <f>N2153/S2153</f>
        <v/>
      </c>
      <c r="W2153" s="33">
        <f>T2153/S2153</f>
        <v/>
      </c>
      <c r="X2153" s="33">
        <f>U2153/S2153</f>
        <v/>
      </c>
      <c r="Y2153" s="4">
        <f>IF(T2153&gt;0,1,0)</f>
        <v/>
      </c>
      <c r="Z2153" s="4">
        <f>INDEX('Job Evaluation'!$I$5:$I$40,MATCH(G2153,'Job Evaluation'!$A$5:$A$40,0))</f>
        <v/>
      </c>
      <c r="AA2153" s="4">
        <f>SUMPRODUCT(($C$2:$C$3444=C2153)*($X$2:$X$3444&lt;X2153))+SUMPRODUCT(($C$2:C2153=C2153)*($X$2:X2153=X2153))</f>
        <v/>
      </c>
      <c r="AB2153" s="4">
        <f>MIN(4,INT((AA2153-1)*4/COUNTIF($C$2:$C$3444,C2153))+1)</f>
        <v/>
      </c>
    </row>
    <row r="2154">
      <c r="A2154" s="5" t="inlineStr">
        <is>
          <t>W02499</t>
        </is>
      </c>
      <c r="B2154" s="5" t="inlineStr">
        <is>
          <t>DE · Munich</t>
        </is>
      </c>
      <c r="C2154" s="5" t="inlineStr">
        <is>
          <t>DE</t>
        </is>
      </c>
      <c r="D2154" s="5" t="inlineStr">
        <is>
          <t>Munich</t>
        </is>
      </c>
      <c r="E2154" s="5" t="inlineStr">
        <is>
          <t>Tech</t>
        </is>
      </c>
      <c r="F2154" s="5" t="inlineStr">
        <is>
          <t>L5</t>
        </is>
      </c>
      <c r="G2154" s="5" t="inlineStr">
        <is>
          <t>Tech L5</t>
        </is>
      </c>
      <c r="H2154" s="5" t="inlineStr">
        <is>
          <t>M</t>
        </is>
      </c>
      <c r="I2154" s="5" t="inlineStr">
        <is>
          <t>Permanent</t>
        </is>
      </c>
      <c r="J2154" s="5" t="inlineStr">
        <is>
          <t>Hybrid</t>
        </is>
      </c>
      <c r="K2154" s="5" t="n">
        <v>1</v>
      </c>
      <c r="L2154" s="5" t="n">
        <v>40</v>
      </c>
      <c r="M2154" s="5" t="n">
        <v>3</v>
      </c>
      <c r="N2154" s="41" t="n">
        <v>136850</v>
      </c>
      <c r="O2154" s="41" t="n">
        <v>16650</v>
      </c>
      <c r="P2154" s="41" t="n">
        <v>0</v>
      </c>
      <c r="Q2154" s="41" t="n">
        <v>0</v>
      </c>
      <c r="R2154" s="41" t="n">
        <v>7200</v>
      </c>
      <c r="S2154" s="28">
        <f>L2154*Settings!$C$7</f>
        <v/>
      </c>
      <c r="T2154" s="34">
        <f>O2154+P2154+Q2154+R2154</f>
        <v/>
      </c>
      <c r="U2154" s="34">
        <f>N2154+T2154</f>
        <v/>
      </c>
      <c r="V2154" s="33">
        <f>N2154/S2154</f>
        <v/>
      </c>
      <c r="W2154" s="33">
        <f>T2154/S2154</f>
        <v/>
      </c>
      <c r="X2154" s="33">
        <f>U2154/S2154</f>
        <v/>
      </c>
      <c r="Y2154" s="4">
        <f>IF(T2154&gt;0,1,0)</f>
        <v/>
      </c>
      <c r="Z2154" s="4">
        <f>INDEX('Job Evaluation'!$I$5:$I$40,MATCH(G2154,'Job Evaluation'!$A$5:$A$40,0))</f>
        <v/>
      </c>
      <c r="AA2154" s="4">
        <f>SUMPRODUCT(($C$2:$C$3444=C2154)*($X$2:$X$3444&lt;X2154))+SUMPRODUCT(($C$2:C2154=C2154)*($X$2:X2154=X2154))</f>
        <v/>
      </c>
      <c r="AB2154" s="4">
        <f>MIN(4,INT((AA2154-1)*4/COUNTIF($C$2:$C$3444,C2154))+1)</f>
        <v/>
      </c>
    </row>
    <row r="2155">
      <c r="A2155" s="5" t="inlineStr">
        <is>
          <t>W02500</t>
        </is>
      </c>
      <c r="B2155" s="5" t="inlineStr">
        <is>
          <t>DE · Munich</t>
        </is>
      </c>
      <c r="C2155" s="5" t="inlineStr">
        <is>
          <t>DE</t>
        </is>
      </c>
      <c r="D2155" s="5" t="inlineStr">
        <is>
          <t>Munich</t>
        </is>
      </c>
      <c r="E2155" s="5" t="inlineStr">
        <is>
          <t>Customer Service</t>
        </is>
      </c>
      <c r="F2155" s="5" t="inlineStr">
        <is>
          <t>L3</t>
        </is>
      </c>
      <c r="G2155" s="5" t="inlineStr">
        <is>
          <t>Customer Service L3</t>
        </is>
      </c>
      <c r="H2155" s="5" t="inlineStr">
        <is>
          <t>F</t>
        </is>
      </c>
      <c r="I2155" s="5" t="inlineStr">
        <is>
          <t>Permanent</t>
        </is>
      </c>
      <c r="J2155" s="5" t="inlineStr">
        <is>
          <t>Onsite</t>
        </is>
      </c>
      <c r="K2155" s="5" t="n">
        <v>1</v>
      </c>
      <c r="L2155" s="5" t="n">
        <v>40</v>
      </c>
      <c r="M2155" s="5" t="n">
        <v>4</v>
      </c>
      <c r="N2155" s="41" t="n">
        <v>53450</v>
      </c>
      <c r="O2155" s="41" t="n">
        <v>3260</v>
      </c>
      <c r="P2155" s="41" t="n">
        <v>0</v>
      </c>
      <c r="Q2155" s="41" t="n">
        <v>1800</v>
      </c>
      <c r="R2155" s="41" t="n">
        <v>0</v>
      </c>
      <c r="S2155" s="28">
        <f>L2155*Settings!$C$7</f>
        <v/>
      </c>
      <c r="T2155" s="34">
        <f>O2155+P2155+Q2155+R2155</f>
        <v/>
      </c>
      <c r="U2155" s="34">
        <f>N2155+T2155</f>
        <v/>
      </c>
      <c r="V2155" s="33">
        <f>N2155/S2155</f>
        <v/>
      </c>
      <c r="W2155" s="33">
        <f>T2155/S2155</f>
        <v/>
      </c>
      <c r="X2155" s="33">
        <f>U2155/S2155</f>
        <v/>
      </c>
      <c r="Y2155" s="4">
        <f>IF(T2155&gt;0,1,0)</f>
        <v/>
      </c>
      <c r="Z2155" s="4">
        <f>INDEX('Job Evaluation'!$I$5:$I$40,MATCH(G2155,'Job Evaluation'!$A$5:$A$40,0))</f>
        <v/>
      </c>
      <c r="AA2155" s="4">
        <f>SUMPRODUCT(($C$2:$C$3444=C2155)*($X$2:$X$3444&lt;X2155))+SUMPRODUCT(($C$2:C2155=C2155)*($X$2:X2155=X2155))</f>
        <v/>
      </c>
      <c r="AB2155" s="4">
        <f>MIN(4,INT((AA2155-1)*4/COUNTIF($C$2:$C$3444,C2155))+1)</f>
        <v/>
      </c>
    </row>
    <row r="2156">
      <c r="A2156" s="5" t="inlineStr">
        <is>
          <t>W02501</t>
        </is>
      </c>
      <c r="B2156" s="5" t="inlineStr">
        <is>
          <t>DE · Munich</t>
        </is>
      </c>
      <c r="C2156" s="5" t="inlineStr">
        <is>
          <t>DE</t>
        </is>
      </c>
      <c r="D2156" s="5" t="inlineStr">
        <is>
          <t>Munich</t>
        </is>
      </c>
      <c r="E2156" s="5" t="inlineStr">
        <is>
          <t>Operations</t>
        </is>
      </c>
      <c r="F2156" s="5" t="inlineStr">
        <is>
          <t>L2</t>
        </is>
      </c>
      <c r="G2156" s="5" t="inlineStr">
        <is>
          <t>Operations L2</t>
        </is>
      </c>
      <c r="H2156" s="5" t="inlineStr">
        <is>
          <t>F</t>
        </is>
      </c>
      <c r="I2156" s="5" t="inlineStr">
        <is>
          <t>Fixed-term</t>
        </is>
      </c>
      <c r="J2156" s="5" t="inlineStr">
        <is>
          <t>Hybrid</t>
        </is>
      </c>
      <c r="K2156" s="5" t="n">
        <v>0.8</v>
      </c>
      <c r="L2156" s="5" t="n">
        <v>32</v>
      </c>
      <c r="M2156" s="5" t="n">
        <v>2</v>
      </c>
      <c r="N2156" s="41" t="n">
        <v>33520</v>
      </c>
      <c r="O2156" s="41" t="n">
        <v>0</v>
      </c>
      <c r="P2156" s="41" t="n">
        <v>0</v>
      </c>
      <c r="Q2156" s="41" t="n">
        <v>0</v>
      </c>
      <c r="R2156" s="41" t="n">
        <v>0</v>
      </c>
      <c r="S2156" s="28">
        <f>L2156*Settings!$C$7</f>
        <v/>
      </c>
      <c r="T2156" s="34">
        <f>O2156+P2156+Q2156+R2156</f>
        <v/>
      </c>
      <c r="U2156" s="34">
        <f>N2156+T2156</f>
        <v/>
      </c>
      <c r="V2156" s="33">
        <f>N2156/S2156</f>
        <v/>
      </c>
      <c r="W2156" s="33">
        <f>T2156/S2156</f>
        <v/>
      </c>
      <c r="X2156" s="33">
        <f>U2156/S2156</f>
        <v/>
      </c>
      <c r="Y2156" s="4">
        <f>IF(T2156&gt;0,1,0)</f>
        <v/>
      </c>
      <c r="Z2156" s="4">
        <f>INDEX('Job Evaluation'!$I$5:$I$40,MATCH(G2156,'Job Evaluation'!$A$5:$A$40,0))</f>
        <v/>
      </c>
      <c r="AA2156" s="4">
        <f>SUMPRODUCT(($C$2:$C$3444=C2156)*($X$2:$X$3444&lt;X2156))+SUMPRODUCT(($C$2:C2156=C2156)*($X$2:X2156=X2156))</f>
        <v/>
      </c>
      <c r="AB2156" s="4">
        <f>MIN(4,INT((AA2156-1)*4/COUNTIF($C$2:$C$3444,C2156))+1)</f>
        <v/>
      </c>
    </row>
    <row r="2157">
      <c r="A2157" s="5" t="inlineStr">
        <is>
          <t>W02503</t>
        </is>
      </c>
      <c r="B2157" s="5" t="inlineStr">
        <is>
          <t>PL · Kraków</t>
        </is>
      </c>
      <c r="C2157" s="5" t="inlineStr">
        <is>
          <t>PL</t>
        </is>
      </c>
      <c r="D2157" s="5" t="inlineStr">
        <is>
          <t>Krakow</t>
        </is>
      </c>
      <c r="E2157" s="5" t="inlineStr">
        <is>
          <t>Customer Service</t>
        </is>
      </c>
      <c r="F2157" s="5" t="inlineStr">
        <is>
          <t>L4</t>
        </is>
      </c>
      <c r="G2157" s="5" t="inlineStr">
        <is>
          <t>Customer Service L4</t>
        </is>
      </c>
      <c r="H2157" s="5" t="inlineStr">
        <is>
          <t>M</t>
        </is>
      </c>
      <c r="I2157" s="5" t="inlineStr">
        <is>
          <t>Permanent</t>
        </is>
      </c>
      <c r="J2157" s="5" t="inlineStr">
        <is>
          <t>Hybrid</t>
        </is>
      </c>
      <c r="K2157" s="5" t="n">
        <v>1</v>
      </c>
      <c r="L2157" s="5" t="n">
        <v>40</v>
      </c>
      <c r="M2157" s="5" t="n">
        <v>3</v>
      </c>
      <c r="N2157" s="41" t="n">
        <v>39400</v>
      </c>
      <c r="O2157" s="41" t="n">
        <v>3180</v>
      </c>
      <c r="P2157" s="41" t="n">
        <v>0</v>
      </c>
      <c r="Q2157" s="41" t="n">
        <v>0</v>
      </c>
      <c r="R2157" s="41" t="n">
        <v>0</v>
      </c>
      <c r="S2157" s="28">
        <f>L2157*Settings!$C$7</f>
        <v/>
      </c>
      <c r="T2157" s="34">
        <f>O2157+P2157+Q2157+R2157</f>
        <v/>
      </c>
      <c r="U2157" s="34">
        <f>N2157+T2157</f>
        <v/>
      </c>
      <c r="V2157" s="33">
        <f>N2157/S2157</f>
        <v/>
      </c>
      <c r="W2157" s="33">
        <f>T2157/S2157</f>
        <v/>
      </c>
      <c r="X2157" s="33">
        <f>U2157/S2157</f>
        <v/>
      </c>
      <c r="Y2157" s="4">
        <f>IF(T2157&gt;0,1,0)</f>
        <v/>
      </c>
      <c r="Z2157" s="4">
        <f>INDEX('Job Evaluation'!$I$5:$I$40,MATCH(G2157,'Job Evaluation'!$A$5:$A$40,0))</f>
        <v/>
      </c>
      <c r="AA2157" s="4">
        <f>SUMPRODUCT(($C$2:$C$3444=C2157)*($X$2:$X$3444&lt;X2157))+SUMPRODUCT(($C$2:C2157=C2157)*($X$2:X2157=X2157))</f>
        <v/>
      </c>
      <c r="AB2157" s="4">
        <f>MIN(4,INT((AA2157-1)*4/COUNTIF($C$2:$C$3444,C2157))+1)</f>
        <v/>
      </c>
    </row>
    <row r="2158">
      <c r="A2158" s="5" t="inlineStr">
        <is>
          <t>W02504</t>
        </is>
      </c>
      <c r="B2158" s="5" t="inlineStr">
        <is>
          <t>ES · Barcelona</t>
        </is>
      </c>
      <c r="C2158" s="5" t="inlineStr">
        <is>
          <t>ES</t>
        </is>
      </c>
      <c r="D2158" s="5" t="inlineStr">
        <is>
          <t>Barcelona</t>
        </is>
      </c>
      <c r="E2158" s="5" t="inlineStr">
        <is>
          <t>Finance</t>
        </is>
      </c>
      <c r="F2158" s="5" t="inlineStr">
        <is>
          <t>L1</t>
        </is>
      </c>
      <c r="G2158" s="5" t="inlineStr">
        <is>
          <t>Finance L1</t>
        </is>
      </c>
      <c r="H2158" s="5" t="inlineStr">
        <is>
          <t>M</t>
        </is>
      </c>
      <c r="I2158" s="5" t="inlineStr">
        <is>
          <t>Permanent</t>
        </is>
      </c>
      <c r="J2158" s="5" t="inlineStr">
        <is>
          <t>Hybrid</t>
        </is>
      </c>
      <c r="K2158" s="5" t="n">
        <v>1</v>
      </c>
      <c r="L2158" s="5" t="n">
        <v>40</v>
      </c>
      <c r="M2158" s="5" t="n">
        <v>3</v>
      </c>
      <c r="N2158" s="41" t="n">
        <v>27200</v>
      </c>
      <c r="O2158" s="41" t="n">
        <v>0</v>
      </c>
      <c r="P2158" s="41" t="n">
        <v>0</v>
      </c>
      <c r="Q2158" s="41" t="n">
        <v>0</v>
      </c>
      <c r="R2158" s="41" t="n">
        <v>0</v>
      </c>
      <c r="S2158" s="28">
        <f>L2158*Settings!$C$7</f>
        <v/>
      </c>
      <c r="T2158" s="34">
        <f>O2158+P2158+Q2158+R2158</f>
        <v/>
      </c>
      <c r="U2158" s="34">
        <f>N2158+T2158</f>
        <v/>
      </c>
      <c r="V2158" s="33">
        <f>N2158/S2158</f>
        <v/>
      </c>
      <c r="W2158" s="33">
        <f>T2158/S2158</f>
        <v/>
      </c>
      <c r="X2158" s="33">
        <f>U2158/S2158</f>
        <v/>
      </c>
      <c r="Y2158" s="4">
        <f>IF(T2158&gt;0,1,0)</f>
        <v/>
      </c>
      <c r="Z2158" s="4">
        <f>INDEX('Job Evaluation'!$I$5:$I$40,MATCH(G2158,'Job Evaluation'!$A$5:$A$40,0))</f>
        <v/>
      </c>
      <c r="AA2158" s="4">
        <f>SUMPRODUCT(($C$2:$C$3444=C2158)*($X$2:$X$3444&lt;X2158))+SUMPRODUCT(($C$2:C2158=C2158)*($X$2:X2158=X2158))</f>
        <v/>
      </c>
      <c r="AB2158" s="4">
        <f>MIN(4,INT((AA2158-1)*4/COUNTIF($C$2:$C$3444,C2158))+1)</f>
        <v/>
      </c>
    </row>
    <row r="2159">
      <c r="A2159" s="5" t="inlineStr">
        <is>
          <t>W02506</t>
        </is>
      </c>
      <c r="B2159" s="5" t="inlineStr">
        <is>
          <t>DE · Munich</t>
        </is>
      </c>
      <c r="C2159" s="5" t="inlineStr">
        <is>
          <t>DE</t>
        </is>
      </c>
      <c r="D2159" s="5" t="inlineStr">
        <is>
          <t>Munich</t>
        </is>
      </c>
      <c r="E2159" s="5" t="inlineStr">
        <is>
          <t>Operations</t>
        </is>
      </c>
      <c r="F2159" s="5" t="inlineStr">
        <is>
          <t>L2</t>
        </is>
      </c>
      <c r="G2159" s="5" t="inlineStr">
        <is>
          <t>Operations L2</t>
        </is>
      </c>
      <c r="H2159" s="5" t="inlineStr">
        <is>
          <t>M</t>
        </is>
      </c>
      <c r="I2159" s="5" t="inlineStr">
        <is>
          <t>Permanent</t>
        </is>
      </c>
      <c r="J2159" s="5" t="inlineStr">
        <is>
          <t>Hybrid</t>
        </is>
      </c>
      <c r="K2159" s="5" t="n">
        <v>1</v>
      </c>
      <c r="L2159" s="5" t="n">
        <v>40</v>
      </c>
      <c r="M2159" s="5" t="n">
        <v>4</v>
      </c>
      <c r="N2159" s="41" t="n">
        <v>45600</v>
      </c>
      <c r="O2159" s="41" t="n">
        <v>0</v>
      </c>
      <c r="P2159" s="41" t="n">
        <v>0</v>
      </c>
      <c r="Q2159" s="41" t="n">
        <v>0</v>
      </c>
      <c r="R2159" s="41" t="n">
        <v>0</v>
      </c>
      <c r="S2159" s="28">
        <f>L2159*Settings!$C$7</f>
        <v/>
      </c>
      <c r="T2159" s="34">
        <f>O2159+P2159+Q2159+R2159</f>
        <v/>
      </c>
      <c r="U2159" s="34">
        <f>N2159+T2159</f>
        <v/>
      </c>
      <c r="V2159" s="33">
        <f>N2159/S2159</f>
        <v/>
      </c>
      <c r="W2159" s="33">
        <f>T2159/S2159</f>
        <v/>
      </c>
      <c r="X2159" s="33">
        <f>U2159/S2159</f>
        <v/>
      </c>
      <c r="Y2159" s="4">
        <f>IF(T2159&gt;0,1,0)</f>
        <v/>
      </c>
      <c r="Z2159" s="4">
        <f>INDEX('Job Evaluation'!$I$5:$I$40,MATCH(G2159,'Job Evaluation'!$A$5:$A$40,0))</f>
        <v/>
      </c>
      <c r="AA2159" s="4">
        <f>SUMPRODUCT(($C$2:$C$3444=C2159)*($X$2:$X$3444&lt;X2159))+SUMPRODUCT(($C$2:C2159=C2159)*($X$2:X2159=X2159))</f>
        <v/>
      </c>
      <c r="AB2159" s="4">
        <f>MIN(4,INT((AA2159-1)*4/COUNTIF($C$2:$C$3444,C2159))+1)</f>
        <v/>
      </c>
    </row>
    <row r="2160">
      <c r="A2160" s="5" t="inlineStr">
        <is>
          <t>W02507</t>
        </is>
      </c>
      <c r="B2160" s="5" t="inlineStr">
        <is>
          <t>DE · Munich</t>
        </is>
      </c>
      <c r="C2160" s="5" t="inlineStr">
        <is>
          <t>DE</t>
        </is>
      </c>
      <c r="D2160" s="5" t="inlineStr">
        <is>
          <t>Munich</t>
        </is>
      </c>
      <c r="E2160" s="5" t="inlineStr">
        <is>
          <t>Operations</t>
        </is>
      </c>
      <c r="F2160" s="5" t="inlineStr">
        <is>
          <t>L3</t>
        </is>
      </c>
      <c r="G2160" s="5" t="inlineStr">
        <is>
          <t>Operations L3</t>
        </is>
      </c>
      <c r="H2160" s="5" t="inlineStr">
        <is>
          <t>M</t>
        </is>
      </c>
      <c r="I2160" s="5" t="inlineStr">
        <is>
          <t>Permanent</t>
        </is>
      </c>
      <c r="J2160" s="5" t="inlineStr">
        <is>
          <t>Onsite</t>
        </is>
      </c>
      <c r="K2160" s="5" t="n">
        <v>1</v>
      </c>
      <c r="L2160" s="5" t="n">
        <v>40</v>
      </c>
      <c r="M2160" s="5" t="n">
        <v>3</v>
      </c>
      <c r="N2160" s="41" t="n">
        <v>60050</v>
      </c>
      <c r="O2160" s="41" t="n">
        <v>3340</v>
      </c>
      <c r="P2160" s="41" t="n">
        <v>0</v>
      </c>
      <c r="Q2160" s="41" t="n">
        <v>1800</v>
      </c>
      <c r="R2160" s="41" t="n">
        <v>0</v>
      </c>
      <c r="S2160" s="28">
        <f>L2160*Settings!$C$7</f>
        <v/>
      </c>
      <c r="T2160" s="34">
        <f>O2160+P2160+Q2160+R2160</f>
        <v/>
      </c>
      <c r="U2160" s="34">
        <f>N2160+T2160</f>
        <v/>
      </c>
      <c r="V2160" s="33">
        <f>N2160/S2160</f>
        <v/>
      </c>
      <c r="W2160" s="33">
        <f>T2160/S2160</f>
        <v/>
      </c>
      <c r="X2160" s="33">
        <f>U2160/S2160</f>
        <v/>
      </c>
      <c r="Y2160" s="4">
        <f>IF(T2160&gt;0,1,0)</f>
        <v/>
      </c>
      <c r="Z2160" s="4">
        <f>INDEX('Job Evaluation'!$I$5:$I$40,MATCH(G2160,'Job Evaluation'!$A$5:$A$40,0))</f>
        <v/>
      </c>
      <c r="AA2160" s="4">
        <f>SUMPRODUCT(($C$2:$C$3444=C2160)*($X$2:$X$3444&lt;X2160))+SUMPRODUCT(($C$2:C2160=C2160)*($X$2:X2160=X2160))</f>
        <v/>
      </c>
      <c r="AB2160" s="4">
        <f>MIN(4,INT((AA2160-1)*4/COUNTIF($C$2:$C$3444,C2160))+1)</f>
        <v/>
      </c>
    </row>
    <row r="2161">
      <c r="A2161" s="5" t="inlineStr">
        <is>
          <t>W02508</t>
        </is>
      </c>
      <c r="B2161" s="5" t="inlineStr">
        <is>
          <t>ES · Barcelona</t>
        </is>
      </c>
      <c r="C2161" s="5" t="inlineStr">
        <is>
          <t>ES</t>
        </is>
      </c>
      <c r="D2161" s="5" t="inlineStr">
        <is>
          <t>Barcelona</t>
        </is>
      </c>
      <c r="E2161" s="5" t="inlineStr">
        <is>
          <t>Operations</t>
        </is>
      </c>
      <c r="F2161" s="5" t="inlineStr">
        <is>
          <t>L4</t>
        </is>
      </c>
      <c r="G2161" s="5" t="inlineStr">
        <is>
          <t>Operations L4</t>
        </is>
      </c>
      <c r="H2161" s="5" t="inlineStr">
        <is>
          <t>F</t>
        </is>
      </c>
      <c r="I2161" s="5" t="inlineStr">
        <is>
          <t>Permanent</t>
        </is>
      </c>
      <c r="J2161" s="5" t="inlineStr">
        <is>
          <t>Hybrid</t>
        </is>
      </c>
      <c r="K2161" s="5" t="n">
        <v>1</v>
      </c>
      <c r="L2161" s="5" t="n">
        <v>40</v>
      </c>
      <c r="M2161" s="5" t="n">
        <v>3</v>
      </c>
      <c r="N2161" s="41" t="n">
        <v>46950</v>
      </c>
      <c r="O2161" s="41" t="n">
        <v>3190</v>
      </c>
      <c r="P2161" s="41" t="n">
        <v>0</v>
      </c>
      <c r="Q2161" s="41" t="n">
        <v>0</v>
      </c>
      <c r="R2161" s="41" t="n">
        <v>0</v>
      </c>
      <c r="S2161" s="28">
        <f>L2161*Settings!$C$7</f>
        <v/>
      </c>
      <c r="T2161" s="34">
        <f>O2161+P2161+Q2161+R2161</f>
        <v/>
      </c>
      <c r="U2161" s="34">
        <f>N2161+T2161</f>
        <v/>
      </c>
      <c r="V2161" s="33">
        <f>N2161/S2161</f>
        <v/>
      </c>
      <c r="W2161" s="33">
        <f>T2161/S2161</f>
        <v/>
      </c>
      <c r="X2161" s="33">
        <f>U2161/S2161</f>
        <v/>
      </c>
      <c r="Y2161" s="4">
        <f>IF(T2161&gt;0,1,0)</f>
        <v/>
      </c>
      <c r="Z2161" s="4">
        <f>INDEX('Job Evaluation'!$I$5:$I$40,MATCH(G2161,'Job Evaluation'!$A$5:$A$40,0))</f>
        <v/>
      </c>
      <c r="AA2161" s="4">
        <f>SUMPRODUCT(($C$2:$C$3444=C2161)*($X$2:$X$3444&lt;X2161))+SUMPRODUCT(($C$2:C2161=C2161)*($X$2:X2161=X2161))</f>
        <v/>
      </c>
      <c r="AB2161" s="4">
        <f>MIN(4,INT((AA2161-1)*4/COUNTIF($C$2:$C$3444,C2161))+1)</f>
        <v/>
      </c>
    </row>
    <row r="2162">
      <c r="A2162" s="5" t="inlineStr">
        <is>
          <t>W02509</t>
        </is>
      </c>
      <c r="B2162" s="5" t="inlineStr">
        <is>
          <t>DE · Munich</t>
        </is>
      </c>
      <c r="C2162" s="5" t="inlineStr">
        <is>
          <t>DE</t>
        </is>
      </c>
      <c r="D2162" s="5" t="inlineStr">
        <is>
          <t>Munich</t>
        </is>
      </c>
      <c r="E2162" s="5" t="inlineStr">
        <is>
          <t>Sales</t>
        </is>
      </c>
      <c r="F2162" s="5" t="inlineStr">
        <is>
          <t>L1</t>
        </is>
      </c>
      <c r="G2162" s="5" t="inlineStr">
        <is>
          <t>Sales L1</t>
        </is>
      </c>
      <c r="H2162" s="5" t="inlineStr">
        <is>
          <t>M</t>
        </is>
      </c>
      <c r="I2162" s="5" t="inlineStr">
        <is>
          <t>Permanent</t>
        </is>
      </c>
      <c r="J2162" s="5" t="inlineStr">
        <is>
          <t>Onsite</t>
        </is>
      </c>
      <c r="K2162" s="5" t="n">
        <v>1</v>
      </c>
      <c r="L2162" s="5" t="n">
        <v>40</v>
      </c>
      <c r="M2162" s="5" t="n">
        <v>2</v>
      </c>
      <c r="N2162" s="41" t="n">
        <v>40450</v>
      </c>
      <c r="O2162" s="41" t="n">
        <v>0</v>
      </c>
      <c r="P2162" s="41" t="n">
        <v>3650</v>
      </c>
      <c r="Q2162" s="41" t="n">
        <v>0</v>
      </c>
      <c r="R2162" s="41" t="n">
        <v>0</v>
      </c>
      <c r="S2162" s="28">
        <f>L2162*Settings!$C$7</f>
        <v/>
      </c>
      <c r="T2162" s="34">
        <f>O2162+P2162+Q2162+R2162</f>
        <v/>
      </c>
      <c r="U2162" s="34">
        <f>N2162+T2162</f>
        <v/>
      </c>
      <c r="V2162" s="33">
        <f>N2162/S2162</f>
        <v/>
      </c>
      <c r="W2162" s="33">
        <f>T2162/S2162</f>
        <v/>
      </c>
      <c r="X2162" s="33">
        <f>U2162/S2162</f>
        <v/>
      </c>
      <c r="Y2162" s="4">
        <f>IF(T2162&gt;0,1,0)</f>
        <v/>
      </c>
      <c r="Z2162" s="4">
        <f>INDEX('Job Evaluation'!$I$5:$I$40,MATCH(G2162,'Job Evaluation'!$A$5:$A$40,0))</f>
        <v/>
      </c>
      <c r="AA2162" s="4">
        <f>SUMPRODUCT(($C$2:$C$3444=C2162)*($X$2:$X$3444&lt;X2162))+SUMPRODUCT(($C$2:C2162=C2162)*($X$2:X2162=X2162))</f>
        <v/>
      </c>
      <c r="AB2162" s="4">
        <f>MIN(4,INT((AA2162-1)*4/COUNTIF($C$2:$C$3444,C2162))+1)</f>
        <v/>
      </c>
    </row>
    <row r="2163">
      <c r="A2163" s="5" t="inlineStr">
        <is>
          <t>W02510</t>
        </is>
      </c>
      <c r="B2163" s="5" t="inlineStr">
        <is>
          <t>DE · Munich</t>
        </is>
      </c>
      <c r="C2163" s="5" t="inlineStr">
        <is>
          <t>DE</t>
        </is>
      </c>
      <c r="D2163" s="5" t="inlineStr">
        <is>
          <t>Munich</t>
        </is>
      </c>
      <c r="E2163" s="5" t="inlineStr">
        <is>
          <t>Operations</t>
        </is>
      </c>
      <c r="F2163" s="5" t="inlineStr">
        <is>
          <t>L1</t>
        </is>
      </c>
      <c r="G2163" s="5" t="inlineStr">
        <is>
          <t>Operations L1</t>
        </is>
      </c>
      <c r="H2163" s="5" t="inlineStr">
        <is>
          <t>M</t>
        </is>
      </c>
      <c r="I2163" s="5" t="inlineStr">
        <is>
          <t>Permanent</t>
        </is>
      </c>
      <c r="J2163" s="5" t="inlineStr">
        <is>
          <t>Hybrid</t>
        </is>
      </c>
      <c r="K2163" s="5" t="n">
        <v>1</v>
      </c>
      <c r="L2163" s="5" t="n">
        <v>40</v>
      </c>
      <c r="M2163" s="5" t="n">
        <v>4</v>
      </c>
      <c r="N2163" s="41" t="n">
        <v>33300</v>
      </c>
      <c r="O2163" s="41" t="n">
        <v>0</v>
      </c>
      <c r="P2163" s="41" t="n">
        <v>0</v>
      </c>
      <c r="Q2163" s="41" t="n">
        <v>0</v>
      </c>
      <c r="R2163" s="41" t="n">
        <v>0</v>
      </c>
      <c r="S2163" s="28">
        <f>L2163*Settings!$C$7</f>
        <v/>
      </c>
      <c r="T2163" s="34">
        <f>O2163+P2163+Q2163+R2163</f>
        <v/>
      </c>
      <c r="U2163" s="34">
        <f>N2163+T2163</f>
        <v/>
      </c>
      <c r="V2163" s="33">
        <f>N2163/S2163</f>
        <v/>
      </c>
      <c r="W2163" s="33">
        <f>T2163/S2163</f>
        <v/>
      </c>
      <c r="X2163" s="33">
        <f>U2163/S2163</f>
        <v/>
      </c>
      <c r="Y2163" s="4">
        <f>IF(T2163&gt;0,1,0)</f>
        <v/>
      </c>
      <c r="Z2163" s="4">
        <f>INDEX('Job Evaluation'!$I$5:$I$40,MATCH(G2163,'Job Evaluation'!$A$5:$A$40,0))</f>
        <v/>
      </c>
      <c r="AA2163" s="4">
        <f>SUMPRODUCT(($C$2:$C$3444=C2163)*($X$2:$X$3444&lt;X2163))+SUMPRODUCT(($C$2:C2163=C2163)*($X$2:X2163=X2163))</f>
        <v/>
      </c>
      <c r="AB2163" s="4">
        <f>MIN(4,INT((AA2163-1)*4/COUNTIF($C$2:$C$3444,C2163))+1)</f>
        <v/>
      </c>
    </row>
    <row r="2164">
      <c r="A2164" s="5" t="inlineStr">
        <is>
          <t>W02512</t>
        </is>
      </c>
      <c r="B2164" s="5" t="inlineStr">
        <is>
          <t>DE · Munich</t>
        </is>
      </c>
      <c r="C2164" s="5" t="inlineStr">
        <is>
          <t>DE</t>
        </is>
      </c>
      <c r="D2164" s="5" t="inlineStr">
        <is>
          <t>Munich</t>
        </is>
      </c>
      <c r="E2164" s="5" t="inlineStr">
        <is>
          <t>HR</t>
        </is>
      </c>
      <c r="F2164" s="5" t="inlineStr">
        <is>
          <t>L1</t>
        </is>
      </c>
      <c r="G2164" s="5" t="inlineStr">
        <is>
          <t>HR L1</t>
        </is>
      </c>
      <c r="H2164" s="5" t="inlineStr">
        <is>
          <t>F</t>
        </is>
      </c>
      <c r="I2164" s="5" t="inlineStr">
        <is>
          <t>Permanent</t>
        </is>
      </c>
      <c r="J2164" s="5" t="inlineStr">
        <is>
          <t>Hybrid</t>
        </is>
      </c>
      <c r="K2164" s="5" t="n">
        <v>1</v>
      </c>
      <c r="L2164" s="5" t="n">
        <v>40</v>
      </c>
      <c r="M2164" s="5" t="n">
        <v>4</v>
      </c>
      <c r="N2164" s="41" t="n">
        <v>36800</v>
      </c>
      <c r="O2164" s="41" t="n">
        <v>0</v>
      </c>
      <c r="P2164" s="41" t="n">
        <v>0</v>
      </c>
      <c r="Q2164" s="41" t="n">
        <v>0</v>
      </c>
      <c r="R2164" s="41" t="n">
        <v>0</v>
      </c>
      <c r="S2164" s="28">
        <f>L2164*Settings!$C$7</f>
        <v/>
      </c>
      <c r="T2164" s="34">
        <f>O2164+P2164+Q2164+R2164</f>
        <v/>
      </c>
      <c r="U2164" s="34">
        <f>N2164+T2164</f>
        <v/>
      </c>
      <c r="V2164" s="33">
        <f>N2164/S2164</f>
        <v/>
      </c>
      <c r="W2164" s="33">
        <f>T2164/S2164</f>
        <v/>
      </c>
      <c r="X2164" s="33">
        <f>U2164/S2164</f>
        <v/>
      </c>
      <c r="Y2164" s="4">
        <f>IF(T2164&gt;0,1,0)</f>
        <v/>
      </c>
      <c r="Z2164" s="4">
        <f>INDEX('Job Evaluation'!$I$5:$I$40,MATCH(G2164,'Job Evaluation'!$A$5:$A$40,0))</f>
        <v/>
      </c>
      <c r="AA2164" s="4">
        <f>SUMPRODUCT(($C$2:$C$3444=C2164)*($X$2:$X$3444&lt;X2164))+SUMPRODUCT(($C$2:C2164=C2164)*($X$2:X2164=X2164))</f>
        <v/>
      </c>
      <c r="AB2164" s="4">
        <f>MIN(4,INT((AA2164-1)*4/COUNTIF($C$2:$C$3444,C2164))+1)</f>
        <v/>
      </c>
    </row>
    <row r="2165">
      <c r="A2165" s="5" t="inlineStr">
        <is>
          <t>W02513</t>
        </is>
      </c>
      <c r="B2165" s="5" t="inlineStr">
        <is>
          <t>ES · Barcelona</t>
        </is>
      </c>
      <c r="C2165" s="5" t="inlineStr">
        <is>
          <t>ES</t>
        </is>
      </c>
      <c r="D2165" s="5" t="inlineStr">
        <is>
          <t>Barcelona</t>
        </is>
      </c>
      <c r="E2165" s="5" t="inlineStr">
        <is>
          <t>Sales</t>
        </is>
      </c>
      <c r="F2165" s="5" t="inlineStr">
        <is>
          <t>L1</t>
        </is>
      </c>
      <c r="G2165" s="5" t="inlineStr">
        <is>
          <t>Sales L1</t>
        </is>
      </c>
      <c r="H2165" s="5" t="inlineStr">
        <is>
          <t>F</t>
        </is>
      </c>
      <c r="I2165" s="5" t="inlineStr">
        <is>
          <t>Permanent</t>
        </is>
      </c>
      <c r="J2165" s="5" t="inlineStr">
        <is>
          <t>Remote</t>
        </is>
      </c>
      <c r="K2165" s="5" t="n">
        <v>1</v>
      </c>
      <c r="L2165" s="5" t="n">
        <v>40</v>
      </c>
      <c r="M2165" s="5" t="n">
        <v>5</v>
      </c>
      <c r="N2165" s="41" t="n">
        <v>25750</v>
      </c>
      <c r="O2165" s="41" t="n">
        <v>0</v>
      </c>
      <c r="P2165" s="41" t="n">
        <v>2510</v>
      </c>
      <c r="Q2165" s="41" t="n">
        <v>0</v>
      </c>
      <c r="R2165" s="41" t="n">
        <v>0</v>
      </c>
      <c r="S2165" s="28">
        <f>L2165*Settings!$C$7</f>
        <v/>
      </c>
      <c r="T2165" s="34">
        <f>O2165+P2165+Q2165+R2165</f>
        <v/>
      </c>
      <c r="U2165" s="34">
        <f>N2165+T2165</f>
        <v/>
      </c>
      <c r="V2165" s="33">
        <f>N2165/S2165</f>
        <v/>
      </c>
      <c r="W2165" s="33">
        <f>T2165/S2165</f>
        <v/>
      </c>
      <c r="X2165" s="33">
        <f>U2165/S2165</f>
        <v/>
      </c>
      <c r="Y2165" s="4">
        <f>IF(T2165&gt;0,1,0)</f>
        <v/>
      </c>
      <c r="Z2165" s="4">
        <f>INDEX('Job Evaluation'!$I$5:$I$40,MATCH(G2165,'Job Evaluation'!$A$5:$A$40,0))</f>
        <v/>
      </c>
      <c r="AA2165" s="4">
        <f>SUMPRODUCT(($C$2:$C$3444=C2165)*($X$2:$X$3444&lt;X2165))+SUMPRODUCT(($C$2:C2165=C2165)*($X$2:X2165=X2165))</f>
        <v/>
      </c>
      <c r="AB2165" s="4">
        <f>MIN(4,INT((AA2165-1)*4/COUNTIF($C$2:$C$3444,C2165))+1)</f>
        <v/>
      </c>
    </row>
    <row r="2166">
      <c r="A2166" s="5" t="inlineStr">
        <is>
          <t>W02514</t>
        </is>
      </c>
      <c r="B2166" s="5" t="inlineStr">
        <is>
          <t>PL · Kraków</t>
        </is>
      </c>
      <c r="C2166" s="5" t="inlineStr">
        <is>
          <t>PL</t>
        </is>
      </c>
      <c r="D2166" s="5" t="inlineStr">
        <is>
          <t>Krakow</t>
        </is>
      </c>
      <c r="E2166" s="5" t="inlineStr">
        <is>
          <t>Sales</t>
        </is>
      </c>
      <c r="F2166" s="5" t="inlineStr">
        <is>
          <t>L3</t>
        </is>
      </c>
      <c r="G2166" s="5" t="inlineStr">
        <is>
          <t>Sales L3</t>
        </is>
      </c>
      <c r="H2166" s="5" t="inlineStr">
        <is>
          <t>F</t>
        </is>
      </c>
      <c r="I2166" s="5" t="inlineStr">
        <is>
          <t>Permanent</t>
        </is>
      </c>
      <c r="J2166" s="5" t="inlineStr">
        <is>
          <t>Hybrid</t>
        </is>
      </c>
      <c r="K2166" s="5" t="n">
        <v>1</v>
      </c>
      <c r="L2166" s="5" t="n">
        <v>40</v>
      </c>
      <c r="M2166" s="5" t="n">
        <v>4</v>
      </c>
      <c r="N2166" s="41" t="n">
        <v>36750</v>
      </c>
      <c r="O2166" s="41" t="n">
        <v>2220</v>
      </c>
      <c r="P2166" s="41" t="n">
        <v>3460</v>
      </c>
      <c r="Q2166" s="41" t="n">
        <v>0</v>
      </c>
      <c r="R2166" s="41" t="n">
        <v>0</v>
      </c>
      <c r="S2166" s="28">
        <f>L2166*Settings!$C$7</f>
        <v/>
      </c>
      <c r="T2166" s="34">
        <f>O2166+P2166+Q2166+R2166</f>
        <v/>
      </c>
      <c r="U2166" s="34">
        <f>N2166+T2166</f>
        <v/>
      </c>
      <c r="V2166" s="33">
        <f>N2166/S2166</f>
        <v/>
      </c>
      <c r="W2166" s="33">
        <f>T2166/S2166</f>
        <v/>
      </c>
      <c r="X2166" s="33">
        <f>U2166/S2166</f>
        <v/>
      </c>
      <c r="Y2166" s="4">
        <f>IF(T2166&gt;0,1,0)</f>
        <v/>
      </c>
      <c r="Z2166" s="4">
        <f>INDEX('Job Evaluation'!$I$5:$I$40,MATCH(G2166,'Job Evaluation'!$A$5:$A$40,0))</f>
        <v/>
      </c>
      <c r="AA2166" s="4">
        <f>SUMPRODUCT(($C$2:$C$3444=C2166)*($X$2:$X$3444&lt;X2166))+SUMPRODUCT(($C$2:C2166=C2166)*($X$2:X2166=X2166))</f>
        <v/>
      </c>
      <c r="AB2166" s="4">
        <f>MIN(4,INT((AA2166-1)*4/COUNTIF($C$2:$C$3444,C2166))+1)</f>
        <v/>
      </c>
    </row>
    <row r="2167">
      <c r="A2167" s="5" t="inlineStr">
        <is>
          <t>W02515</t>
        </is>
      </c>
      <c r="B2167" s="5" t="inlineStr">
        <is>
          <t>PL · Kraków</t>
        </is>
      </c>
      <c r="C2167" s="5" t="inlineStr">
        <is>
          <t>PL</t>
        </is>
      </c>
      <c r="D2167" s="5" t="inlineStr">
        <is>
          <t>Krakow</t>
        </is>
      </c>
      <c r="E2167" s="5" t="inlineStr">
        <is>
          <t>Customer Service</t>
        </is>
      </c>
      <c r="F2167" s="5" t="inlineStr">
        <is>
          <t>L1</t>
        </is>
      </c>
      <c r="G2167" s="5" t="inlineStr">
        <is>
          <t>Customer Service L1</t>
        </is>
      </c>
      <c r="H2167" s="5" t="inlineStr">
        <is>
          <t>F</t>
        </is>
      </c>
      <c r="I2167" s="5" t="inlineStr">
        <is>
          <t>Permanent</t>
        </is>
      </c>
      <c r="J2167" s="5" t="inlineStr">
        <is>
          <t>Remote</t>
        </is>
      </c>
      <c r="K2167" s="5" t="n">
        <v>1</v>
      </c>
      <c r="L2167" s="5" t="n">
        <v>40</v>
      </c>
      <c r="M2167" s="5" t="n">
        <v>4</v>
      </c>
      <c r="N2167" s="41" t="n">
        <v>16650</v>
      </c>
      <c r="O2167" s="41" t="n">
        <v>0</v>
      </c>
      <c r="P2167" s="41" t="n">
        <v>0</v>
      </c>
      <c r="Q2167" s="41" t="n">
        <v>0</v>
      </c>
      <c r="R2167" s="41" t="n">
        <v>0</v>
      </c>
      <c r="S2167" s="28">
        <f>L2167*Settings!$C$7</f>
        <v/>
      </c>
      <c r="T2167" s="34">
        <f>O2167+P2167+Q2167+R2167</f>
        <v/>
      </c>
      <c r="U2167" s="34">
        <f>N2167+T2167</f>
        <v/>
      </c>
      <c r="V2167" s="33">
        <f>N2167/S2167</f>
        <v/>
      </c>
      <c r="W2167" s="33">
        <f>T2167/S2167</f>
        <v/>
      </c>
      <c r="X2167" s="33">
        <f>U2167/S2167</f>
        <v/>
      </c>
      <c r="Y2167" s="4">
        <f>IF(T2167&gt;0,1,0)</f>
        <v/>
      </c>
      <c r="Z2167" s="4">
        <f>INDEX('Job Evaluation'!$I$5:$I$40,MATCH(G2167,'Job Evaluation'!$A$5:$A$40,0))</f>
        <v/>
      </c>
      <c r="AA2167" s="4">
        <f>SUMPRODUCT(($C$2:$C$3444=C2167)*($X$2:$X$3444&lt;X2167))+SUMPRODUCT(($C$2:C2167=C2167)*($X$2:X2167=X2167))</f>
        <v/>
      </c>
      <c r="AB2167" s="4">
        <f>MIN(4,INT((AA2167-1)*4/COUNTIF($C$2:$C$3444,C2167))+1)</f>
        <v/>
      </c>
    </row>
    <row r="2168">
      <c r="A2168" s="5" t="inlineStr">
        <is>
          <t>W02516</t>
        </is>
      </c>
      <c r="B2168" s="5" t="inlineStr">
        <is>
          <t>IT · Milan</t>
        </is>
      </c>
      <c r="C2168" s="5" t="inlineStr">
        <is>
          <t>IT</t>
        </is>
      </c>
      <c r="D2168" s="5" t="inlineStr">
        <is>
          <t>Milan</t>
        </is>
      </c>
      <c r="E2168" s="5" t="inlineStr">
        <is>
          <t>Customer Service</t>
        </is>
      </c>
      <c r="F2168" s="5" t="inlineStr">
        <is>
          <t>L1</t>
        </is>
      </c>
      <c r="G2168" s="5" t="inlineStr">
        <is>
          <t>Customer Service L1</t>
        </is>
      </c>
      <c r="H2168" s="5" t="inlineStr">
        <is>
          <t>F</t>
        </is>
      </c>
      <c r="I2168" s="5" t="inlineStr">
        <is>
          <t>Permanent</t>
        </is>
      </c>
      <c r="J2168" s="5" t="inlineStr">
        <is>
          <t>Hybrid</t>
        </is>
      </c>
      <c r="K2168" s="5" t="n">
        <v>1</v>
      </c>
      <c r="L2168" s="5" t="n">
        <v>40</v>
      </c>
      <c r="M2168" s="5" t="n">
        <v>3</v>
      </c>
      <c r="N2168" s="41" t="n">
        <v>24350</v>
      </c>
      <c r="O2168" s="41" t="n">
        <v>0</v>
      </c>
      <c r="P2168" s="41" t="n">
        <v>0</v>
      </c>
      <c r="Q2168" s="41" t="n">
        <v>0</v>
      </c>
      <c r="R2168" s="41" t="n">
        <v>0</v>
      </c>
      <c r="S2168" s="28">
        <f>L2168*Settings!$C$7</f>
        <v/>
      </c>
      <c r="T2168" s="34">
        <f>O2168+P2168+Q2168+R2168</f>
        <v/>
      </c>
      <c r="U2168" s="34">
        <f>N2168+T2168</f>
        <v/>
      </c>
      <c r="V2168" s="33">
        <f>N2168/S2168</f>
        <v/>
      </c>
      <c r="W2168" s="33">
        <f>T2168/S2168</f>
        <v/>
      </c>
      <c r="X2168" s="33">
        <f>U2168/S2168</f>
        <v/>
      </c>
      <c r="Y2168" s="4">
        <f>IF(T2168&gt;0,1,0)</f>
        <v/>
      </c>
      <c r="Z2168" s="4">
        <f>INDEX('Job Evaluation'!$I$5:$I$40,MATCH(G2168,'Job Evaluation'!$A$5:$A$40,0))</f>
        <v/>
      </c>
      <c r="AA2168" s="4">
        <f>SUMPRODUCT(($C$2:$C$3444=C2168)*($X$2:$X$3444&lt;X2168))+SUMPRODUCT(($C$2:C2168=C2168)*($X$2:X2168=X2168))</f>
        <v/>
      </c>
      <c r="AB2168" s="4">
        <f>MIN(4,INT((AA2168-1)*4/COUNTIF($C$2:$C$3444,C2168))+1)</f>
        <v/>
      </c>
    </row>
    <row r="2169">
      <c r="A2169" s="5" t="inlineStr">
        <is>
          <t>W02517</t>
        </is>
      </c>
      <c r="B2169" s="5" t="inlineStr">
        <is>
          <t>IT · Milan</t>
        </is>
      </c>
      <c r="C2169" s="5" t="inlineStr">
        <is>
          <t>IT</t>
        </is>
      </c>
      <c r="D2169" s="5" t="inlineStr">
        <is>
          <t>Milan</t>
        </is>
      </c>
      <c r="E2169" s="5" t="inlineStr">
        <is>
          <t>Finance</t>
        </is>
      </c>
      <c r="F2169" s="5" t="inlineStr">
        <is>
          <t>L1</t>
        </is>
      </c>
      <c r="G2169" s="5" t="inlineStr">
        <is>
          <t>Finance L1</t>
        </is>
      </c>
      <c r="H2169" s="5" t="inlineStr">
        <is>
          <t>F</t>
        </is>
      </c>
      <c r="I2169" s="5" t="inlineStr">
        <is>
          <t>Permanent</t>
        </is>
      </c>
      <c r="J2169" s="5" t="inlineStr">
        <is>
          <t>Onsite</t>
        </is>
      </c>
      <c r="K2169" s="5" t="n">
        <v>1</v>
      </c>
      <c r="L2169" s="5" t="n">
        <v>40</v>
      </c>
      <c r="M2169" s="5" t="n">
        <v>3</v>
      </c>
      <c r="N2169" s="41" t="n">
        <v>29300</v>
      </c>
      <c r="O2169" s="41" t="n">
        <v>0</v>
      </c>
      <c r="P2169" s="41" t="n">
        <v>0</v>
      </c>
      <c r="Q2169" s="41" t="n">
        <v>0</v>
      </c>
      <c r="R2169" s="41" t="n">
        <v>0</v>
      </c>
      <c r="S2169" s="28">
        <f>L2169*Settings!$C$7</f>
        <v/>
      </c>
      <c r="T2169" s="34">
        <f>O2169+P2169+Q2169+R2169</f>
        <v/>
      </c>
      <c r="U2169" s="34">
        <f>N2169+T2169</f>
        <v/>
      </c>
      <c r="V2169" s="33">
        <f>N2169/S2169</f>
        <v/>
      </c>
      <c r="W2169" s="33">
        <f>T2169/S2169</f>
        <v/>
      </c>
      <c r="X2169" s="33">
        <f>U2169/S2169</f>
        <v/>
      </c>
      <c r="Y2169" s="4">
        <f>IF(T2169&gt;0,1,0)</f>
        <v/>
      </c>
      <c r="Z2169" s="4">
        <f>INDEX('Job Evaluation'!$I$5:$I$40,MATCH(G2169,'Job Evaluation'!$A$5:$A$40,0))</f>
        <v/>
      </c>
      <c r="AA2169" s="4">
        <f>SUMPRODUCT(($C$2:$C$3444=C2169)*($X$2:$X$3444&lt;X2169))+SUMPRODUCT(($C$2:C2169=C2169)*($X$2:X2169=X2169))</f>
        <v/>
      </c>
      <c r="AB2169" s="4">
        <f>MIN(4,INT((AA2169-1)*4/COUNTIF($C$2:$C$3444,C2169))+1)</f>
        <v/>
      </c>
    </row>
    <row r="2170">
      <c r="A2170" s="5" t="inlineStr">
        <is>
          <t>W02518</t>
        </is>
      </c>
      <c r="B2170" s="5" t="inlineStr">
        <is>
          <t>PL · Kraków</t>
        </is>
      </c>
      <c r="C2170" s="5" t="inlineStr">
        <is>
          <t>PL</t>
        </is>
      </c>
      <c r="D2170" s="5" t="inlineStr">
        <is>
          <t>Krakow</t>
        </is>
      </c>
      <c r="E2170" s="5" t="inlineStr">
        <is>
          <t>Customer Service</t>
        </is>
      </c>
      <c r="F2170" s="5" t="inlineStr">
        <is>
          <t>L2</t>
        </is>
      </c>
      <c r="G2170" s="5" t="inlineStr">
        <is>
          <t>Customer Service L2</t>
        </is>
      </c>
      <c r="H2170" s="5" t="inlineStr">
        <is>
          <t>M</t>
        </is>
      </c>
      <c r="I2170" s="5" t="inlineStr">
        <is>
          <t>Permanent</t>
        </is>
      </c>
      <c r="J2170" s="5" t="inlineStr">
        <is>
          <t>Hybrid</t>
        </is>
      </c>
      <c r="K2170" s="5" t="n">
        <v>0.8</v>
      </c>
      <c r="L2170" s="5" t="n">
        <v>32</v>
      </c>
      <c r="M2170" s="5" t="n">
        <v>3</v>
      </c>
      <c r="N2170" s="41" t="n">
        <v>22280</v>
      </c>
      <c r="O2170" s="41" t="n">
        <v>0</v>
      </c>
      <c r="P2170" s="41" t="n">
        <v>0</v>
      </c>
      <c r="Q2170" s="41" t="n">
        <v>0</v>
      </c>
      <c r="R2170" s="41" t="n">
        <v>0</v>
      </c>
      <c r="S2170" s="28">
        <f>L2170*Settings!$C$7</f>
        <v/>
      </c>
      <c r="T2170" s="34">
        <f>O2170+P2170+Q2170+R2170</f>
        <v/>
      </c>
      <c r="U2170" s="34">
        <f>N2170+T2170</f>
        <v/>
      </c>
      <c r="V2170" s="33">
        <f>N2170/S2170</f>
        <v/>
      </c>
      <c r="W2170" s="33">
        <f>T2170/S2170</f>
        <v/>
      </c>
      <c r="X2170" s="33">
        <f>U2170/S2170</f>
        <v/>
      </c>
      <c r="Y2170" s="4">
        <f>IF(T2170&gt;0,1,0)</f>
        <v/>
      </c>
      <c r="Z2170" s="4">
        <f>INDEX('Job Evaluation'!$I$5:$I$40,MATCH(G2170,'Job Evaluation'!$A$5:$A$40,0))</f>
        <v/>
      </c>
      <c r="AA2170" s="4">
        <f>SUMPRODUCT(($C$2:$C$3444=C2170)*($X$2:$X$3444&lt;X2170))+SUMPRODUCT(($C$2:C2170=C2170)*($X$2:X2170=X2170))</f>
        <v/>
      </c>
      <c r="AB2170" s="4">
        <f>MIN(4,INT((AA2170-1)*4/COUNTIF($C$2:$C$3444,C2170))+1)</f>
        <v/>
      </c>
    </row>
    <row r="2171">
      <c r="A2171" s="5" t="inlineStr">
        <is>
          <t>W02519</t>
        </is>
      </c>
      <c r="B2171" s="5" t="inlineStr">
        <is>
          <t>IT · Milan</t>
        </is>
      </c>
      <c r="C2171" s="5" t="inlineStr">
        <is>
          <t>IT</t>
        </is>
      </c>
      <c r="D2171" s="5" t="inlineStr">
        <is>
          <t>Milan</t>
        </is>
      </c>
      <c r="E2171" s="5" t="inlineStr">
        <is>
          <t>Operations</t>
        </is>
      </c>
      <c r="F2171" s="5" t="inlineStr">
        <is>
          <t>L1</t>
        </is>
      </c>
      <c r="G2171" s="5" t="inlineStr">
        <is>
          <t>Operations L1</t>
        </is>
      </c>
      <c r="H2171" s="5" t="inlineStr">
        <is>
          <t>F</t>
        </is>
      </c>
      <c r="I2171" s="5" t="inlineStr">
        <is>
          <t>Permanent</t>
        </is>
      </c>
      <c r="J2171" s="5" t="inlineStr">
        <is>
          <t>Hybrid</t>
        </is>
      </c>
      <c r="K2171" s="5" t="n">
        <v>1</v>
      </c>
      <c r="L2171" s="5" t="n">
        <v>40</v>
      </c>
      <c r="M2171" s="5" t="n">
        <v>3</v>
      </c>
      <c r="N2171" s="41" t="n">
        <v>21000</v>
      </c>
      <c r="O2171" s="41" t="n">
        <v>0</v>
      </c>
      <c r="P2171" s="41" t="n">
        <v>0</v>
      </c>
      <c r="Q2171" s="41" t="n">
        <v>0</v>
      </c>
      <c r="R2171" s="41" t="n">
        <v>0</v>
      </c>
      <c r="S2171" s="28">
        <f>L2171*Settings!$C$7</f>
        <v/>
      </c>
      <c r="T2171" s="34">
        <f>O2171+P2171+Q2171+R2171</f>
        <v/>
      </c>
      <c r="U2171" s="34">
        <f>N2171+T2171</f>
        <v/>
      </c>
      <c r="V2171" s="33">
        <f>N2171/S2171</f>
        <v/>
      </c>
      <c r="W2171" s="33">
        <f>T2171/S2171</f>
        <v/>
      </c>
      <c r="X2171" s="33">
        <f>U2171/S2171</f>
        <v/>
      </c>
      <c r="Y2171" s="4">
        <f>IF(T2171&gt;0,1,0)</f>
        <v/>
      </c>
      <c r="Z2171" s="4">
        <f>INDEX('Job Evaluation'!$I$5:$I$40,MATCH(G2171,'Job Evaluation'!$A$5:$A$40,0))</f>
        <v/>
      </c>
      <c r="AA2171" s="4">
        <f>SUMPRODUCT(($C$2:$C$3444=C2171)*($X$2:$X$3444&lt;X2171))+SUMPRODUCT(($C$2:C2171=C2171)*($X$2:X2171=X2171))</f>
        <v/>
      </c>
      <c r="AB2171" s="4">
        <f>MIN(4,INT((AA2171-1)*4/COUNTIF($C$2:$C$3444,C2171))+1)</f>
        <v/>
      </c>
    </row>
    <row r="2172">
      <c r="A2172" s="5" t="inlineStr">
        <is>
          <t>W02520</t>
        </is>
      </c>
      <c r="B2172" s="5" t="inlineStr">
        <is>
          <t>ES · Barcelona</t>
        </is>
      </c>
      <c r="C2172" s="5" t="inlineStr">
        <is>
          <t>ES</t>
        </is>
      </c>
      <c r="D2172" s="5" t="inlineStr">
        <is>
          <t>Barcelona</t>
        </is>
      </c>
      <c r="E2172" s="5" t="inlineStr">
        <is>
          <t>HR</t>
        </is>
      </c>
      <c r="F2172" s="5" t="inlineStr">
        <is>
          <t>L1</t>
        </is>
      </c>
      <c r="G2172" s="5" t="inlineStr">
        <is>
          <t>HR L1</t>
        </is>
      </c>
      <c r="H2172" s="5" t="inlineStr">
        <is>
          <t>F</t>
        </is>
      </c>
      <c r="I2172" s="5" t="inlineStr">
        <is>
          <t>Permanent</t>
        </is>
      </c>
      <c r="J2172" s="5" t="inlineStr">
        <is>
          <t>Hybrid</t>
        </is>
      </c>
      <c r="K2172" s="5" t="n">
        <v>0.8</v>
      </c>
      <c r="L2172" s="5" t="n">
        <v>32</v>
      </c>
      <c r="M2172" s="5" t="n">
        <v>2</v>
      </c>
      <c r="N2172" s="41" t="n">
        <v>22000</v>
      </c>
      <c r="O2172" s="41" t="n">
        <v>0</v>
      </c>
      <c r="P2172" s="41" t="n">
        <v>0</v>
      </c>
      <c r="Q2172" s="41" t="n">
        <v>0</v>
      </c>
      <c r="R2172" s="41" t="n">
        <v>0</v>
      </c>
      <c r="S2172" s="28">
        <f>L2172*Settings!$C$7</f>
        <v/>
      </c>
      <c r="T2172" s="34">
        <f>O2172+P2172+Q2172+R2172</f>
        <v/>
      </c>
      <c r="U2172" s="34">
        <f>N2172+T2172</f>
        <v/>
      </c>
      <c r="V2172" s="33">
        <f>N2172/S2172</f>
        <v/>
      </c>
      <c r="W2172" s="33">
        <f>T2172/S2172</f>
        <v/>
      </c>
      <c r="X2172" s="33">
        <f>U2172/S2172</f>
        <v/>
      </c>
      <c r="Y2172" s="4">
        <f>IF(T2172&gt;0,1,0)</f>
        <v/>
      </c>
      <c r="Z2172" s="4">
        <f>INDEX('Job Evaluation'!$I$5:$I$40,MATCH(G2172,'Job Evaluation'!$A$5:$A$40,0))</f>
        <v/>
      </c>
      <c r="AA2172" s="4">
        <f>SUMPRODUCT(($C$2:$C$3444=C2172)*($X$2:$X$3444&lt;X2172))+SUMPRODUCT(($C$2:C2172=C2172)*($X$2:X2172=X2172))</f>
        <v/>
      </c>
      <c r="AB2172" s="4">
        <f>MIN(4,INT((AA2172-1)*4/COUNTIF($C$2:$C$3444,C2172))+1)</f>
        <v/>
      </c>
    </row>
    <row r="2173">
      <c r="A2173" s="5" t="inlineStr">
        <is>
          <t>W02521</t>
        </is>
      </c>
      <c r="B2173" s="5" t="inlineStr">
        <is>
          <t>DE · Munich</t>
        </is>
      </c>
      <c r="C2173" s="5" t="inlineStr">
        <is>
          <t>DE</t>
        </is>
      </c>
      <c r="D2173" s="5" t="inlineStr">
        <is>
          <t>Munich</t>
        </is>
      </c>
      <c r="E2173" s="5" t="inlineStr">
        <is>
          <t>Operations</t>
        </is>
      </c>
      <c r="F2173" s="5" t="inlineStr">
        <is>
          <t>L4</t>
        </is>
      </c>
      <c r="G2173" s="5" t="inlineStr">
        <is>
          <t>Operations L4</t>
        </is>
      </c>
      <c r="H2173" s="5" t="inlineStr">
        <is>
          <t>M</t>
        </is>
      </c>
      <c r="I2173" s="5" t="inlineStr">
        <is>
          <t>Permanent</t>
        </is>
      </c>
      <c r="J2173" s="5" t="inlineStr">
        <is>
          <t>Hybrid</t>
        </is>
      </c>
      <c r="K2173" s="5" t="n">
        <v>1</v>
      </c>
      <c r="L2173" s="5" t="n">
        <v>40</v>
      </c>
      <c r="M2173" s="5" t="n">
        <v>3</v>
      </c>
      <c r="N2173" s="41" t="n">
        <v>62800</v>
      </c>
      <c r="O2173" s="41" t="n">
        <v>4980</v>
      </c>
      <c r="P2173" s="41" t="n">
        <v>0</v>
      </c>
      <c r="Q2173" s="41" t="n">
        <v>0</v>
      </c>
      <c r="R2173" s="41" t="n">
        <v>0</v>
      </c>
      <c r="S2173" s="28">
        <f>L2173*Settings!$C$7</f>
        <v/>
      </c>
      <c r="T2173" s="34">
        <f>O2173+P2173+Q2173+R2173</f>
        <v/>
      </c>
      <c r="U2173" s="34">
        <f>N2173+T2173</f>
        <v/>
      </c>
      <c r="V2173" s="33">
        <f>N2173/S2173</f>
        <v/>
      </c>
      <c r="W2173" s="33">
        <f>T2173/S2173</f>
        <v/>
      </c>
      <c r="X2173" s="33">
        <f>U2173/S2173</f>
        <v/>
      </c>
      <c r="Y2173" s="4">
        <f>IF(T2173&gt;0,1,0)</f>
        <v/>
      </c>
      <c r="Z2173" s="4">
        <f>INDEX('Job Evaluation'!$I$5:$I$40,MATCH(G2173,'Job Evaluation'!$A$5:$A$40,0))</f>
        <v/>
      </c>
      <c r="AA2173" s="4">
        <f>SUMPRODUCT(($C$2:$C$3444=C2173)*($X$2:$X$3444&lt;X2173))+SUMPRODUCT(($C$2:C2173=C2173)*($X$2:X2173=X2173))</f>
        <v/>
      </c>
      <c r="AB2173" s="4">
        <f>MIN(4,INT((AA2173-1)*4/COUNTIF($C$2:$C$3444,C2173))+1)</f>
        <v/>
      </c>
    </row>
    <row r="2174">
      <c r="A2174" s="5" t="inlineStr">
        <is>
          <t>W02522</t>
        </is>
      </c>
      <c r="B2174" s="5" t="inlineStr">
        <is>
          <t>DE · Munich</t>
        </is>
      </c>
      <c r="C2174" s="5" t="inlineStr">
        <is>
          <t>DE</t>
        </is>
      </c>
      <c r="D2174" s="5" t="inlineStr">
        <is>
          <t>Munich</t>
        </is>
      </c>
      <c r="E2174" s="5" t="inlineStr">
        <is>
          <t>Tech</t>
        </is>
      </c>
      <c r="F2174" s="5" t="inlineStr">
        <is>
          <t>L1</t>
        </is>
      </c>
      <c r="G2174" s="5" t="inlineStr">
        <is>
          <t>Tech L1</t>
        </is>
      </c>
      <c r="H2174" s="5" t="inlineStr">
        <is>
          <t>F</t>
        </is>
      </c>
      <c r="I2174" s="5" t="inlineStr">
        <is>
          <t>Permanent</t>
        </is>
      </c>
      <c r="J2174" s="5" t="inlineStr">
        <is>
          <t>Onsite</t>
        </is>
      </c>
      <c r="K2174" s="5" t="n">
        <v>1</v>
      </c>
      <c r="L2174" s="5" t="n">
        <v>40</v>
      </c>
      <c r="M2174" s="5" t="n">
        <v>3</v>
      </c>
      <c r="N2174" s="41" t="n">
        <v>49300</v>
      </c>
      <c r="O2174" s="41" t="n">
        <v>0</v>
      </c>
      <c r="P2174" s="41" t="n">
        <v>0</v>
      </c>
      <c r="Q2174" s="41" t="n">
        <v>0</v>
      </c>
      <c r="R2174" s="41" t="n">
        <v>0</v>
      </c>
      <c r="S2174" s="28">
        <f>L2174*Settings!$C$7</f>
        <v/>
      </c>
      <c r="T2174" s="34">
        <f>O2174+P2174+Q2174+R2174</f>
        <v/>
      </c>
      <c r="U2174" s="34">
        <f>N2174+T2174</f>
        <v/>
      </c>
      <c r="V2174" s="33">
        <f>N2174/S2174</f>
        <v/>
      </c>
      <c r="W2174" s="33">
        <f>T2174/S2174</f>
        <v/>
      </c>
      <c r="X2174" s="33">
        <f>U2174/S2174</f>
        <v/>
      </c>
      <c r="Y2174" s="4">
        <f>IF(T2174&gt;0,1,0)</f>
        <v/>
      </c>
      <c r="Z2174" s="4">
        <f>INDEX('Job Evaluation'!$I$5:$I$40,MATCH(G2174,'Job Evaluation'!$A$5:$A$40,0))</f>
        <v/>
      </c>
      <c r="AA2174" s="4">
        <f>SUMPRODUCT(($C$2:$C$3444=C2174)*($X$2:$X$3444&lt;X2174))+SUMPRODUCT(($C$2:C2174=C2174)*($X$2:X2174=X2174))</f>
        <v/>
      </c>
      <c r="AB2174" s="4">
        <f>MIN(4,INT((AA2174-1)*4/COUNTIF($C$2:$C$3444,C2174))+1)</f>
        <v/>
      </c>
    </row>
    <row r="2175">
      <c r="A2175" s="5" t="inlineStr">
        <is>
          <t>W02523</t>
        </is>
      </c>
      <c r="B2175" s="5" t="inlineStr">
        <is>
          <t>DE · Munich</t>
        </is>
      </c>
      <c r="C2175" s="5" t="inlineStr">
        <is>
          <t>DE</t>
        </is>
      </c>
      <c r="D2175" s="5" t="inlineStr">
        <is>
          <t>Munich</t>
        </is>
      </c>
      <c r="E2175" s="5" t="inlineStr">
        <is>
          <t>Customer Service</t>
        </is>
      </c>
      <c r="F2175" s="5" t="inlineStr">
        <is>
          <t>L3</t>
        </is>
      </c>
      <c r="G2175" s="5" t="inlineStr">
        <is>
          <t>Customer Service L3</t>
        </is>
      </c>
      <c r="H2175" s="5" t="inlineStr">
        <is>
          <t>M</t>
        </is>
      </c>
      <c r="I2175" s="5" t="inlineStr">
        <is>
          <t>Fixed-term</t>
        </is>
      </c>
      <c r="J2175" s="5" t="inlineStr">
        <is>
          <t>Onsite</t>
        </is>
      </c>
      <c r="K2175" s="5" t="n">
        <v>1</v>
      </c>
      <c r="L2175" s="5" t="n">
        <v>40</v>
      </c>
      <c r="M2175" s="5" t="n">
        <v>3</v>
      </c>
      <c r="N2175" s="41" t="n">
        <v>47500</v>
      </c>
      <c r="O2175" s="41" t="n">
        <v>2320</v>
      </c>
      <c r="P2175" s="41" t="n">
        <v>0</v>
      </c>
      <c r="Q2175" s="41" t="n">
        <v>1800</v>
      </c>
      <c r="R2175" s="41" t="n">
        <v>0</v>
      </c>
      <c r="S2175" s="28">
        <f>L2175*Settings!$C$7</f>
        <v/>
      </c>
      <c r="T2175" s="34">
        <f>O2175+P2175+Q2175+R2175</f>
        <v/>
      </c>
      <c r="U2175" s="34">
        <f>N2175+T2175</f>
        <v/>
      </c>
      <c r="V2175" s="33">
        <f>N2175/S2175</f>
        <v/>
      </c>
      <c r="W2175" s="33">
        <f>T2175/S2175</f>
        <v/>
      </c>
      <c r="X2175" s="33">
        <f>U2175/S2175</f>
        <v/>
      </c>
      <c r="Y2175" s="4">
        <f>IF(T2175&gt;0,1,0)</f>
        <v/>
      </c>
      <c r="Z2175" s="4">
        <f>INDEX('Job Evaluation'!$I$5:$I$40,MATCH(G2175,'Job Evaluation'!$A$5:$A$40,0))</f>
        <v/>
      </c>
      <c r="AA2175" s="4">
        <f>SUMPRODUCT(($C$2:$C$3444=C2175)*($X$2:$X$3444&lt;X2175))+SUMPRODUCT(($C$2:C2175=C2175)*($X$2:X2175=X2175))</f>
        <v/>
      </c>
      <c r="AB2175" s="4">
        <f>MIN(4,INT((AA2175-1)*4/COUNTIF($C$2:$C$3444,C2175))+1)</f>
        <v/>
      </c>
    </row>
    <row r="2176">
      <c r="A2176" s="5" t="inlineStr">
        <is>
          <t>W02525</t>
        </is>
      </c>
      <c r="B2176" s="5" t="inlineStr">
        <is>
          <t>IT · Milan</t>
        </is>
      </c>
      <c r="C2176" s="5" t="inlineStr">
        <is>
          <t>IT</t>
        </is>
      </c>
      <c r="D2176" s="5" t="inlineStr">
        <is>
          <t>Milan</t>
        </is>
      </c>
      <c r="E2176" s="5" t="inlineStr">
        <is>
          <t>Finance</t>
        </is>
      </c>
      <c r="F2176" s="5" t="inlineStr">
        <is>
          <t>L1</t>
        </is>
      </c>
      <c r="G2176" s="5" t="inlineStr">
        <is>
          <t>Finance L1</t>
        </is>
      </c>
      <c r="H2176" s="5" t="inlineStr">
        <is>
          <t>F</t>
        </is>
      </c>
      <c r="I2176" s="5" t="inlineStr">
        <is>
          <t>Permanent</t>
        </is>
      </c>
      <c r="J2176" s="5" t="inlineStr">
        <is>
          <t>Hybrid</t>
        </is>
      </c>
      <c r="K2176" s="5" t="n">
        <v>1</v>
      </c>
      <c r="L2176" s="5" t="n">
        <v>40</v>
      </c>
      <c r="M2176" s="5" t="n">
        <v>3</v>
      </c>
      <c r="N2176" s="41" t="n">
        <v>25000</v>
      </c>
      <c r="O2176" s="41" t="n">
        <v>0</v>
      </c>
      <c r="P2176" s="41" t="n">
        <v>0</v>
      </c>
      <c r="Q2176" s="41" t="n">
        <v>0</v>
      </c>
      <c r="R2176" s="41" t="n">
        <v>0</v>
      </c>
      <c r="S2176" s="28">
        <f>L2176*Settings!$C$7</f>
        <v/>
      </c>
      <c r="T2176" s="34">
        <f>O2176+P2176+Q2176+R2176</f>
        <v/>
      </c>
      <c r="U2176" s="34">
        <f>N2176+T2176</f>
        <v/>
      </c>
      <c r="V2176" s="33">
        <f>N2176/S2176</f>
        <v/>
      </c>
      <c r="W2176" s="33">
        <f>T2176/S2176</f>
        <v/>
      </c>
      <c r="X2176" s="33">
        <f>U2176/S2176</f>
        <v/>
      </c>
      <c r="Y2176" s="4">
        <f>IF(T2176&gt;0,1,0)</f>
        <v/>
      </c>
      <c r="Z2176" s="4">
        <f>INDEX('Job Evaluation'!$I$5:$I$40,MATCH(G2176,'Job Evaluation'!$A$5:$A$40,0))</f>
        <v/>
      </c>
      <c r="AA2176" s="4">
        <f>SUMPRODUCT(($C$2:$C$3444=C2176)*($X$2:$X$3444&lt;X2176))+SUMPRODUCT(($C$2:C2176=C2176)*($X$2:X2176=X2176))</f>
        <v/>
      </c>
      <c r="AB2176" s="4">
        <f>MIN(4,INT((AA2176-1)*4/COUNTIF($C$2:$C$3444,C2176))+1)</f>
        <v/>
      </c>
    </row>
    <row r="2177">
      <c r="A2177" s="5" t="inlineStr">
        <is>
          <t>W02526</t>
        </is>
      </c>
      <c r="B2177" s="5" t="inlineStr">
        <is>
          <t>DE · Munich</t>
        </is>
      </c>
      <c r="C2177" s="5" t="inlineStr">
        <is>
          <t>DE</t>
        </is>
      </c>
      <c r="D2177" s="5" t="inlineStr">
        <is>
          <t>Munich</t>
        </is>
      </c>
      <c r="E2177" s="5" t="inlineStr">
        <is>
          <t>Tech</t>
        </is>
      </c>
      <c r="F2177" s="5" t="inlineStr">
        <is>
          <t>L1</t>
        </is>
      </c>
      <c r="G2177" s="5" t="inlineStr">
        <is>
          <t>Tech L1</t>
        </is>
      </c>
      <c r="H2177" s="5" t="inlineStr">
        <is>
          <t>M</t>
        </is>
      </c>
      <c r="I2177" s="5" t="inlineStr">
        <is>
          <t>Permanent</t>
        </is>
      </c>
      <c r="J2177" s="5" t="inlineStr">
        <is>
          <t>Hybrid</t>
        </is>
      </c>
      <c r="K2177" s="5" t="n">
        <v>1</v>
      </c>
      <c r="L2177" s="5" t="n">
        <v>40</v>
      </c>
      <c r="M2177" s="5" t="n">
        <v>3</v>
      </c>
      <c r="N2177" s="41" t="n">
        <v>53100</v>
      </c>
      <c r="O2177" s="41" t="n">
        <v>0</v>
      </c>
      <c r="P2177" s="41" t="n">
        <v>0</v>
      </c>
      <c r="Q2177" s="41" t="n">
        <v>0</v>
      </c>
      <c r="R2177" s="41" t="n">
        <v>0</v>
      </c>
      <c r="S2177" s="28">
        <f>L2177*Settings!$C$7</f>
        <v/>
      </c>
      <c r="T2177" s="34">
        <f>O2177+P2177+Q2177+R2177</f>
        <v/>
      </c>
      <c r="U2177" s="34">
        <f>N2177+T2177</f>
        <v/>
      </c>
      <c r="V2177" s="33">
        <f>N2177/S2177</f>
        <v/>
      </c>
      <c r="W2177" s="33">
        <f>T2177/S2177</f>
        <v/>
      </c>
      <c r="X2177" s="33">
        <f>U2177/S2177</f>
        <v/>
      </c>
      <c r="Y2177" s="4">
        <f>IF(T2177&gt;0,1,0)</f>
        <v/>
      </c>
      <c r="Z2177" s="4">
        <f>INDEX('Job Evaluation'!$I$5:$I$40,MATCH(G2177,'Job Evaluation'!$A$5:$A$40,0))</f>
        <v/>
      </c>
      <c r="AA2177" s="4">
        <f>SUMPRODUCT(($C$2:$C$3444=C2177)*($X$2:$X$3444&lt;X2177))+SUMPRODUCT(($C$2:C2177=C2177)*($X$2:X2177=X2177))</f>
        <v/>
      </c>
      <c r="AB2177" s="4">
        <f>MIN(4,INT((AA2177-1)*4/COUNTIF($C$2:$C$3444,C2177))+1)</f>
        <v/>
      </c>
    </row>
    <row r="2178">
      <c r="A2178" s="5" t="inlineStr">
        <is>
          <t>W02527</t>
        </is>
      </c>
      <c r="B2178" s="5" t="inlineStr">
        <is>
          <t>IT · Milan</t>
        </is>
      </c>
      <c r="C2178" s="5" t="inlineStr">
        <is>
          <t>IT</t>
        </is>
      </c>
      <c r="D2178" s="5" t="inlineStr">
        <is>
          <t>Milan</t>
        </is>
      </c>
      <c r="E2178" s="5" t="inlineStr">
        <is>
          <t>Operations</t>
        </is>
      </c>
      <c r="F2178" s="5" t="inlineStr">
        <is>
          <t>L5</t>
        </is>
      </c>
      <c r="G2178" s="5" t="inlineStr">
        <is>
          <t>Operations L5</t>
        </is>
      </c>
      <c r="H2178" s="5" t="inlineStr">
        <is>
          <t>F</t>
        </is>
      </c>
      <c r="I2178" s="5" t="inlineStr">
        <is>
          <t>Permanent</t>
        </is>
      </c>
      <c r="J2178" s="5" t="inlineStr">
        <is>
          <t>Remote</t>
        </is>
      </c>
      <c r="K2178" s="5" t="n">
        <v>1</v>
      </c>
      <c r="L2178" s="5" t="n">
        <v>40</v>
      </c>
      <c r="M2178" s="5" t="n">
        <v>5</v>
      </c>
      <c r="N2178" s="41" t="n">
        <v>80200</v>
      </c>
      <c r="O2178" s="41" t="n">
        <v>13970</v>
      </c>
      <c r="P2178" s="41" t="n">
        <v>0</v>
      </c>
      <c r="Q2178" s="41" t="n">
        <v>0</v>
      </c>
      <c r="R2178" s="41" t="n">
        <v>6000</v>
      </c>
      <c r="S2178" s="28">
        <f>L2178*Settings!$C$7</f>
        <v/>
      </c>
      <c r="T2178" s="34">
        <f>O2178+P2178+Q2178+R2178</f>
        <v/>
      </c>
      <c r="U2178" s="34">
        <f>N2178+T2178</f>
        <v/>
      </c>
      <c r="V2178" s="33">
        <f>N2178/S2178</f>
        <v/>
      </c>
      <c r="W2178" s="33">
        <f>T2178/S2178</f>
        <v/>
      </c>
      <c r="X2178" s="33">
        <f>U2178/S2178</f>
        <v/>
      </c>
      <c r="Y2178" s="4">
        <f>IF(T2178&gt;0,1,0)</f>
        <v/>
      </c>
      <c r="Z2178" s="4">
        <f>INDEX('Job Evaluation'!$I$5:$I$40,MATCH(G2178,'Job Evaluation'!$A$5:$A$40,0))</f>
        <v/>
      </c>
      <c r="AA2178" s="4">
        <f>SUMPRODUCT(($C$2:$C$3444=C2178)*($X$2:$X$3444&lt;X2178))+SUMPRODUCT(($C$2:C2178=C2178)*($X$2:X2178=X2178))</f>
        <v/>
      </c>
      <c r="AB2178" s="4">
        <f>MIN(4,INT((AA2178-1)*4/COUNTIF($C$2:$C$3444,C2178))+1)</f>
        <v/>
      </c>
    </row>
    <row r="2179">
      <c r="A2179" s="5" t="inlineStr">
        <is>
          <t>W02528</t>
        </is>
      </c>
      <c r="B2179" s="5" t="inlineStr">
        <is>
          <t>ES · Barcelona</t>
        </is>
      </c>
      <c r="C2179" s="5" t="inlineStr">
        <is>
          <t>ES</t>
        </is>
      </c>
      <c r="D2179" s="5" t="inlineStr">
        <is>
          <t>Barcelona</t>
        </is>
      </c>
      <c r="E2179" s="5" t="inlineStr">
        <is>
          <t>Tech</t>
        </is>
      </c>
      <c r="F2179" s="5" t="inlineStr">
        <is>
          <t>L1</t>
        </is>
      </c>
      <c r="G2179" s="5" t="inlineStr">
        <is>
          <t>Tech L1</t>
        </is>
      </c>
      <c r="H2179" s="5" t="inlineStr">
        <is>
          <t>F</t>
        </is>
      </c>
      <c r="I2179" s="5" t="inlineStr">
        <is>
          <t>Permanent</t>
        </is>
      </c>
      <c r="J2179" s="5" t="inlineStr">
        <is>
          <t>Hybrid</t>
        </is>
      </c>
      <c r="K2179" s="5" t="n">
        <v>1</v>
      </c>
      <c r="L2179" s="5" t="n">
        <v>40</v>
      </c>
      <c r="M2179" s="5" t="n">
        <v>3</v>
      </c>
      <c r="N2179" s="41" t="n">
        <v>26850</v>
      </c>
      <c r="O2179" s="41" t="n">
        <v>0</v>
      </c>
      <c r="P2179" s="41" t="n">
        <v>0</v>
      </c>
      <c r="Q2179" s="41" t="n">
        <v>0</v>
      </c>
      <c r="R2179" s="41" t="n">
        <v>0</v>
      </c>
      <c r="S2179" s="28">
        <f>L2179*Settings!$C$7</f>
        <v/>
      </c>
      <c r="T2179" s="34">
        <f>O2179+P2179+Q2179+R2179</f>
        <v/>
      </c>
      <c r="U2179" s="34">
        <f>N2179+T2179</f>
        <v/>
      </c>
      <c r="V2179" s="33">
        <f>N2179/S2179</f>
        <v/>
      </c>
      <c r="W2179" s="33">
        <f>T2179/S2179</f>
        <v/>
      </c>
      <c r="X2179" s="33">
        <f>U2179/S2179</f>
        <v/>
      </c>
      <c r="Y2179" s="4">
        <f>IF(T2179&gt;0,1,0)</f>
        <v/>
      </c>
      <c r="Z2179" s="4">
        <f>INDEX('Job Evaluation'!$I$5:$I$40,MATCH(G2179,'Job Evaluation'!$A$5:$A$40,0))</f>
        <v/>
      </c>
      <c r="AA2179" s="4">
        <f>SUMPRODUCT(($C$2:$C$3444=C2179)*($X$2:$X$3444&lt;X2179))+SUMPRODUCT(($C$2:C2179=C2179)*($X$2:X2179=X2179))</f>
        <v/>
      </c>
      <c r="AB2179" s="4">
        <f>MIN(4,INT((AA2179-1)*4/COUNTIF($C$2:$C$3444,C2179))+1)</f>
        <v/>
      </c>
    </row>
    <row r="2180">
      <c r="A2180" s="5" t="inlineStr">
        <is>
          <t>W02529</t>
        </is>
      </c>
      <c r="B2180" s="5" t="inlineStr">
        <is>
          <t>PL · Kraków</t>
        </is>
      </c>
      <c r="C2180" s="5" t="inlineStr">
        <is>
          <t>PL</t>
        </is>
      </c>
      <c r="D2180" s="5" t="inlineStr">
        <is>
          <t>Krakow</t>
        </is>
      </c>
      <c r="E2180" s="5" t="inlineStr">
        <is>
          <t>HR</t>
        </is>
      </c>
      <c r="F2180" s="5" t="inlineStr">
        <is>
          <t>L1</t>
        </is>
      </c>
      <c r="G2180" s="5" t="inlineStr">
        <is>
          <t>HR L1</t>
        </is>
      </c>
      <c r="H2180" s="5" t="inlineStr">
        <is>
          <t>F</t>
        </is>
      </c>
      <c r="I2180" s="5" t="inlineStr">
        <is>
          <t>Permanent</t>
        </is>
      </c>
      <c r="J2180" s="5" t="inlineStr">
        <is>
          <t>Hybrid</t>
        </is>
      </c>
      <c r="K2180" s="5" t="n">
        <v>1</v>
      </c>
      <c r="L2180" s="5" t="n">
        <v>40</v>
      </c>
      <c r="M2180" s="5" t="n">
        <v>4</v>
      </c>
      <c r="N2180" s="41" t="n">
        <v>19300</v>
      </c>
      <c r="O2180" s="41" t="n">
        <v>0</v>
      </c>
      <c r="P2180" s="41" t="n">
        <v>0</v>
      </c>
      <c r="Q2180" s="41" t="n">
        <v>0</v>
      </c>
      <c r="R2180" s="41" t="n">
        <v>0</v>
      </c>
      <c r="S2180" s="28">
        <f>L2180*Settings!$C$7</f>
        <v/>
      </c>
      <c r="T2180" s="34">
        <f>O2180+P2180+Q2180+R2180</f>
        <v/>
      </c>
      <c r="U2180" s="34">
        <f>N2180+T2180</f>
        <v/>
      </c>
      <c r="V2180" s="33">
        <f>N2180/S2180</f>
        <v/>
      </c>
      <c r="W2180" s="33">
        <f>T2180/S2180</f>
        <v/>
      </c>
      <c r="X2180" s="33">
        <f>U2180/S2180</f>
        <v/>
      </c>
      <c r="Y2180" s="4">
        <f>IF(T2180&gt;0,1,0)</f>
        <v/>
      </c>
      <c r="Z2180" s="4">
        <f>INDEX('Job Evaluation'!$I$5:$I$40,MATCH(G2180,'Job Evaluation'!$A$5:$A$40,0))</f>
        <v/>
      </c>
      <c r="AA2180" s="4">
        <f>SUMPRODUCT(($C$2:$C$3444=C2180)*($X$2:$X$3444&lt;X2180))+SUMPRODUCT(($C$2:C2180=C2180)*($X$2:X2180=X2180))</f>
        <v/>
      </c>
      <c r="AB2180" s="4">
        <f>MIN(4,INT((AA2180-1)*4/COUNTIF($C$2:$C$3444,C2180))+1)</f>
        <v/>
      </c>
    </row>
    <row r="2181">
      <c r="A2181" s="5" t="inlineStr">
        <is>
          <t>W02530</t>
        </is>
      </c>
      <c r="B2181" s="5" t="inlineStr">
        <is>
          <t>IT · Milan</t>
        </is>
      </c>
      <c r="C2181" s="5" t="inlineStr">
        <is>
          <t>IT</t>
        </is>
      </c>
      <c r="D2181" s="5" t="inlineStr">
        <is>
          <t>Milan</t>
        </is>
      </c>
      <c r="E2181" s="5" t="inlineStr">
        <is>
          <t>Tech</t>
        </is>
      </c>
      <c r="F2181" s="5" t="inlineStr">
        <is>
          <t>L1</t>
        </is>
      </c>
      <c r="G2181" s="5" t="inlineStr">
        <is>
          <t>Tech L1</t>
        </is>
      </c>
      <c r="H2181" s="5" t="inlineStr">
        <is>
          <t>F</t>
        </is>
      </c>
      <c r="I2181" s="5" t="inlineStr">
        <is>
          <t>Fixed-term</t>
        </is>
      </c>
      <c r="J2181" s="5" t="inlineStr">
        <is>
          <t>Remote</t>
        </is>
      </c>
      <c r="K2181" s="5" t="n">
        <v>0.8</v>
      </c>
      <c r="L2181" s="5" t="n">
        <v>32</v>
      </c>
      <c r="M2181" s="5" t="n">
        <v>2</v>
      </c>
      <c r="N2181" s="41" t="n">
        <v>25640</v>
      </c>
      <c r="O2181" s="41" t="n">
        <v>0</v>
      </c>
      <c r="P2181" s="41" t="n">
        <v>0</v>
      </c>
      <c r="Q2181" s="41" t="n">
        <v>0</v>
      </c>
      <c r="R2181" s="41" t="n">
        <v>0</v>
      </c>
      <c r="S2181" s="28">
        <f>L2181*Settings!$C$7</f>
        <v/>
      </c>
      <c r="T2181" s="34">
        <f>O2181+P2181+Q2181+R2181</f>
        <v/>
      </c>
      <c r="U2181" s="34">
        <f>N2181+T2181</f>
        <v/>
      </c>
      <c r="V2181" s="33">
        <f>N2181/S2181</f>
        <v/>
      </c>
      <c r="W2181" s="33">
        <f>T2181/S2181</f>
        <v/>
      </c>
      <c r="X2181" s="33">
        <f>U2181/S2181</f>
        <v/>
      </c>
      <c r="Y2181" s="4">
        <f>IF(T2181&gt;0,1,0)</f>
        <v/>
      </c>
      <c r="Z2181" s="4">
        <f>INDEX('Job Evaluation'!$I$5:$I$40,MATCH(G2181,'Job Evaluation'!$A$5:$A$40,0))</f>
        <v/>
      </c>
      <c r="AA2181" s="4">
        <f>SUMPRODUCT(($C$2:$C$3444=C2181)*($X$2:$X$3444&lt;X2181))+SUMPRODUCT(($C$2:C2181=C2181)*($X$2:X2181=X2181))</f>
        <v/>
      </c>
      <c r="AB2181" s="4">
        <f>MIN(4,INT((AA2181-1)*4/COUNTIF($C$2:$C$3444,C2181))+1)</f>
        <v/>
      </c>
    </row>
    <row r="2182">
      <c r="A2182" s="5" t="inlineStr">
        <is>
          <t>W02531</t>
        </is>
      </c>
      <c r="B2182" s="5" t="inlineStr">
        <is>
          <t>IT · Milan</t>
        </is>
      </c>
      <c r="C2182" s="5" t="inlineStr">
        <is>
          <t>IT</t>
        </is>
      </c>
      <c r="D2182" s="5" t="inlineStr">
        <is>
          <t>Milan</t>
        </is>
      </c>
      <c r="E2182" s="5" t="inlineStr">
        <is>
          <t>Customer Service</t>
        </is>
      </c>
      <c r="F2182" s="5" t="inlineStr">
        <is>
          <t>L1</t>
        </is>
      </c>
      <c r="G2182" s="5" t="inlineStr">
        <is>
          <t>Customer Service L1</t>
        </is>
      </c>
      <c r="H2182" s="5" t="inlineStr">
        <is>
          <t>F</t>
        </is>
      </c>
      <c r="I2182" s="5" t="inlineStr">
        <is>
          <t>Permanent</t>
        </is>
      </c>
      <c r="J2182" s="5" t="inlineStr">
        <is>
          <t>Hybrid</t>
        </is>
      </c>
      <c r="K2182" s="5" t="n">
        <v>1</v>
      </c>
      <c r="L2182" s="5" t="n">
        <v>40</v>
      </c>
      <c r="M2182" s="5" t="n">
        <v>2</v>
      </c>
      <c r="N2182" s="41" t="n">
        <v>17900</v>
      </c>
      <c r="O2182" s="41" t="n">
        <v>0</v>
      </c>
      <c r="P2182" s="41" t="n">
        <v>0</v>
      </c>
      <c r="Q2182" s="41" t="n">
        <v>0</v>
      </c>
      <c r="R2182" s="41" t="n">
        <v>0</v>
      </c>
      <c r="S2182" s="28">
        <f>L2182*Settings!$C$7</f>
        <v/>
      </c>
      <c r="T2182" s="34">
        <f>O2182+P2182+Q2182+R2182</f>
        <v/>
      </c>
      <c r="U2182" s="34">
        <f>N2182+T2182</f>
        <v/>
      </c>
      <c r="V2182" s="33">
        <f>N2182/S2182</f>
        <v/>
      </c>
      <c r="W2182" s="33">
        <f>T2182/S2182</f>
        <v/>
      </c>
      <c r="X2182" s="33">
        <f>U2182/S2182</f>
        <v/>
      </c>
      <c r="Y2182" s="4">
        <f>IF(T2182&gt;0,1,0)</f>
        <v/>
      </c>
      <c r="Z2182" s="4">
        <f>INDEX('Job Evaluation'!$I$5:$I$40,MATCH(G2182,'Job Evaluation'!$A$5:$A$40,0))</f>
        <v/>
      </c>
      <c r="AA2182" s="4">
        <f>SUMPRODUCT(($C$2:$C$3444=C2182)*($X$2:$X$3444&lt;X2182))+SUMPRODUCT(($C$2:C2182=C2182)*($X$2:X2182=X2182))</f>
        <v/>
      </c>
      <c r="AB2182" s="4">
        <f>MIN(4,INT((AA2182-1)*4/COUNTIF($C$2:$C$3444,C2182))+1)</f>
        <v/>
      </c>
    </row>
    <row r="2183">
      <c r="A2183" s="5" t="inlineStr">
        <is>
          <t>W02532</t>
        </is>
      </c>
      <c r="B2183" s="5" t="inlineStr">
        <is>
          <t>IT · Milan</t>
        </is>
      </c>
      <c r="C2183" s="5" t="inlineStr">
        <is>
          <t>IT</t>
        </is>
      </c>
      <c r="D2183" s="5" t="inlineStr">
        <is>
          <t>Milan</t>
        </is>
      </c>
      <c r="E2183" s="5" t="inlineStr">
        <is>
          <t>Operations</t>
        </is>
      </c>
      <c r="F2183" s="5" t="inlineStr">
        <is>
          <t>L2</t>
        </is>
      </c>
      <c r="G2183" s="5" t="inlineStr">
        <is>
          <t>Operations L2</t>
        </is>
      </c>
      <c r="H2183" s="5" t="inlineStr">
        <is>
          <t>F</t>
        </is>
      </c>
      <c r="I2183" s="5" t="inlineStr">
        <is>
          <t>Fixed-term</t>
        </is>
      </c>
      <c r="J2183" s="5" t="inlineStr">
        <is>
          <t>Hybrid</t>
        </is>
      </c>
      <c r="K2183" s="5" t="n">
        <v>1</v>
      </c>
      <c r="L2183" s="5" t="n">
        <v>40</v>
      </c>
      <c r="M2183" s="5" t="n">
        <v>3</v>
      </c>
      <c r="N2183" s="41" t="n">
        <v>26000</v>
      </c>
      <c r="O2183" s="41" t="n">
        <v>0</v>
      </c>
      <c r="P2183" s="41" t="n">
        <v>0</v>
      </c>
      <c r="Q2183" s="41" t="n">
        <v>0</v>
      </c>
      <c r="R2183" s="41" t="n">
        <v>0</v>
      </c>
      <c r="S2183" s="28">
        <f>L2183*Settings!$C$7</f>
        <v/>
      </c>
      <c r="T2183" s="34">
        <f>O2183+P2183+Q2183+R2183</f>
        <v/>
      </c>
      <c r="U2183" s="34">
        <f>N2183+T2183</f>
        <v/>
      </c>
      <c r="V2183" s="33">
        <f>N2183/S2183</f>
        <v/>
      </c>
      <c r="W2183" s="33">
        <f>T2183/S2183</f>
        <v/>
      </c>
      <c r="X2183" s="33">
        <f>U2183/S2183</f>
        <v/>
      </c>
      <c r="Y2183" s="4">
        <f>IF(T2183&gt;0,1,0)</f>
        <v/>
      </c>
      <c r="Z2183" s="4">
        <f>INDEX('Job Evaluation'!$I$5:$I$40,MATCH(G2183,'Job Evaluation'!$A$5:$A$40,0))</f>
        <v/>
      </c>
      <c r="AA2183" s="4">
        <f>SUMPRODUCT(($C$2:$C$3444=C2183)*($X$2:$X$3444&lt;X2183))+SUMPRODUCT(($C$2:C2183=C2183)*($X$2:X2183=X2183))</f>
        <v/>
      </c>
      <c r="AB2183" s="4">
        <f>MIN(4,INT((AA2183-1)*4/COUNTIF($C$2:$C$3444,C2183))+1)</f>
        <v/>
      </c>
    </row>
    <row r="2184">
      <c r="A2184" s="5" t="inlineStr">
        <is>
          <t>W02533</t>
        </is>
      </c>
      <c r="B2184" s="5" t="inlineStr">
        <is>
          <t>DE · Munich</t>
        </is>
      </c>
      <c r="C2184" s="5" t="inlineStr">
        <is>
          <t>DE</t>
        </is>
      </c>
      <c r="D2184" s="5" t="inlineStr">
        <is>
          <t>Munich</t>
        </is>
      </c>
      <c r="E2184" s="5" t="inlineStr">
        <is>
          <t>Customer Service</t>
        </is>
      </c>
      <c r="F2184" s="5" t="inlineStr">
        <is>
          <t>L4</t>
        </is>
      </c>
      <c r="G2184" s="5" t="inlineStr">
        <is>
          <t>Customer Service L4</t>
        </is>
      </c>
      <c r="H2184" s="5" t="inlineStr">
        <is>
          <t>F</t>
        </is>
      </c>
      <c r="I2184" s="5" t="inlineStr">
        <is>
          <t>Permanent</t>
        </is>
      </c>
      <c r="J2184" s="5" t="inlineStr">
        <is>
          <t>Hybrid</t>
        </is>
      </c>
      <c r="K2184" s="5" t="n">
        <v>1</v>
      </c>
      <c r="L2184" s="5" t="n">
        <v>40</v>
      </c>
      <c r="M2184" s="5" t="n">
        <v>3</v>
      </c>
      <c r="N2184" s="41" t="n">
        <v>75400</v>
      </c>
      <c r="O2184" s="41" t="n">
        <v>6220</v>
      </c>
      <c r="P2184" s="41" t="n">
        <v>0</v>
      </c>
      <c r="Q2184" s="41" t="n">
        <v>0</v>
      </c>
      <c r="R2184" s="41" t="n">
        <v>0</v>
      </c>
      <c r="S2184" s="28">
        <f>L2184*Settings!$C$7</f>
        <v/>
      </c>
      <c r="T2184" s="34">
        <f>O2184+P2184+Q2184+R2184</f>
        <v/>
      </c>
      <c r="U2184" s="34">
        <f>N2184+T2184</f>
        <v/>
      </c>
      <c r="V2184" s="33">
        <f>N2184/S2184</f>
        <v/>
      </c>
      <c r="W2184" s="33">
        <f>T2184/S2184</f>
        <v/>
      </c>
      <c r="X2184" s="33">
        <f>U2184/S2184</f>
        <v/>
      </c>
      <c r="Y2184" s="4">
        <f>IF(T2184&gt;0,1,0)</f>
        <v/>
      </c>
      <c r="Z2184" s="4">
        <f>INDEX('Job Evaluation'!$I$5:$I$40,MATCH(G2184,'Job Evaluation'!$A$5:$A$40,0))</f>
        <v/>
      </c>
      <c r="AA2184" s="4">
        <f>SUMPRODUCT(($C$2:$C$3444=C2184)*($X$2:$X$3444&lt;X2184))+SUMPRODUCT(($C$2:C2184=C2184)*($X$2:X2184=X2184))</f>
        <v/>
      </c>
      <c r="AB2184" s="4">
        <f>MIN(4,INT((AA2184-1)*4/COUNTIF($C$2:$C$3444,C2184))+1)</f>
        <v/>
      </c>
    </row>
    <row r="2185">
      <c r="A2185" s="5" t="inlineStr">
        <is>
          <t>W02534</t>
        </is>
      </c>
      <c r="B2185" s="5" t="inlineStr">
        <is>
          <t>IT · Milan</t>
        </is>
      </c>
      <c r="C2185" s="5" t="inlineStr">
        <is>
          <t>IT</t>
        </is>
      </c>
      <c r="D2185" s="5" t="inlineStr">
        <is>
          <t>Milan</t>
        </is>
      </c>
      <c r="E2185" s="5" t="inlineStr">
        <is>
          <t>Customer Service</t>
        </is>
      </c>
      <c r="F2185" s="5" t="inlineStr">
        <is>
          <t>L3</t>
        </is>
      </c>
      <c r="G2185" s="5" t="inlineStr">
        <is>
          <t>Customer Service L3</t>
        </is>
      </c>
      <c r="H2185" s="5" t="inlineStr">
        <is>
          <t>F</t>
        </is>
      </c>
      <c r="I2185" s="5" t="inlineStr">
        <is>
          <t>Permanent</t>
        </is>
      </c>
      <c r="J2185" s="5" t="inlineStr">
        <is>
          <t>Hybrid</t>
        </is>
      </c>
      <c r="K2185" s="5" t="n">
        <v>1</v>
      </c>
      <c r="L2185" s="5" t="n">
        <v>40</v>
      </c>
      <c r="M2185" s="5" t="n">
        <v>4</v>
      </c>
      <c r="N2185" s="41" t="n">
        <v>35300</v>
      </c>
      <c r="O2185" s="41" t="n">
        <v>2220</v>
      </c>
      <c r="P2185" s="41" t="n">
        <v>0</v>
      </c>
      <c r="Q2185" s="41" t="n">
        <v>0</v>
      </c>
      <c r="R2185" s="41" t="n">
        <v>0</v>
      </c>
      <c r="S2185" s="28">
        <f>L2185*Settings!$C$7</f>
        <v/>
      </c>
      <c r="T2185" s="34">
        <f>O2185+P2185+Q2185+R2185</f>
        <v/>
      </c>
      <c r="U2185" s="34">
        <f>N2185+T2185</f>
        <v/>
      </c>
      <c r="V2185" s="33">
        <f>N2185/S2185</f>
        <v/>
      </c>
      <c r="W2185" s="33">
        <f>T2185/S2185</f>
        <v/>
      </c>
      <c r="X2185" s="33">
        <f>U2185/S2185</f>
        <v/>
      </c>
      <c r="Y2185" s="4">
        <f>IF(T2185&gt;0,1,0)</f>
        <v/>
      </c>
      <c r="Z2185" s="4">
        <f>INDEX('Job Evaluation'!$I$5:$I$40,MATCH(G2185,'Job Evaluation'!$A$5:$A$40,0))</f>
        <v/>
      </c>
      <c r="AA2185" s="4">
        <f>SUMPRODUCT(($C$2:$C$3444=C2185)*($X$2:$X$3444&lt;X2185))+SUMPRODUCT(($C$2:C2185=C2185)*($X$2:X2185=X2185))</f>
        <v/>
      </c>
      <c r="AB2185" s="4">
        <f>MIN(4,INT((AA2185-1)*4/COUNTIF($C$2:$C$3444,C2185))+1)</f>
        <v/>
      </c>
    </row>
    <row r="2186">
      <c r="A2186" s="5" t="inlineStr">
        <is>
          <t>W02536</t>
        </is>
      </c>
      <c r="B2186" s="5" t="inlineStr">
        <is>
          <t>DE · Munich</t>
        </is>
      </c>
      <c r="C2186" s="5" t="inlineStr">
        <is>
          <t>DE</t>
        </is>
      </c>
      <c r="D2186" s="5" t="inlineStr">
        <is>
          <t>Munich</t>
        </is>
      </c>
      <c r="E2186" s="5" t="inlineStr">
        <is>
          <t>Customer Service</t>
        </is>
      </c>
      <c r="F2186" s="5" t="inlineStr">
        <is>
          <t>L1</t>
        </is>
      </c>
      <c r="G2186" s="5" t="inlineStr">
        <is>
          <t>Customer Service L1</t>
        </is>
      </c>
      <c r="H2186" s="5" t="inlineStr">
        <is>
          <t>M</t>
        </is>
      </c>
      <c r="I2186" s="5" t="inlineStr">
        <is>
          <t>Permanent</t>
        </is>
      </c>
      <c r="J2186" s="5" t="inlineStr">
        <is>
          <t>Hybrid</t>
        </is>
      </c>
      <c r="K2186" s="5" t="n">
        <v>1</v>
      </c>
      <c r="L2186" s="5" t="n">
        <v>40</v>
      </c>
      <c r="M2186" s="5" t="n">
        <v>2</v>
      </c>
      <c r="N2186" s="41" t="n">
        <v>35100</v>
      </c>
      <c r="O2186" s="41" t="n">
        <v>0</v>
      </c>
      <c r="P2186" s="41" t="n">
        <v>0</v>
      </c>
      <c r="Q2186" s="41" t="n">
        <v>0</v>
      </c>
      <c r="R2186" s="41" t="n">
        <v>0</v>
      </c>
      <c r="S2186" s="28">
        <f>L2186*Settings!$C$7</f>
        <v/>
      </c>
      <c r="T2186" s="34">
        <f>O2186+P2186+Q2186+R2186</f>
        <v/>
      </c>
      <c r="U2186" s="34">
        <f>N2186+T2186</f>
        <v/>
      </c>
      <c r="V2186" s="33">
        <f>N2186/S2186</f>
        <v/>
      </c>
      <c r="W2186" s="33">
        <f>T2186/S2186</f>
        <v/>
      </c>
      <c r="X2186" s="33">
        <f>U2186/S2186</f>
        <v/>
      </c>
      <c r="Y2186" s="4">
        <f>IF(T2186&gt;0,1,0)</f>
        <v/>
      </c>
      <c r="Z2186" s="4">
        <f>INDEX('Job Evaluation'!$I$5:$I$40,MATCH(G2186,'Job Evaluation'!$A$5:$A$40,0))</f>
        <v/>
      </c>
      <c r="AA2186" s="4">
        <f>SUMPRODUCT(($C$2:$C$3444=C2186)*($X$2:$X$3444&lt;X2186))+SUMPRODUCT(($C$2:C2186=C2186)*($X$2:X2186=X2186))</f>
        <v/>
      </c>
      <c r="AB2186" s="4">
        <f>MIN(4,INT((AA2186-1)*4/COUNTIF($C$2:$C$3444,C2186))+1)</f>
        <v/>
      </c>
    </row>
    <row r="2187">
      <c r="A2187" s="5" t="inlineStr">
        <is>
          <t>W02537</t>
        </is>
      </c>
      <c r="B2187" s="5" t="inlineStr">
        <is>
          <t>IT · Milan</t>
        </is>
      </c>
      <c r="C2187" s="5" t="inlineStr">
        <is>
          <t>IT</t>
        </is>
      </c>
      <c r="D2187" s="5" t="inlineStr">
        <is>
          <t>Milan</t>
        </is>
      </c>
      <c r="E2187" s="5" t="inlineStr">
        <is>
          <t>Tech</t>
        </is>
      </c>
      <c r="F2187" s="5" t="inlineStr">
        <is>
          <t>L2</t>
        </is>
      </c>
      <c r="G2187" s="5" t="inlineStr">
        <is>
          <t>Tech L2</t>
        </is>
      </c>
      <c r="H2187" s="5" t="inlineStr">
        <is>
          <t>M</t>
        </is>
      </c>
      <c r="I2187" s="5" t="inlineStr">
        <is>
          <t>Fixed-term</t>
        </is>
      </c>
      <c r="J2187" s="5" t="inlineStr">
        <is>
          <t>Hybrid</t>
        </is>
      </c>
      <c r="K2187" s="5" t="n">
        <v>1</v>
      </c>
      <c r="L2187" s="5" t="n">
        <v>40</v>
      </c>
      <c r="M2187" s="5" t="n">
        <v>3</v>
      </c>
      <c r="N2187" s="41" t="n">
        <v>41650</v>
      </c>
      <c r="O2187" s="41" t="n">
        <v>0</v>
      </c>
      <c r="P2187" s="41" t="n">
        <v>0</v>
      </c>
      <c r="Q2187" s="41" t="n">
        <v>0</v>
      </c>
      <c r="R2187" s="41" t="n">
        <v>0</v>
      </c>
      <c r="S2187" s="28">
        <f>L2187*Settings!$C$7</f>
        <v/>
      </c>
      <c r="T2187" s="34">
        <f>O2187+P2187+Q2187+R2187</f>
        <v/>
      </c>
      <c r="U2187" s="34">
        <f>N2187+T2187</f>
        <v/>
      </c>
      <c r="V2187" s="33">
        <f>N2187/S2187</f>
        <v/>
      </c>
      <c r="W2187" s="33">
        <f>T2187/S2187</f>
        <v/>
      </c>
      <c r="X2187" s="33">
        <f>U2187/S2187</f>
        <v/>
      </c>
      <c r="Y2187" s="4">
        <f>IF(T2187&gt;0,1,0)</f>
        <v/>
      </c>
      <c r="Z2187" s="4">
        <f>INDEX('Job Evaluation'!$I$5:$I$40,MATCH(G2187,'Job Evaluation'!$A$5:$A$40,0))</f>
        <v/>
      </c>
      <c r="AA2187" s="4">
        <f>SUMPRODUCT(($C$2:$C$3444=C2187)*($X$2:$X$3444&lt;X2187))+SUMPRODUCT(($C$2:C2187=C2187)*($X$2:X2187=X2187))</f>
        <v/>
      </c>
      <c r="AB2187" s="4">
        <f>MIN(4,INT((AA2187-1)*4/COUNTIF($C$2:$C$3444,C2187))+1)</f>
        <v/>
      </c>
    </row>
    <row r="2188">
      <c r="A2188" s="5" t="inlineStr">
        <is>
          <t>W02538</t>
        </is>
      </c>
      <c r="B2188" s="5" t="inlineStr">
        <is>
          <t>DE · Munich</t>
        </is>
      </c>
      <c r="C2188" s="5" t="inlineStr">
        <is>
          <t>DE</t>
        </is>
      </c>
      <c r="D2188" s="5" t="inlineStr">
        <is>
          <t>Munich</t>
        </is>
      </c>
      <c r="E2188" s="5" t="inlineStr">
        <is>
          <t>Finance</t>
        </is>
      </c>
      <c r="F2188" s="5" t="inlineStr">
        <is>
          <t>L1</t>
        </is>
      </c>
      <c r="G2188" s="5" t="inlineStr">
        <is>
          <t>Finance L1</t>
        </is>
      </c>
      <c r="H2188" s="5" t="inlineStr">
        <is>
          <t>M</t>
        </is>
      </c>
      <c r="I2188" s="5" t="inlineStr">
        <is>
          <t>Permanent</t>
        </is>
      </c>
      <c r="J2188" s="5" t="inlineStr">
        <is>
          <t>Remote</t>
        </is>
      </c>
      <c r="K2188" s="5" t="n">
        <v>1</v>
      </c>
      <c r="L2188" s="5" t="n">
        <v>40</v>
      </c>
      <c r="M2188" s="5" t="n">
        <v>3</v>
      </c>
      <c r="N2188" s="41" t="n">
        <v>35450</v>
      </c>
      <c r="O2188" s="41" t="n">
        <v>0</v>
      </c>
      <c r="P2188" s="41" t="n">
        <v>0</v>
      </c>
      <c r="Q2188" s="41" t="n">
        <v>0</v>
      </c>
      <c r="R2188" s="41" t="n">
        <v>0</v>
      </c>
      <c r="S2188" s="28">
        <f>L2188*Settings!$C$7</f>
        <v/>
      </c>
      <c r="T2188" s="34">
        <f>O2188+P2188+Q2188+R2188</f>
        <v/>
      </c>
      <c r="U2188" s="34">
        <f>N2188+T2188</f>
        <v/>
      </c>
      <c r="V2188" s="33">
        <f>N2188/S2188</f>
        <v/>
      </c>
      <c r="W2188" s="33">
        <f>T2188/S2188</f>
        <v/>
      </c>
      <c r="X2188" s="33">
        <f>U2188/S2188</f>
        <v/>
      </c>
      <c r="Y2188" s="4">
        <f>IF(T2188&gt;0,1,0)</f>
        <v/>
      </c>
      <c r="Z2188" s="4">
        <f>INDEX('Job Evaluation'!$I$5:$I$40,MATCH(G2188,'Job Evaluation'!$A$5:$A$40,0))</f>
        <v/>
      </c>
      <c r="AA2188" s="4">
        <f>SUMPRODUCT(($C$2:$C$3444=C2188)*($X$2:$X$3444&lt;X2188))+SUMPRODUCT(($C$2:C2188=C2188)*($X$2:X2188=X2188))</f>
        <v/>
      </c>
      <c r="AB2188" s="4">
        <f>MIN(4,INT((AA2188-1)*4/COUNTIF($C$2:$C$3444,C2188))+1)</f>
        <v/>
      </c>
    </row>
    <row r="2189">
      <c r="A2189" s="5" t="inlineStr">
        <is>
          <t>W02540</t>
        </is>
      </c>
      <c r="B2189" s="5" t="inlineStr">
        <is>
          <t>DE · Munich</t>
        </is>
      </c>
      <c r="C2189" s="5" t="inlineStr">
        <is>
          <t>DE</t>
        </is>
      </c>
      <c r="D2189" s="5" t="inlineStr">
        <is>
          <t>Munich</t>
        </is>
      </c>
      <c r="E2189" s="5" t="inlineStr">
        <is>
          <t>Finance</t>
        </is>
      </c>
      <c r="F2189" s="5" t="inlineStr">
        <is>
          <t>L3</t>
        </is>
      </c>
      <c r="G2189" s="5" t="inlineStr">
        <is>
          <t>Finance L3</t>
        </is>
      </c>
      <c r="H2189" s="5" t="inlineStr">
        <is>
          <t>M</t>
        </is>
      </c>
      <c r="I2189" s="5" t="inlineStr">
        <is>
          <t>Permanent</t>
        </is>
      </c>
      <c r="J2189" s="5" t="inlineStr">
        <is>
          <t>Hybrid</t>
        </is>
      </c>
      <c r="K2189" s="5" t="n">
        <v>1</v>
      </c>
      <c r="L2189" s="5" t="n">
        <v>40</v>
      </c>
      <c r="M2189" s="5" t="n">
        <v>4</v>
      </c>
      <c r="N2189" s="41" t="n">
        <v>61350</v>
      </c>
      <c r="O2189" s="41" t="n">
        <v>3610</v>
      </c>
      <c r="P2189" s="41" t="n">
        <v>0</v>
      </c>
      <c r="Q2189" s="41" t="n">
        <v>0</v>
      </c>
      <c r="R2189" s="41" t="n">
        <v>0</v>
      </c>
      <c r="S2189" s="28">
        <f>L2189*Settings!$C$7</f>
        <v/>
      </c>
      <c r="T2189" s="34">
        <f>O2189+P2189+Q2189+R2189</f>
        <v/>
      </c>
      <c r="U2189" s="34">
        <f>N2189+T2189</f>
        <v/>
      </c>
      <c r="V2189" s="33">
        <f>N2189/S2189</f>
        <v/>
      </c>
      <c r="W2189" s="33">
        <f>T2189/S2189</f>
        <v/>
      </c>
      <c r="X2189" s="33">
        <f>U2189/S2189</f>
        <v/>
      </c>
      <c r="Y2189" s="4">
        <f>IF(T2189&gt;0,1,0)</f>
        <v/>
      </c>
      <c r="Z2189" s="4">
        <f>INDEX('Job Evaluation'!$I$5:$I$40,MATCH(G2189,'Job Evaluation'!$A$5:$A$40,0))</f>
        <v/>
      </c>
      <c r="AA2189" s="4">
        <f>SUMPRODUCT(($C$2:$C$3444=C2189)*($X$2:$X$3444&lt;X2189))+SUMPRODUCT(($C$2:C2189=C2189)*($X$2:X2189=X2189))</f>
        <v/>
      </c>
      <c r="AB2189" s="4">
        <f>MIN(4,INT((AA2189-1)*4/COUNTIF($C$2:$C$3444,C2189))+1)</f>
        <v/>
      </c>
    </row>
    <row r="2190">
      <c r="A2190" s="5" t="inlineStr">
        <is>
          <t>W02541</t>
        </is>
      </c>
      <c r="B2190" s="5" t="inlineStr">
        <is>
          <t>IT · Milan</t>
        </is>
      </c>
      <c r="C2190" s="5" t="inlineStr">
        <is>
          <t>IT</t>
        </is>
      </c>
      <c r="D2190" s="5" t="inlineStr">
        <is>
          <t>Milan</t>
        </is>
      </c>
      <c r="E2190" s="5" t="inlineStr">
        <is>
          <t>Sales</t>
        </is>
      </c>
      <c r="F2190" s="5" t="inlineStr">
        <is>
          <t>L3</t>
        </is>
      </c>
      <c r="G2190" s="5" t="inlineStr">
        <is>
          <t>Sales L3</t>
        </is>
      </c>
      <c r="H2190" s="5" t="inlineStr">
        <is>
          <t>F</t>
        </is>
      </c>
      <c r="I2190" s="5" t="inlineStr">
        <is>
          <t>Fixed-term</t>
        </is>
      </c>
      <c r="J2190" s="5" t="inlineStr">
        <is>
          <t>Hybrid</t>
        </is>
      </c>
      <c r="K2190" s="5" t="n">
        <v>1</v>
      </c>
      <c r="L2190" s="5" t="n">
        <v>40</v>
      </c>
      <c r="M2190" s="5" t="n">
        <v>3</v>
      </c>
      <c r="N2190" s="41" t="n">
        <v>47800</v>
      </c>
      <c r="O2190" s="41" t="n">
        <v>2240</v>
      </c>
      <c r="P2190" s="41" t="n">
        <v>4550</v>
      </c>
      <c r="Q2190" s="41" t="n">
        <v>0</v>
      </c>
      <c r="R2190" s="41" t="n">
        <v>0</v>
      </c>
      <c r="S2190" s="28">
        <f>L2190*Settings!$C$7</f>
        <v/>
      </c>
      <c r="T2190" s="34">
        <f>O2190+P2190+Q2190+R2190</f>
        <v/>
      </c>
      <c r="U2190" s="34">
        <f>N2190+T2190</f>
        <v/>
      </c>
      <c r="V2190" s="33">
        <f>N2190/S2190</f>
        <v/>
      </c>
      <c r="W2190" s="33">
        <f>T2190/S2190</f>
        <v/>
      </c>
      <c r="X2190" s="33">
        <f>U2190/S2190</f>
        <v/>
      </c>
      <c r="Y2190" s="4">
        <f>IF(T2190&gt;0,1,0)</f>
        <v/>
      </c>
      <c r="Z2190" s="4">
        <f>INDEX('Job Evaluation'!$I$5:$I$40,MATCH(G2190,'Job Evaluation'!$A$5:$A$40,0))</f>
        <v/>
      </c>
      <c r="AA2190" s="4">
        <f>SUMPRODUCT(($C$2:$C$3444=C2190)*($X$2:$X$3444&lt;X2190))+SUMPRODUCT(($C$2:C2190=C2190)*($X$2:X2190=X2190))</f>
        <v/>
      </c>
      <c r="AB2190" s="4">
        <f>MIN(4,INT((AA2190-1)*4/COUNTIF($C$2:$C$3444,C2190))+1)</f>
        <v/>
      </c>
    </row>
    <row r="2191">
      <c r="A2191" s="5" t="inlineStr">
        <is>
          <t>W02542</t>
        </is>
      </c>
      <c r="B2191" s="5" t="inlineStr">
        <is>
          <t>ES · Barcelona</t>
        </is>
      </c>
      <c r="C2191" s="5" t="inlineStr">
        <is>
          <t>ES</t>
        </is>
      </c>
      <c r="D2191" s="5" t="inlineStr">
        <is>
          <t>Barcelona</t>
        </is>
      </c>
      <c r="E2191" s="5" t="inlineStr">
        <is>
          <t>Customer Service</t>
        </is>
      </c>
      <c r="F2191" s="5" t="inlineStr">
        <is>
          <t>L3</t>
        </is>
      </c>
      <c r="G2191" s="5" t="inlineStr">
        <is>
          <t>Customer Service L3</t>
        </is>
      </c>
      <c r="H2191" s="5" t="inlineStr">
        <is>
          <t>F</t>
        </is>
      </c>
      <c r="I2191" s="5" t="inlineStr">
        <is>
          <t>Permanent</t>
        </is>
      </c>
      <c r="J2191" s="5" t="inlineStr">
        <is>
          <t>Remote</t>
        </is>
      </c>
      <c r="K2191" s="5" t="n">
        <v>1</v>
      </c>
      <c r="L2191" s="5" t="n">
        <v>40</v>
      </c>
      <c r="M2191" s="5" t="n">
        <v>3</v>
      </c>
      <c r="N2191" s="41" t="n">
        <v>35600</v>
      </c>
      <c r="O2191" s="41" t="n">
        <v>1750</v>
      </c>
      <c r="P2191" s="41" t="n">
        <v>0</v>
      </c>
      <c r="Q2191" s="41" t="n">
        <v>0</v>
      </c>
      <c r="R2191" s="41" t="n">
        <v>0</v>
      </c>
      <c r="S2191" s="28">
        <f>L2191*Settings!$C$7</f>
        <v/>
      </c>
      <c r="T2191" s="34">
        <f>O2191+P2191+Q2191+R2191</f>
        <v/>
      </c>
      <c r="U2191" s="34">
        <f>N2191+T2191</f>
        <v/>
      </c>
      <c r="V2191" s="33">
        <f>N2191/S2191</f>
        <v/>
      </c>
      <c r="W2191" s="33">
        <f>T2191/S2191</f>
        <v/>
      </c>
      <c r="X2191" s="33">
        <f>U2191/S2191</f>
        <v/>
      </c>
      <c r="Y2191" s="4">
        <f>IF(T2191&gt;0,1,0)</f>
        <v/>
      </c>
      <c r="Z2191" s="4">
        <f>INDEX('Job Evaluation'!$I$5:$I$40,MATCH(G2191,'Job Evaluation'!$A$5:$A$40,0))</f>
        <v/>
      </c>
      <c r="AA2191" s="4">
        <f>SUMPRODUCT(($C$2:$C$3444=C2191)*($X$2:$X$3444&lt;X2191))+SUMPRODUCT(($C$2:C2191=C2191)*($X$2:X2191=X2191))</f>
        <v/>
      </c>
      <c r="AB2191" s="4">
        <f>MIN(4,INT((AA2191-1)*4/COUNTIF($C$2:$C$3444,C2191))+1)</f>
        <v/>
      </c>
    </row>
    <row r="2192">
      <c r="A2192" s="5" t="inlineStr">
        <is>
          <t>W02543</t>
        </is>
      </c>
      <c r="B2192" s="5" t="inlineStr">
        <is>
          <t>DE · Munich</t>
        </is>
      </c>
      <c r="C2192" s="5" t="inlineStr">
        <is>
          <t>DE</t>
        </is>
      </c>
      <c r="D2192" s="5" t="inlineStr">
        <is>
          <t>Munich</t>
        </is>
      </c>
      <c r="E2192" s="5" t="inlineStr">
        <is>
          <t>Finance</t>
        </is>
      </c>
      <c r="F2192" s="5" t="inlineStr">
        <is>
          <t>L2</t>
        </is>
      </c>
      <c r="G2192" s="5" t="inlineStr">
        <is>
          <t>Finance L2</t>
        </is>
      </c>
      <c r="H2192" s="5" t="inlineStr">
        <is>
          <t>F</t>
        </is>
      </c>
      <c r="I2192" s="5" t="inlineStr">
        <is>
          <t>Permanent</t>
        </is>
      </c>
      <c r="J2192" s="5" t="inlineStr">
        <is>
          <t>Onsite</t>
        </is>
      </c>
      <c r="K2192" s="5" t="n">
        <v>1</v>
      </c>
      <c r="L2192" s="5" t="n">
        <v>40</v>
      </c>
      <c r="M2192" s="5" t="n">
        <v>3</v>
      </c>
      <c r="N2192" s="41" t="n">
        <v>51800</v>
      </c>
      <c r="O2192" s="41" t="n">
        <v>0</v>
      </c>
      <c r="P2192" s="41" t="n">
        <v>0</v>
      </c>
      <c r="Q2192" s="41" t="n">
        <v>0</v>
      </c>
      <c r="R2192" s="41" t="n">
        <v>0</v>
      </c>
      <c r="S2192" s="28">
        <f>L2192*Settings!$C$7</f>
        <v/>
      </c>
      <c r="T2192" s="34">
        <f>O2192+P2192+Q2192+R2192</f>
        <v/>
      </c>
      <c r="U2192" s="34">
        <f>N2192+T2192</f>
        <v/>
      </c>
      <c r="V2192" s="33">
        <f>N2192/S2192</f>
        <v/>
      </c>
      <c r="W2192" s="33">
        <f>T2192/S2192</f>
        <v/>
      </c>
      <c r="X2192" s="33">
        <f>U2192/S2192</f>
        <v/>
      </c>
      <c r="Y2192" s="4">
        <f>IF(T2192&gt;0,1,0)</f>
        <v/>
      </c>
      <c r="Z2192" s="4">
        <f>INDEX('Job Evaluation'!$I$5:$I$40,MATCH(G2192,'Job Evaluation'!$A$5:$A$40,0))</f>
        <v/>
      </c>
      <c r="AA2192" s="4">
        <f>SUMPRODUCT(($C$2:$C$3444=C2192)*($X$2:$X$3444&lt;X2192))+SUMPRODUCT(($C$2:C2192=C2192)*($X$2:X2192=X2192))</f>
        <v/>
      </c>
      <c r="AB2192" s="4">
        <f>MIN(4,INT((AA2192-1)*4/COUNTIF($C$2:$C$3444,C2192))+1)</f>
        <v/>
      </c>
    </row>
    <row r="2193">
      <c r="A2193" s="5" t="inlineStr">
        <is>
          <t>W02544</t>
        </is>
      </c>
      <c r="B2193" s="5" t="inlineStr">
        <is>
          <t>ES · Barcelona</t>
        </is>
      </c>
      <c r="C2193" s="5" t="inlineStr">
        <is>
          <t>ES</t>
        </is>
      </c>
      <c r="D2193" s="5" t="inlineStr">
        <is>
          <t>Barcelona</t>
        </is>
      </c>
      <c r="E2193" s="5" t="inlineStr">
        <is>
          <t>Sales</t>
        </is>
      </c>
      <c r="F2193" s="5" t="inlineStr">
        <is>
          <t>L2</t>
        </is>
      </c>
      <c r="G2193" s="5" t="inlineStr">
        <is>
          <t>Sales L2</t>
        </is>
      </c>
      <c r="H2193" s="5" t="inlineStr">
        <is>
          <t>M</t>
        </is>
      </c>
      <c r="I2193" s="5" t="inlineStr">
        <is>
          <t>Permanent</t>
        </is>
      </c>
      <c r="J2193" s="5" t="inlineStr">
        <is>
          <t>Hybrid</t>
        </is>
      </c>
      <c r="K2193" s="5" t="n">
        <v>1</v>
      </c>
      <c r="L2193" s="5" t="n">
        <v>40</v>
      </c>
      <c r="M2193" s="5" t="n">
        <v>3</v>
      </c>
      <c r="N2193" s="41" t="n">
        <v>36850</v>
      </c>
      <c r="O2193" s="41" t="n">
        <v>0</v>
      </c>
      <c r="P2193" s="41" t="n">
        <v>6990</v>
      </c>
      <c r="Q2193" s="41" t="n">
        <v>0</v>
      </c>
      <c r="R2193" s="41" t="n">
        <v>0</v>
      </c>
      <c r="S2193" s="28">
        <f>L2193*Settings!$C$7</f>
        <v/>
      </c>
      <c r="T2193" s="34">
        <f>O2193+P2193+Q2193+R2193</f>
        <v/>
      </c>
      <c r="U2193" s="34">
        <f>N2193+T2193</f>
        <v/>
      </c>
      <c r="V2193" s="33">
        <f>N2193/S2193</f>
        <v/>
      </c>
      <c r="W2193" s="33">
        <f>T2193/S2193</f>
        <v/>
      </c>
      <c r="X2193" s="33">
        <f>U2193/S2193</f>
        <v/>
      </c>
      <c r="Y2193" s="4">
        <f>IF(T2193&gt;0,1,0)</f>
        <v/>
      </c>
      <c r="Z2193" s="4">
        <f>INDEX('Job Evaluation'!$I$5:$I$40,MATCH(G2193,'Job Evaluation'!$A$5:$A$40,0))</f>
        <v/>
      </c>
      <c r="AA2193" s="4">
        <f>SUMPRODUCT(($C$2:$C$3444=C2193)*($X$2:$X$3444&lt;X2193))+SUMPRODUCT(($C$2:C2193=C2193)*($X$2:X2193=X2193))</f>
        <v/>
      </c>
      <c r="AB2193" s="4">
        <f>MIN(4,INT((AA2193-1)*4/COUNTIF($C$2:$C$3444,C2193))+1)</f>
        <v/>
      </c>
    </row>
    <row r="2194">
      <c r="A2194" s="5" t="inlineStr">
        <is>
          <t>W02545</t>
        </is>
      </c>
      <c r="B2194" s="5" t="inlineStr">
        <is>
          <t>IT · Milan</t>
        </is>
      </c>
      <c r="C2194" s="5" t="inlineStr">
        <is>
          <t>IT</t>
        </is>
      </c>
      <c r="D2194" s="5" t="inlineStr">
        <is>
          <t>Milan</t>
        </is>
      </c>
      <c r="E2194" s="5" t="inlineStr">
        <is>
          <t>Customer Service</t>
        </is>
      </c>
      <c r="F2194" s="5" t="inlineStr">
        <is>
          <t>L3</t>
        </is>
      </c>
      <c r="G2194" s="5" t="inlineStr">
        <is>
          <t>Customer Service L3</t>
        </is>
      </c>
      <c r="H2194" s="5" t="inlineStr">
        <is>
          <t>F</t>
        </is>
      </c>
      <c r="I2194" s="5" t="inlineStr">
        <is>
          <t>Permanent</t>
        </is>
      </c>
      <c r="J2194" s="5" t="inlineStr">
        <is>
          <t>Onsite</t>
        </is>
      </c>
      <c r="K2194" s="5" t="n">
        <v>1</v>
      </c>
      <c r="L2194" s="5" t="n">
        <v>40</v>
      </c>
      <c r="M2194" s="5" t="n">
        <v>1</v>
      </c>
      <c r="N2194" s="41" t="n">
        <v>38300</v>
      </c>
      <c r="O2194" s="41" t="n">
        <v>0</v>
      </c>
      <c r="P2194" s="41" t="n">
        <v>0</v>
      </c>
      <c r="Q2194" s="41" t="n">
        <v>1320</v>
      </c>
      <c r="R2194" s="41" t="n">
        <v>0</v>
      </c>
      <c r="S2194" s="28">
        <f>L2194*Settings!$C$7</f>
        <v/>
      </c>
      <c r="T2194" s="34">
        <f>O2194+P2194+Q2194+R2194</f>
        <v/>
      </c>
      <c r="U2194" s="34">
        <f>N2194+T2194</f>
        <v/>
      </c>
      <c r="V2194" s="33">
        <f>N2194/S2194</f>
        <v/>
      </c>
      <c r="W2194" s="33">
        <f>T2194/S2194</f>
        <v/>
      </c>
      <c r="X2194" s="33">
        <f>U2194/S2194</f>
        <v/>
      </c>
      <c r="Y2194" s="4">
        <f>IF(T2194&gt;0,1,0)</f>
        <v/>
      </c>
      <c r="Z2194" s="4">
        <f>INDEX('Job Evaluation'!$I$5:$I$40,MATCH(G2194,'Job Evaluation'!$A$5:$A$40,0))</f>
        <v/>
      </c>
      <c r="AA2194" s="4">
        <f>SUMPRODUCT(($C$2:$C$3444=C2194)*($X$2:$X$3444&lt;X2194))+SUMPRODUCT(($C$2:C2194=C2194)*($X$2:X2194=X2194))</f>
        <v/>
      </c>
      <c r="AB2194" s="4">
        <f>MIN(4,INT((AA2194-1)*4/COUNTIF($C$2:$C$3444,C2194))+1)</f>
        <v/>
      </c>
    </row>
    <row r="2195">
      <c r="A2195" s="5" t="inlineStr">
        <is>
          <t>W02546</t>
        </is>
      </c>
      <c r="B2195" s="5" t="inlineStr">
        <is>
          <t>DE · Munich</t>
        </is>
      </c>
      <c r="C2195" s="5" t="inlineStr">
        <is>
          <t>DE</t>
        </is>
      </c>
      <c r="D2195" s="5" t="inlineStr">
        <is>
          <t>Munich</t>
        </is>
      </c>
      <c r="E2195" s="5" t="inlineStr">
        <is>
          <t>Finance</t>
        </is>
      </c>
      <c r="F2195" s="5" t="inlineStr">
        <is>
          <t>L1</t>
        </is>
      </c>
      <c r="G2195" s="5" t="inlineStr">
        <is>
          <t>Finance L1</t>
        </is>
      </c>
      <c r="H2195" s="5" t="inlineStr">
        <is>
          <t>M</t>
        </is>
      </c>
      <c r="I2195" s="5" t="inlineStr">
        <is>
          <t>Permanent</t>
        </is>
      </c>
      <c r="J2195" s="5" t="inlineStr">
        <is>
          <t>Hybrid</t>
        </is>
      </c>
      <c r="K2195" s="5" t="n">
        <v>1</v>
      </c>
      <c r="L2195" s="5" t="n">
        <v>40</v>
      </c>
      <c r="M2195" s="5" t="n">
        <v>3</v>
      </c>
      <c r="N2195" s="41" t="n">
        <v>39950</v>
      </c>
      <c r="O2195" s="41" t="n">
        <v>0</v>
      </c>
      <c r="P2195" s="41" t="n">
        <v>0</v>
      </c>
      <c r="Q2195" s="41" t="n">
        <v>0</v>
      </c>
      <c r="R2195" s="41" t="n">
        <v>0</v>
      </c>
      <c r="S2195" s="28">
        <f>L2195*Settings!$C$7</f>
        <v/>
      </c>
      <c r="T2195" s="34">
        <f>O2195+P2195+Q2195+R2195</f>
        <v/>
      </c>
      <c r="U2195" s="34">
        <f>N2195+T2195</f>
        <v/>
      </c>
      <c r="V2195" s="33">
        <f>N2195/S2195</f>
        <v/>
      </c>
      <c r="W2195" s="33">
        <f>T2195/S2195</f>
        <v/>
      </c>
      <c r="X2195" s="33">
        <f>U2195/S2195</f>
        <v/>
      </c>
      <c r="Y2195" s="4">
        <f>IF(T2195&gt;0,1,0)</f>
        <v/>
      </c>
      <c r="Z2195" s="4">
        <f>INDEX('Job Evaluation'!$I$5:$I$40,MATCH(G2195,'Job Evaluation'!$A$5:$A$40,0))</f>
        <v/>
      </c>
      <c r="AA2195" s="4">
        <f>SUMPRODUCT(($C$2:$C$3444=C2195)*($X$2:$X$3444&lt;X2195))+SUMPRODUCT(($C$2:C2195=C2195)*($X$2:X2195=X2195))</f>
        <v/>
      </c>
      <c r="AB2195" s="4">
        <f>MIN(4,INT((AA2195-1)*4/COUNTIF($C$2:$C$3444,C2195))+1)</f>
        <v/>
      </c>
    </row>
    <row r="2196">
      <c r="A2196" s="5" t="inlineStr">
        <is>
          <t>W02547</t>
        </is>
      </c>
      <c r="B2196" s="5" t="inlineStr">
        <is>
          <t>DE · Munich</t>
        </is>
      </c>
      <c r="C2196" s="5" t="inlineStr">
        <is>
          <t>DE</t>
        </is>
      </c>
      <c r="D2196" s="5" t="inlineStr">
        <is>
          <t>Munich</t>
        </is>
      </c>
      <c r="E2196" s="5" t="inlineStr">
        <is>
          <t>Sales</t>
        </is>
      </c>
      <c r="F2196" s="5" t="inlineStr">
        <is>
          <t>L3</t>
        </is>
      </c>
      <c r="G2196" s="5" t="inlineStr">
        <is>
          <t>Sales L3</t>
        </is>
      </c>
      <c r="H2196" s="5" t="inlineStr">
        <is>
          <t>F</t>
        </is>
      </c>
      <c r="I2196" s="5" t="inlineStr">
        <is>
          <t>Permanent</t>
        </is>
      </c>
      <c r="J2196" s="5" t="inlineStr">
        <is>
          <t>Hybrid</t>
        </is>
      </c>
      <c r="K2196" s="5" t="n">
        <v>1</v>
      </c>
      <c r="L2196" s="5" t="n">
        <v>40</v>
      </c>
      <c r="M2196" s="5" t="n">
        <v>4</v>
      </c>
      <c r="N2196" s="41" t="n">
        <v>60150</v>
      </c>
      <c r="O2196" s="41" t="n">
        <v>3440</v>
      </c>
      <c r="P2196" s="41" t="n">
        <v>7550</v>
      </c>
      <c r="Q2196" s="41" t="n">
        <v>0</v>
      </c>
      <c r="R2196" s="41" t="n">
        <v>0</v>
      </c>
      <c r="S2196" s="28">
        <f>L2196*Settings!$C$7</f>
        <v/>
      </c>
      <c r="T2196" s="34">
        <f>O2196+P2196+Q2196+R2196</f>
        <v/>
      </c>
      <c r="U2196" s="34">
        <f>N2196+T2196</f>
        <v/>
      </c>
      <c r="V2196" s="33">
        <f>N2196/S2196</f>
        <v/>
      </c>
      <c r="W2196" s="33">
        <f>T2196/S2196</f>
        <v/>
      </c>
      <c r="X2196" s="33">
        <f>U2196/S2196</f>
        <v/>
      </c>
      <c r="Y2196" s="4">
        <f>IF(T2196&gt;0,1,0)</f>
        <v/>
      </c>
      <c r="Z2196" s="4">
        <f>INDEX('Job Evaluation'!$I$5:$I$40,MATCH(G2196,'Job Evaluation'!$A$5:$A$40,0))</f>
        <v/>
      </c>
      <c r="AA2196" s="4">
        <f>SUMPRODUCT(($C$2:$C$3444=C2196)*($X$2:$X$3444&lt;X2196))+SUMPRODUCT(($C$2:C2196=C2196)*($X$2:X2196=X2196))</f>
        <v/>
      </c>
      <c r="AB2196" s="4">
        <f>MIN(4,INT((AA2196-1)*4/COUNTIF($C$2:$C$3444,C2196))+1)</f>
        <v/>
      </c>
    </row>
    <row r="2197">
      <c r="A2197" s="5" t="inlineStr">
        <is>
          <t>W02548</t>
        </is>
      </c>
      <c r="B2197" s="5" t="inlineStr">
        <is>
          <t>PL · Kraków</t>
        </is>
      </c>
      <c r="C2197" s="5" t="inlineStr">
        <is>
          <t>PL</t>
        </is>
      </c>
      <c r="D2197" s="5" t="inlineStr">
        <is>
          <t>Krakow</t>
        </is>
      </c>
      <c r="E2197" s="5" t="inlineStr">
        <is>
          <t>Customer Service</t>
        </is>
      </c>
      <c r="F2197" s="5" t="inlineStr">
        <is>
          <t>L3</t>
        </is>
      </c>
      <c r="G2197" s="5" t="inlineStr">
        <is>
          <t>Customer Service L3</t>
        </is>
      </c>
      <c r="H2197" s="5" t="inlineStr">
        <is>
          <t>F</t>
        </is>
      </c>
      <c r="I2197" s="5" t="inlineStr">
        <is>
          <t>Permanent</t>
        </is>
      </c>
      <c r="J2197" s="5" t="inlineStr">
        <is>
          <t>Hybrid</t>
        </is>
      </c>
      <c r="K2197" s="5" t="n">
        <v>1</v>
      </c>
      <c r="L2197" s="5" t="n">
        <v>40</v>
      </c>
      <c r="M2197" s="5" t="n">
        <v>5</v>
      </c>
      <c r="N2197" s="41" t="n">
        <v>28900</v>
      </c>
      <c r="O2197" s="41" t="n">
        <v>2080</v>
      </c>
      <c r="P2197" s="41" t="n">
        <v>0</v>
      </c>
      <c r="Q2197" s="41" t="n">
        <v>0</v>
      </c>
      <c r="R2197" s="41" t="n">
        <v>0</v>
      </c>
      <c r="S2197" s="28">
        <f>L2197*Settings!$C$7</f>
        <v/>
      </c>
      <c r="T2197" s="34">
        <f>O2197+P2197+Q2197+R2197</f>
        <v/>
      </c>
      <c r="U2197" s="34">
        <f>N2197+T2197</f>
        <v/>
      </c>
      <c r="V2197" s="33">
        <f>N2197/S2197</f>
        <v/>
      </c>
      <c r="W2197" s="33">
        <f>T2197/S2197</f>
        <v/>
      </c>
      <c r="X2197" s="33">
        <f>U2197/S2197</f>
        <v/>
      </c>
      <c r="Y2197" s="4">
        <f>IF(T2197&gt;0,1,0)</f>
        <v/>
      </c>
      <c r="Z2197" s="4">
        <f>INDEX('Job Evaluation'!$I$5:$I$40,MATCH(G2197,'Job Evaluation'!$A$5:$A$40,0))</f>
        <v/>
      </c>
      <c r="AA2197" s="4">
        <f>SUMPRODUCT(($C$2:$C$3444=C2197)*($X$2:$X$3444&lt;X2197))+SUMPRODUCT(($C$2:C2197=C2197)*($X$2:X2197=X2197))</f>
        <v/>
      </c>
      <c r="AB2197" s="4">
        <f>MIN(4,INT((AA2197-1)*4/COUNTIF($C$2:$C$3444,C2197))+1)</f>
        <v/>
      </c>
    </row>
    <row r="2198">
      <c r="A2198" s="5" t="inlineStr">
        <is>
          <t>W02549</t>
        </is>
      </c>
      <c r="B2198" s="5" t="inlineStr">
        <is>
          <t>IT · Milan</t>
        </is>
      </c>
      <c r="C2198" s="5" t="inlineStr">
        <is>
          <t>IT</t>
        </is>
      </c>
      <c r="D2198" s="5" t="inlineStr">
        <is>
          <t>Milan</t>
        </is>
      </c>
      <c r="E2198" s="5" t="inlineStr">
        <is>
          <t>HR</t>
        </is>
      </c>
      <c r="F2198" s="5" t="inlineStr">
        <is>
          <t>L3</t>
        </is>
      </c>
      <c r="G2198" s="5" t="inlineStr">
        <is>
          <t>HR L3</t>
        </is>
      </c>
      <c r="H2198" s="5" t="inlineStr">
        <is>
          <t>F</t>
        </is>
      </c>
      <c r="I2198" s="5" t="inlineStr">
        <is>
          <t>Permanent</t>
        </is>
      </c>
      <c r="J2198" s="5" t="inlineStr">
        <is>
          <t>Remote</t>
        </is>
      </c>
      <c r="K2198" s="5" t="n">
        <v>1</v>
      </c>
      <c r="L2198" s="5" t="n">
        <v>40</v>
      </c>
      <c r="M2198" s="5" t="n">
        <v>5</v>
      </c>
      <c r="N2198" s="41" t="n">
        <v>41700</v>
      </c>
      <c r="O2198" s="41" t="n">
        <v>3170</v>
      </c>
      <c r="P2198" s="41" t="n">
        <v>0</v>
      </c>
      <c r="Q2198" s="41" t="n">
        <v>0</v>
      </c>
      <c r="R2198" s="41" t="n">
        <v>0</v>
      </c>
      <c r="S2198" s="28">
        <f>L2198*Settings!$C$7</f>
        <v/>
      </c>
      <c r="T2198" s="34">
        <f>O2198+P2198+Q2198+R2198</f>
        <v/>
      </c>
      <c r="U2198" s="34">
        <f>N2198+T2198</f>
        <v/>
      </c>
      <c r="V2198" s="33">
        <f>N2198/S2198</f>
        <v/>
      </c>
      <c r="W2198" s="33">
        <f>T2198/S2198</f>
        <v/>
      </c>
      <c r="X2198" s="33">
        <f>U2198/S2198</f>
        <v/>
      </c>
      <c r="Y2198" s="4">
        <f>IF(T2198&gt;0,1,0)</f>
        <v/>
      </c>
      <c r="Z2198" s="4">
        <f>INDEX('Job Evaluation'!$I$5:$I$40,MATCH(G2198,'Job Evaluation'!$A$5:$A$40,0))</f>
        <v/>
      </c>
      <c r="AA2198" s="4">
        <f>SUMPRODUCT(($C$2:$C$3444=C2198)*($X$2:$X$3444&lt;X2198))+SUMPRODUCT(($C$2:C2198=C2198)*($X$2:X2198=X2198))</f>
        <v/>
      </c>
      <c r="AB2198" s="4">
        <f>MIN(4,INT((AA2198-1)*4/COUNTIF($C$2:$C$3444,C2198))+1)</f>
        <v/>
      </c>
    </row>
    <row r="2199">
      <c r="A2199" s="5" t="inlineStr">
        <is>
          <t>W02550</t>
        </is>
      </c>
      <c r="B2199" s="5" t="inlineStr">
        <is>
          <t>PL · Kraków</t>
        </is>
      </c>
      <c r="C2199" s="5" t="inlineStr">
        <is>
          <t>PL</t>
        </is>
      </c>
      <c r="D2199" s="5" t="inlineStr">
        <is>
          <t>Krakow</t>
        </is>
      </c>
      <c r="E2199" s="5" t="inlineStr">
        <is>
          <t>Operations</t>
        </is>
      </c>
      <c r="F2199" s="5" t="inlineStr">
        <is>
          <t>L1</t>
        </is>
      </c>
      <c r="G2199" s="5" t="inlineStr">
        <is>
          <t>Operations L1</t>
        </is>
      </c>
      <c r="H2199" s="5" t="inlineStr">
        <is>
          <t>F</t>
        </is>
      </c>
      <c r="I2199" s="5" t="inlineStr">
        <is>
          <t>Fixed-term</t>
        </is>
      </c>
      <c r="J2199" s="5" t="inlineStr">
        <is>
          <t>Hybrid</t>
        </is>
      </c>
      <c r="K2199" s="5" t="n">
        <v>1</v>
      </c>
      <c r="L2199" s="5" t="n">
        <v>40</v>
      </c>
      <c r="M2199" s="5" t="n">
        <v>2</v>
      </c>
      <c r="N2199" s="41" t="n">
        <v>20250</v>
      </c>
      <c r="O2199" s="41" t="n">
        <v>0</v>
      </c>
      <c r="P2199" s="41" t="n">
        <v>0</v>
      </c>
      <c r="Q2199" s="41" t="n">
        <v>0</v>
      </c>
      <c r="R2199" s="41" t="n">
        <v>0</v>
      </c>
      <c r="S2199" s="28">
        <f>L2199*Settings!$C$7</f>
        <v/>
      </c>
      <c r="T2199" s="34">
        <f>O2199+P2199+Q2199+R2199</f>
        <v/>
      </c>
      <c r="U2199" s="34">
        <f>N2199+T2199</f>
        <v/>
      </c>
      <c r="V2199" s="33">
        <f>N2199/S2199</f>
        <v/>
      </c>
      <c r="W2199" s="33">
        <f>T2199/S2199</f>
        <v/>
      </c>
      <c r="X2199" s="33">
        <f>U2199/S2199</f>
        <v/>
      </c>
      <c r="Y2199" s="4">
        <f>IF(T2199&gt;0,1,0)</f>
        <v/>
      </c>
      <c r="Z2199" s="4">
        <f>INDEX('Job Evaluation'!$I$5:$I$40,MATCH(G2199,'Job Evaluation'!$A$5:$A$40,0))</f>
        <v/>
      </c>
      <c r="AA2199" s="4">
        <f>SUMPRODUCT(($C$2:$C$3444=C2199)*($X$2:$X$3444&lt;X2199))+SUMPRODUCT(($C$2:C2199=C2199)*($X$2:X2199=X2199))</f>
        <v/>
      </c>
      <c r="AB2199" s="4">
        <f>MIN(4,INT((AA2199-1)*4/COUNTIF($C$2:$C$3444,C2199))+1)</f>
        <v/>
      </c>
    </row>
    <row r="2200">
      <c r="A2200" s="5" t="inlineStr">
        <is>
          <t>W02551</t>
        </is>
      </c>
      <c r="B2200" s="5" t="inlineStr">
        <is>
          <t>IT · Milan</t>
        </is>
      </c>
      <c r="C2200" s="5" t="inlineStr">
        <is>
          <t>IT</t>
        </is>
      </c>
      <c r="D2200" s="5" t="inlineStr">
        <is>
          <t>Milan</t>
        </is>
      </c>
      <c r="E2200" s="5" t="inlineStr">
        <is>
          <t>Sales</t>
        </is>
      </c>
      <c r="F2200" s="5" t="inlineStr">
        <is>
          <t>L1</t>
        </is>
      </c>
      <c r="G2200" s="5" t="inlineStr">
        <is>
          <t>Sales L1</t>
        </is>
      </c>
      <c r="H2200" s="5" t="inlineStr">
        <is>
          <t>F</t>
        </is>
      </c>
      <c r="I2200" s="5" t="inlineStr">
        <is>
          <t>Permanent</t>
        </is>
      </c>
      <c r="J2200" s="5" t="inlineStr">
        <is>
          <t>Hybrid</t>
        </is>
      </c>
      <c r="K2200" s="5" t="n">
        <v>1</v>
      </c>
      <c r="L2200" s="5" t="n">
        <v>40</v>
      </c>
      <c r="M2200" s="5" t="n">
        <v>5</v>
      </c>
      <c r="N2200" s="41" t="n">
        <v>26050</v>
      </c>
      <c r="O2200" s="41" t="n">
        <v>0</v>
      </c>
      <c r="P2200" s="41" t="n">
        <v>3830</v>
      </c>
      <c r="Q2200" s="41" t="n">
        <v>0</v>
      </c>
      <c r="R2200" s="41" t="n">
        <v>0</v>
      </c>
      <c r="S2200" s="28">
        <f>L2200*Settings!$C$7</f>
        <v/>
      </c>
      <c r="T2200" s="34">
        <f>O2200+P2200+Q2200+R2200</f>
        <v/>
      </c>
      <c r="U2200" s="34">
        <f>N2200+T2200</f>
        <v/>
      </c>
      <c r="V2200" s="33">
        <f>N2200/S2200</f>
        <v/>
      </c>
      <c r="W2200" s="33">
        <f>T2200/S2200</f>
        <v/>
      </c>
      <c r="X2200" s="33">
        <f>U2200/S2200</f>
        <v/>
      </c>
      <c r="Y2200" s="4">
        <f>IF(T2200&gt;0,1,0)</f>
        <v/>
      </c>
      <c r="Z2200" s="4">
        <f>INDEX('Job Evaluation'!$I$5:$I$40,MATCH(G2200,'Job Evaluation'!$A$5:$A$40,0))</f>
        <v/>
      </c>
      <c r="AA2200" s="4">
        <f>SUMPRODUCT(($C$2:$C$3444=C2200)*($X$2:$X$3444&lt;X2200))+SUMPRODUCT(($C$2:C2200=C2200)*($X$2:X2200=X2200))</f>
        <v/>
      </c>
      <c r="AB2200" s="4">
        <f>MIN(4,INT((AA2200-1)*4/COUNTIF($C$2:$C$3444,C2200))+1)</f>
        <v/>
      </c>
    </row>
    <row r="2201">
      <c r="A2201" s="5" t="inlineStr">
        <is>
          <t>W02553</t>
        </is>
      </c>
      <c r="B2201" s="5" t="inlineStr">
        <is>
          <t>PL · Kraków</t>
        </is>
      </c>
      <c r="C2201" s="5" t="inlineStr">
        <is>
          <t>PL</t>
        </is>
      </c>
      <c r="D2201" s="5" t="inlineStr">
        <is>
          <t>Krakow</t>
        </is>
      </c>
      <c r="E2201" s="5" t="inlineStr">
        <is>
          <t>Tech</t>
        </is>
      </c>
      <c r="F2201" s="5" t="inlineStr">
        <is>
          <t>L5</t>
        </is>
      </c>
      <c r="G2201" s="5" t="inlineStr">
        <is>
          <t>Tech L5</t>
        </is>
      </c>
      <c r="H2201" s="5" t="inlineStr">
        <is>
          <t>M</t>
        </is>
      </c>
      <c r="I2201" s="5" t="inlineStr">
        <is>
          <t>Permanent</t>
        </is>
      </c>
      <c r="J2201" s="5" t="inlineStr">
        <is>
          <t>Onsite</t>
        </is>
      </c>
      <c r="K2201" s="5" t="n">
        <v>1</v>
      </c>
      <c r="L2201" s="5" t="n">
        <v>40</v>
      </c>
      <c r="M2201" s="5" t="n">
        <v>4</v>
      </c>
      <c r="N2201" s="41" t="n">
        <v>84800</v>
      </c>
      <c r="O2201" s="41" t="n">
        <v>13000</v>
      </c>
      <c r="P2201" s="41" t="n">
        <v>0</v>
      </c>
      <c r="Q2201" s="41" t="n">
        <v>0</v>
      </c>
      <c r="R2201" s="41" t="n">
        <v>4200</v>
      </c>
      <c r="S2201" s="28">
        <f>L2201*Settings!$C$7</f>
        <v/>
      </c>
      <c r="T2201" s="34">
        <f>O2201+P2201+Q2201+R2201</f>
        <v/>
      </c>
      <c r="U2201" s="34">
        <f>N2201+T2201</f>
        <v/>
      </c>
      <c r="V2201" s="33">
        <f>N2201/S2201</f>
        <v/>
      </c>
      <c r="W2201" s="33">
        <f>T2201/S2201</f>
        <v/>
      </c>
      <c r="X2201" s="33">
        <f>U2201/S2201</f>
        <v/>
      </c>
      <c r="Y2201" s="4">
        <f>IF(T2201&gt;0,1,0)</f>
        <v/>
      </c>
      <c r="Z2201" s="4">
        <f>INDEX('Job Evaluation'!$I$5:$I$40,MATCH(G2201,'Job Evaluation'!$A$5:$A$40,0))</f>
        <v/>
      </c>
      <c r="AA2201" s="4">
        <f>SUMPRODUCT(($C$2:$C$3444=C2201)*($X$2:$X$3444&lt;X2201))+SUMPRODUCT(($C$2:C2201=C2201)*($X$2:X2201=X2201))</f>
        <v/>
      </c>
      <c r="AB2201" s="4">
        <f>MIN(4,INT((AA2201-1)*4/COUNTIF($C$2:$C$3444,C2201))+1)</f>
        <v/>
      </c>
    </row>
    <row r="2202">
      <c r="A2202" s="5" t="inlineStr">
        <is>
          <t>W02554</t>
        </is>
      </c>
      <c r="B2202" s="5" t="inlineStr">
        <is>
          <t>PL · Kraków</t>
        </is>
      </c>
      <c r="C2202" s="5" t="inlineStr">
        <is>
          <t>PL</t>
        </is>
      </c>
      <c r="D2202" s="5" t="inlineStr">
        <is>
          <t>Krakow</t>
        </is>
      </c>
      <c r="E2202" s="5" t="inlineStr">
        <is>
          <t>Operations</t>
        </is>
      </c>
      <c r="F2202" s="5" t="inlineStr">
        <is>
          <t>L2</t>
        </is>
      </c>
      <c r="G2202" s="5" t="inlineStr">
        <is>
          <t>Operations L2</t>
        </is>
      </c>
      <c r="H2202" s="5" t="inlineStr">
        <is>
          <t>F</t>
        </is>
      </c>
      <c r="I2202" s="5" t="inlineStr">
        <is>
          <t>Permanent</t>
        </is>
      </c>
      <c r="J2202" s="5" t="inlineStr">
        <is>
          <t>Hybrid</t>
        </is>
      </c>
      <c r="K2202" s="5" t="n">
        <v>1</v>
      </c>
      <c r="L2202" s="5" t="n">
        <v>40</v>
      </c>
      <c r="M2202" s="5" t="n">
        <v>4</v>
      </c>
      <c r="N2202" s="41" t="n">
        <v>25700</v>
      </c>
      <c r="O2202" s="41" t="n">
        <v>0</v>
      </c>
      <c r="P2202" s="41" t="n">
        <v>0</v>
      </c>
      <c r="Q2202" s="41" t="n">
        <v>0</v>
      </c>
      <c r="R2202" s="41" t="n">
        <v>0</v>
      </c>
      <c r="S2202" s="28">
        <f>L2202*Settings!$C$7</f>
        <v/>
      </c>
      <c r="T2202" s="34">
        <f>O2202+P2202+Q2202+R2202</f>
        <v/>
      </c>
      <c r="U2202" s="34">
        <f>N2202+T2202</f>
        <v/>
      </c>
      <c r="V2202" s="33">
        <f>N2202/S2202</f>
        <v/>
      </c>
      <c r="W2202" s="33">
        <f>T2202/S2202</f>
        <v/>
      </c>
      <c r="X2202" s="33">
        <f>U2202/S2202</f>
        <v/>
      </c>
      <c r="Y2202" s="4">
        <f>IF(T2202&gt;0,1,0)</f>
        <v/>
      </c>
      <c r="Z2202" s="4">
        <f>INDEX('Job Evaluation'!$I$5:$I$40,MATCH(G2202,'Job Evaluation'!$A$5:$A$40,0))</f>
        <v/>
      </c>
      <c r="AA2202" s="4">
        <f>SUMPRODUCT(($C$2:$C$3444=C2202)*($X$2:$X$3444&lt;X2202))+SUMPRODUCT(($C$2:C2202=C2202)*($X$2:X2202=X2202))</f>
        <v/>
      </c>
      <c r="AB2202" s="4">
        <f>MIN(4,INT((AA2202-1)*4/COUNTIF($C$2:$C$3444,C2202))+1)</f>
        <v/>
      </c>
    </row>
    <row r="2203">
      <c r="A2203" s="5" t="inlineStr">
        <is>
          <t>W02555</t>
        </is>
      </c>
      <c r="B2203" s="5" t="inlineStr">
        <is>
          <t>DE · Munich</t>
        </is>
      </c>
      <c r="C2203" s="5" t="inlineStr">
        <is>
          <t>DE</t>
        </is>
      </c>
      <c r="D2203" s="5" t="inlineStr">
        <is>
          <t>Munich</t>
        </is>
      </c>
      <c r="E2203" s="5" t="inlineStr">
        <is>
          <t>HR</t>
        </is>
      </c>
      <c r="F2203" s="5" t="inlineStr">
        <is>
          <t>L1</t>
        </is>
      </c>
      <c r="G2203" s="5" t="inlineStr">
        <is>
          <t>HR L1</t>
        </is>
      </c>
      <c r="H2203" s="5" t="inlineStr">
        <is>
          <t>F</t>
        </is>
      </c>
      <c r="I2203" s="5" t="inlineStr">
        <is>
          <t>Permanent</t>
        </is>
      </c>
      <c r="J2203" s="5" t="inlineStr">
        <is>
          <t>Hybrid</t>
        </is>
      </c>
      <c r="K2203" s="5" t="n">
        <v>1</v>
      </c>
      <c r="L2203" s="5" t="n">
        <v>40</v>
      </c>
      <c r="M2203" s="5" t="n">
        <v>2</v>
      </c>
      <c r="N2203" s="41" t="n">
        <v>41350</v>
      </c>
      <c r="O2203" s="41" t="n">
        <v>0</v>
      </c>
      <c r="P2203" s="41" t="n">
        <v>0</v>
      </c>
      <c r="Q2203" s="41" t="n">
        <v>0</v>
      </c>
      <c r="R2203" s="41" t="n">
        <v>0</v>
      </c>
      <c r="S2203" s="28">
        <f>L2203*Settings!$C$7</f>
        <v/>
      </c>
      <c r="T2203" s="34">
        <f>O2203+P2203+Q2203+R2203</f>
        <v/>
      </c>
      <c r="U2203" s="34">
        <f>N2203+T2203</f>
        <v/>
      </c>
      <c r="V2203" s="33">
        <f>N2203/S2203</f>
        <v/>
      </c>
      <c r="W2203" s="33">
        <f>T2203/S2203</f>
        <v/>
      </c>
      <c r="X2203" s="33">
        <f>U2203/S2203</f>
        <v/>
      </c>
      <c r="Y2203" s="4">
        <f>IF(T2203&gt;0,1,0)</f>
        <v/>
      </c>
      <c r="Z2203" s="4">
        <f>INDEX('Job Evaluation'!$I$5:$I$40,MATCH(G2203,'Job Evaluation'!$A$5:$A$40,0))</f>
        <v/>
      </c>
      <c r="AA2203" s="4">
        <f>SUMPRODUCT(($C$2:$C$3444=C2203)*($X$2:$X$3444&lt;X2203))+SUMPRODUCT(($C$2:C2203=C2203)*($X$2:X2203=X2203))</f>
        <v/>
      </c>
      <c r="AB2203" s="4">
        <f>MIN(4,INT((AA2203-1)*4/COUNTIF($C$2:$C$3444,C2203))+1)</f>
        <v/>
      </c>
    </row>
    <row r="2204">
      <c r="A2204" s="5" t="inlineStr">
        <is>
          <t>W02556</t>
        </is>
      </c>
      <c r="B2204" s="5" t="inlineStr">
        <is>
          <t>PL · Kraków</t>
        </is>
      </c>
      <c r="C2204" s="5" t="inlineStr">
        <is>
          <t>PL</t>
        </is>
      </c>
      <c r="D2204" s="5" t="inlineStr">
        <is>
          <t>Krakow</t>
        </is>
      </c>
      <c r="E2204" s="5" t="inlineStr">
        <is>
          <t>Tech</t>
        </is>
      </c>
      <c r="F2204" s="5" t="inlineStr">
        <is>
          <t>L1</t>
        </is>
      </c>
      <c r="G2204" s="5" t="inlineStr">
        <is>
          <t>Tech L1</t>
        </is>
      </c>
      <c r="H2204" s="5" t="inlineStr">
        <is>
          <t>M</t>
        </is>
      </c>
      <c r="I2204" s="5" t="inlineStr">
        <is>
          <t>Permanent</t>
        </is>
      </c>
      <c r="J2204" s="5" t="inlineStr">
        <is>
          <t>Onsite</t>
        </is>
      </c>
      <c r="K2204" s="5" t="n">
        <v>1</v>
      </c>
      <c r="L2204" s="5" t="n">
        <v>40</v>
      </c>
      <c r="M2204" s="5" t="n">
        <v>4</v>
      </c>
      <c r="N2204" s="41" t="n">
        <v>25300</v>
      </c>
      <c r="O2204" s="41" t="n">
        <v>0</v>
      </c>
      <c r="P2204" s="41" t="n">
        <v>0</v>
      </c>
      <c r="Q2204" s="41" t="n">
        <v>0</v>
      </c>
      <c r="R2204" s="41" t="n">
        <v>0</v>
      </c>
      <c r="S2204" s="28">
        <f>L2204*Settings!$C$7</f>
        <v/>
      </c>
      <c r="T2204" s="34">
        <f>O2204+P2204+Q2204+R2204</f>
        <v/>
      </c>
      <c r="U2204" s="34">
        <f>N2204+T2204</f>
        <v/>
      </c>
      <c r="V2204" s="33">
        <f>N2204/S2204</f>
        <v/>
      </c>
      <c r="W2204" s="33">
        <f>T2204/S2204</f>
        <v/>
      </c>
      <c r="X2204" s="33">
        <f>U2204/S2204</f>
        <v/>
      </c>
      <c r="Y2204" s="4">
        <f>IF(T2204&gt;0,1,0)</f>
        <v/>
      </c>
      <c r="Z2204" s="4">
        <f>INDEX('Job Evaluation'!$I$5:$I$40,MATCH(G2204,'Job Evaluation'!$A$5:$A$40,0))</f>
        <v/>
      </c>
      <c r="AA2204" s="4">
        <f>SUMPRODUCT(($C$2:$C$3444=C2204)*($X$2:$X$3444&lt;X2204))+SUMPRODUCT(($C$2:C2204=C2204)*($X$2:X2204=X2204))</f>
        <v/>
      </c>
      <c r="AB2204" s="4">
        <f>MIN(4,INT((AA2204-1)*4/COUNTIF($C$2:$C$3444,C2204))+1)</f>
        <v/>
      </c>
    </row>
    <row r="2205">
      <c r="A2205" s="5" t="inlineStr">
        <is>
          <t>W02557</t>
        </is>
      </c>
      <c r="B2205" s="5" t="inlineStr">
        <is>
          <t>ES · Barcelona</t>
        </is>
      </c>
      <c r="C2205" s="5" t="inlineStr">
        <is>
          <t>ES</t>
        </is>
      </c>
      <c r="D2205" s="5" t="inlineStr">
        <is>
          <t>Barcelona</t>
        </is>
      </c>
      <c r="E2205" s="5" t="inlineStr">
        <is>
          <t>Sales</t>
        </is>
      </c>
      <c r="F2205" s="5" t="inlineStr">
        <is>
          <t>L4</t>
        </is>
      </c>
      <c r="G2205" s="5" t="inlineStr">
        <is>
          <t>Sales L4</t>
        </is>
      </c>
      <c r="H2205" s="5" t="inlineStr">
        <is>
          <t>M</t>
        </is>
      </c>
      <c r="I2205" s="5" t="inlineStr">
        <is>
          <t>Fixed-term</t>
        </is>
      </c>
      <c r="J2205" s="5" t="inlineStr">
        <is>
          <t>Onsite</t>
        </is>
      </c>
      <c r="K2205" s="5" t="n">
        <v>1</v>
      </c>
      <c r="L2205" s="5" t="n">
        <v>40</v>
      </c>
      <c r="M2205" s="5" t="n">
        <v>3</v>
      </c>
      <c r="N2205" s="41" t="n">
        <v>40950</v>
      </c>
      <c r="O2205" s="41" t="n">
        <v>3300</v>
      </c>
      <c r="P2205" s="41" t="n">
        <v>6190</v>
      </c>
      <c r="Q2205" s="41" t="n">
        <v>0</v>
      </c>
      <c r="R2205" s="41" t="n">
        <v>0</v>
      </c>
      <c r="S2205" s="28">
        <f>L2205*Settings!$C$7</f>
        <v/>
      </c>
      <c r="T2205" s="34">
        <f>O2205+P2205+Q2205+R2205</f>
        <v/>
      </c>
      <c r="U2205" s="34">
        <f>N2205+T2205</f>
        <v/>
      </c>
      <c r="V2205" s="33">
        <f>N2205/S2205</f>
        <v/>
      </c>
      <c r="W2205" s="33">
        <f>T2205/S2205</f>
        <v/>
      </c>
      <c r="X2205" s="33">
        <f>U2205/S2205</f>
        <v/>
      </c>
      <c r="Y2205" s="4">
        <f>IF(T2205&gt;0,1,0)</f>
        <v/>
      </c>
      <c r="Z2205" s="4">
        <f>INDEX('Job Evaluation'!$I$5:$I$40,MATCH(G2205,'Job Evaluation'!$A$5:$A$40,0))</f>
        <v/>
      </c>
      <c r="AA2205" s="4">
        <f>SUMPRODUCT(($C$2:$C$3444=C2205)*($X$2:$X$3444&lt;X2205))+SUMPRODUCT(($C$2:C2205=C2205)*($X$2:X2205=X2205))</f>
        <v/>
      </c>
      <c r="AB2205" s="4">
        <f>MIN(4,INT((AA2205-1)*4/COUNTIF($C$2:$C$3444,C2205))+1)</f>
        <v/>
      </c>
    </row>
    <row r="2206">
      <c r="A2206" s="5" t="inlineStr">
        <is>
          <t>W02558</t>
        </is>
      </c>
      <c r="B2206" s="5" t="inlineStr">
        <is>
          <t>ES · Barcelona</t>
        </is>
      </c>
      <c r="C2206" s="5" t="inlineStr">
        <is>
          <t>ES</t>
        </is>
      </c>
      <c r="D2206" s="5" t="inlineStr">
        <is>
          <t>Barcelona</t>
        </is>
      </c>
      <c r="E2206" s="5" t="inlineStr">
        <is>
          <t>Customer Service</t>
        </is>
      </c>
      <c r="F2206" s="5" t="inlineStr">
        <is>
          <t>L1</t>
        </is>
      </c>
      <c r="G2206" s="5" t="inlineStr">
        <is>
          <t>Customer Service L1</t>
        </is>
      </c>
      <c r="H2206" s="5" t="inlineStr">
        <is>
          <t>F</t>
        </is>
      </c>
      <c r="I2206" s="5" t="inlineStr">
        <is>
          <t>Permanent</t>
        </is>
      </c>
      <c r="J2206" s="5" t="inlineStr">
        <is>
          <t>Hybrid</t>
        </is>
      </c>
      <c r="K2206" s="5" t="n">
        <v>1</v>
      </c>
      <c r="L2206" s="5" t="n">
        <v>40</v>
      </c>
      <c r="M2206" s="5" t="n">
        <v>4</v>
      </c>
      <c r="N2206" s="41" t="n">
        <v>25450</v>
      </c>
      <c r="O2206" s="41" t="n">
        <v>0</v>
      </c>
      <c r="P2206" s="41" t="n">
        <v>0</v>
      </c>
      <c r="Q2206" s="41" t="n">
        <v>0</v>
      </c>
      <c r="R2206" s="41" t="n">
        <v>0</v>
      </c>
      <c r="S2206" s="28">
        <f>L2206*Settings!$C$7</f>
        <v/>
      </c>
      <c r="T2206" s="34">
        <f>O2206+P2206+Q2206+R2206</f>
        <v/>
      </c>
      <c r="U2206" s="34">
        <f>N2206+T2206</f>
        <v/>
      </c>
      <c r="V2206" s="33">
        <f>N2206/S2206</f>
        <v/>
      </c>
      <c r="W2206" s="33">
        <f>T2206/S2206</f>
        <v/>
      </c>
      <c r="X2206" s="33">
        <f>U2206/S2206</f>
        <v/>
      </c>
      <c r="Y2206" s="4">
        <f>IF(T2206&gt;0,1,0)</f>
        <v/>
      </c>
      <c r="Z2206" s="4">
        <f>INDEX('Job Evaluation'!$I$5:$I$40,MATCH(G2206,'Job Evaluation'!$A$5:$A$40,0))</f>
        <v/>
      </c>
      <c r="AA2206" s="4">
        <f>SUMPRODUCT(($C$2:$C$3444=C2206)*($X$2:$X$3444&lt;X2206))+SUMPRODUCT(($C$2:C2206=C2206)*($X$2:X2206=X2206))</f>
        <v/>
      </c>
      <c r="AB2206" s="4">
        <f>MIN(4,INT((AA2206-1)*4/COUNTIF($C$2:$C$3444,C2206))+1)</f>
        <v/>
      </c>
    </row>
    <row r="2207">
      <c r="A2207" s="5" t="inlineStr">
        <is>
          <t>W02559</t>
        </is>
      </c>
      <c r="B2207" s="5" t="inlineStr">
        <is>
          <t>PL · Kraków</t>
        </is>
      </c>
      <c r="C2207" s="5" t="inlineStr">
        <is>
          <t>PL</t>
        </is>
      </c>
      <c r="D2207" s="5" t="inlineStr">
        <is>
          <t>Krakow</t>
        </is>
      </c>
      <c r="E2207" s="5" t="inlineStr">
        <is>
          <t>Operations</t>
        </is>
      </c>
      <c r="F2207" s="5" t="inlineStr">
        <is>
          <t>L1</t>
        </is>
      </c>
      <c r="G2207" s="5" t="inlineStr">
        <is>
          <t>Operations L1</t>
        </is>
      </c>
      <c r="H2207" s="5" t="inlineStr">
        <is>
          <t>M</t>
        </is>
      </c>
      <c r="I2207" s="5" t="inlineStr">
        <is>
          <t>Permanent</t>
        </is>
      </c>
      <c r="J2207" s="5" t="inlineStr">
        <is>
          <t>Onsite</t>
        </is>
      </c>
      <c r="K2207" s="5" t="n">
        <v>1</v>
      </c>
      <c r="L2207" s="5" t="n">
        <v>40</v>
      </c>
      <c r="M2207" s="5" t="n">
        <v>3</v>
      </c>
      <c r="N2207" s="41" t="n">
        <v>19700</v>
      </c>
      <c r="O2207" s="41" t="n">
        <v>0</v>
      </c>
      <c r="P2207" s="41" t="n">
        <v>0</v>
      </c>
      <c r="Q2207" s="41" t="n">
        <v>840</v>
      </c>
      <c r="R2207" s="41" t="n">
        <v>0</v>
      </c>
      <c r="S2207" s="28">
        <f>L2207*Settings!$C$7</f>
        <v/>
      </c>
      <c r="T2207" s="34">
        <f>O2207+P2207+Q2207+R2207</f>
        <v/>
      </c>
      <c r="U2207" s="34">
        <f>N2207+T2207</f>
        <v/>
      </c>
      <c r="V2207" s="33">
        <f>N2207/S2207</f>
        <v/>
      </c>
      <c r="W2207" s="33">
        <f>T2207/S2207</f>
        <v/>
      </c>
      <c r="X2207" s="33">
        <f>U2207/S2207</f>
        <v/>
      </c>
      <c r="Y2207" s="4">
        <f>IF(T2207&gt;0,1,0)</f>
        <v/>
      </c>
      <c r="Z2207" s="4">
        <f>INDEX('Job Evaluation'!$I$5:$I$40,MATCH(G2207,'Job Evaluation'!$A$5:$A$40,0))</f>
        <v/>
      </c>
      <c r="AA2207" s="4">
        <f>SUMPRODUCT(($C$2:$C$3444=C2207)*($X$2:$X$3444&lt;X2207))+SUMPRODUCT(($C$2:C2207=C2207)*($X$2:X2207=X2207))</f>
        <v/>
      </c>
      <c r="AB2207" s="4">
        <f>MIN(4,INT((AA2207-1)*4/COUNTIF($C$2:$C$3444,C2207))+1)</f>
        <v/>
      </c>
    </row>
    <row r="2208">
      <c r="A2208" s="5" t="inlineStr">
        <is>
          <t>W02561</t>
        </is>
      </c>
      <c r="B2208" s="5" t="inlineStr">
        <is>
          <t>IT · Milan</t>
        </is>
      </c>
      <c r="C2208" s="5" t="inlineStr">
        <is>
          <t>IT</t>
        </is>
      </c>
      <c r="D2208" s="5" t="inlineStr">
        <is>
          <t>Milan</t>
        </is>
      </c>
      <c r="E2208" s="5" t="inlineStr">
        <is>
          <t>Operations</t>
        </is>
      </c>
      <c r="F2208" s="5" t="inlineStr">
        <is>
          <t>L5</t>
        </is>
      </c>
      <c r="G2208" s="5" t="inlineStr">
        <is>
          <t>Operations L5</t>
        </is>
      </c>
      <c r="H2208" s="5" t="inlineStr">
        <is>
          <t>M</t>
        </is>
      </c>
      <c r="I2208" s="5" t="inlineStr">
        <is>
          <t>Permanent</t>
        </is>
      </c>
      <c r="J2208" s="5" t="inlineStr">
        <is>
          <t>Hybrid</t>
        </is>
      </c>
      <c r="K2208" s="5" t="n">
        <v>1</v>
      </c>
      <c r="L2208" s="5" t="n">
        <v>40</v>
      </c>
      <c r="M2208" s="5" t="n">
        <v>2</v>
      </c>
      <c r="N2208" s="41" t="n">
        <v>75650</v>
      </c>
      <c r="O2208" s="41" t="n">
        <v>4360</v>
      </c>
      <c r="P2208" s="41" t="n">
        <v>0</v>
      </c>
      <c r="Q2208" s="41" t="n">
        <v>0</v>
      </c>
      <c r="R2208" s="41" t="n">
        <v>6000</v>
      </c>
      <c r="S2208" s="28">
        <f>L2208*Settings!$C$7</f>
        <v/>
      </c>
      <c r="T2208" s="34">
        <f>O2208+P2208+Q2208+R2208</f>
        <v/>
      </c>
      <c r="U2208" s="34">
        <f>N2208+T2208</f>
        <v/>
      </c>
      <c r="V2208" s="33">
        <f>N2208/S2208</f>
        <v/>
      </c>
      <c r="W2208" s="33">
        <f>T2208/S2208</f>
        <v/>
      </c>
      <c r="X2208" s="33">
        <f>U2208/S2208</f>
        <v/>
      </c>
      <c r="Y2208" s="4">
        <f>IF(T2208&gt;0,1,0)</f>
        <v/>
      </c>
      <c r="Z2208" s="4">
        <f>INDEX('Job Evaluation'!$I$5:$I$40,MATCH(G2208,'Job Evaluation'!$A$5:$A$40,0))</f>
        <v/>
      </c>
      <c r="AA2208" s="4">
        <f>SUMPRODUCT(($C$2:$C$3444=C2208)*($X$2:$X$3444&lt;X2208))+SUMPRODUCT(($C$2:C2208=C2208)*($X$2:X2208=X2208))</f>
        <v/>
      </c>
      <c r="AB2208" s="4">
        <f>MIN(4,INT((AA2208-1)*4/COUNTIF($C$2:$C$3444,C2208))+1)</f>
        <v/>
      </c>
    </row>
    <row r="2209">
      <c r="A2209" s="5" t="inlineStr">
        <is>
          <t>W02563</t>
        </is>
      </c>
      <c r="B2209" s="5" t="inlineStr">
        <is>
          <t>IT · Milan</t>
        </is>
      </c>
      <c r="C2209" s="5" t="inlineStr">
        <is>
          <t>IT</t>
        </is>
      </c>
      <c r="D2209" s="5" t="inlineStr">
        <is>
          <t>Milan</t>
        </is>
      </c>
      <c r="E2209" s="5" t="inlineStr">
        <is>
          <t>Finance</t>
        </is>
      </c>
      <c r="F2209" s="5" t="inlineStr">
        <is>
          <t>L2</t>
        </is>
      </c>
      <c r="G2209" s="5" t="inlineStr">
        <is>
          <t>Finance L2</t>
        </is>
      </c>
      <c r="H2209" s="5" t="inlineStr">
        <is>
          <t>F</t>
        </is>
      </c>
      <c r="I2209" s="5" t="inlineStr">
        <is>
          <t>Fixed-term</t>
        </is>
      </c>
      <c r="J2209" s="5" t="inlineStr">
        <is>
          <t>Hybrid</t>
        </is>
      </c>
      <c r="K2209" s="5" t="n">
        <v>1</v>
      </c>
      <c r="L2209" s="5" t="n">
        <v>40</v>
      </c>
      <c r="M2209" s="5" t="n">
        <v>3</v>
      </c>
      <c r="N2209" s="41" t="n">
        <v>35450</v>
      </c>
      <c r="O2209" s="41" t="n">
        <v>0</v>
      </c>
      <c r="P2209" s="41" t="n">
        <v>0</v>
      </c>
      <c r="Q2209" s="41" t="n">
        <v>0</v>
      </c>
      <c r="R2209" s="41" t="n">
        <v>0</v>
      </c>
      <c r="S2209" s="28">
        <f>L2209*Settings!$C$7</f>
        <v/>
      </c>
      <c r="T2209" s="34">
        <f>O2209+P2209+Q2209+R2209</f>
        <v/>
      </c>
      <c r="U2209" s="34">
        <f>N2209+T2209</f>
        <v/>
      </c>
      <c r="V2209" s="33">
        <f>N2209/S2209</f>
        <v/>
      </c>
      <c r="W2209" s="33">
        <f>T2209/S2209</f>
        <v/>
      </c>
      <c r="X2209" s="33">
        <f>U2209/S2209</f>
        <v/>
      </c>
      <c r="Y2209" s="4">
        <f>IF(T2209&gt;0,1,0)</f>
        <v/>
      </c>
      <c r="Z2209" s="4">
        <f>INDEX('Job Evaluation'!$I$5:$I$40,MATCH(G2209,'Job Evaluation'!$A$5:$A$40,0))</f>
        <v/>
      </c>
      <c r="AA2209" s="4">
        <f>SUMPRODUCT(($C$2:$C$3444=C2209)*($X$2:$X$3444&lt;X2209))+SUMPRODUCT(($C$2:C2209=C2209)*($X$2:X2209=X2209))</f>
        <v/>
      </c>
      <c r="AB2209" s="4">
        <f>MIN(4,INT((AA2209-1)*4/COUNTIF($C$2:$C$3444,C2209))+1)</f>
        <v/>
      </c>
    </row>
    <row r="2210">
      <c r="A2210" s="5" t="inlineStr">
        <is>
          <t>W02564</t>
        </is>
      </c>
      <c r="B2210" s="5" t="inlineStr">
        <is>
          <t>DE · Munich</t>
        </is>
      </c>
      <c r="C2210" s="5" t="inlineStr">
        <is>
          <t>DE</t>
        </is>
      </c>
      <c r="D2210" s="5" t="inlineStr">
        <is>
          <t>Munich</t>
        </is>
      </c>
      <c r="E2210" s="5" t="inlineStr">
        <is>
          <t>Customer Service</t>
        </is>
      </c>
      <c r="F2210" s="5" t="inlineStr">
        <is>
          <t>L1</t>
        </is>
      </c>
      <c r="G2210" s="5" t="inlineStr">
        <is>
          <t>Customer Service L1</t>
        </is>
      </c>
      <c r="H2210" s="5" t="inlineStr">
        <is>
          <t>M</t>
        </is>
      </c>
      <c r="I2210" s="5" t="inlineStr">
        <is>
          <t>Permanent</t>
        </is>
      </c>
      <c r="J2210" s="5" t="inlineStr">
        <is>
          <t>Hybrid</t>
        </is>
      </c>
      <c r="K2210" s="5" t="n">
        <v>1</v>
      </c>
      <c r="L2210" s="5" t="n">
        <v>40</v>
      </c>
      <c r="M2210" s="5" t="n">
        <v>3</v>
      </c>
      <c r="N2210" s="41" t="n">
        <v>40950</v>
      </c>
      <c r="O2210" s="41" t="n">
        <v>0</v>
      </c>
      <c r="P2210" s="41" t="n">
        <v>0</v>
      </c>
      <c r="Q2210" s="41" t="n">
        <v>0</v>
      </c>
      <c r="R2210" s="41" t="n">
        <v>0</v>
      </c>
      <c r="S2210" s="28">
        <f>L2210*Settings!$C$7</f>
        <v/>
      </c>
      <c r="T2210" s="34">
        <f>O2210+P2210+Q2210+R2210</f>
        <v/>
      </c>
      <c r="U2210" s="34">
        <f>N2210+T2210</f>
        <v/>
      </c>
      <c r="V2210" s="33">
        <f>N2210/S2210</f>
        <v/>
      </c>
      <c r="W2210" s="33">
        <f>T2210/S2210</f>
        <v/>
      </c>
      <c r="X2210" s="33">
        <f>U2210/S2210</f>
        <v/>
      </c>
      <c r="Y2210" s="4">
        <f>IF(T2210&gt;0,1,0)</f>
        <v/>
      </c>
      <c r="Z2210" s="4">
        <f>INDEX('Job Evaluation'!$I$5:$I$40,MATCH(G2210,'Job Evaluation'!$A$5:$A$40,0))</f>
        <v/>
      </c>
      <c r="AA2210" s="4">
        <f>SUMPRODUCT(($C$2:$C$3444=C2210)*($X$2:$X$3444&lt;X2210))+SUMPRODUCT(($C$2:C2210=C2210)*($X$2:X2210=X2210))</f>
        <v/>
      </c>
      <c r="AB2210" s="4">
        <f>MIN(4,INT((AA2210-1)*4/COUNTIF($C$2:$C$3444,C2210))+1)</f>
        <v/>
      </c>
    </row>
    <row r="2211">
      <c r="A2211" s="5" t="inlineStr">
        <is>
          <t>W02565</t>
        </is>
      </c>
      <c r="B2211" s="5" t="inlineStr">
        <is>
          <t>DE · Munich</t>
        </is>
      </c>
      <c r="C2211" s="5" t="inlineStr">
        <is>
          <t>DE</t>
        </is>
      </c>
      <c r="D2211" s="5" t="inlineStr">
        <is>
          <t>Munich</t>
        </is>
      </c>
      <c r="E2211" s="5" t="inlineStr">
        <is>
          <t>HR</t>
        </is>
      </c>
      <c r="F2211" s="5" t="inlineStr">
        <is>
          <t>L4</t>
        </is>
      </c>
      <c r="G2211" s="5" t="inlineStr">
        <is>
          <t>HR L4</t>
        </is>
      </c>
      <c r="H2211" s="5" t="inlineStr">
        <is>
          <t>F</t>
        </is>
      </c>
      <c r="I2211" s="5" t="inlineStr">
        <is>
          <t>Permanent</t>
        </is>
      </c>
      <c r="J2211" s="5" t="inlineStr">
        <is>
          <t>Onsite</t>
        </is>
      </c>
      <c r="K2211" s="5" t="n">
        <v>1</v>
      </c>
      <c r="L2211" s="5" t="n">
        <v>40</v>
      </c>
      <c r="M2211" s="5" t="n">
        <v>4</v>
      </c>
      <c r="N2211" s="41" t="n">
        <v>75450</v>
      </c>
      <c r="O2211" s="41" t="n">
        <v>6850</v>
      </c>
      <c r="P2211" s="41" t="n">
        <v>0</v>
      </c>
      <c r="Q2211" s="41" t="n">
        <v>0</v>
      </c>
      <c r="R2211" s="41" t="n">
        <v>0</v>
      </c>
      <c r="S2211" s="28">
        <f>L2211*Settings!$C$7</f>
        <v/>
      </c>
      <c r="T2211" s="34">
        <f>O2211+P2211+Q2211+R2211</f>
        <v/>
      </c>
      <c r="U2211" s="34">
        <f>N2211+T2211</f>
        <v/>
      </c>
      <c r="V2211" s="33">
        <f>N2211/S2211</f>
        <v/>
      </c>
      <c r="W2211" s="33">
        <f>T2211/S2211</f>
        <v/>
      </c>
      <c r="X2211" s="33">
        <f>U2211/S2211</f>
        <v/>
      </c>
      <c r="Y2211" s="4">
        <f>IF(T2211&gt;0,1,0)</f>
        <v/>
      </c>
      <c r="Z2211" s="4">
        <f>INDEX('Job Evaluation'!$I$5:$I$40,MATCH(G2211,'Job Evaluation'!$A$5:$A$40,0))</f>
        <v/>
      </c>
      <c r="AA2211" s="4">
        <f>SUMPRODUCT(($C$2:$C$3444=C2211)*($X$2:$X$3444&lt;X2211))+SUMPRODUCT(($C$2:C2211=C2211)*($X$2:X2211=X2211))</f>
        <v/>
      </c>
      <c r="AB2211" s="4">
        <f>MIN(4,INT((AA2211-1)*4/COUNTIF($C$2:$C$3444,C2211))+1)</f>
        <v/>
      </c>
    </row>
    <row r="2212">
      <c r="A2212" s="5" t="inlineStr">
        <is>
          <t>W02568</t>
        </is>
      </c>
      <c r="B2212" s="5" t="inlineStr">
        <is>
          <t>ES · Barcelona</t>
        </is>
      </c>
      <c r="C2212" s="5" t="inlineStr">
        <is>
          <t>ES</t>
        </is>
      </c>
      <c r="D2212" s="5" t="inlineStr">
        <is>
          <t>Barcelona</t>
        </is>
      </c>
      <c r="E2212" s="5" t="inlineStr">
        <is>
          <t>Sales</t>
        </is>
      </c>
      <c r="F2212" s="5" t="inlineStr">
        <is>
          <t>L4</t>
        </is>
      </c>
      <c r="G2212" s="5" t="inlineStr">
        <is>
          <t>Sales L4</t>
        </is>
      </c>
      <c r="H2212" s="5" t="inlineStr">
        <is>
          <t>M</t>
        </is>
      </c>
      <c r="I2212" s="5" t="inlineStr">
        <is>
          <t>Permanent</t>
        </is>
      </c>
      <c r="J2212" s="5" t="inlineStr">
        <is>
          <t>Remote</t>
        </is>
      </c>
      <c r="K2212" s="5" t="n">
        <v>1</v>
      </c>
      <c r="L2212" s="5" t="n">
        <v>40</v>
      </c>
      <c r="M2212" s="5" t="n">
        <v>3</v>
      </c>
      <c r="N2212" s="41" t="n">
        <v>49350</v>
      </c>
      <c r="O2212" s="41" t="n">
        <v>3800</v>
      </c>
      <c r="P2212" s="41" t="n">
        <v>5210</v>
      </c>
      <c r="Q2212" s="41" t="n">
        <v>0</v>
      </c>
      <c r="R2212" s="41" t="n">
        <v>0</v>
      </c>
      <c r="S2212" s="28">
        <f>L2212*Settings!$C$7</f>
        <v/>
      </c>
      <c r="T2212" s="34">
        <f>O2212+P2212+Q2212+R2212</f>
        <v/>
      </c>
      <c r="U2212" s="34">
        <f>N2212+T2212</f>
        <v/>
      </c>
      <c r="V2212" s="33">
        <f>N2212/S2212</f>
        <v/>
      </c>
      <c r="W2212" s="33">
        <f>T2212/S2212</f>
        <v/>
      </c>
      <c r="X2212" s="33">
        <f>U2212/S2212</f>
        <v/>
      </c>
      <c r="Y2212" s="4">
        <f>IF(T2212&gt;0,1,0)</f>
        <v/>
      </c>
      <c r="Z2212" s="4">
        <f>INDEX('Job Evaluation'!$I$5:$I$40,MATCH(G2212,'Job Evaluation'!$A$5:$A$40,0))</f>
        <v/>
      </c>
      <c r="AA2212" s="4">
        <f>SUMPRODUCT(($C$2:$C$3444=C2212)*($X$2:$X$3444&lt;X2212))+SUMPRODUCT(($C$2:C2212=C2212)*($X$2:X2212=X2212))</f>
        <v/>
      </c>
      <c r="AB2212" s="4">
        <f>MIN(4,INT((AA2212-1)*4/COUNTIF($C$2:$C$3444,C2212))+1)</f>
        <v/>
      </c>
    </row>
    <row r="2213">
      <c r="A2213" s="5" t="inlineStr">
        <is>
          <t>W02569</t>
        </is>
      </c>
      <c r="B2213" s="5" t="inlineStr">
        <is>
          <t>IT · Milan</t>
        </is>
      </c>
      <c r="C2213" s="5" t="inlineStr">
        <is>
          <t>IT</t>
        </is>
      </c>
      <c r="D2213" s="5" t="inlineStr">
        <is>
          <t>Milan</t>
        </is>
      </c>
      <c r="E2213" s="5" t="inlineStr">
        <is>
          <t>Operations</t>
        </is>
      </c>
      <c r="F2213" s="5" t="inlineStr">
        <is>
          <t>L5</t>
        </is>
      </c>
      <c r="G2213" s="5" t="inlineStr">
        <is>
          <t>Operations L5</t>
        </is>
      </c>
      <c r="H2213" s="5" t="inlineStr">
        <is>
          <t>M</t>
        </is>
      </c>
      <c r="I2213" s="5" t="inlineStr">
        <is>
          <t>Permanent</t>
        </is>
      </c>
      <c r="J2213" s="5" t="inlineStr">
        <is>
          <t>Onsite</t>
        </is>
      </c>
      <c r="K2213" s="5" t="n">
        <v>1</v>
      </c>
      <c r="L2213" s="5" t="n">
        <v>40</v>
      </c>
      <c r="M2213" s="5" t="n">
        <v>3</v>
      </c>
      <c r="N2213" s="41" t="n">
        <v>75100</v>
      </c>
      <c r="O2213" s="41" t="n">
        <v>9010</v>
      </c>
      <c r="P2213" s="41" t="n">
        <v>0</v>
      </c>
      <c r="Q2213" s="41" t="n">
        <v>0</v>
      </c>
      <c r="R2213" s="41" t="n">
        <v>6000</v>
      </c>
      <c r="S2213" s="28">
        <f>L2213*Settings!$C$7</f>
        <v/>
      </c>
      <c r="T2213" s="34">
        <f>O2213+P2213+Q2213+R2213</f>
        <v/>
      </c>
      <c r="U2213" s="34">
        <f>N2213+T2213</f>
        <v/>
      </c>
      <c r="V2213" s="33">
        <f>N2213/S2213</f>
        <v/>
      </c>
      <c r="W2213" s="33">
        <f>T2213/S2213</f>
        <v/>
      </c>
      <c r="X2213" s="33">
        <f>U2213/S2213</f>
        <v/>
      </c>
      <c r="Y2213" s="4">
        <f>IF(T2213&gt;0,1,0)</f>
        <v/>
      </c>
      <c r="Z2213" s="4">
        <f>INDEX('Job Evaluation'!$I$5:$I$40,MATCH(G2213,'Job Evaluation'!$A$5:$A$40,0))</f>
        <v/>
      </c>
      <c r="AA2213" s="4">
        <f>SUMPRODUCT(($C$2:$C$3444=C2213)*($X$2:$X$3444&lt;X2213))+SUMPRODUCT(($C$2:C2213=C2213)*($X$2:X2213=X2213))</f>
        <v/>
      </c>
      <c r="AB2213" s="4">
        <f>MIN(4,INT((AA2213-1)*4/COUNTIF($C$2:$C$3444,C2213))+1)</f>
        <v/>
      </c>
    </row>
    <row r="2214">
      <c r="A2214" s="5" t="inlineStr">
        <is>
          <t>W02570</t>
        </is>
      </c>
      <c r="B2214" s="5" t="inlineStr">
        <is>
          <t>IT · Milan</t>
        </is>
      </c>
      <c r="C2214" s="5" t="inlineStr">
        <is>
          <t>IT</t>
        </is>
      </c>
      <c r="D2214" s="5" t="inlineStr">
        <is>
          <t>Milan</t>
        </is>
      </c>
      <c r="E2214" s="5" t="inlineStr">
        <is>
          <t>Customer Service</t>
        </is>
      </c>
      <c r="F2214" s="5" t="inlineStr">
        <is>
          <t>L3</t>
        </is>
      </c>
      <c r="G2214" s="5" t="inlineStr">
        <is>
          <t>Customer Service L3</t>
        </is>
      </c>
      <c r="H2214" s="5" t="inlineStr">
        <is>
          <t>F</t>
        </is>
      </c>
      <c r="I2214" s="5" t="inlineStr">
        <is>
          <t>Fixed-term</t>
        </is>
      </c>
      <c r="J2214" s="5" t="inlineStr">
        <is>
          <t>Onsite</t>
        </is>
      </c>
      <c r="K2214" s="5" t="n">
        <v>1</v>
      </c>
      <c r="L2214" s="5" t="n">
        <v>40</v>
      </c>
      <c r="M2214" s="5" t="n">
        <v>3</v>
      </c>
      <c r="N2214" s="41" t="n">
        <v>37000</v>
      </c>
      <c r="O2214" s="41" t="n">
        <v>1830</v>
      </c>
      <c r="P2214" s="41" t="n">
        <v>0</v>
      </c>
      <c r="Q2214" s="41" t="n">
        <v>1320</v>
      </c>
      <c r="R2214" s="41" t="n">
        <v>0</v>
      </c>
      <c r="S2214" s="28">
        <f>L2214*Settings!$C$7</f>
        <v/>
      </c>
      <c r="T2214" s="34">
        <f>O2214+P2214+Q2214+R2214</f>
        <v/>
      </c>
      <c r="U2214" s="34">
        <f>N2214+T2214</f>
        <v/>
      </c>
      <c r="V2214" s="33">
        <f>N2214/S2214</f>
        <v/>
      </c>
      <c r="W2214" s="33">
        <f>T2214/S2214</f>
        <v/>
      </c>
      <c r="X2214" s="33">
        <f>U2214/S2214</f>
        <v/>
      </c>
      <c r="Y2214" s="4">
        <f>IF(T2214&gt;0,1,0)</f>
        <v/>
      </c>
      <c r="Z2214" s="4">
        <f>INDEX('Job Evaluation'!$I$5:$I$40,MATCH(G2214,'Job Evaluation'!$A$5:$A$40,0))</f>
        <v/>
      </c>
      <c r="AA2214" s="4">
        <f>SUMPRODUCT(($C$2:$C$3444=C2214)*($X$2:$X$3444&lt;X2214))+SUMPRODUCT(($C$2:C2214=C2214)*($X$2:X2214=X2214))</f>
        <v/>
      </c>
      <c r="AB2214" s="4">
        <f>MIN(4,INT((AA2214-1)*4/COUNTIF($C$2:$C$3444,C2214))+1)</f>
        <v/>
      </c>
    </row>
    <row r="2215">
      <c r="A2215" s="5" t="inlineStr">
        <is>
          <t>W02571</t>
        </is>
      </c>
      <c r="B2215" s="5" t="inlineStr">
        <is>
          <t>IT · Milan</t>
        </is>
      </c>
      <c r="C2215" s="5" t="inlineStr">
        <is>
          <t>IT</t>
        </is>
      </c>
      <c r="D2215" s="5" t="inlineStr">
        <is>
          <t>Milan</t>
        </is>
      </c>
      <c r="E2215" s="5" t="inlineStr">
        <is>
          <t>Tech</t>
        </is>
      </c>
      <c r="F2215" s="5" t="inlineStr">
        <is>
          <t>L3</t>
        </is>
      </c>
      <c r="G2215" s="5" t="inlineStr">
        <is>
          <t>Tech L3</t>
        </is>
      </c>
      <c r="H2215" s="5" t="inlineStr">
        <is>
          <t>M</t>
        </is>
      </c>
      <c r="I2215" s="5" t="inlineStr">
        <is>
          <t>Permanent</t>
        </is>
      </c>
      <c r="J2215" s="5" t="inlineStr">
        <is>
          <t>Remote</t>
        </is>
      </c>
      <c r="K2215" s="5" t="n">
        <v>1</v>
      </c>
      <c r="L2215" s="5" t="n">
        <v>40</v>
      </c>
      <c r="M2215" s="5" t="n">
        <v>4</v>
      </c>
      <c r="N2215" s="41" t="n">
        <v>44950</v>
      </c>
      <c r="O2215" s="41" t="n">
        <v>2600</v>
      </c>
      <c r="P2215" s="41" t="n">
        <v>0</v>
      </c>
      <c r="Q2215" s="41" t="n">
        <v>0</v>
      </c>
      <c r="R2215" s="41" t="n">
        <v>0</v>
      </c>
      <c r="S2215" s="28">
        <f>L2215*Settings!$C$7</f>
        <v/>
      </c>
      <c r="T2215" s="34">
        <f>O2215+P2215+Q2215+R2215</f>
        <v/>
      </c>
      <c r="U2215" s="34">
        <f>N2215+T2215</f>
        <v/>
      </c>
      <c r="V2215" s="33">
        <f>N2215/S2215</f>
        <v/>
      </c>
      <c r="W2215" s="33">
        <f>T2215/S2215</f>
        <v/>
      </c>
      <c r="X2215" s="33">
        <f>U2215/S2215</f>
        <v/>
      </c>
      <c r="Y2215" s="4">
        <f>IF(T2215&gt;0,1,0)</f>
        <v/>
      </c>
      <c r="Z2215" s="4">
        <f>INDEX('Job Evaluation'!$I$5:$I$40,MATCH(G2215,'Job Evaluation'!$A$5:$A$40,0))</f>
        <v/>
      </c>
      <c r="AA2215" s="4">
        <f>SUMPRODUCT(($C$2:$C$3444=C2215)*($X$2:$X$3444&lt;X2215))+SUMPRODUCT(($C$2:C2215=C2215)*($X$2:X2215=X2215))</f>
        <v/>
      </c>
      <c r="AB2215" s="4">
        <f>MIN(4,INT((AA2215-1)*4/COUNTIF($C$2:$C$3444,C2215))+1)</f>
        <v/>
      </c>
    </row>
    <row r="2216">
      <c r="A2216" s="5" t="inlineStr">
        <is>
          <t>W02573</t>
        </is>
      </c>
      <c r="B2216" s="5" t="inlineStr">
        <is>
          <t>PL · Kraków</t>
        </is>
      </c>
      <c r="C2216" s="5" t="inlineStr">
        <is>
          <t>PL</t>
        </is>
      </c>
      <c r="D2216" s="5" t="inlineStr">
        <is>
          <t>Krakow</t>
        </is>
      </c>
      <c r="E2216" s="5" t="inlineStr">
        <is>
          <t>Sales</t>
        </is>
      </c>
      <c r="F2216" s="5" t="inlineStr">
        <is>
          <t>L2</t>
        </is>
      </c>
      <c r="G2216" s="5" t="inlineStr">
        <is>
          <t>Sales L2</t>
        </is>
      </c>
      <c r="H2216" s="5" t="inlineStr">
        <is>
          <t>M</t>
        </is>
      </c>
      <c r="I2216" s="5" t="inlineStr">
        <is>
          <t>Fixed-term</t>
        </is>
      </c>
      <c r="J2216" s="5" t="inlineStr">
        <is>
          <t>Hybrid</t>
        </is>
      </c>
      <c r="K2216" s="5" t="n">
        <v>0.8</v>
      </c>
      <c r="L2216" s="5" t="n">
        <v>32</v>
      </c>
      <c r="M2216" s="5" t="n">
        <v>3</v>
      </c>
      <c r="N2216" s="41" t="n">
        <v>21560</v>
      </c>
      <c r="O2216" s="41" t="n">
        <v>0</v>
      </c>
      <c r="P2216" s="41" t="n">
        <v>4200</v>
      </c>
      <c r="Q2216" s="41" t="n">
        <v>0</v>
      </c>
      <c r="R2216" s="41" t="n">
        <v>0</v>
      </c>
      <c r="S2216" s="28">
        <f>L2216*Settings!$C$7</f>
        <v/>
      </c>
      <c r="T2216" s="34">
        <f>O2216+P2216+Q2216+R2216</f>
        <v/>
      </c>
      <c r="U2216" s="34">
        <f>N2216+T2216</f>
        <v/>
      </c>
      <c r="V2216" s="33">
        <f>N2216/S2216</f>
        <v/>
      </c>
      <c r="W2216" s="33">
        <f>T2216/S2216</f>
        <v/>
      </c>
      <c r="X2216" s="33">
        <f>U2216/S2216</f>
        <v/>
      </c>
      <c r="Y2216" s="4">
        <f>IF(T2216&gt;0,1,0)</f>
        <v/>
      </c>
      <c r="Z2216" s="4">
        <f>INDEX('Job Evaluation'!$I$5:$I$40,MATCH(G2216,'Job Evaluation'!$A$5:$A$40,0))</f>
        <v/>
      </c>
      <c r="AA2216" s="4">
        <f>SUMPRODUCT(($C$2:$C$3444=C2216)*($X$2:$X$3444&lt;X2216))+SUMPRODUCT(($C$2:C2216=C2216)*($X$2:X2216=X2216))</f>
        <v/>
      </c>
      <c r="AB2216" s="4">
        <f>MIN(4,INT((AA2216-1)*4/COUNTIF($C$2:$C$3444,C2216))+1)</f>
        <v/>
      </c>
    </row>
    <row r="2217">
      <c r="A2217" s="5" t="inlineStr">
        <is>
          <t>W02575</t>
        </is>
      </c>
      <c r="B2217" s="5" t="inlineStr">
        <is>
          <t>IT · Milan</t>
        </is>
      </c>
      <c r="C2217" s="5" t="inlineStr">
        <is>
          <t>IT</t>
        </is>
      </c>
      <c r="D2217" s="5" t="inlineStr">
        <is>
          <t>Milan</t>
        </is>
      </c>
      <c r="E2217" s="5" t="inlineStr">
        <is>
          <t>Operations</t>
        </is>
      </c>
      <c r="F2217" s="5" t="inlineStr">
        <is>
          <t>L1</t>
        </is>
      </c>
      <c r="G2217" s="5" t="inlineStr">
        <is>
          <t>Operations L1</t>
        </is>
      </c>
      <c r="H2217" s="5" t="inlineStr">
        <is>
          <t>F</t>
        </is>
      </c>
      <c r="I2217" s="5" t="inlineStr">
        <is>
          <t>Permanent</t>
        </is>
      </c>
      <c r="J2217" s="5" t="inlineStr">
        <is>
          <t>Remote</t>
        </is>
      </c>
      <c r="K2217" s="5" t="n">
        <v>1</v>
      </c>
      <c r="L2217" s="5" t="n">
        <v>40</v>
      </c>
      <c r="M2217" s="5" t="n">
        <v>4</v>
      </c>
      <c r="N2217" s="41" t="n">
        <v>24050</v>
      </c>
      <c r="O2217" s="41" t="n">
        <v>0</v>
      </c>
      <c r="P2217" s="41" t="n">
        <v>0</v>
      </c>
      <c r="Q2217" s="41" t="n">
        <v>0</v>
      </c>
      <c r="R2217" s="41" t="n">
        <v>0</v>
      </c>
      <c r="S2217" s="28">
        <f>L2217*Settings!$C$7</f>
        <v/>
      </c>
      <c r="T2217" s="34">
        <f>O2217+P2217+Q2217+R2217</f>
        <v/>
      </c>
      <c r="U2217" s="34">
        <f>N2217+T2217</f>
        <v/>
      </c>
      <c r="V2217" s="33">
        <f>N2217/S2217</f>
        <v/>
      </c>
      <c r="W2217" s="33">
        <f>T2217/S2217</f>
        <v/>
      </c>
      <c r="X2217" s="33">
        <f>U2217/S2217</f>
        <v/>
      </c>
      <c r="Y2217" s="4">
        <f>IF(T2217&gt;0,1,0)</f>
        <v/>
      </c>
      <c r="Z2217" s="4">
        <f>INDEX('Job Evaluation'!$I$5:$I$40,MATCH(G2217,'Job Evaluation'!$A$5:$A$40,0))</f>
        <v/>
      </c>
      <c r="AA2217" s="4">
        <f>SUMPRODUCT(($C$2:$C$3444=C2217)*($X$2:$X$3444&lt;X2217))+SUMPRODUCT(($C$2:C2217=C2217)*($X$2:X2217=X2217))</f>
        <v/>
      </c>
      <c r="AB2217" s="4">
        <f>MIN(4,INT((AA2217-1)*4/COUNTIF($C$2:$C$3444,C2217))+1)</f>
        <v/>
      </c>
    </row>
    <row r="2218">
      <c r="A2218" s="5" t="inlineStr">
        <is>
          <t>W02576</t>
        </is>
      </c>
      <c r="B2218" s="5" t="inlineStr">
        <is>
          <t>ES · Barcelona</t>
        </is>
      </c>
      <c r="C2218" s="5" t="inlineStr">
        <is>
          <t>ES</t>
        </is>
      </c>
      <c r="D2218" s="5" t="inlineStr">
        <is>
          <t>Barcelona</t>
        </is>
      </c>
      <c r="E2218" s="5" t="inlineStr">
        <is>
          <t>Sales</t>
        </is>
      </c>
      <c r="F2218" s="5" t="inlineStr">
        <is>
          <t>L2</t>
        </is>
      </c>
      <c r="G2218" s="5" t="inlineStr">
        <is>
          <t>Sales L2</t>
        </is>
      </c>
      <c r="H2218" s="5" t="inlineStr">
        <is>
          <t>F</t>
        </is>
      </c>
      <c r="I2218" s="5" t="inlineStr">
        <is>
          <t>Permanent</t>
        </is>
      </c>
      <c r="J2218" s="5" t="inlineStr">
        <is>
          <t>Onsite</t>
        </is>
      </c>
      <c r="K2218" s="5" t="n">
        <v>1</v>
      </c>
      <c r="L2218" s="5" t="n">
        <v>40</v>
      </c>
      <c r="M2218" s="5" t="n">
        <v>4</v>
      </c>
      <c r="N2218" s="41" t="n">
        <v>40900</v>
      </c>
      <c r="O2218" s="41" t="n">
        <v>0</v>
      </c>
      <c r="P2218" s="41" t="n">
        <v>6370</v>
      </c>
      <c r="Q2218" s="41" t="n">
        <v>0</v>
      </c>
      <c r="R2218" s="41" t="n">
        <v>0</v>
      </c>
      <c r="S2218" s="28">
        <f>L2218*Settings!$C$7</f>
        <v/>
      </c>
      <c r="T2218" s="34">
        <f>O2218+P2218+Q2218+R2218</f>
        <v/>
      </c>
      <c r="U2218" s="34">
        <f>N2218+T2218</f>
        <v/>
      </c>
      <c r="V2218" s="33">
        <f>N2218/S2218</f>
        <v/>
      </c>
      <c r="W2218" s="33">
        <f>T2218/S2218</f>
        <v/>
      </c>
      <c r="X2218" s="33">
        <f>U2218/S2218</f>
        <v/>
      </c>
      <c r="Y2218" s="4">
        <f>IF(T2218&gt;0,1,0)</f>
        <v/>
      </c>
      <c r="Z2218" s="4">
        <f>INDEX('Job Evaluation'!$I$5:$I$40,MATCH(G2218,'Job Evaluation'!$A$5:$A$40,0))</f>
        <v/>
      </c>
      <c r="AA2218" s="4">
        <f>SUMPRODUCT(($C$2:$C$3444=C2218)*($X$2:$X$3444&lt;X2218))+SUMPRODUCT(($C$2:C2218=C2218)*($X$2:X2218=X2218))</f>
        <v/>
      </c>
      <c r="AB2218" s="4">
        <f>MIN(4,INT((AA2218-1)*4/COUNTIF($C$2:$C$3444,C2218))+1)</f>
        <v/>
      </c>
    </row>
    <row r="2219">
      <c r="A2219" s="5" t="inlineStr">
        <is>
          <t>W02577</t>
        </is>
      </c>
      <c r="B2219" s="5" t="inlineStr">
        <is>
          <t>PL · Kraków</t>
        </is>
      </c>
      <c r="C2219" s="5" t="inlineStr">
        <is>
          <t>PL</t>
        </is>
      </c>
      <c r="D2219" s="5" t="inlineStr">
        <is>
          <t>Krakow</t>
        </is>
      </c>
      <c r="E2219" s="5" t="inlineStr">
        <is>
          <t>Customer Service</t>
        </is>
      </c>
      <c r="F2219" s="5" t="inlineStr">
        <is>
          <t>L2</t>
        </is>
      </c>
      <c r="G2219" s="5" t="inlineStr">
        <is>
          <t>Customer Service L2</t>
        </is>
      </c>
      <c r="H2219" s="5" t="inlineStr">
        <is>
          <t>F</t>
        </is>
      </c>
      <c r="I2219" s="5" t="inlineStr">
        <is>
          <t>Permanent</t>
        </is>
      </c>
      <c r="J2219" s="5" t="inlineStr">
        <is>
          <t>Hybrid</t>
        </is>
      </c>
      <c r="K2219" s="5" t="n">
        <v>1</v>
      </c>
      <c r="L2219" s="5" t="n">
        <v>40</v>
      </c>
      <c r="M2219" s="5" t="n">
        <v>4</v>
      </c>
      <c r="N2219" s="41" t="n">
        <v>23200</v>
      </c>
      <c r="O2219" s="41" t="n">
        <v>0</v>
      </c>
      <c r="P2219" s="41" t="n">
        <v>0</v>
      </c>
      <c r="Q2219" s="41" t="n">
        <v>0</v>
      </c>
      <c r="R2219" s="41" t="n">
        <v>0</v>
      </c>
      <c r="S2219" s="28">
        <f>L2219*Settings!$C$7</f>
        <v/>
      </c>
      <c r="T2219" s="34">
        <f>O2219+P2219+Q2219+R2219</f>
        <v/>
      </c>
      <c r="U2219" s="34">
        <f>N2219+T2219</f>
        <v/>
      </c>
      <c r="V2219" s="33">
        <f>N2219/S2219</f>
        <v/>
      </c>
      <c r="W2219" s="33">
        <f>T2219/S2219</f>
        <v/>
      </c>
      <c r="X2219" s="33">
        <f>U2219/S2219</f>
        <v/>
      </c>
      <c r="Y2219" s="4">
        <f>IF(T2219&gt;0,1,0)</f>
        <v/>
      </c>
      <c r="Z2219" s="4">
        <f>INDEX('Job Evaluation'!$I$5:$I$40,MATCH(G2219,'Job Evaluation'!$A$5:$A$40,0))</f>
        <v/>
      </c>
      <c r="AA2219" s="4">
        <f>SUMPRODUCT(($C$2:$C$3444=C2219)*($X$2:$X$3444&lt;X2219))+SUMPRODUCT(($C$2:C2219=C2219)*($X$2:X2219=X2219))</f>
        <v/>
      </c>
      <c r="AB2219" s="4">
        <f>MIN(4,INT((AA2219-1)*4/COUNTIF($C$2:$C$3444,C2219))+1)</f>
        <v/>
      </c>
    </row>
    <row r="2220">
      <c r="A2220" s="5" t="inlineStr">
        <is>
          <t>W02579</t>
        </is>
      </c>
      <c r="B2220" s="5" t="inlineStr">
        <is>
          <t>IT · Milan</t>
        </is>
      </c>
      <c r="C2220" s="5" t="inlineStr">
        <is>
          <t>IT</t>
        </is>
      </c>
      <c r="D2220" s="5" t="inlineStr">
        <is>
          <t>Milan</t>
        </is>
      </c>
      <c r="E2220" s="5" t="inlineStr">
        <is>
          <t>Operations</t>
        </is>
      </c>
      <c r="F2220" s="5" t="inlineStr">
        <is>
          <t>L4</t>
        </is>
      </c>
      <c r="G2220" s="5" t="inlineStr">
        <is>
          <t>Operations L4</t>
        </is>
      </c>
      <c r="H2220" s="5" t="inlineStr">
        <is>
          <t>M</t>
        </is>
      </c>
      <c r="I2220" s="5" t="inlineStr">
        <is>
          <t>Permanent</t>
        </is>
      </c>
      <c r="J2220" s="5" t="inlineStr">
        <is>
          <t>Onsite</t>
        </is>
      </c>
      <c r="K2220" s="5" t="n">
        <v>1</v>
      </c>
      <c r="L2220" s="5" t="n">
        <v>40</v>
      </c>
      <c r="M2220" s="5" t="n">
        <v>4</v>
      </c>
      <c r="N2220" s="41" t="n">
        <v>50750</v>
      </c>
      <c r="O2220" s="41" t="n">
        <v>5010</v>
      </c>
      <c r="P2220" s="41" t="n">
        <v>0</v>
      </c>
      <c r="Q2220" s="41" t="n">
        <v>0</v>
      </c>
      <c r="R2220" s="41" t="n">
        <v>0</v>
      </c>
      <c r="S2220" s="28">
        <f>L2220*Settings!$C$7</f>
        <v/>
      </c>
      <c r="T2220" s="34">
        <f>O2220+P2220+Q2220+R2220</f>
        <v/>
      </c>
      <c r="U2220" s="34">
        <f>N2220+T2220</f>
        <v/>
      </c>
      <c r="V2220" s="33">
        <f>N2220/S2220</f>
        <v/>
      </c>
      <c r="W2220" s="33">
        <f>T2220/S2220</f>
        <v/>
      </c>
      <c r="X2220" s="33">
        <f>U2220/S2220</f>
        <v/>
      </c>
      <c r="Y2220" s="4">
        <f>IF(T2220&gt;0,1,0)</f>
        <v/>
      </c>
      <c r="Z2220" s="4">
        <f>INDEX('Job Evaluation'!$I$5:$I$40,MATCH(G2220,'Job Evaluation'!$A$5:$A$40,0))</f>
        <v/>
      </c>
      <c r="AA2220" s="4">
        <f>SUMPRODUCT(($C$2:$C$3444=C2220)*($X$2:$X$3444&lt;X2220))+SUMPRODUCT(($C$2:C2220=C2220)*($X$2:X2220=X2220))</f>
        <v/>
      </c>
      <c r="AB2220" s="4">
        <f>MIN(4,INT((AA2220-1)*4/COUNTIF($C$2:$C$3444,C2220))+1)</f>
        <v/>
      </c>
    </row>
    <row r="2221">
      <c r="A2221" s="5" t="inlineStr">
        <is>
          <t>W02580</t>
        </is>
      </c>
      <c r="B2221" s="5" t="inlineStr">
        <is>
          <t>PL · Kraków</t>
        </is>
      </c>
      <c r="C2221" s="5" t="inlineStr">
        <is>
          <t>PL</t>
        </is>
      </c>
      <c r="D2221" s="5" t="inlineStr">
        <is>
          <t>Krakow</t>
        </is>
      </c>
      <c r="E2221" s="5" t="inlineStr">
        <is>
          <t>Finance</t>
        </is>
      </c>
      <c r="F2221" s="5" t="inlineStr">
        <is>
          <t>L2</t>
        </is>
      </c>
      <c r="G2221" s="5" t="inlineStr">
        <is>
          <t>Finance L2</t>
        </is>
      </c>
      <c r="H2221" s="5" t="inlineStr">
        <is>
          <t>M</t>
        </is>
      </c>
      <c r="I2221" s="5" t="inlineStr">
        <is>
          <t>Permanent</t>
        </is>
      </c>
      <c r="J2221" s="5" t="inlineStr">
        <is>
          <t>Hybrid</t>
        </is>
      </c>
      <c r="K2221" s="5" t="n">
        <v>1</v>
      </c>
      <c r="L2221" s="5" t="n">
        <v>40</v>
      </c>
      <c r="M2221" s="5" t="n">
        <v>2</v>
      </c>
      <c r="N2221" s="41" t="n">
        <v>29600</v>
      </c>
      <c r="O2221" s="41" t="n">
        <v>0</v>
      </c>
      <c r="P2221" s="41" t="n">
        <v>0</v>
      </c>
      <c r="Q2221" s="41" t="n">
        <v>0</v>
      </c>
      <c r="R2221" s="41" t="n">
        <v>0</v>
      </c>
      <c r="S2221" s="28">
        <f>L2221*Settings!$C$7</f>
        <v/>
      </c>
      <c r="T2221" s="34">
        <f>O2221+P2221+Q2221+R2221</f>
        <v/>
      </c>
      <c r="U2221" s="34">
        <f>N2221+T2221</f>
        <v/>
      </c>
      <c r="V2221" s="33">
        <f>N2221/S2221</f>
        <v/>
      </c>
      <c r="W2221" s="33">
        <f>T2221/S2221</f>
        <v/>
      </c>
      <c r="X2221" s="33">
        <f>U2221/S2221</f>
        <v/>
      </c>
      <c r="Y2221" s="4">
        <f>IF(T2221&gt;0,1,0)</f>
        <v/>
      </c>
      <c r="Z2221" s="4">
        <f>INDEX('Job Evaluation'!$I$5:$I$40,MATCH(G2221,'Job Evaluation'!$A$5:$A$40,0))</f>
        <v/>
      </c>
      <c r="AA2221" s="4">
        <f>SUMPRODUCT(($C$2:$C$3444=C2221)*($X$2:$X$3444&lt;X2221))+SUMPRODUCT(($C$2:C2221=C2221)*($X$2:X2221=X2221))</f>
        <v/>
      </c>
      <c r="AB2221" s="4">
        <f>MIN(4,INT((AA2221-1)*4/COUNTIF($C$2:$C$3444,C2221))+1)</f>
        <v/>
      </c>
    </row>
    <row r="2222">
      <c r="A2222" s="5" t="inlineStr">
        <is>
          <t>W02581</t>
        </is>
      </c>
      <c r="B2222" s="5" t="inlineStr">
        <is>
          <t>PL · Kraków</t>
        </is>
      </c>
      <c r="C2222" s="5" t="inlineStr">
        <is>
          <t>PL</t>
        </is>
      </c>
      <c r="D2222" s="5" t="inlineStr">
        <is>
          <t>Krakow</t>
        </is>
      </c>
      <c r="E2222" s="5" t="inlineStr">
        <is>
          <t>Tech</t>
        </is>
      </c>
      <c r="F2222" s="5" t="inlineStr">
        <is>
          <t>L2</t>
        </is>
      </c>
      <c r="G2222" s="5" t="inlineStr">
        <is>
          <t>Tech L2</t>
        </is>
      </c>
      <c r="H2222" s="5" t="inlineStr">
        <is>
          <t>F</t>
        </is>
      </c>
      <c r="I2222" s="5" t="inlineStr">
        <is>
          <t>Permanent</t>
        </is>
      </c>
      <c r="J2222" s="5" t="inlineStr">
        <is>
          <t>Hybrid</t>
        </is>
      </c>
      <c r="K2222" s="5" t="n">
        <v>1</v>
      </c>
      <c r="L2222" s="5" t="n">
        <v>40</v>
      </c>
      <c r="M2222" s="5" t="n">
        <v>4</v>
      </c>
      <c r="N2222" s="41" t="n">
        <v>30100</v>
      </c>
      <c r="O2222" s="41" t="n">
        <v>0</v>
      </c>
      <c r="P2222" s="41" t="n">
        <v>0</v>
      </c>
      <c r="Q2222" s="41" t="n">
        <v>0</v>
      </c>
      <c r="R2222" s="41" t="n">
        <v>0</v>
      </c>
      <c r="S2222" s="28">
        <f>L2222*Settings!$C$7</f>
        <v/>
      </c>
      <c r="T2222" s="34">
        <f>O2222+P2222+Q2222+R2222</f>
        <v/>
      </c>
      <c r="U2222" s="34">
        <f>N2222+T2222</f>
        <v/>
      </c>
      <c r="V2222" s="33">
        <f>N2222/S2222</f>
        <v/>
      </c>
      <c r="W2222" s="33">
        <f>T2222/S2222</f>
        <v/>
      </c>
      <c r="X2222" s="33">
        <f>U2222/S2222</f>
        <v/>
      </c>
      <c r="Y2222" s="4">
        <f>IF(T2222&gt;0,1,0)</f>
        <v/>
      </c>
      <c r="Z2222" s="4">
        <f>INDEX('Job Evaluation'!$I$5:$I$40,MATCH(G2222,'Job Evaluation'!$A$5:$A$40,0))</f>
        <v/>
      </c>
      <c r="AA2222" s="4">
        <f>SUMPRODUCT(($C$2:$C$3444=C2222)*($X$2:$X$3444&lt;X2222))+SUMPRODUCT(($C$2:C2222=C2222)*($X$2:X2222=X2222))</f>
        <v/>
      </c>
      <c r="AB2222" s="4">
        <f>MIN(4,INT((AA2222-1)*4/COUNTIF($C$2:$C$3444,C2222))+1)</f>
        <v/>
      </c>
    </row>
    <row r="2223">
      <c r="A2223" s="5" t="inlineStr">
        <is>
          <t>W02582</t>
        </is>
      </c>
      <c r="B2223" s="5" t="inlineStr">
        <is>
          <t>IT · Milan</t>
        </is>
      </c>
      <c r="C2223" s="5" t="inlineStr">
        <is>
          <t>IT</t>
        </is>
      </c>
      <c r="D2223" s="5" t="inlineStr">
        <is>
          <t>Milan</t>
        </is>
      </c>
      <c r="E2223" s="5" t="inlineStr">
        <is>
          <t>Sales</t>
        </is>
      </c>
      <c r="F2223" s="5" t="inlineStr">
        <is>
          <t>L3</t>
        </is>
      </c>
      <c r="G2223" s="5" t="inlineStr">
        <is>
          <t>Sales L3</t>
        </is>
      </c>
      <c r="H2223" s="5" t="inlineStr">
        <is>
          <t>F</t>
        </is>
      </c>
      <c r="I2223" s="5" t="inlineStr">
        <is>
          <t>Permanent</t>
        </is>
      </c>
      <c r="J2223" s="5" t="inlineStr">
        <is>
          <t>Remote</t>
        </is>
      </c>
      <c r="K2223" s="5" t="n">
        <v>0.8</v>
      </c>
      <c r="L2223" s="5" t="n">
        <v>32</v>
      </c>
      <c r="M2223" s="5" t="n">
        <v>3</v>
      </c>
      <c r="N2223" s="41" t="n">
        <v>39000</v>
      </c>
      <c r="O2223" s="41" t="n">
        <v>1790</v>
      </c>
      <c r="P2223" s="41" t="n">
        <v>4190</v>
      </c>
      <c r="Q2223" s="41" t="n">
        <v>0</v>
      </c>
      <c r="R2223" s="41" t="n">
        <v>0</v>
      </c>
      <c r="S2223" s="28">
        <f>L2223*Settings!$C$7</f>
        <v/>
      </c>
      <c r="T2223" s="34">
        <f>O2223+P2223+Q2223+R2223</f>
        <v/>
      </c>
      <c r="U2223" s="34">
        <f>N2223+T2223</f>
        <v/>
      </c>
      <c r="V2223" s="33">
        <f>N2223/S2223</f>
        <v/>
      </c>
      <c r="W2223" s="33">
        <f>T2223/S2223</f>
        <v/>
      </c>
      <c r="X2223" s="33">
        <f>U2223/S2223</f>
        <v/>
      </c>
      <c r="Y2223" s="4">
        <f>IF(T2223&gt;0,1,0)</f>
        <v/>
      </c>
      <c r="Z2223" s="4">
        <f>INDEX('Job Evaluation'!$I$5:$I$40,MATCH(G2223,'Job Evaluation'!$A$5:$A$40,0))</f>
        <v/>
      </c>
      <c r="AA2223" s="4">
        <f>SUMPRODUCT(($C$2:$C$3444=C2223)*($X$2:$X$3444&lt;X2223))+SUMPRODUCT(($C$2:C2223=C2223)*($X$2:X2223=X2223))</f>
        <v/>
      </c>
      <c r="AB2223" s="4">
        <f>MIN(4,INT((AA2223-1)*4/COUNTIF($C$2:$C$3444,C2223))+1)</f>
        <v/>
      </c>
    </row>
    <row r="2224">
      <c r="A2224" s="5" t="inlineStr">
        <is>
          <t>W02584</t>
        </is>
      </c>
      <c r="B2224" s="5" t="inlineStr">
        <is>
          <t>PL · Kraków</t>
        </is>
      </c>
      <c r="C2224" s="5" t="inlineStr">
        <is>
          <t>PL</t>
        </is>
      </c>
      <c r="D2224" s="5" t="inlineStr">
        <is>
          <t>Krakow</t>
        </is>
      </c>
      <c r="E2224" s="5" t="inlineStr">
        <is>
          <t>Customer Service</t>
        </is>
      </c>
      <c r="F2224" s="5" t="inlineStr">
        <is>
          <t>L5</t>
        </is>
      </c>
      <c r="G2224" s="5" t="inlineStr">
        <is>
          <t>Customer Service L5</t>
        </is>
      </c>
      <c r="H2224" s="5" t="inlineStr">
        <is>
          <t>F</t>
        </is>
      </c>
      <c r="I2224" s="5" t="inlineStr">
        <is>
          <t>Permanent</t>
        </is>
      </c>
      <c r="J2224" s="5" t="inlineStr">
        <is>
          <t>Remote</t>
        </is>
      </c>
      <c r="K2224" s="5" t="n">
        <v>0.8</v>
      </c>
      <c r="L2224" s="5" t="n">
        <v>32</v>
      </c>
      <c r="M2224" s="5" t="n">
        <v>5</v>
      </c>
      <c r="N2224" s="41" t="n">
        <v>44480</v>
      </c>
      <c r="O2224" s="41" t="n">
        <v>7410</v>
      </c>
      <c r="P2224" s="41" t="n">
        <v>0</v>
      </c>
      <c r="Q2224" s="41" t="n">
        <v>0</v>
      </c>
      <c r="R2224" s="41" t="n">
        <v>4200</v>
      </c>
      <c r="S2224" s="28">
        <f>L2224*Settings!$C$7</f>
        <v/>
      </c>
      <c r="T2224" s="34">
        <f>O2224+P2224+Q2224+R2224</f>
        <v/>
      </c>
      <c r="U2224" s="34">
        <f>N2224+T2224</f>
        <v/>
      </c>
      <c r="V2224" s="33">
        <f>N2224/S2224</f>
        <v/>
      </c>
      <c r="W2224" s="33">
        <f>T2224/S2224</f>
        <v/>
      </c>
      <c r="X2224" s="33">
        <f>U2224/S2224</f>
        <v/>
      </c>
      <c r="Y2224" s="4">
        <f>IF(T2224&gt;0,1,0)</f>
        <v/>
      </c>
      <c r="Z2224" s="4">
        <f>INDEX('Job Evaluation'!$I$5:$I$40,MATCH(G2224,'Job Evaluation'!$A$5:$A$40,0))</f>
        <v/>
      </c>
      <c r="AA2224" s="4">
        <f>SUMPRODUCT(($C$2:$C$3444=C2224)*($X$2:$X$3444&lt;X2224))+SUMPRODUCT(($C$2:C2224=C2224)*($X$2:X2224=X2224))</f>
        <v/>
      </c>
      <c r="AB2224" s="4">
        <f>MIN(4,INT((AA2224-1)*4/COUNTIF($C$2:$C$3444,C2224))+1)</f>
        <v/>
      </c>
    </row>
    <row r="2225">
      <c r="A2225" s="5" t="inlineStr">
        <is>
          <t>W02585</t>
        </is>
      </c>
      <c r="B2225" s="5" t="inlineStr">
        <is>
          <t>PL · Kraków</t>
        </is>
      </c>
      <c r="C2225" s="5" t="inlineStr">
        <is>
          <t>PL</t>
        </is>
      </c>
      <c r="D2225" s="5" t="inlineStr">
        <is>
          <t>Krakow</t>
        </is>
      </c>
      <c r="E2225" s="5" t="inlineStr">
        <is>
          <t>Operations</t>
        </is>
      </c>
      <c r="F2225" s="5" t="inlineStr">
        <is>
          <t>L3</t>
        </is>
      </c>
      <c r="G2225" s="5" t="inlineStr">
        <is>
          <t>Operations L3</t>
        </is>
      </c>
      <c r="H2225" s="5" t="inlineStr">
        <is>
          <t>M</t>
        </is>
      </c>
      <c r="I2225" s="5" t="inlineStr">
        <is>
          <t>Permanent</t>
        </is>
      </c>
      <c r="J2225" s="5" t="inlineStr">
        <is>
          <t>Hybrid</t>
        </is>
      </c>
      <c r="K2225" s="5" t="n">
        <v>1</v>
      </c>
      <c r="L2225" s="5" t="n">
        <v>40</v>
      </c>
      <c r="M2225" s="5" t="n">
        <v>2</v>
      </c>
      <c r="N2225" s="41" t="n">
        <v>22900</v>
      </c>
      <c r="O2225" s="41" t="n">
        <v>580</v>
      </c>
      <c r="P2225" s="41" t="n">
        <v>0</v>
      </c>
      <c r="Q2225" s="41" t="n">
        <v>0</v>
      </c>
      <c r="R2225" s="41" t="n">
        <v>0</v>
      </c>
      <c r="S2225" s="28">
        <f>L2225*Settings!$C$7</f>
        <v/>
      </c>
      <c r="T2225" s="34">
        <f>O2225+P2225+Q2225+R2225</f>
        <v/>
      </c>
      <c r="U2225" s="34">
        <f>N2225+T2225</f>
        <v/>
      </c>
      <c r="V2225" s="33">
        <f>N2225/S2225</f>
        <v/>
      </c>
      <c r="W2225" s="33">
        <f>T2225/S2225</f>
        <v/>
      </c>
      <c r="X2225" s="33">
        <f>U2225/S2225</f>
        <v/>
      </c>
      <c r="Y2225" s="4">
        <f>IF(T2225&gt;0,1,0)</f>
        <v/>
      </c>
      <c r="Z2225" s="4">
        <f>INDEX('Job Evaluation'!$I$5:$I$40,MATCH(G2225,'Job Evaluation'!$A$5:$A$40,0))</f>
        <v/>
      </c>
      <c r="AA2225" s="4">
        <f>SUMPRODUCT(($C$2:$C$3444=C2225)*($X$2:$X$3444&lt;X2225))+SUMPRODUCT(($C$2:C2225=C2225)*($X$2:X2225=X2225))</f>
        <v/>
      </c>
      <c r="AB2225" s="4">
        <f>MIN(4,INT((AA2225-1)*4/COUNTIF($C$2:$C$3444,C2225))+1)</f>
        <v/>
      </c>
    </row>
    <row r="2226">
      <c r="A2226" s="5" t="inlineStr">
        <is>
          <t>W02587</t>
        </is>
      </c>
      <c r="B2226" s="5" t="inlineStr">
        <is>
          <t>IT · Milan</t>
        </is>
      </c>
      <c r="C2226" s="5" t="inlineStr">
        <is>
          <t>IT</t>
        </is>
      </c>
      <c r="D2226" s="5" t="inlineStr">
        <is>
          <t>Milan</t>
        </is>
      </c>
      <c r="E2226" s="5" t="inlineStr">
        <is>
          <t>Finance</t>
        </is>
      </c>
      <c r="F2226" s="5" t="inlineStr">
        <is>
          <t>L1</t>
        </is>
      </c>
      <c r="G2226" s="5" t="inlineStr">
        <is>
          <t>Finance L1</t>
        </is>
      </c>
      <c r="H2226" s="5" t="inlineStr">
        <is>
          <t>F</t>
        </is>
      </c>
      <c r="I2226" s="5" t="inlineStr">
        <is>
          <t>Permanent</t>
        </is>
      </c>
      <c r="J2226" s="5" t="inlineStr">
        <is>
          <t>Remote</t>
        </is>
      </c>
      <c r="K2226" s="5" t="n">
        <v>1</v>
      </c>
      <c r="L2226" s="5" t="n">
        <v>40</v>
      </c>
      <c r="M2226" s="5" t="n">
        <v>3</v>
      </c>
      <c r="N2226" s="41" t="n">
        <v>30350</v>
      </c>
      <c r="O2226" s="41" t="n">
        <v>0</v>
      </c>
      <c r="P2226" s="41" t="n">
        <v>0</v>
      </c>
      <c r="Q2226" s="41" t="n">
        <v>0</v>
      </c>
      <c r="R2226" s="41" t="n">
        <v>0</v>
      </c>
      <c r="S2226" s="28">
        <f>L2226*Settings!$C$7</f>
        <v/>
      </c>
      <c r="T2226" s="34">
        <f>O2226+P2226+Q2226+R2226</f>
        <v/>
      </c>
      <c r="U2226" s="34">
        <f>N2226+T2226</f>
        <v/>
      </c>
      <c r="V2226" s="33">
        <f>N2226/S2226</f>
        <v/>
      </c>
      <c r="W2226" s="33">
        <f>T2226/S2226</f>
        <v/>
      </c>
      <c r="X2226" s="33">
        <f>U2226/S2226</f>
        <v/>
      </c>
      <c r="Y2226" s="4">
        <f>IF(T2226&gt;0,1,0)</f>
        <v/>
      </c>
      <c r="Z2226" s="4">
        <f>INDEX('Job Evaluation'!$I$5:$I$40,MATCH(G2226,'Job Evaluation'!$A$5:$A$40,0))</f>
        <v/>
      </c>
      <c r="AA2226" s="4">
        <f>SUMPRODUCT(($C$2:$C$3444=C2226)*($X$2:$X$3444&lt;X2226))+SUMPRODUCT(($C$2:C2226=C2226)*($X$2:X2226=X2226))</f>
        <v/>
      </c>
      <c r="AB2226" s="4">
        <f>MIN(4,INT((AA2226-1)*4/COUNTIF($C$2:$C$3444,C2226))+1)</f>
        <v/>
      </c>
    </row>
    <row r="2227">
      <c r="A2227" s="5" t="inlineStr">
        <is>
          <t>W02588</t>
        </is>
      </c>
      <c r="B2227" s="5" t="inlineStr">
        <is>
          <t>ES · Barcelona</t>
        </is>
      </c>
      <c r="C2227" s="5" t="inlineStr">
        <is>
          <t>ES</t>
        </is>
      </c>
      <c r="D2227" s="5" t="inlineStr">
        <is>
          <t>Barcelona</t>
        </is>
      </c>
      <c r="E2227" s="5" t="inlineStr">
        <is>
          <t>HR</t>
        </is>
      </c>
      <c r="F2227" s="5" t="inlineStr">
        <is>
          <t>L1</t>
        </is>
      </c>
      <c r="G2227" s="5" t="inlineStr">
        <is>
          <t>HR L1</t>
        </is>
      </c>
      <c r="H2227" s="5" t="inlineStr">
        <is>
          <t>F</t>
        </is>
      </c>
      <c r="I2227" s="5" t="inlineStr">
        <is>
          <t>Permanent</t>
        </is>
      </c>
      <c r="J2227" s="5" t="inlineStr">
        <is>
          <t>Hybrid</t>
        </is>
      </c>
      <c r="K2227" s="5" t="n">
        <v>1</v>
      </c>
      <c r="L2227" s="5" t="n">
        <v>40</v>
      </c>
      <c r="M2227" s="5" t="n">
        <v>3</v>
      </c>
      <c r="N2227" s="41" t="n">
        <v>25100</v>
      </c>
      <c r="O2227" s="41" t="n">
        <v>0</v>
      </c>
      <c r="P2227" s="41" t="n">
        <v>0</v>
      </c>
      <c r="Q2227" s="41" t="n">
        <v>0</v>
      </c>
      <c r="R2227" s="41" t="n">
        <v>0</v>
      </c>
      <c r="S2227" s="28">
        <f>L2227*Settings!$C$7</f>
        <v/>
      </c>
      <c r="T2227" s="34">
        <f>O2227+P2227+Q2227+R2227</f>
        <v/>
      </c>
      <c r="U2227" s="34">
        <f>N2227+T2227</f>
        <v/>
      </c>
      <c r="V2227" s="33">
        <f>N2227/S2227</f>
        <v/>
      </c>
      <c r="W2227" s="33">
        <f>T2227/S2227</f>
        <v/>
      </c>
      <c r="X2227" s="33">
        <f>U2227/S2227</f>
        <v/>
      </c>
      <c r="Y2227" s="4">
        <f>IF(T2227&gt;0,1,0)</f>
        <v/>
      </c>
      <c r="Z2227" s="4">
        <f>INDEX('Job Evaluation'!$I$5:$I$40,MATCH(G2227,'Job Evaluation'!$A$5:$A$40,0))</f>
        <v/>
      </c>
      <c r="AA2227" s="4">
        <f>SUMPRODUCT(($C$2:$C$3444=C2227)*($X$2:$X$3444&lt;X2227))+SUMPRODUCT(($C$2:C2227=C2227)*($X$2:X2227=X2227))</f>
        <v/>
      </c>
      <c r="AB2227" s="4">
        <f>MIN(4,INT((AA2227-1)*4/COUNTIF($C$2:$C$3444,C2227))+1)</f>
        <v/>
      </c>
    </row>
    <row r="2228">
      <c r="A2228" s="5" t="inlineStr">
        <is>
          <t>W02589</t>
        </is>
      </c>
      <c r="B2228" s="5" t="inlineStr">
        <is>
          <t>PL · Kraków</t>
        </is>
      </c>
      <c r="C2228" s="5" t="inlineStr">
        <is>
          <t>PL</t>
        </is>
      </c>
      <c r="D2228" s="5" t="inlineStr">
        <is>
          <t>Krakow</t>
        </is>
      </c>
      <c r="E2228" s="5" t="inlineStr">
        <is>
          <t>Customer Service</t>
        </is>
      </c>
      <c r="F2228" s="5" t="inlineStr">
        <is>
          <t>L5</t>
        </is>
      </c>
      <c r="G2228" s="5" t="inlineStr">
        <is>
          <t>Customer Service L5</t>
        </is>
      </c>
      <c r="H2228" s="5" t="inlineStr">
        <is>
          <t>F</t>
        </is>
      </c>
      <c r="I2228" s="5" t="inlineStr">
        <is>
          <t>Permanent</t>
        </is>
      </c>
      <c r="J2228" s="5" t="inlineStr">
        <is>
          <t>Hybrid</t>
        </is>
      </c>
      <c r="K2228" s="5" t="n">
        <v>1</v>
      </c>
      <c r="L2228" s="5" t="n">
        <v>40</v>
      </c>
      <c r="M2228" s="5" t="n">
        <v>3</v>
      </c>
      <c r="N2228" s="41" t="n">
        <v>53350</v>
      </c>
      <c r="O2228" s="41" t="n">
        <v>6500</v>
      </c>
      <c r="P2228" s="41" t="n">
        <v>0</v>
      </c>
      <c r="Q2228" s="41" t="n">
        <v>0</v>
      </c>
      <c r="R2228" s="41" t="n">
        <v>4200</v>
      </c>
      <c r="S2228" s="28">
        <f>L2228*Settings!$C$7</f>
        <v/>
      </c>
      <c r="T2228" s="34">
        <f>O2228+P2228+Q2228+R2228</f>
        <v/>
      </c>
      <c r="U2228" s="34">
        <f>N2228+T2228</f>
        <v/>
      </c>
      <c r="V2228" s="33">
        <f>N2228/S2228</f>
        <v/>
      </c>
      <c r="W2228" s="33">
        <f>T2228/S2228</f>
        <v/>
      </c>
      <c r="X2228" s="33">
        <f>U2228/S2228</f>
        <v/>
      </c>
      <c r="Y2228" s="4">
        <f>IF(T2228&gt;0,1,0)</f>
        <v/>
      </c>
      <c r="Z2228" s="4">
        <f>INDEX('Job Evaluation'!$I$5:$I$40,MATCH(G2228,'Job Evaluation'!$A$5:$A$40,0))</f>
        <v/>
      </c>
      <c r="AA2228" s="4">
        <f>SUMPRODUCT(($C$2:$C$3444=C2228)*($X$2:$X$3444&lt;X2228))+SUMPRODUCT(($C$2:C2228=C2228)*($X$2:X2228=X2228))</f>
        <v/>
      </c>
      <c r="AB2228" s="4">
        <f>MIN(4,INT((AA2228-1)*4/COUNTIF($C$2:$C$3444,C2228))+1)</f>
        <v/>
      </c>
    </row>
    <row r="2229">
      <c r="A2229" s="5" t="inlineStr">
        <is>
          <t>W02590</t>
        </is>
      </c>
      <c r="B2229" s="5" t="inlineStr">
        <is>
          <t>IT · Milan</t>
        </is>
      </c>
      <c r="C2229" s="5" t="inlineStr">
        <is>
          <t>IT</t>
        </is>
      </c>
      <c r="D2229" s="5" t="inlineStr">
        <is>
          <t>Milan</t>
        </is>
      </c>
      <c r="E2229" s="5" t="inlineStr">
        <is>
          <t>Tech</t>
        </is>
      </c>
      <c r="F2229" s="5" t="inlineStr">
        <is>
          <t>L1</t>
        </is>
      </c>
      <c r="G2229" s="5" t="inlineStr">
        <is>
          <t>Tech L1</t>
        </is>
      </c>
      <c r="H2229" s="5" t="inlineStr">
        <is>
          <t>F</t>
        </is>
      </c>
      <c r="I2229" s="5" t="inlineStr">
        <is>
          <t>Permanent</t>
        </is>
      </c>
      <c r="J2229" s="5" t="inlineStr">
        <is>
          <t>Hybrid</t>
        </is>
      </c>
      <c r="K2229" s="5" t="n">
        <v>1</v>
      </c>
      <c r="L2229" s="5" t="n">
        <v>40</v>
      </c>
      <c r="M2229" s="5" t="n">
        <v>4</v>
      </c>
      <c r="N2229" s="41" t="n">
        <v>29200</v>
      </c>
      <c r="O2229" s="41" t="n">
        <v>0</v>
      </c>
      <c r="P2229" s="41" t="n">
        <v>0</v>
      </c>
      <c r="Q2229" s="41" t="n">
        <v>0</v>
      </c>
      <c r="R2229" s="41" t="n">
        <v>0</v>
      </c>
      <c r="S2229" s="28">
        <f>L2229*Settings!$C$7</f>
        <v/>
      </c>
      <c r="T2229" s="34">
        <f>O2229+P2229+Q2229+R2229</f>
        <v/>
      </c>
      <c r="U2229" s="34">
        <f>N2229+T2229</f>
        <v/>
      </c>
      <c r="V2229" s="33">
        <f>N2229/S2229</f>
        <v/>
      </c>
      <c r="W2229" s="33">
        <f>T2229/S2229</f>
        <v/>
      </c>
      <c r="X2229" s="33">
        <f>U2229/S2229</f>
        <v/>
      </c>
      <c r="Y2229" s="4">
        <f>IF(T2229&gt;0,1,0)</f>
        <v/>
      </c>
      <c r="Z2229" s="4">
        <f>INDEX('Job Evaluation'!$I$5:$I$40,MATCH(G2229,'Job Evaluation'!$A$5:$A$40,0))</f>
        <v/>
      </c>
      <c r="AA2229" s="4">
        <f>SUMPRODUCT(($C$2:$C$3444=C2229)*($X$2:$X$3444&lt;X2229))+SUMPRODUCT(($C$2:C2229=C2229)*($X$2:X2229=X2229))</f>
        <v/>
      </c>
      <c r="AB2229" s="4">
        <f>MIN(4,INT((AA2229-1)*4/COUNTIF($C$2:$C$3444,C2229))+1)</f>
        <v/>
      </c>
    </row>
    <row r="2230">
      <c r="A2230" s="5" t="inlineStr">
        <is>
          <t>W02591</t>
        </is>
      </c>
      <c r="B2230" s="5" t="inlineStr">
        <is>
          <t>IT · Milan</t>
        </is>
      </c>
      <c r="C2230" s="5" t="inlineStr">
        <is>
          <t>IT</t>
        </is>
      </c>
      <c r="D2230" s="5" t="inlineStr">
        <is>
          <t>Milan</t>
        </is>
      </c>
      <c r="E2230" s="5" t="inlineStr">
        <is>
          <t>Operations</t>
        </is>
      </c>
      <c r="F2230" s="5" t="inlineStr">
        <is>
          <t>L1</t>
        </is>
      </c>
      <c r="G2230" s="5" t="inlineStr">
        <is>
          <t>Operations L1</t>
        </is>
      </c>
      <c r="H2230" s="5" t="inlineStr">
        <is>
          <t>M</t>
        </is>
      </c>
      <c r="I2230" s="5" t="inlineStr">
        <is>
          <t>Permanent</t>
        </is>
      </c>
      <c r="J2230" s="5" t="inlineStr">
        <is>
          <t>Remote</t>
        </is>
      </c>
      <c r="K2230" s="5" t="n">
        <v>1</v>
      </c>
      <c r="L2230" s="5" t="n">
        <v>40</v>
      </c>
      <c r="M2230" s="5" t="n">
        <v>3</v>
      </c>
      <c r="N2230" s="41" t="n">
        <v>23300</v>
      </c>
      <c r="O2230" s="41" t="n">
        <v>0</v>
      </c>
      <c r="P2230" s="41" t="n">
        <v>0</v>
      </c>
      <c r="Q2230" s="41" t="n">
        <v>0</v>
      </c>
      <c r="R2230" s="41" t="n">
        <v>0</v>
      </c>
      <c r="S2230" s="28">
        <f>L2230*Settings!$C$7</f>
        <v/>
      </c>
      <c r="T2230" s="34">
        <f>O2230+P2230+Q2230+R2230</f>
        <v/>
      </c>
      <c r="U2230" s="34">
        <f>N2230+T2230</f>
        <v/>
      </c>
      <c r="V2230" s="33">
        <f>N2230/S2230</f>
        <v/>
      </c>
      <c r="W2230" s="33">
        <f>T2230/S2230</f>
        <v/>
      </c>
      <c r="X2230" s="33">
        <f>U2230/S2230</f>
        <v/>
      </c>
      <c r="Y2230" s="4">
        <f>IF(T2230&gt;0,1,0)</f>
        <v/>
      </c>
      <c r="Z2230" s="4">
        <f>INDEX('Job Evaluation'!$I$5:$I$40,MATCH(G2230,'Job Evaluation'!$A$5:$A$40,0))</f>
        <v/>
      </c>
      <c r="AA2230" s="4">
        <f>SUMPRODUCT(($C$2:$C$3444=C2230)*($X$2:$X$3444&lt;X2230))+SUMPRODUCT(($C$2:C2230=C2230)*($X$2:X2230=X2230))</f>
        <v/>
      </c>
      <c r="AB2230" s="4">
        <f>MIN(4,INT((AA2230-1)*4/COUNTIF($C$2:$C$3444,C2230))+1)</f>
        <v/>
      </c>
    </row>
    <row r="2231">
      <c r="A2231" s="5" t="inlineStr">
        <is>
          <t>W02592</t>
        </is>
      </c>
      <c r="B2231" s="5" t="inlineStr">
        <is>
          <t>IT · Milan</t>
        </is>
      </c>
      <c r="C2231" s="5" t="inlineStr">
        <is>
          <t>IT</t>
        </is>
      </c>
      <c r="D2231" s="5" t="inlineStr">
        <is>
          <t>Milan</t>
        </is>
      </c>
      <c r="E2231" s="5" t="inlineStr">
        <is>
          <t>Customer Service</t>
        </is>
      </c>
      <c r="F2231" s="5" t="inlineStr">
        <is>
          <t>L4</t>
        </is>
      </c>
      <c r="G2231" s="5" t="inlineStr">
        <is>
          <t>Customer Service L4</t>
        </is>
      </c>
      <c r="H2231" s="5" t="inlineStr">
        <is>
          <t>F</t>
        </is>
      </c>
      <c r="I2231" s="5" t="inlineStr">
        <is>
          <t>Permanent</t>
        </is>
      </c>
      <c r="J2231" s="5" t="inlineStr">
        <is>
          <t>Hybrid</t>
        </is>
      </c>
      <c r="K2231" s="5" t="n">
        <v>1</v>
      </c>
      <c r="L2231" s="5" t="n">
        <v>40</v>
      </c>
      <c r="M2231" s="5" t="n">
        <v>3</v>
      </c>
      <c r="N2231" s="41" t="n">
        <v>45150</v>
      </c>
      <c r="O2231" s="41" t="n">
        <v>3560</v>
      </c>
      <c r="P2231" s="41" t="n">
        <v>0</v>
      </c>
      <c r="Q2231" s="41" t="n">
        <v>0</v>
      </c>
      <c r="R2231" s="41" t="n">
        <v>0</v>
      </c>
      <c r="S2231" s="28">
        <f>L2231*Settings!$C$7</f>
        <v/>
      </c>
      <c r="T2231" s="34">
        <f>O2231+P2231+Q2231+R2231</f>
        <v/>
      </c>
      <c r="U2231" s="34">
        <f>N2231+T2231</f>
        <v/>
      </c>
      <c r="V2231" s="33">
        <f>N2231/S2231</f>
        <v/>
      </c>
      <c r="W2231" s="33">
        <f>T2231/S2231</f>
        <v/>
      </c>
      <c r="X2231" s="33">
        <f>U2231/S2231</f>
        <v/>
      </c>
      <c r="Y2231" s="4">
        <f>IF(T2231&gt;0,1,0)</f>
        <v/>
      </c>
      <c r="Z2231" s="4">
        <f>INDEX('Job Evaluation'!$I$5:$I$40,MATCH(G2231,'Job Evaluation'!$A$5:$A$40,0))</f>
        <v/>
      </c>
      <c r="AA2231" s="4">
        <f>SUMPRODUCT(($C$2:$C$3444=C2231)*($X$2:$X$3444&lt;X2231))+SUMPRODUCT(($C$2:C2231=C2231)*($X$2:X2231=X2231))</f>
        <v/>
      </c>
      <c r="AB2231" s="4">
        <f>MIN(4,INT((AA2231-1)*4/COUNTIF($C$2:$C$3444,C2231))+1)</f>
        <v/>
      </c>
    </row>
    <row r="2232">
      <c r="A2232" s="5" t="inlineStr">
        <is>
          <t>W02593</t>
        </is>
      </c>
      <c r="B2232" s="5" t="inlineStr">
        <is>
          <t>PL · Kraków</t>
        </is>
      </c>
      <c r="C2232" s="5" t="inlineStr">
        <is>
          <t>PL</t>
        </is>
      </c>
      <c r="D2232" s="5" t="inlineStr">
        <is>
          <t>Krakow</t>
        </is>
      </c>
      <c r="E2232" s="5" t="inlineStr">
        <is>
          <t>Tech</t>
        </is>
      </c>
      <c r="F2232" s="5" t="inlineStr">
        <is>
          <t>L3</t>
        </is>
      </c>
      <c r="G2232" s="5" t="inlineStr">
        <is>
          <t>Tech L3</t>
        </is>
      </c>
      <c r="H2232" s="5" t="inlineStr">
        <is>
          <t>M</t>
        </is>
      </c>
      <c r="I2232" s="5" t="inlineStr">
        <is>
          <t>Permanent</t>
        </is>
      </c>
      <c r="J2232" s="5" t="inlineStr">
        <is>
          <t>Hybrid</t>
        </is>
      </c>
      <c r="K2232" s="5" t="n">
        <v>1</v>
      </c>
      <c r="L2232" s="5" t="n">
        <v>40</v>
      </c>
      <c r="M2232" s="5" t="n">
        <v>3</v>
      </c>
      <c r="N2232" s="41" t="n">
        <v>44100</v>
      </c>
      <c r="O2232" s="41" t="n">
        <v>2100</v>
      </c>
      <c r="P2232" s="41" t="n">
        <v>0</v>
      </c>
      <c r="Q2232" s="41" t="n">
        <v>0</v>
      </c>
      <c r="R2232" s="41" t="n">
        <v>0</v>
      </c>
      <c r="S2232" s="28">
        <f>L2232*Settings!$C$7</f>
        <v/>
      </c>
      <c r="T2232" s="34">
        <f>O2232+P2232+Q2232+R2232</f>
        <v/>
      </c>
      <c r="U2232" s="34">
        <f>N2232+T2232</f>
        <v/>
      </c>
      <c r="V2232" s="33">
        <f>N2232/S2232</f>
        <v/>
      </c>
      <c r="W2232" s="33">
        <f>T2232/S2232</f>
        <v/>
      </c>
      <c r="X2232" s="33">
        <f>U2232/S2232</f>
        <v/>
      </c>
      <c r="Y2232" s="4">
        <f>IF(T2232&gt;0,1,0)</f>
        <v/>
      </c>
      <c r="Z2232" s="4">
        <f>INDEX('Job Evaluation'!$I$5:$I$40,MATCH(G2232,'Job Evaluation'!$A$5:$A$40,0))</f>
        <v/>
      </c>
      <c r="AA2232" s="4">
        <f>SUMPRODUCT(($C$2:$C$3444=C2232)*($X$2:$X$3444&lt;X2232))+SUMPRODUCT(($C$2:C2232=C2232)*($X$2:X2232=X2232))</f>
        <v/>
      </c>
      <c r="AB2232" s="4">
        <f>MIN(4,INT((AA2232-1)*4/COUNTIF($C$2:$C$3444,C2232))+1)</f>
        <v/>
      </c>
    </row>
    <row r="2233">
      <c r="A2233" s="5" t="inlineStr">
        <is>
          <t>W02594</t>
        </is>
      </c>
      <c r="B2233" s="5" t="inlineStr">
        <is>
          <t>IT · Milan</t>
        </is>
      </c>
      <c r="C2233" s="5" t="inlineStr">
        <is>
          <t>IT</t>
        </is>
      </c>
      <c r="D2233" s="5" t="inlineStr">
        <is>
          <t>Milan</t>
        </is>
      </c>
      <c r="E2233" s="5" t="inlineStr">
        <is>
          <t>Operations</t>
        </is>
      </c>
      <c r="F2233" s="5" t="inlineStr">
        <is>
          <t>L3</t>
        </is>
      </c>
      <c r="G2233" s="5" t="inlineStr">
        <is>
          <t>Operations L3</t>
        </is>
      </c>
      <c r="H2233" s="5" t="inlineStr">
        <is>
          <t>M</t>
        </is>
      </c>
      <c r="I2233" s="5" t="inlineStr">
        <is>
          <t>Fixed-term</t>
        </is>
      </c>
      <c r="J2233" s="5" t="inlineStr">
        <is>
          <t>Onsite</t>
        </is>
      </c>
      <c r="K2233" s="5" t="n">
        <v>1</v>
      </c>
      <c r="L2233" s="5" t="n">
        <v>40</v>
      </c>
      <c r="M2233" s="5" t="n">
        <v>3</v>
      </c>
      <c r="N2233" s="41" t="n">
        <v>39200</v>
      </c>
      <c r="O2233" s="41" t="n">
        <v>1930</v>
      </c>
      <c r="P2233" s="41" t="n">
        <v>0</v>
      </c>
      <c r="Q2233" s="41" t="n">
        <v>1320</v>
      </c>
      <c r="R2233" s="41" t="n">
        <v>0</v>
      </c>
      <c r="S2233" s="28">
        <f>L2233*Settings!$C$7</f>
        <v/>
      </c>
      <c r="T2233" s="34">
        <f>O2233+P2233+Q2233+R2233</f>
        <v/>
      </c>
      <c r="U2233" s="34">
        <f>N2233+T2233</f>
        <v/>
      </c>
      <c r="V2233" s="33">
        <f>N2233/S2233</f>
        <v/>
      </c>
      <c r="W2233" s="33">
        <f>T2233/S2233</f>
        <v/>
      </c>
      <c r="X2233" s="33">
        <f>U2233/S2233</f>
        <v/>
      </c>
      <c r="Y2233" s="4">
        <f>IF(T2233&gt;0,1,0)</f>
        <v/>
      </c>
      <c r="Z2233" s="4">
        <f>INDEX('Job Evaluation'!$I$5:$I$40,MATCH(G2233,'Job Evaluation'!$A$5:$A$40,0))</f>
        <v/>
      </c>
      <c r="AA2233" s="4">
        <f>SUMPRODUCT(($C$2:$C$3444=C2233)*($X$2:$X$3444&lt;X2233))+SUMPRODUCT(($C$2:C2233=C2233)*($X$2:X2233=X2233))</f>
        <v/>
      </c>
      <c r="AB2233" s="4">
        <f>MIN(4,INT((AA2233-1)*4/COUNTIF($C$2:$C$3444,C2233))+1)</f>
        <v/>
      </c>
    </row>
    <row r="2234">
      <c r="A2234" s="5" t="inlineStr">
        <is>
          <t>W02595</t>
        </is>
      </c>
      <c r="B2234" s="5" t="inlineStr">
        <is>
          <t>ES · Barcelona</t>
        </is>
      </c>
      <c r="C2234" s="5" t="inlineStr">
        <is>
          <t>ES</t>
        </is>
      </c>
      <c r="D2234" s="5" t="inlineStr">
        <is>
          <t>Barcelona</t>
        </is>
      </c>
      <c r="E2234" s="5" t="inlineStr">
        <is>
          <t>Operations</t>
        </is>
      </c>
      <c r="F2234" s="5" t="inlineStr">
        <is>
          <t>L5</t>
        </is>
      </c>
      <c r="G2234" s="5" t="inlineStr">
        <is>
          <t>Operations L5</t>
        </is>
      </c>
      <c r="H2234" s="5" t="inlineStr">
        <is>
          <t>M</t>
        </is>
      </c>
      <c r="I2234" s="5" t="inlineStr">
        <is>
          <t>Fixed-term</t>
        </is>
      </c>
      <c r="J2234" s="5" t="inlineStr">
        <is>
          <t>Hybrid</t>
        </is>
      </c>
      <c r="K2234" s="5" t="n">
        <v>1</v>
      </c>
      <c r="L2234" s="5" t="n">
        <v>40</v>
      </c>
      <c r="M2234" s="5" t="n">
        <v>3</v>
      </c>
      <c r="N2234" s="41" t="n">
        <v>69300</v>
      </c>
      <c r="O2234" s="41" t="n">
        <v>8080</v>
      </c>
      <c r="P2234" s="41" t="n">
        <v>0</v>
      </c>
      <c r="Q2234" s="41" t="n">
        <v>0</v>
      </c>
      <c r="R2234" s="41" t="n">
        <v>5400</v>
      </c>
      <c r="S2234" s="28">
        <f>L2234*Settings!$C$7</f>
        <v/>
      </c>
      <c r="T2234" s="34">
        <f>O2234+P2234+Q2234+R2234</f>
        <v/>
      </c>
      <c r="U2234" s="34">
        <f>N2234+T2234</f>
        <v/>
      </c>
      <c r="V2234" s="33">
        <f>N2234/S2234</f>
        <v/>
      </c>
      <c r="W2234" s="33">
        <f>T2234/S2234</f>
        <v/>
      </c>
      <c r="X2234" s="33">
        <f>U2234/S2234</f>
        <v/>
      </c>
      <c r="Y2234" s="4">
        <f>IF(T2234&gt;0,1,0)</f>
        <v/>
      </c>
      <c r="Z2234" s="4">
        <f>INDEX('Job Evaluation'!$I$5:$I$40,MATCH(G2234,'Job Evaluation'!$A$5:$A$40,0))</f>
        <v/>
      </c>
      <c r="AA2234" s="4">
        <f>SUMPRODUCT(($C$2:$C$3444=C2234)*($X$2:$X$3444&lt;X2234))+SUMPRODUCT(($C$2:C2234=C2234)*($X$2:X2234=X2234))</f>
        <v/>
      </c>
      <c r="AB2234" s="4">
        <f>MIN(4,INT((AA2234-1)*4/COUNTIF($C$2:$C$3444,C2234))+1)</f>
        <v/>
      </c>
    </row>
    <row r="2235">
      <c r="A2235" s="5" t="inlineStr">
        <is>
          <t>W02596</t>
        </is>
      </c>
      <c r="B2235" s="5" t="inlineStr">
        <is>
          <t>IT · Milan</t>
        </is>
      </c>
      <c r="C2235" s="5" t="inlineStr">
        <is>
          <t>IT</t>
        </is>
      </c>
      <c r="D2235" s="5" t="inlineStr">
        <is>
          <t>Milan</t>
        </is>
      </c>
      <c r="E2235" s="5" t="inlineStr">
        <is>
          <t>Sales</t>
        </is>
      </c>
      <c r="F2235" s="5" t="inlineStr">
        <is>
          <t>L5</t>
        </is>
      </c>
      <c r="G2235" s="5" t="inlineStr">
        <is>
          <t>Sales L5</t>
        </is>
      </c>
      <c r="H2235" s="5" t="inlineStr">
        <is>
          <t>M</t>
        </is>
      </c>
      <c r="I2235" s="5" t="inlineStr">
        <is>
          <t>Fixed-term</t>
        </is>
      </c>
      <c r="J2235" s="5" t="inlineStr">
        <is>
          <t>Hybrid</t>
        </is>
      </c>
      <c r="K2235" s="5" t="n">
        <v>1</v>
      </c>
      <c r="L2235" s="5" t="n">
        <v>40</v>
      </c>
      <c r="M2235" s="5" t="n">
        <v>3</v>
      </c>
      <c r="N2235" s="41" t="n">
        <v>72350</v>
      </c>
      <c r="O2235" s="41" t="n">
        <v>9740</v>
      </c>
      <c r="P2235" s="41" t="n">
        <v>12480</v>
      </c>
      <c r="Q2235" s="41" t="n">
        <v>0</v>
      </c>
      <c r="R2235" s="41" t="n">
        <v>6000</v>
      </c>
      <c r="S2235" s="28">
        <f>L2235*Settings!$C$7</f>
        <v/>
      </c>
      <c r="T2235" s="34">
        <f>O2235+P2235+Q2235+R2235</f>
        <v/>
      </c>
      <c r="U2235" s="34">
        <f>N2235+T2235</f>
        <v/>
      </c>
      <c r="V2235" s="33">
        <f>N2235/S2235</f>
        <v/>
      </c>
      <c r="W2235" s="33">
        <f>T2235/S2235</f>
        <v/>
      </c>
      <c r="X2235" s="33">
        <f>U2235/S2235</f>
        <v/>
      </c>
      <c r="Y2235" s="4">
        <f>IF(T2235&gt;0,1,0)</f>
        <v/>
      </c>
      <c r="Z2235" s="4">
        <f>INDEX('Job Evaluation'!$I$5:$I$40,MATCH(G2235,'Job Evaluation'!$A$5:$A$40,0))</f>
        <v/>
      </c>
      <c r="AA2235" s="4">
        <f>SUMPRODUCT(($C$2:$C$3444=C2235)*($X$2:$X$3444&lt;X2235))+SUMPRODUCT(($C$2:C2235=C2235)*($X$2:X2235=X2235))</f>
        <v/>
      </c>
      <c r="AB2235" s="4">
        <f>MIN(4,INT((AA2235-1)*4/COUNTIF($C$2:$C$3444,C2235))+1)</f>
        <v/>
      </c>
    </row>
    <row r="2236">
      <c r="A2236" s="5" t="inlineStr">
        <is>
          <t>W02597</t>
        </is>
      </c>
      <c r="B2236" s="5" t="inlineStr">
        <is>
          <t>PL · Kraków</t>
        </is>
      </c>
      <c r="C2236" s="5" t="inlineStr">
        <is>
          <t>PL</t>
        </is>
      </c>
      <c r="D2236" s="5" t="inlineStr">
        <is>
          <t>Krakow</t>
        </is>
      </c>
      <c r="E2236" s="5" t="inlineStr">
        <is>
          <t>Tech</t>
        </is>
      </c>
      <c r="F2236" s="5" t="inlineStr">
        <is>
          <t>L5</t>
        </is>
      </c>
      <c r="G2236" s="5" t="inlineStr">
        <is>
          <t>Tech L5</t>
        </is>
      </c>
      <c r="H2236" s="5" t="inlineStr">
        <is>
          <t>M</t>
        </is>
      </c>
      <c r="I2236" s="5" t="inlineStr">
        <is>
          <t>Permanent</t>
        </is>
      </c>
      <c r="J2236" s="5" t="inlineStr">
        <is>
          <t>Hybrid</t>
        </is>
      </c>
      <c r="K2236" s="5" t="n">
        <v>1</v>
      </c>
      <c r="L2236" s="5" t="n">
        <v>40</v>
      </c>
      <c r="M2236" s="5" t="n">
        <v>3</v>
      </c>
      <c r="N2236" s="41" t="n">
        <v>76650</v>
      </c>
      <c r="O2236" s="41" t="n">
        <v>10050</v>
      </c>
      <c r="P2236" s="41" t="n">
        <v>0</v>
      </c>
      <c r="Q2236" s="41" t="n">
        <v>0</v>
      </c>
      <c r="R2236" s="41" t="n">
        <v>4200</v>
      </c>
      <c r="S2236" s="28">
        <f>L2236*Settings!$C$7</f>
        <v/>
      </c>
      <c r="T2236" s="34">
        <f>O2236+P2236+Q2236+R2236</f>
        <v/>
      </c>
      <c r="U2236" s="34">
        <f>N2236+T2236</f>
        <v/>
      </c>
      <c r="V2236" s="33">
        <f>N2236/S2236</f>
        <v/>
      </c>
      <c r="W2236" s="33">
        <f>T2236/S2236</f>
        <v/>
      </c>
      <c r="X2236" s="33">
        <f>U2236/S2236</f>
        <v/>
      </c>
      <c r="Y2236" s="4">
        <f>IF(T2236&gt;0,1,0)</f>
        <v/>
      </c>
      <c r="Z2236" s="4">
        <f>INDEX('Job Evaluation'!$I$5:$I$40,MATCH(G2236,'Job Evaluation'!$A$5:$A$40,0))</f>
        <v/>
      </c>
      <c r="AA2236" s="4">
        <f>SUMPRODUCT(($C$2:$C$3444=C2236)*($X$2:$X$3444&lt;X2236))+SUMPRODUCT(($C$2:C2236=C2236)*($X$2:X2236=X2236))</f>
        <v/>
      </c>
      <c r="AB2236" s="4">
        <f>MIN(4,INT((AA2236-1)*4/COUNTIF($C$2:$C$3444,C2236))+1)</f>
        <v/>
      </c>
    </row>
    <row r="2237">
      <c r="A2237" s="5" t="inlineStr">
        <is>
          <t>W02599</t>
        </is>
      </c>
      <c r="B2237" s="5" t="inlineStr">
        <is>
          <t>DE · Munich</t>
        </is>
      </c>
      <c r="C2237" s="5" t="inlineStr">
        <is>
          <t>DE</t>
        </is>
      </c>
      <c r="D2237" s="5" t="inlineStr">
        <is>
          <t>Munich</t>
        </is>
      </c>
      <c r="E2237" s="5" t="inlineStr">
        <is>
          <t>Finance</t>
        </is>
      </c>
      <c r="F2237" s="5" t="inlineStr">
        <is>
          <t>L2</t>
        </is>
      </c>
      <c r="G2237" s="5" t="inlineStr">
        <is>
          <t>Finance L2</t>
        </is>
      </c>
      <c r="H2237" s="5" t="inlineStr">
        <is>
          <t>M</t>
        </is>
      </c>
      <c r="I2237" s="5" t="inlineStr">
        <is>
          <t>Permanent</t>
        </is>
      </c>
      <c r="J2237" s="5" t="inlineStr">
        <is>
          <t>Hybrid</t>
        </is>
      </c>
      <c r="K2237" s="5" t="n">
        <v>1</v>
      </c>
      <c r="L2237" s="5" t="n">
        <v>40</v>
      </c>
      <c r="M2237" s="5" t="n">
        <v>4</v>
      </c>
      <c r="N2237" s="41" t="n">
        <v>53550</v>
      </c>
      <c r="O2237" s="41" t="n">
        <v>0</v>
      </c>
      <c r="P2237" s="41" t="n">
        <v>0</v>
      </c>
      <c r="Q2237" s="41" t="n">
        <v>0</v>
      </c>
      <c r="R2237" s="41" t="n">
        <v>0</v>
      </c>
      <c r="S2237" s="28">
        <f>L2237*Settings!$C$7</f>
        <v/>
      </c>
      <c r="T2237" s="34">
        <f>O2237+P2237+Q2237+R2237</f>
        <v/>
      </c>
      <c r="U2237" s="34">
        <f>N2237+T2237</f>
        <v/>
      </c>
      <c r="V2237" s="33">
        <f>N2237/S2237</f>
        <v/>
      </c>
      <c r="W2237" s="33">
        <f>T2237/S2237</f>
        <v/>
      </c>
      <c r="X2237" s="33">
        <f>U2237/S2237</f>
        <v/>
      </c>
      <c r="Y2237" s="4">
        <f>IF(T2237&gt;0,1,0)</f>
        <v/>
      </c>
      <c r="Z2237" s="4">
        <f>INDEX('Job Evaluation'!$I$5:$I$40,MATCH(G2237,'Job Evaluation'!$A$5:$A$40,0))</f>
        <v/>
      </c>
      <c r="AA2237" s="4">
        <f>SUMPRODUCT(($C$2:$C$3444=C2237)*($X$2:$X$3444&lt;X2237))+SUMPRODUCT(($C$2:C2237=C2237)*($X$2:X2237=X2237))</f>
        <v/>
      </c>
      <c r="AB2237" s="4">
        <f>MIN(4,INT((AA2237-1)*4/COUNTIF($C$2:$C$3444,C2237))+1)</f>
        <v/>
      </c>
    </row>
    <row r="2238">
      <c r="A2238" s="5" t="inlineStr">
        <is>
          <t>W02600</t>
        </is>
      </c>
      <c r="B2238" s="5" t="inlineStr">
        <is>
          <t>PL · Kraków</t>
        </is>
      </c>
      <c r="C2238" s="5" t="inlineStr">
        <is>
          <t>PL</t>
        </is>
      </c>
      <c r="D2238" s="5" t="inlineStr">
        <is>
          <t>Krakow</t>
        </is>
      </c>
      <c r="E2238" s="5" t="inlineStr">
        <is>
          <t>Customer Service</t>
        </is>
      </c>
      <c r="F2238" s="5" t="inlineStr">
        <is>
          <t>L1</t>
        </is>
      </c>
      <c r="G2238" s="5" t="inlineStr">
        <is>
          <t>Customer Service L1</t>
        </is>
      </c>
      <c r="H2238" s="5" t="inlineStr">
        <is>
          <t>F</t>
        </is>
      </c>
      <c r="I2238" s="5" t="inlineStr">
        <is>
          <t>Permanent</t>
        </is>
      </c>
      <c r="J2238" s="5" t="inlineStr">
        <is>
          <t>Hybrid</t>
        </is>
      </c>
      <c r="K2238" s="5" t="n">
        <v>1</v>
      </c>
      <c r="L2238" s="5" t="n">
        <v>40</v>
      </c>
      <c r="M2238" s="5" t="n">
        <v>3</v>
      </c>
      <c r="N2238" s="41" t="n">
        <v>18900</v>
      </c>
      <c r="O2238" s="41" t="n">
        <v>0</v>
      </c>
      <c r="P2238" s="41" t="n">
        <v>0</v>
      </c>
      <c r="Q2238" s="41" t="n">
        <v>0</v>
      </c>
      <c r="R2238" s="41" t="n">
        <v>0</v>
      </c>
      <c r="S2238" s="28">
        <f>L2238*Settings!$C$7</f>
        <v/>
      </c>
      <c r="T2238" s="34">
        <f>O2238+P2238+Q2238+R2238</f>
        <v/>
      </c>
      <c r="U2238" s="34">
        <f>N2238+T2238</f>
        <v/>
      </c>
      <c r="V2238" s="33">
        <f>N2238/S2238</f>
        <v/>
      </c>
      <c r="W2238" s="33">
        <f>T2238/S2238</f>
        <v/>
      </c>
      <c r="X2238" s="33">
        <f>U2238/S2238</f>
        <v/>
      </c>
      <c r="Y2238" s="4">
        <f>IF(T2238&gt;0,1,0)</f>
        <v/>
      </c>
      <c r="Z2238" s="4">
        <f>INDEX('Job Evaluation'!$I$5:$I$40,MATCH(G2238,'Job Evaluation'!$A$5:$A$40,0))</f>
        <v/>
      </c>
      <c r="AA2238" s="4">
        <f>SUMPRODUCT(($C$2:$C$3444=C2238)*($X$2:$X$3444&lt;X2238))+SUMPRODUCT(($C$2:C2238=C2238)*($X$2:X2238=X2238))</f>
        <v/>
      </c>
      <c r="AB2238" s="4">
        <f>MIN(4,INT((AA2238-1)*4/COUNTIF($C$2:$C$3444,C2238))+1)</f>
        <v/>
      </c>
    </row>
    <row r="2239">
      <c r="A2239" s="5" t="inlineStr">
        <is>
          <t>W02601</t>
        </is>
      </c>
      <c r="B2239" s="5" t="inlineStr">
        <is>
          <t>IT · Milan</t>
        </is>
      </c>
      <c r="C2239" s="5" t="inlineStr">
        <is>
          <t>IT</t>
        </is>
      </c>
      <c r="D2239" s="5" t="inlineStr">
        <is>
          <t>Milan</t>
        </is>
      </c>
      <c r="E2239" s="5" t="inlineStr">
        <is>
          <t>Operations</t>
        </is>
      </c>
      <c r="F2239" s="5" t="inlineStr">
        <is>
          <t>L2</t>
        </is>
      </c>
      <c r="G2239" s="5" t="inlineStr">
        <is>
          <t>Operations L2</t>
        </is>
      </c>
      <c r="H2239" s="5" t="inlineStr">
        <is>
          <t>M</t>
        </is>
      </c>
      <c r="I2239" s="5" t="inlineStr">
        <is>
          <t>Permanent</t>
        </is>
      </c>
      <c r="J2239" s="5" t="inlineStr">
        <is>
          <t>Hybrid</t>
        </is>
      </c>
      <c r="K2239" s="5" t="n">
        <v>1</v>
      </c>
      <c r="L2239" s="5" t="n">
        <v>40</v>
      </c>
      <c r="M2239" s="5" t="n">
        <v>3</v>
      </c>
      <c r="N2239" s="41" t="n">
        <v>29200</v>
      </c>
      <c r="O2239" s="41" t="n">
        <v>0</v>
      </c>
      <c r="P2239" s="41" t="n">
        <v>0</v>
      </c>
      <c r="Q2239" s="41" t="n">
        <v>0</v>
      </c>
      <c r="R2239" s="41" t="n">
        <v>0</v>
      </c>
      <c r="S2239" s="28">
        <f>L2239*Settings!$C$7</f>
        <v/>
      </c>
      <c r="T2239" s="34">
        <f>O2239+P2239+Q2239+R2239</f>
        <v/>
      </c>
      <c r="U2239" s="34">
        <f>N2239+T2239</f>
        <v/>
      </c>
      <c r="V2239" s="33">
        <f>N2239/S2239</f>
        <v/>
      </c>
      <c r="W2239" s="33">
        <f>T2239/S2239</f>
        <v/>
      </c>
      <c r="X2239" s="33">
        <f>U2239/S2239</f>
        <v/>
      </c>
      <c r="Y2239" s="4">
        <f>IF(T2239&gt;0,1,0)</f>
        <v/>
      </c>
      <c r="Z2239" s="4">
        <f>INDEX('Job Evaluation'!$I$5:$I$40,MATCH(G2239,'Job Evaluation'!$A$5:$A$40,0))</f>
        <v/>
      </c>
      <c r="AA2239" s="4">
        <f>SUMPRODUCT(($C$2:$C$3444=C2239)*($X$2:$X$3444&lt;X2239))+SUMPRODUCT(($C$2:C2239=C2239)*($X$2:X2239=X2239))</f>
        <v/>
      </c>
      <c r="AB2239" s="4">
        <f>MIN(4,INT((AA2239-1)*4/COUNTIF($C$2:$C$3444,C2239))+1)</f>
        <v/>
      </c>
    </row>
    <row r="2240">
      <c r="A2240" s="5" t="inlineStr">
        <is>
          <t>W02602</t>
        </is>
      </c>
      <c r="B2240" s="5" t="inlineStr">
        <is>
          <t>DE · Munich</t>
        </is>
      </c>
      <c r="C2240" s="5" t="inlineStr">
        <is>
          <t>DE</t>
        </is>
      </c>
      <c r="D2240" s="5" t="inlineStr">
        <is>
          <t>Munich</t>
        </is>
      </c>
      <c r="E2240" s="5" t="inlineStr">
        <is>
          <t>Tech</t>
        </is>
      </c>
      <c r="F2240" s="5" t="inlineStr">
        <is>
          <t>L3</t>
        </is>
      </c>
      <c r="G2240" s="5" t="inlineStr">
        <is>
          <t>Tech L3</t>
        </is>
      </c>
      <c r="H2240" s="5" t="inlineStr">
        <is>
          <t>M</t>
        </is>
      </c>
      <c r="I2240" s="5" t="inlineStr">
        <is>
          <t>Permanent</t>
        </is>
      </c>
      <c r="J2240" s="5" t="inlineStr">
        <is>
          <t>Hybrid</t>
        </is>
      </c>
      <c r="K2240" s="5" t="n">
        <v>1</v>
      </c>
      <c r="L2240" s="5" t="n">
        <v>40</v>
      </c>
      <c r="M2240" s="5" t="n">
        <v>3</v>
      </c>
      <c r="N2240" s="41" t="n">
        <v>75700</v>
      </c>
      <c r="O2240" s="41" t="n">
        <v>3480</v>
      </c>
      <c r="P2240" s="41" t="n">
        <v>0</v>
      </c>
      <c r="Q2240" s="41" t="n">
        <v>0</v>
      </c>
      <c r="R2240" s="41" t="n">
        <v>0</v>
      </c>
      <c r="S2240" s="28">
        <f>L2240*Settings!$C$7</f>
        <v/>
      </c>
      <c r="T2240" s="34">
        <f>O2240+P2240+Q2240+R2240</f>
        <v/>
      </c>
      <c r="U2240" s="34">
        <f>N2240+T2240</f>
        <v/>
      </c>
      <c r="V2240" s="33">
        <f>N2240/S2240</f>
        <v/>
      </c>
      <c r="W2240" s="33">
        <f>T2240/S2240</f>
        <v/>
      </c>
      <c r="X2240" s="33">
        <f>U2240/S2240</f>
        <v/>
      </c>
      <c r="Y2240" s="4">
        <f>IF(T2240&gt;0,1,0)</f>
        <v/>
      </c>
      <c r="Z2240" s="4">
        <f>INDEX('Job Evaluation'!$I$5:$I$40,MATCH(G2240,'Job Evaluation'!$A$5:$A$40,0))</f>
        <v/>
      </c>
      <c r="AA2240" s="4">
        <f>SUMPRODUCT(($C$2:$C$3444=C2240)*($X$2:$X$3444&lt;X2240))+SUMPRODUCT(($C$2:C2240=C2240)*($X$2:X2240=X2240))</f>
        <v/>
      </c>
      <c r="AB2240" s="4">
        <f>MIN(4,INT((AA2240-1)*4/COUNTIF($C$2:$C$3444,C2240))+1)</f>
        <v/>
      </c>
    </row>
    <row r="2241">
      <c r="A2241" s="5" t="inlineStr">
        <is>
          <t>W02603</t>
        </is>
      </c>
      <c r="B2241" s="5" t="inlineStr">
        <is>
          <t>IT · Milan</t>
        </is>
      </c>
      <c r="C2241" s="5" t="inlineStr">
        <is>
          <t>IT</t>
        </is>
      </c>
      <c r="D2241" s="5" t="inlineStr">
        <is>
          <t>Milan</t>
        </is>
      </c>
      <c r="E2241" s="5" t="inlineStr">
        <is>
          <t>Operations</t>
        </is>
      </c>
      <c r="F2241" s="5" t="inlineStr">
        <is>
          <t>L4</t>
        </is>
      </c>
      <c r="G2241" s="5" t="inlineStr">
        <is>
          <t>Operations L4</t>
        </is>
      </c>
      <c r="H2241" s="5" t="inlineStr">
        <is>
          <t>F</t>
        </is>
      </c>
      <c r="I2241" s="5" t="inlineStr">
        <is>
          <t>Permanent</t>
        </is>
      </c>
      <c r="J2241" s="5" t="inlineStr">
        <is>
          <t>Remote</t>
        </is>
      </c>
      <c r="K2241" s="5" t="n">
        <v>1</v>
      </c>
      <c r="L2241" s="5" t="n">
        <v>40</v>
      </c>
      <c r="M2241" s="5" t="n">
        <v>3</v>
      </c>
      <c r="N2241" s="41" t="n">
        <v>49300</v>
      </c>
      <c r="O2241" s="41" t="n">
        <v>3570</v>
      </c>
      <c r="P2241" s="41" t="n">
        <v>0</v>
      </c>
      <c r="Q2241" s="41" t="n">
        <v>0</v>
      </c>
      <c r="R2241" s="41" t="n">
        <v>0</v>
      </c>
      <c r="S2241" s="28">
        <f>L2241*Settings!$C$7</f>
        <v/>
      </c>
      <c r="T2241" s="34">
        <f>O2241+P2241+Q2241+R2241</f>
        <v/>
      </c>
      <c r="U2241" s="34">
        <f>N2241+T2241</f>
        <v/>
      </c>
      <c r="V2241" s="33">
        <f>N2241/S2241</f>
        <v/>
      </c>
      <c r="W2241" s="33">
        <f>T2241/S2241</f>
        <v/>
      </c>
      <c r="X2241" s="33">
        <f>U2241/S2241</f>
        <v/>
      </c>
      <c r="Y2241" s="4">
        <f>IF(T2241&gt;0,1,0)</f>
        <v/>
      </c>
      <c r="Z2241" s="4">
        <f>INDEX('Job Evaluation'!$I$5:$I$40,MATCH(G2241,'Job Evaluation'!$A$5:$A$40,0))</f>
        <v/>
      </c>
      <c r="AA2241" s="4">
        <f>SUMPRODUCT(($C$2:$C$3444=C2241)*($X$2:$X$3444&lt;X2241))+SUMPRODUCT(($C$2:C2241=C2241)*($X$2:X2241=X2241))</f>
        <v/>
      </c>
      <c r="AB2241" s="4">
        <f>MIN(4,INT((AA2241-1)*4/COUNTIF($C$2:$C$3444,C2241))+1)</f>
        <v/>
      </c>
    </row>
    <row r="2242">
      <c r="A2242" s="5" t="inlineStr">
        <is>
          <t>W02604</t>
        </is>
      </c>
      <c r="B2242" s="5" t="inlineStr">
        <is>
          <t>IT · Milan</t>
        </is>
      </c>
      <c r="C2242" s="5" t="inlineStr">
        <is>
          <t>IT</t>
        </is>
      </c>
      <c r="D2242" s="5" t="inlineStr">
        <is>
          <t>Milan</t>
        </is>
      </c>
      <c r="E2242" s="5" t="inlineStr">
        <is>
          <t>Operations</t>
        </is>
      </c>
      <c r="F2242" s="5" t="inlineStr">
        <is>
          <t>L1</t>
        </is>
      </c>
      <c r="G2242" s="5" t="inlineStr">
        <is>
          <t>Operations L1</t>
        </is>
      </c>
      <c r="H2242" s="5" t="inlineStr">
        <is>
          <t>M</t>
        </is>
      </c>
      <c r="I2242" s="5" t="inlineStr">
        <is>
          <t>Permanent</t>
        </is>
      </c>
      <c r="J2242" s="5" t="inlineStr">
        <is>
          <t>Onsite</t>
        </is>
      </c>
      <c r="K2242" s="5" t="n">
        <v>1</v>
      </c>
      <c r="L2242" s="5" t="n">
        <v>40</v>
      </c>
      <c r="M2242" s="5" t="n">
        <v>4</v>
      </c>
      <c r="N2242" s="41" t="n">
        <v>25950</v>
      </c>
      <c r="O2242" s="41" t="n">
        <v>0</v>
      </c>
      <c r="P2242" s="41" t="n">
        <v>0</v>
      </c>
      <c r="Q2242" s="41" t="n">
        <v>1320</v>
      </c>
      <c r="R2242" s="41" t="n">
        <v>0</v>
      </c>
      <c r="S2242" s="28">
        <f>L2242*Settings!$C$7</f>
        <v/>
      </c>
      <c r="T2242" s="34">
        <f>O2242+P2242+Q2242+R2242</f>
        <v/>
      </c>
      <c r="U2242" s="34">
        <f>N2242+T2242</f>
        <v/>
      </c>
      <c r="V2242" s="33">
        <f>N2242/S2242</f>
        <v/>
      </c>
      <c r="W2242" s="33">
        <f>T2242/S2242</f>
        <v/>
      </c>
      <c r="X2242" s="33">
        <f>U2242/S2242</f>
        <v/>
      </c>
      <c r="Y2242" s="4">
        <f>IF(T2242&gt;0,1,0)</f>
        <v/>
      </c>
      <c r="Z2242" s="4">
        <f>INDEX('Job Evaluation'!$I$5:$I$40,MATCH(G2242,'Job Evaluation'!$A$5:$A$40,0))</f>
        <v/>
      </c>
      <c r="AA2242" s="4">
        <f>SUMPRODUCT(($C$2:$C$3444=C2242)*($X$2:$X$3444&lt;X2242))+SUMPRODUCT(($C$2:C2242=C2242)*($X$2:X2242=X2242))</f>
        <v/>
      </c>
      <c r="AB2242" s="4">
        <f>MIN(4,INT((AA2242-1)*4/COUNTIF($C$2:$C$3444,C2242))+1)</f>
        <v/>
      </c>
    </row>
    <row r="2243">
      <c r="A2243" s="5" t="inlineStr">
        <is>
          <t>W02605</t>
        </is>
      </c>
      <c r="B2243" s="5" t="inlineStr">
        <is>
          <t>PL · Kraków</t>
        </is>
      </c>
      <c r="C2243" s="5" t="inlineStr">
        <is>
          <t>PL</t>
        </is>
      </c>
      <c r="D2243" s="5" t="inlineStr">
        <is>
          <t>Krakow</t>
        </is>
      </c>
      <c r="E2243" s="5" t="inlineStr">
        <is>
          <t>Operations</t>
        </is>
      </c>
      <c r="F2243" s="5" t="inlineStr">
        <is>
          <t>L5</t>
        </is>
      </c>
      <c r="G2243" s="5" t="inlineStr">
        <is>
          <t>Operations L5</t>
        </is>
      </c>
      <c r="H2243" s="5" t="inlineStr">
        <is>
          <t>M</t>
        </is>
      </c>
      <c r="I2243" s="5" t="inlineStr">
        <is>
          <t>Permanent</t>
        </is>
      </c>
      <c r="J2243" s="5" t="inlineStr">
        <is>
          <t>Onsite</t>
        </is>
      </c>
      <c r="K2243" s="5" t="n">
        <v>1</v>
      </c>
      <c r="L2243" s="5" t="n">
        <v>40</v>
      </c>
      <c r="M2243" s="5" t="n">
        <v>2</v>
      </c>
      <c r="N2243" s="41" t="n">
        <v>60700</v>
      </c>
      <c r="O2243" s="41" t="n">
        <v>3880</v>
      </c>
      <c r="P2243" s="41" t="n">
        <v>0</v>
      </c>
      <c r="Q2243" s="41" t="n">
        <v>0</v>
      </c>
      <c r="R2243" s="41" t="n">
        <v>4200</v>
      </c>
      <c r="S2243" s="28">
        <f>L2243*Settings!$C$7</f>
        <v/>
      </c>
      <c r="T2243" s="34">
        <f>O2243+P2243+Q2243+R2243</f>
        <v/>
      </c>
      <c r="U2243" s="34">
        <f>N2243+T2243</f>
        <v/>
      </c>
      <c r="V2243" s="33">
        <f>N2243/S2243</f>
        <v/>
      </c>
      <c r="W2243" s="33">
        <f>T2243/S2243</f>
        <v/>
      </c>
      <c r="X2243" s="33">
        <f>U2243/S2243</f>
        <v/>
      </c>
      <c r="Y2243" s="4">
        <f>IF(T2243&gt;0,1,0)</f>
        <v/>
      </c>
      <c r="Z2243" s="4">
        <f>INDEX('Job Evaluation'!$I$5:$I$40,MATCH(G2243,'Job Evaluation'!$A$5:$A$40,0))</f>
        <v/>
      </c>
      <c r="AA2243" s="4">
        <f>SUMPRODUCT(($C$2:$C$3444=C2243)*($X$2:$X$3444&lt;X2243))+SUMPRODUCT(($C$2:C2243=C2243)*($X$2:X2243=X2243))</f>
        <v/>
      </c>
      <c r="AB2243" s="4">
        <f>MIN(4,INT((AA2243-1)*4/COUNTIF($C$2:$C$3444,C2243))+1)</f>
        <v/>
      </c>
    </row>
    <row r="2244">
      <c r="A2244" s="5" t="inlineStr">
        <is>
          <t>W02607</t>
        </is>
      </c>
      <c r="B2244" s="5" t="inlineStr">
        <is>
          <t>IT · Milan</t>
        </is>
      </c>
      <c r="C2244" s="5" t="inlineStr">
        <is>
          <t>IT</t>
        </is>
      </c>
      <c r="D2244" s="5" t="inlineStr">
        <is>
          <t>Milan</t>
        </is>
      </c>
      <c r="E2244" s="5" t="inlineStr">
        <is>
          <t>Tech</t>
        </is>
      </c>
      <c r="F2244" s="5" t="inlineStr">
        <is>
          <t>L2</t>
        </is>
      </c>
      <c r="G2244" s="5" t="inlineStr">
        <is>
          <t>Tech L2</t>
        </is>
      </c>
      <c r="H2244" s="5" t="inlineStr">
        <is>
          <t>M</t>
        </is>
      </c>
      <c r="I2244" s="5" t="inlineStr">
        <is>
          <t>Permanent</t>
        </is>
      </c>
      <c r="J2244" s="5" t="inlineStr">
        <is>
          <t>Remote</t>
        </is>
      </c>
      <c r="K2244" s="5" t="n">
        <v>1</v>
      </c>
      <c r="L2244" s="5" t="n">
        <v>40</v>
      </c>
      <c r="M2244" s="5" t="n">
        <v>3</v>
      </c>
      <c r="N2244" s="41" t="n">
        <v>41850</v>
      </c>
      <c r="O2244" s="41" t="n">
        <v>0</v>
      </c>
      <c r="P2244" s="41" t="n">
        <v>0</v>
      </c>
      <c r="Q2244" s="41" t="n">
        <v>0</v>
      </c>
      <c r="R2244" s="41" t="n">
        <v>0</v>
      </c>
      <c r="S2244" s="28">
        <f>L2244*Settings!$C$7</f>
        <v/>
      </c>
      <c r="T2244" s="34">
        <f>O2244+P2244+Q2244+R2244</f>
        <v/>
      </c>
      <c r="U2244" s="34">
        <f>N2244+T2244</f>
        <v/>
      </c>
      <c r="V2244" s="33">
        <f>N2244/S2244</f>
        <v/>
      </c>
      <c r="W2244" s="33">
        <f>T2244/S2244</f>
        <v/>
      </c>
      <c r="X2244" s="33">
        <f>U2244/S2244</f>
        <v/>
      </c>
      <c r="Y2244" s="4">
        <f>IF(T2244&gt;0,1,0)</f>
        <v/>
      </c>
      <c r="Z2244" s="4">
        <f>INDEX('Job Evaluation'!$I$5:$I$40,MATCH(G2244,'Job Evaluation'!$A$5:$A$40,0))</f>
        <v/>
      </c>
      <c r="AA2244" s="4">
        <f>SUMPRODUCT(($C$2:$C$3444=C2244)*($X$2:$X$3444&lt;X2244))+SUMPRODUCT(($C$2:C2244=C2244)*($X$2:X2244=X2244))</f>
        <v/>
      </c>
      <c r="AB2244" s="4">
        <f>MIN(4,INT((AA2244-1)*4/COUNTIF($C$2:$C$3444,C2244))+1)</f>
        <v/>
      </c>
    </row>
    <row r="2245">
      <c r="A2245" s="5" t="inlineStr">
        <is>
          <t>W02608</t>
        </is>
      </c>
      <c r="B2245" s="5" t="inlineStr">
        <is>
          <t>PL · Kraków</t>
        </is>
      </c>
      <c r="C2245" s="5" t="inlineStr">
        <is>
          <t>PL</t>
        </is>
      </c>
      <c r="D2245" s="5" t="inlineStr">
        <is>
          <t>Krakow</t>
        </is>
      </c>
      <c r="E2245" s="5" t="inlineStr">
        <is>
          <t>Customer Service</t>
        </is>
      </c>
      <c r="F2245" s="5" t="inlineStr">
        <is>
          <t>L3</t>
        </is>
      </c>
      <c r="G2245" s="5" t="inlineStr">
        <is>
          <t>Customer Service L3</t>
        </is>
      </c>
      <c r="H2245" s="5" t="inlineStr">
        <is>
          <t>F</t>
        </is>
      </c>
      <c r="I2245" s="5" t="inlineStr">
        <is>
          <t>Permanent</t>
        </is>
      </c>
      <c r="J2245" s="5" t="inlineStr">
        <is>
          <t>Remote</t>
        </is>
      </c>
      <c r="K2245" s="5" t="n">
        <v>0.8</v>
      </c>
      <c r="L2245" s="5" t="n">
        <v>32</v>
      </c>
      <c r="M2245" s="5" t="n">
        <v>3</v>
      </c>
      <c r="N2245" s="41" t="n">
        <v>23480</v>
      </c>
      <c r="O2245" s="41" t="n">
        <v>1110</v>
      </c>
      <c r="P2245" s="41" t="n">
        <v>0</v>
      </c>
      <c r="Q2245" s="41" t="n">
        <v>0</v>
      </c>
      <c r="R2245" s="41" t="n">
        <v>0</v>
      </c>
      <c r="S2245" s="28">
        <f>L2245*Settings!$C$7</f>
        <v/>
      </c>
      <c r="T2245" s="34">
        <f>O2245+P2245+Q2245+R2245</f>
        <v/>
      </c>
      <c r="U2245" s="34">
        <f>N2245+T2245</f>
        <v/>
      </c>
      <c r="V2245" s="33">
        <f>N2245/S2245</f>
        <v/>
      </c>
      <c r="W2245" s="33">
        <f>T2245/S2245</f>
        <v/>
      </c>
      <c r="X2245" s="33">
        <f>U2245/S2245</f>
        <v/>
      </c>
      <c r="Y2245" s="4">
        <f>IF(T2245&gt;0,1,0)</f>
        <v/>
      </c>
      <c r="Z2245" s="4">
        <f>INDEX('Job Evaluation'!$I$5:$I$40,MATCH(G2245,'Job Evaluation'!$A$5:$A$40,0))</f>
        <v/>
      </c>
      <c r="AA2245" s="4">
        <f>SUMPRODUCT(($C$2:$C$3444=C2245)*($X$2:$X$3444&lt;X2245))+SUMPRODUCT(($C$2:C2245=C2245)*($X$2:X2245=X2245))</f>
        <v/>
      </c>
      <c r="AB2245" s="4">
        <f>MIN(4,INT((AA2245-1)*4/COUNTIF($C$2:$C$3444,C2245))+1)</f>
        <v/>
      </c>
    </row>
    <row r="2246">
      <c r="A2246" s="5" t="inlineStr">
        <is>
          <t>W02609</t>
        </is>
      </c>
      <c r="B2246" s="5" t="inlineStr">
        <is>
          <t>IT · Milan</t>
        </is>
      </c>
      <c r="C2246" s="5" t="inlineStr">
        <is>
          <t>IT</t>
        </is>
      </c>
      <c r="D2246" s="5" t="inlineStr">
        <is>
          <t>Milan</t>
        </is>
      </c>
      <c r="E2246" s="5" t="inlineStr">
        <is>
          <t>Sales</t>
        </is>
      </c>
      <c r="F2246" s="5" t="inlineStr">
        <is>
          <t>L1</t>
        </is>
      </c>
      <c r="G2246" s="5" t="inlineStr">
        <is>
          <t>Sales L1</t>
        </is>
      </c>
      <c r="H2246" s="5" t="inlineStr">
        <is>
          <t>M</t>
        </is>
      </c>
      <c r="I2246" s="5" t="inlineStr">
        <is>
          <t>Permanent</t>
        </is>
      </c>
      <c r="J2246" s="5" t="inlineStr">
        <is>
          <t>Hybrid</t>
        </is>
      </c>
      <c r="K2246" s="5" t="n">
        <v>1</v>
      </c>
      <c r="L2246" s="5" t="n">
        <v>40</v>
      </c>
      <c r="M2246" s="5" t="n">
        <v>1</v>
      </c>
      <c r="N2246" s="41" t="n">
        <v>25450</v>
      </c>
      <c r="O2246" s="41" t="n">
        <v>0</v>
      </c>
      <c r="P2246" s="41" t="n">
        <v>3480</v>
      </c>
      <c r="Q2246" s="41" t="n">
        <v>0</v>
      </c>
      <c r="R2246" s="41" t="n">
        <v>0</v>
      </c>
      <c r="S2246" s="28">
        <f>L2246*Settings!$C$7</f>
        <v/>
      </c>
      <c r="T2246" s="34">
        <f>O2246+P2246+Q2246+R2246</f>
        <v/>
      </c>
      <c r="U2246" s="34">
        <f>N2246+T2246</f>
        <v/>
      </c>
      <c r="V2246" s="33">
        <f>N2246/S2246</f>
        <v/>
      </c>
      <c r="W2246" s="33">
        <f>T2246/S2246</f>
        <v/>
      </c>
      <c r="X2246" s="33">
        <f>U2246/S2246</f>
        <v/>
      </c>
      <c r="Y2246" s="4">
        <f>IF(T2246&gt;0,1,0)</f>
        <v/>
      </c>
      <c r="Z2246" s="4">
        <f>INDEX('Job Evaluation'!$I$5:$I$40,MATCH(G2246,'Job Evaluation'!$A$5:$A$40,0))</f>
        <v/>
      </c>
      <c r="AA2246" s="4">
        <f>SUMPRODUCT(($C$2:$C$3444=C2246)*($X$2:$X$3444&lt;X2246))+SUMPRODUCT(($C$2:C2246=C2246)*($X$2:X2246=X2246))</f>
        <v/>
      </c>
      <c r="AB2246" s="4">
        <f>MIN(4,INT((AA2246-1)*4/COUNTIF($C$2:$C$3444,C2246))+1)</f>
        <v/>
      </c>
    </row>
    <row r="2247">
      <c r="A2247" s="5" t="inlineStr">
        <is>
          <t>W02610</t>
        </is>
      </c>
      <c r="B2247" s="5" t="inlineStr">
        <is>
          <t>IT · Milan</t>
        </is>
      </c>
      <c r="C2247" s="5" t="inlineStr">
        <is>
          <t>IT</t>
        </is>
      </c>
      <c r="D2247" s="5" t="inlineStr">
        <is>
          <t>Milan</t>
        </is>
      </c>
      <c r="E2247" s="5" t="inlineStr">
        <is>
          <t>Sales</t>
        </is>
      </c>
      <c r="F2247" s="5" t="inlineStr">
        <is>
          <t>L2</t>
        </is>
      </c>
      <c r="G2247" s="5" t="inlineStr">
        <is>
          <t>Sales L2</t>
        </is>
      </c>
      <c r="H2247" s="5" t="inlineStr">
        <is>
          <t>F</t>
        </is>
      </c>
      <c r="I2247" s="5" t="inlineStr">
        <is>
          <t>Permanent</t>
        </is>
      </c>
      <c r="J2247" s="5" t="inlineStr">
        <is>
          <t>Hybrid</t>
        </is>
      </c>
      <c r="K2247" s="5" t="n">
        <v>1</v>
      </c>
      <c r="L2247" s="5" t="n">
        <v>40</v>
      </c>
      <c r="M2247" s="5" t="n">
        <v>3</v>
      </c>
      <c r="N2247" s="41" t="n">
        <v>29900</v>
      </c>
      <c r="O2247" s="41" t="n">
        <v>0</v>
      </c>
      <c r="P2247" s="41" t="n">
        <v>2880</v>
      </c>
      <c r="Q2247" s="41" t="n">
        <v>0</v>
      </c>
      <c r="R2247" s="41" t="n">
        <v>0</v>
      </c>
      <c r="S2247" s="28">
        <f>L2247*Settings!$C$7</f>
        <v/>
      </c>
      <c r="T2247" s="34">
        <f>O2247+P2247+Q2247+R2247</f>
        <v/>
      </c>
      <c r="U2247" s="34">
        <f>N2247+T2247</f>
        <v/>
      </c>
      <c r="V2247" s="33">
        <f>N2247/S2247</f>
        <v/>
      </c>
      <c r="W2247" s="33">
        <f>T2247/S2247</f>
        <v/>
      </c>
      <c r="X2247" s="33">
        <f>U2247/S2247</f>
        <v/>
      </c>
      <c r="Y2247" s="4">
        <f>IF(T2247&gt;0,1,0)</f>
        <v/>
      </c>
      <c r="Z2247" s="4">
        <f>INDEX('Job Evaluation'!$I$5:$I$40,MATCH(G2247,'Job Evaluation'!$A$5:$A$40,0))</f>
        <v/>
      </c>
      <c r="AA2247" s="4">
        <f>SUMPRODUCT(($C$2:$C$3444=C2247)*($X$2:$X$3444&lt;X2247))+SUMPRODUCT(($C$2:C2247=C2247)*($X$2:X2247=X2247))</f>
        <v/>
      </c>
      <c r="AB2247" s="4">
        <f>MIN(4,INT((AA2247-1)*4/COUNTIF($C$2:$C$3444,C2247))+1)</f>
        <v/>
      </c>
    </row>
    <row r="2248">
      <c r="A2248" s="5" t="inlineStr">
        <is>
          <t>W02612</t>
        </is>
      </c>
      <c r="B2248" s="5" t="inlineStr">
        <is>
          <t>IT · Milan</t>
        </is>
      </c>
      <c r="C2248" s="5" t="inlineStr">
        <is>
          <t>IT</t>
        </is>
      </c>
      <c r="D2248" s="5" t="inlineStr">
        <is>
          <t>Milan</t>
        </is>
      </c>
      <c r="E2248" s="5" t="inlineStr">
        <is>
          <t>Customer Service</t>
        </is>
      </c>
      <c r="F2248" s="5" t="inlineStr">
        <is>
          <t>L3</t>
        </is>
      </c>
      <c r="G2248" s="5" t="inlineStr">
        <is>
          <t>Customer Service L3</t>
        </is>
      </c>
      <c r="H2248" s="5" t="inlineStr">
        <is>
          <t>F</t>
        </is>
      </c>
      <c r="I2248" s="5" t="inlineStr">
        <is>
          <t>Permanent</t>
        </is>
      </c>
      <c r="J2248" s="5" t="inlineStr">
        <is>
          <t>Hybrid</t>
        </is>
      </c>
      <c r="K2248" s="5" t="n">
        <v>1</v>
      </c>
      <c r="L2248" s="5" t="n">
        <v>40</v>
      </c>
      <c r="M2248" s="5" t="n">
        <v>3</v>
      </c>
      <c r="N2248" s="41" t="n">
        <v>43950</v>
      </c>
      <c r="O2248" s="41" t="n">
        <v>1990</v>
      </c>
      <c r="P2248" s="41" t="n">
        <v>0</v>
      </c>
      <c r="Q2248" s="41" t="n">
        <v>0</v>
      </c>
      <c r="R2248" s="41" t="n">
        <v>0</v>
      </c>
      <c r="S2248" s="28">
        <f>L2248*Settings!$C$7</f>
        <v/>
      </c>
      <c r="T2248" s="34">
        <f>O2248+P2248+Q2248+R2248</f>
        <v/>
      </c>
      <c r="U2248" s="34">
        <f>N2248+T2248</f>
        <v/>
      </c>
      <c r="V2248" s="33">
        <f>N2248/S2248</f>
        <v/>
      </c>
      <c r="W2248" s="33">
        <f>T2248/S2248</f>
        <v/>
      </c>
      <c r="X2248" s="33">
        <f>U2248/S2248</f>
        <v/>
      </c>
      <c r="Y2248" s="4">
        <f>IF(T2248&gt;0,1,0)</f>
        <v/>
      </c>
      <c r="Z2248" s="4">
        <f>INDEX('Job Evaluation'!$I$5:$I$40,MATCH(G2248,'Job Evaluation'!$A$5:$A$40,0))</f>
        <v/>
      </c>
      <c r="AA2248" s="4">
        <f>SUMPRODUCT(($C$2:$C$3444=C2248)*($X$2:$X$3444&lt;X2248))+SUMPRODUCT(($C$2:C2248=C2248)*($X$2:X2248=X2248))</f>
        <v/>
      </c>
      <c r="AB2248" s="4">
        <f>MIN(4,INT((AA2248-1)*4/COUNTIF($C$2:$C$3444,C2248))+1)</f>
        <v/>
      </c>
    </row>
    <row r="2249">
      <c r="A2249" s="5" t="inlineStr">
        <is>
          <t>W02613</t>
        </is>
      </c>
      <c r="B2249" s="5" t="inlineStr">
        <is>
          <t>IT · Milan</t>
        </is>
      </c>
      <c r="C2249" s="5" t="inlineStr">
        <is>
          <t>IT</t>
        </is>
      </c>
      <c r="D2249" s="5" t="inlineStr">
        <is>
          <t>Milan</t>
        </is>
      </c>
      <c r="E2249" s="5" t="inlineStr">
        <is>
          <t>Customer Service</t>
        </is>
      </c>
      <c r="F2249" s="5" t="inlineStr">
        <is>
          <t>L2</t>
        </is>
      </c>
      <c r="G2249" s="5" t="inlineStr">
        <is>
          <t>Customer Service L2</t>
        </is>
      </c>
      <c r="H2249" s="5" t="inlineStr">
        <is>
          <t>M</t>
        </is>
      </c>
      <c r="I2249" s="5" t="inlineStr">
        <is>
          <t>Permanent</t>
        </is>
      </c>
      <c r="J2249" s="5" t="inlineStr">
        <is>
          <t>Hybrid</t>
        </is>
      </c>
      <c r="K2249" s="5" t="n">
        <v>1</v>
      </c>
      <c r="L2249" s="5" t="n">
        <v>40</v>
      </c>
      <c r="M2249" s="5" t="n">
        <v>3</v>
      </c>
      <c r="N2249" s="41" t="n">
        <v>32850</v>
      </c>
      <c r="O2249" s="41" t="n">
        <v>0</v>
      </c>
      <c r="P2249" s="41" t="n">
        <v>0</v>
      </c>
      <c r="Q2249" s="41" t="n">
        <v>0</v>
      </c>
      <c r="R2249" s="41" t="n">
        <v>0</v>
      </c>
      <c r="S2249" s="28">
        <f>L2249*Settings!$C$7</f>
        <v/>
      </c>
      <c r="T2249" s="34">
        <f>O2249+P2249+Q2249+R2249</f>
        <v/>
      </c>
      <c r="U2249" s="34">
        <f>N2249+T2249</f>
        <v/>
      </c>
      <c r="V2249" s="33">
        <f>N2249/S2249</f>
        <v/>
      </c>
      <c r="W2249" s="33">
        <f>T2249/S2249</f>
        <v/>
      </c>
      <c r="X2249" s="33">
        <f>U2249/S2249</f>
        <v/>
      </c>
      <c r="Y2249" s="4">
        <f>IF(T2249&gt;0,1,0)</f>
        <v/>
      </c>
      <c r="Z2249" s="4">
        <f>INDEX('Job Evaluation'!$I$5:$I$40,MATCH(G2249,'Job Evaluation'!$A$5:$A$40,0))</f>
        <v/>
      </c>
      <c r="AA2249" s="4">
        <f>SUMPRODUCT(($C$2:$C$3444=C2249)*($X$2:$X$3444&lt;X2249))+SUMPRODUCT(($C$2:C2249=C2249)*($X$2:X2249=X2249))</f>
        <v/>
      </c>
      <c r="AB2249" s="4">
        <f>MIN(4,INT((AA2249-1)*4/COUNTIF($C$2:$C$3444,C2249))+1)</f>
        <v/>
      </c>
    </row>
    <row r="2250">
      <c r="A2250" s="5" t="inlineStr">
        <is>
          <t>W02614</t>
        </is>
      </c>
      <c r="B2250" s="5" t="inlineStr">
        <is>
          <t>PL · Kraków</t>
        </is>
      </c>
      <c r="C2250" s="5" t="inlineStr">
        <is>
          <t>PL</t>
        </is>
      </c>
      <c r="D2250" s="5" t="inlineStr">
        <is>
          <t>Krakow</t>
        </is>
      </c>
      <c r="E2250" s="5" t="inlineStr">
        <is>
          <t>Operations</t>
        </is>
      </c>
      <c r="F2250" s="5" t="inlineStr">
        <is>
          <t>L1</t>
        </is>
      </c>
      <c r="G2250" s="5" t="inlineStr">
        <is>
          <t>Operations L1</t>
        </is>
      </c>
      <c r="H2250" s="5" t="inlineStr">
        <is>
          <t>M</t>
        </is>
      </c>
      <c r="I2250" s="5" t="inlineStr">
        <is>
          <t>Fixed-term</t>
        </is>
      </c>
      <c r="J2250" s="5" t="inlineStr">
        <is>
          <t>Onsite</t>
        </is>
      </c>
      <c r="K2250" s="5" t="n">
        <v>1</v>
      </c>
      <c r="L2250" s="5" t="n">
        <v>40</v>
      </c>
      <c r="M2250" s="5" t="n">
        <v>2</v>
      </c>
      <c r="N2250" s="41" t="n">
        <v>16900</v>
      </c>
      <c r="O2250" s="41" t="n">
        <v>0</v>
      </c>
      <c r="P2250" s="41" t="n">
        <v>0</v>
      </c>
      <c r="Q2250" s="41" t="n">
        <v>840</v>
      </c>
      <c r="R2250" s="41" t="n">
        <v>0</v>
      </c>
      <c r="S2250" s="28">
        <f>L2250*Settings!$C$7</f>
        <v/>
      </c>
      <c r="T2250" s="34">
        <f>O2250+P2250+Q2250+R2250</f>
        <v/>
      </c>
      <c r="U2250" s="34">
        <f>N2250+T2250</f>
        <v/>
      </c>
      <c r="V2250" s="33">
        <f>N2250/S2250</f>
        <v/>
      </c>
      <c r="W2250" s="33">
        <f>T2250/S2250</f>
        <v/>
      </c>
      <c r="X2250" s="33">
        <f>U2250/S2250</f>
        <v/>
      </c>
      <c r="Y2250" s="4">
        <f>IF(T2250&gt;0,1,0)</f>
        <v/>
      </c>
      <c r="Z2250" s="4">
        <f>INDEX('Job Evaluation'!$I$5:$I$40,MATCH(G2250,'Job Evaluation'!$A$5:$A$40,0))</f>
        <v/>
      </c>
      <c r="AA2250" s="4">
        <f>SUMPRODUCT(($C$2:$C$3444=C2250)*($X$2:$X$3444&lt;X2250))+SUMPRODUCT(($C$2:C2250=C2250)*($X$2:X2250=X2250))</f>
        <v/>
      </c>
      <c r="AB2250" s="4">
        <f>MIN(4,INT((AA2250-1)*4/COUNTIF($C$2:$C$3444,C2250))+1)</f>
        <v/>
      </c>
    </row>
    <row r="2251">
      <c r="A2251" s="5" t="inlineStr">
        <is>
          <t>W02615</t>
        </is>
      </c>
      <c r="B2251" s="5" t="inlineStr">
        <is>
          <t>DE · Munich</t>
        </is>
      </c>
      <c r="C2251" s="5" t="inlineStr">
        <is>
          <t>DE</t>
        </is>
      </c>
      <c r="D2251" s="5" t="inlineStr">
        <is>
          <t>Munich</t>
        </is>
      </c>
      <c r="E2251" s="5" t="inlineStr">
        <is>
          <t>Operations</t>
        </is>
      </c>
      <c r="F2251" s="5" t="inlineStr">
        <is>
          <t>L2</t>
        </is>
      </c>
      <c r="G2251" s="5" t="inlineStr">
        <is>
          <t>Operations L2</t>
        </is>
      </c>
      <c r="H2251" s="5" t="inlineStr">
        <is>
          <t>M</t>
        </is>
      </c>
      <c r="I2251" s="5" t="inlineStr">
        <is>
          <t>Permanent</t>
        </is>
      </c>
      <c r="J2251" s="5" t="inlineStr">
        <is>
          <t>Remote</t>
        </is>
      </c>
      <c r="K2251" s="5" t="n">
        <v>1</v>
      </c>
      <c r="L2251" s="5" t="n">
        <v>40</v>
      </c>
      <c r="M2251" s="5" t="n">
        <v>3</v>
      </c>
      <c r="N2251" s="41" t="n">
        <v>39900</v>
      </c>
      <c r="O2251" s="41" t="n">
        <v>0</v>
      </c>
      <c r="P2251" s="41" t="n">
        <v>0</v>
      </c>
      <c r="Q2251" s="41" t="n">
        <v>0</v>
      </c>
      <c r="R2251" s="41" t="n">
        <v>0</v>
      </c>
      <c r="S2251" s="28">
        <f>L2251*Settings!$C$7</f>
        <v/>
      </c>
      <c r="T2251" s="34">
        <f>O2251+P2251+Q2251+R2251</f>
        <v/>
      </c>
      <c r="U2251" s="34">
        <f>N2251+T2251</f>
        <v/>
      </c>
      <c r="V2251" s="33">
        <f>N2251/S2251</f>
        <v/>
      </c>
      <c r="W2251" s="33">
        <f>T2251/S2251</f>
        <v/>
      </c>
      <c r="X2251" s="33">
        <f>U2251/S2251</f>
        <v/>
      </c>
      <c r="Y2251" s="4">
        <f>IF(T2251&gt;0,1,0)</f>
        <v/>
      </c>
      <c r="Z2251" s="4">
        <f>INDEX('Job Evaluation'!$I$5:$I$40,MATCH(G2251,'Job Evaluation'!$A$5:$A$40,0))</f>
        <v/>
      </c>
      <c r="AA2251" s="4">
        <f>SUMPRODUCT(($C$2:$C$3444=C2251)*($X$2:$X$3444&lt;X2251))+SUMPRODUCT(($C$2:C2251=C2251)*($X$2:X2251=X2251))</f>
        <v/>
      </c>
      <c r="AB2251" s="4">
        <f>MIN(4,INT((AA2251-1)*4/COUNTIF($C$2:$C$3444,C2251))+1)</f>
        <v/>
      </c>
    </row>
    <row r="2252">
      <c r="A2252" s="5" t="inlineStr">
        <is>
          <t>W02616</t>
        </is>
      </c>
      <c r="B2252" s="5" t="inlineStr">
        <is>
          <t>ES · Barcelona</t>
        </is>
      </c>
      <c r="C2252" s="5" t="inlineStr">
        <is>
          <t>ES</t>
        </is>
      </c>
      <c r="D2252" s="5" t="inlineStr">
        <is>
          <t>Barcelona</t>
        </is>
      </c>
      <c r="E2252" s="5" t="inlineStr">
        <is>
          <t>Sales</t>
        </is>
      </c>
      <c r="F2252" s="5" t="inlineStr">
        <is>
          <t>L6</t>
        </is>
      </c>
      <c r="G2252" s="5" t="inlineStr">
        <is>
          <t>Sales L6</t>
        </is>
      </c>
      <c r="H2252" s="5" t="inlineStr">
        <is>
          <t>M</t>
        </is>
      </c>
      <c r="I2252" s="5" t="inlineStr">
        <is>
          <t>Fixed-term</t>
        </is>
      </c>
      <c r="J2252" s="5" t="inlineStr">
        <is>
          <t>Remote</t>
        </is>
      </c>
      <c r="K2252" s="5" t="n">
        <v>1</v>
      </c>
      <c r="L2252" s="5" t="n">
        <v>40</v>
      </c>
      <c r="M2252" s="5" t="n">
        <v>3</v>
      </c>
      <c r="N2252" s="41" t="n">
        <v>122650</v>
      </c>
      <c r="O2252" s="41" t="n">
        <v>23960</v>
      </c>
      <c r="P2252" s="41" t="n">
        <v>20560</v>
      </c>
      <c r="Q2252" s="41" t="n">
        <v>0</v>
      </c>
      <c r="R2252" s="41" t="n">
        <v>5400</v>
      </c>
      <c r="S2252" s="28">
        <f>L2252*Settings!$C$7</f>
        <v/>
      </c>
      <c r="T2252" s="34">
        <f>O2252+P2252+Q2252+R2252</f>
        <v/>
      </c>
      <c r="U2252" s="34">
        <f>N2252+T2252</f>
        <v/>
      </c>
      <c r="V2252" s="33">
        <f>N2252/S2252</f>
        <v/>
      </c>
      <c r="W2252" s="33">
        <f>T2252/S2252</f>
        <v/>
      </c>
      <c r="X2252" s="33">
        <f>U2252/S2252</f>
        <v/>
      </c>
      <c r="Y2252" s="4">
        <f>IF(T2252&gt;0,1,0)</f>
        <v/>
      </c>
      <c r="Z2252" s="4">
        <f>INDEX('Job Evaluation'!$I$5:$I$40,MATCH(G2252,'Job Evaluation'!$A$5:$A$40,0))</f>
        <v/>
      </c>
      <c r="AA2252" s="4">
        <f>SUMPRODUCT(($C$2:$C$3444=C2252)*($X$2:$X$3444&lt;X2252))+SUMPRODUCT(($C$2:C2252=C2252)*($X$2:X2252=X2252))</f>
        <v/>
      </c>
      <c r="AB2252" s="4">
        <f>MIN(4,INT((AA2252-1)*4/COUNTIF($C$2:$C$3444,C2252))+1)</f>
        <v/>
      </c>
    </row>
    <row r="2253">
      <c r="A2253" s="5" t="inlineStr">
        <is>
          <t>W02619</t>
        </is>
      </c>
      <c r="B2253" s="5" t="inlineStr">
        <is>
          <t>DE · Munich</t>
        </is>
      </c>
      <c r="C2253" s="5" t="inlineStr">
        <is>
          <t>DE</t>
        </is>
      </c>
      <c r="D2253" s="5" t="inlineStr">
        <is>
          <t>Munich</t>
        </is>
      </c>
      <c r="E2253" s="5" t="inlineStr">
        <is>
          <t>Finance</t>
        </is>
      </c>
      <c r="F2253" s="5" t="inlineStr">
        <is>
          <t>L2</t>
        </is>
      </c>
      <c r="G2253" s="5" t="inlineStr">
        <is>
          <t>Finance L2</t>
        </is>
      </c>
      <c r="H2253" s="5" t="inlineStr">
        <is>
          <t>M</t>
        </is>
      </c>
      <c r="I2253" s="5" t="inlineStr">
        <is>
          <t>Fixed-term</t>
        </is>
      </c>
      <c r="J2253" s="5" t="inlineStr">
        <is>
          <t>Hybrid</t>
        </is>
      </c>
      <c r="K2253" s="5" t="n">
        <v>1</v>
      </c>
      <c r="L2253" s="5" t="n">
        <v>40</v>
      </c>
      <c r="M2253" s="5" t="n">
        <v>4</v>
      </c>
      <c r="N2253" s="41" t="n">
        <v>64750</v>
      </c>
      <c r="O2253" s="41" t="n">
        <v>0</v>
      </c>
      <c r="P2253" s="41" t="n">
        <v>0</v>
      </c>
      <c r="Q2253" s="41" t="n">
        <v>0</v>
      </c>
      <c r="R2253" s="41" t="n">
        <v>0</v>
      </c>
      <c r="S2253" s="28">
        <f>L2253*Settings!$C$7</f>
        <v/>
      </c>
      <c r="T2253" s="34">
        <f>O2253+P2253+Q2253+R2253</f>
        <v/>
      </c>
      <c r="U2253" s="34">
        <f>N2253+T2253</f>
        <v/>
      </c>
      <c r="V2253" s="33">
        <f>N2253/S2253</f>
        <v/>
      </c>
      <c r="W2253" s="33">
        <f>T2253/S2253</f>
        <v/>
      </c>
      <c r="X2253" s="33">
        <f>U2253/S2253</f>
        <v/>
      </c>
      <c r="Y2253" s="4">
        <f>IF(T2253&gt;0,1,0)</f>
        <v/>
      </c>
      <c r="Z2253" s="4">
        <f>INDEX('Job Evaluation'!$I$5:$I$40,MATCH(G2253,'Job Evaluation'!$A$5:$A$40,0))</f>
        <v/>
      </c>
      <c r="AA2253" s="4">
        <f>SUMPRODUCT(($C$2:$C$3444=C2253)*($X$2:$X$3444&lt;X2253))+SUMPRODUCT(($C$2:C2253=C2253)*($X$2:X2253=X2253))</f>
        <v/>
      </c>
      <c r="AB2253" s="4">
        <f>MIN(4,INT((AA2253-1)*4/COUNTIF($C$2:$C$3444,C2253))+1)</f>
        <v/>
      </c>
    </row>
    <row r="2254">
      <c r="A2254" s="5" t="inlineStr">
        <is>
          <t>W02620</t>
        </is>
      </c>
      <c r="B2254" s="5" t="inlineStr">
        <is>
          <t>IT · Milan</t>
        </is>
      </c>
      <c r="C2254" s="5" t="inlineStr">
        <is>
          <t>IT</t>
        </is>
      </c>
      <c r="D2254" s="5" t="inlineStr">
        <is>
          <t>Milan</t>
        </is>
      </c>
      <c r="E2254" s="5" t="inlineStr">
        <is>
          <t>Finance</t>
        </is>
      </c>
      <c r="F2254" s="5" t="inlineStr">
        <is>
          <t>L3</t>
        </is>
      </c>
      <c r="G2254" s="5" t="inlineStr">
        <is>
          <t>Finance L3</t>
        </is>
      </c>
      <c r="H2254" s="5" t="inlineStr">
        <is>
          <t>M</t>
        </is>
      </c>
      <c r="I2254" s="5" t="inlineStr">
        <is>
          <t>Permanent</t>
        </is>
      </c>
      <c r="J2254" s="5" t="inlineStr">
        <is>
          <t>Hybrid</t>
        </is>
      </c>
      <c r="K2254" s="5" t="n">
        <v>1</v>
      </c>
      <c r="L2254" s="5" t="n">
        <v>40</v>
      </c>
      <c r="M2254" s="5" t="n">
        <v>1</v>
      </c>
      <c r="N2254" s="41" t="n">
        <v>45750</v>
      </c>
      <c r="O2254" s="41" t="n">
        <v>0</v>
      </c>
      <c r="P2254" s="41" t="n">
        <v>0</v>
      </c>
      <c r="Q2254" s="41" t="n">
        <v>0</v>
      </c>
      <c r="R2254" s="41" t="n">
        <v>0</v>
      </c>
      <c r="S2254" s="28">
        <f>L2254*Settings!$C$7</f>
        <v/>
      </c>
      <c r="T2254" s="34">
        <f>O2254+P2254+Q2254+R2254</f>
        <v/>
      </c>
      <c r="U2254" s="34">
        <f>N2254+T2254</f>
        <v/>
      </c>
      <c r="V2254" s="33">
        <f>N2254/S2254</f>
        <v/>
      </c>
      <c r="W2254" s="33">
        <f>T2254/S2254</f>
        <v/>
      </c>
      <c r="X2254" s="33">
        <f>U2254/S2254</f>
        <v/>
      </c>
      <c r="Y2254" s="4">
        <f>IF(T2254&gt;0,1,0)</f>
        <v/>
      </c>
      <c r="Z2254" s="4">
        <f>INDEX('Job Evaluation'!$I$5:$I$40,MATCH(G2254,'Job Evaluation'!$A$5:$A$40,0))</f>
        <v/>
      </c>
      <c r="AA2254" s="4">
        <f>SUMPRODUCT(($C$2:$C$3444=C2254)*($X$2:$X$3444&lt;X2254))+SUMPRODUCT(($C$2:C2254=C2254)*($X$2:X2254=X2254))</f>
        <v/>
      </c>
      <c r="AB2254" s="4">
        <f>MIN(4,INT((AA2254-1)*4/COUNTIF($C$2:$C$3444,C2254))+1)</f>
        <v/>
      </c>
    </row>
    <row r="2255">
      <c r="A2255" s="5" t="inlineStr">
        <is>
          <t>W02621</t>
        </is>
      </c>
      <c r="B2255" s="5" t="inlineStr">
        <is>
          <t>IT · Milan</t>
        </is>
      </c>
      <c r="C2255" s="5" t="inlineStr">
        <is>
          <t>IT</t>
        </is>
      </c>
      <c r="D2255" s="5" t="inlineStr">
        <is>
          <t>Milan</t>
        </is>
      </c>
      <c r="E2255" s="5" t="inlineStr">
        <is>
          <t>Customer Service</t>
        </is>
      </c>
      <c r="F2255" s="5" t="inlineStr">
        <is>
          <t>L2</t>
        </is>
      </c>
      <c r="G2255" s="5" t="inlineStr">
        <is>
          <t>Customer Service L2</t>
        </is>
      </c>
      <c r="H2255" s="5" t="inlineStr">
        <is>
          <t>M</t>
        </is>
      </c>
      <c r="I2255" s="5" t="inlineStr">
        <is>
          <t>Permanent</t>
        </is>
      </c>
      <c r="J2255" s="5" t="inlineStr">
        <is>
          <t>Hybrid</t>
        </is>
      </c>
      <c r="K2255" s="5" t="n">
        <v>1</v>
      </c>
      <c r="L2255" s="5" t="n">
        <v>40</v>
      </c>
      <c r="M2255" s="5" t="n">
        <v>2</v>
      </c>
      <c r="N2255" s="41" t="n">
        <v>29800</v>
      </c>
      <c r="O2255" s="41" t="n">
        <v>0</v>
      </c>
      <c r="P2255" s="41" t="n">
        <v>0</v>
      </c>
      <c r="Q2255" s="41" t="n">
        <v>0</v>
      </c>
      <c r="R2255" s="41" t="n">
        <v>0</v>
      </c>
      <c r="S2255" s="28">
        <f>L2255*Settings!$C$7</f>
        <v/>
      </c>
      <c r="T2255" s="34">
        <f>O2255+P2255+Q2255+R2255</f>
        <v/>
      </c>
      <c r="U2255" s="34">
        <f>N2255+T2255</f>
        <v/>
      </c>
      <c r="V2255" s="33">
        <f>N2255/S2255</f>
        <v/>
      </c>
      <c r="W2255" s="33">
        <f>T2255/S2255</f>
        <v/>
      </c>
      <c r="X2255" s="33">
        <f>U2255/S2255</f>
        <v/>
      </c>
      <c r="Y2255" s="4">
        <f>IF(T2255&gt;0,1,0)</f>
        <v/>
      </c>
      <c r="Z2255" s="4">
        <f>INDEX('Job Evaluation'!$I$5:$I$40,MATCH(G2255,'Job Evaluation'!$A$5:$A$40,0))</f>
        <v/>
      </c>
      <c r="AA2255" s="4">
        <f>SUMPRODUCT(($C$2:$C$3444=C2255)*($X$2:$X$3444&lt;X2255))+SUMPRODUCT(($C$2:C2255=C2255)*($X$2:X2255=X2255))</f>
        <v/>
      </c>
      <c r="AB2255" s="4">
        <f>MIN(4,INT((AA2255-1)*4/COUNTIF($C$2:$C$3444,C2255))+1)</f>
        <v/>
      </c>
    </row>
    <row r="2256">
      <c r="A2256" s="5" t="inlineStr">
        <is>
          <t>W02622</t>
        </is>
      </c>
      <c r="B2256" s="5" t="inlineStr">
        <is>
          <t>PL · Kraków</t>
        </is>
      </c>
      <c r="C2256" s="5" t="inlineStr">
        <is>
          <t>PL</t>
        </is>
      </c>
      <c r="D2256" s="5" t="inlineStr">
        <is>
          <t>Krakow</t>
        </is>
      </c>
      <c r="E2256" s="5" t="inlineStr">
        <is>
          <t>Tech</t>
        </is>
      </c>
      <c r="F2256" s="5" t="inlineStr">
        <is>
          <t>L3</t>
        </is>
      </c>
      <c r="G2256" s="5" t="inlineStr">
        <is>
          <t>Tech L3</t>
        </is>
      </c>
      <c r="H2256" s="5" t="inlineStr">
        <is>
          <t>M</t>
        </is>
      </c>
      <c r="I2256" s="5" t="inlineStr">
        <is>
          <t>Permanent</t>
        </is>
      </c>
      <c r="J2256" s="5" t="inlineStr">
        <is>
          <t>Hybrid</t>
        </is>
      </c>
      <c r="K2256" s="5" t="n">
        <v>1</v>
      </c>
      <c r="L2256" s="5" t="n">
        <v>40</v>
      </c>
      <c r="M2256" s="5" t="n">
        <v>4</v>
      </c>
      <c r="N2256" s="41" t="n">
        <v>47850</v>
      </c>
      <c r="O2256" s="41" t="n">
        <v>3040</v>
      </c>
      <c r="P2256" s="41" t="n">
        <v>0</v>
      </c>
      <c r="Q2256" s="41" t="n">
        <v>0</v>
      </c>
      <c r="R2256" s="41" t="n">
        <v>0</v>
      </c>
      <c r="S2256" s="28">
        <f>L2256*Settings!$C$7</f>
        <v/>
      </c>
      <c r="T2256" s="34">
        <f>O2256+P2256+Q2256+R2256</f>
        <v/>
      </c>
      <c r="U2256" s="34">
        <f>N2256+T2256</f>
        <v/>
      </c>
      <c r="V2256" s="33">
        <f>N2256/S2256</f>
        <v/>
      </c>
      <c r="W2256" s="33">
        <f>T2256/S2256</f>
        <v/>
      </c>
      <c r="X2256" s="33">
        <f>U2256/S2256</f>
        <v/>
      </c>
      <c r="Y2256" s="4">
        <f>IF(T2256&gt;0,1,0)</f>
        <v/>
      </c>
      <c r="Z2256" s="4">
        <f>INDEX('Job Evaluation'!$I$5:$I$40,MATCH(G2256,'Job Evaluation'!$A$5:$A$40,0))</f>
        <v/>
      </c>
      <c r="AA2256" s="4">
        <f>SUMPRODUCT(($C$2:$C$3444=C2256)*($X$2:$X$3444&lt;X2256))+SUMPRODUCT(($C$2:C2256=C2256)*($X$2:X2256=X2256))</f>
        <v/>
      </c>
      <c r="AB2256" s="4">
        <f>MIN(4,INT((AA2256-1)*4/COUNTIF($C$2:$C$3444,C2256))+1)</f>
        <v/>
      </c>
    </row>
    <row r="2257">
      <c r="A2257" s="5" t="inlineStr">
        <is>
          <t>W02623</t>
        </is>
      </c>
      <c r="B2257" s="5" t="inlineStr">
        <is>
          <t>ES · Barcelona</t>
        </is>
      </c>
      <c r="C2257" s="5" t="inlineStr">
        <is>
          <t>ES</t>
        </is>
      </c>
      <c r="D2257" s="5" t="inlineStr">
        <is>
          <t>Barcelona</t>
        </is>
      </c>
      <c r="E2257" s="5" t="inlineStr">
        <is>
          <t>Sales</t>
        </is>
      </c>
      <c r="F2257" s="5" t="inlineStr">
        <is>
          <t>L4</t>
        </is>
      </c>
      <c r="G2257" s="5" t="inlineStr">
        <is>
          <t>Sales L4</t>
        </is>
      </c>
      <c r="H2257" s="5" t="inlineStr">
        <is>
          <t>M</t>
        </is>
      </c>
      <c r="I2257" s="5" t="inlineStr">
        <is>
          <t>Permanent</t>
        </is>
      </c>
      <c r="J2257" s="5" t="inlineStr">
        <is>
          <t>Hybrid</t>
        </is>
      </c>
      <c r="K2257" s="5" t="n">
        <v>1</v>
      </c>
      <c r="L2257" s="5" t="n">
        <v>40</v>
      </c>
      <c r="M2257" s="5" t="n">
        <v>3</v>
      </c>
      <c r="N2257" s="41" t="n">
        <v>45950</v>
      </c>
      <c r="O2257" s="41" t="n">
        <v>3510</v>
      </c>
      <c r="P2257" s="41" t="n">
        <v>5070</v>
      </c>
      <c r="Q2257" s="41" t="n">
        <v>0</v>
      </c>
      <c r="R2257" s="41" t="n">
        <v>0</v>
      </c>
      <c r="S2257" s="28">
        <f>L2257*Settings!$C$7</f>
        <v/>
      </c>
      <c r="T2257" s="34">
        <f>O2257+P2257+Q2257+R2257</f>
        <v/>
      </c>
      <c r="U2257" s="34">
        <f>N2257+T2257</f>
        <v/>
      </c>
      <c r="V2257" s="33">
        <f>N2257/S2257</f>
        <v/>
      </c>
      <c r="W2257" s="33">
        <f>T2257/S2257</f>
        <v/>
      </c>
      <c r="X2257" s="33">
        <f>U2257/S2257</f>
        <v/>
      </c>
      <c r="Y2257" s="4">
        <f>IF(T2257&gt;0,1,0)</f>
        <v/>
      </c>
      <c r="Z2257" s="4">
        <f>INDEX('Job Evaluation'!$I$5:$I$40,MATCH(G2257,'Job Evaluation'!$A$5:$A$40,0))</f>
        <v/>
      </c>
      <c r="AA2257" s="4">
        <f>SUMPRODUCT(($C$2:$C$3444=C2257)*($X$2:$X$3444&lt;X2257))+SUMPRODUCT(($C$2:C2257=C2257)*($X$2:X2257=X2257))</f>
        <v/>
      </c>
      <c r="AB2257" s="4">
        <f>MIN(4,INT((AA2257-1)*4/COUNTIF($C$2:$C$3444,C2257))+1)</f>
        <v/>
      </c>
    </row>
    <row r="2258">
      <c r="A2258" s="5" t="inlineStr">
        <is>
          <t>W02624</t>
        </is>
      </c>
      <c r="B2258" s="5" t="inlineStr">
        <is>
          <t>IT · Milan</t>
        </is>
      </c>
      <c r="C2258" s="5" t="inlineStr">
        <is>
          <t>IT</t>
        </is>
      </c>
      <c r="D2258" s="5" t="inlineStr">
        <is>
          <t>Milan</t>
        </is>
      </c>
      <c r="E2258" s="5" t="inlineStr">
        <is>
          <t>Sales</t>
        </is>
      </c>
      <c r="F2258" s="5" t="inlineStr">
        <is>
          <t>L4</t>
        </is>
      </c>
      <c r="G2258" s="5" t="inlineStr">
        <is>
          <t>Sales L4</t>
        </is>
      </c>
      <c r="H2258" s="5" t="inlineStr">
        <is>
          <t>F</t>
        </is>
      </c>
      <c r="I2258" s="5" t="inlineStr">
        <is>
          <t>Permanent</t>
        </is>
      </c>
      <c r="J2258" s="5" t="inlineStr">
        <is>
          <t>Hybrid</t>
        </is>
      </c>
      <c r="K2258" s="5" t="n">
        <v>1</v>
      </c>
      <c r="L2258" s="5" t="n">
        <v>40</v>
      </c>
      <c r="M2258" s="5" t="n">
        <v>3</v>
      </c>
      <c r="N2258" s="41" t="n">
        <v>62500</v>
      </c>
      <c r="O2258" s="41" t="n">
        <v>5190</v>
      </c>
      <c r="P2258" s="41" t="n">
        <v>10160</v>
      </c>
      <c r="Q2258" s="41" t="n">
        <v>0</v>
      </c>
      <c r="R2258" s="41" t="n">
        <v>0</v>
      </c>
      <c r="S2258" s="28">
        <f>L2258*Settings!$C$7</f>
        <v/>
      </c>
      <c r="T2258" s="34">
        <f>O2258+P2258+Q2258+R2258</f>
        <v/>
      </c>
      <c r="U2258" s="34">
        <f>N2258+T2258</f>
        <v/>
      </c>
      <c r="V2258" s="33">
        <f>N2258/S2258</f>
        <v/>
      </c>
      <c r="W2258" s="33">
        <f>T2258/S2258</f>
        <v/>
      </c>
      <c r="X2258" s="33">
        <f>U2258/S2258</f>
        <v/>
      </c>
      <c r="Y2258" s="4">
        <f>IF(T2258&gt;0,1,0)</f>
        <v/>
      </c>
      <c r="Z2258" s="4">
        <f>INDEX('Job Evaluation'!$I$5:$I$40,MATCH(G2258,'Job Evaluation'!$A$5:$A$40,0))</f>
        <v/>
      </c>
      <c r="AA2258" s="4">
        <f>SUMPRODUCT(($C$2:$C$3444=C2258)*($X$2:$X$3444&lt;X2258))+SUMPRODUCT(($C$2:C2258=C2258)*($X$2:X2258=X2258))</f>
        <v/>
      </c>
      <c r="AB2258" s="4">
        <f>MIN(4,INT((AA2258-1)*4/COUNTIF($C$2:$C$3444,C2258))+1)</f>
        <v/>
      </c>
    </row>
    <row r="2259">
      <c r="A2259" s="5" t="inlineStr">
        <is>
          <t>W02625</t>
        </is>
      </c>
      <c r="B2259" s="5" t="inlineStr">
        <is>
          <t>IT · Milan</t>
        </is>
      </c>
      <c r="C2259" s="5" t="inlineStr">
        <is>
          <t>IT</t>
        </is>
      </c>
      <c r="D2259" s="5" t="inlineStr">
        <is>
          <t>Milan</t>
        </is>
      </c>
      <c r="E2259" s="5" t="inlineStr">
        <is>
          <t>Operations</t>
        </is>
      </c>
      <c r="F2259" s="5" t="inlineStr">
        <is>
          <t>L1</t>
        </is>
      </c>
      <c r="G2259" s="5" t="inlineStr">
        <is>
          <t>Operations L1</t>
        </is>
      </c>
      <c r="H2259" s="5" t="inlineStr">
        <is>
          <t>F</t>
        </is>
      </c>
      <c r="I2259" s="5" t="inlineStr">
        <is>
          <t>Fixed-term</t>
        </is>
      </c>
      <c r="J2259" s="5" t="inlineStr">
        <is>
          <t>Hybrid</t>
        </is>
      </c>
      <c r="K2259" s="5" t="n">
        <v>1</v>
      </c>
      <c r="L2259" s="5" t="n">
        <v>40</v>
      </c>
      <c r="M2259" s="5" t="n">
        <v>4</v>
      </c>
      <c r="N2259" s="41" t="n">
        <v>27950</v>
      </c>
      <c r="O2259" s="41" t="n">
        <v>0</v>
      </c>
      <c r="P2259" s="41" t="n">
        <v>0</v>
      </c>
      <c r="Q2259" s="41" t="n">
        <v>0</v>
      </c>
      <c r="R2259" s="41" t="n">
        <v>0</v>
      </c>
      <c r="S2259" s="28">
        <f>L2259*Settings!$C$7</f>
        <v/>
      </c>
      <c r="T2259" s="34">
        <f>O2259+P2259+Q2259+R2259</f>
        <v/>
      </c>
      <c r="U2259" s="34">
        <f>N2259+T2259</f>
        <v/>
      </c>
      <c r="V2259" s="33">
        <f>N2259/S2259</f>
        <v/>
      </c>
      <c r="W2259" s="33">
        <f>T2259/S2259</f>
        <v/>
      </c>
      <c r="X2259" s="33">
        <f>U2259/S2259</f>
        <v/>
      </c>
      <c r="Y2259" s="4">
        <f>IF(T2259&gt;0,1,0)</f>
        <v/>
      </c>
      <c r="Z2259" s="4">
        <f>INDEX('Job Evaluation'!$I$5:$I$40,MATCH(G2259,'Job Evaluation'!$A$5:$A$40,0))</f>
        <v/>
      </c>
      <c r="AA2259" s="4">
        <f>SUMPRODUCT(($C$2:$C$3444=C2259)*($X$2:$X$3444&lt;X2259))+SUMPRODUCT(($C$2:C2259=C2259)*($X$2:X2259=X2259))</f>
        <v/>
      </c>
      <c r="AB2259" s="4">
        <f>MIN(4,INT((AA2259-1)*4/COUNTIF($C$2:$C$3444,C2259))+1)</f>
        <v/>
      </c>
    </row>
    <row r="2260">
      <c r="A2260" s="5" t="inlineStr">
        <is>
          <t>W02626</t>
        </is>
      </c>
      <c r="B2260" s="5" t="inlineStr">
        <is>
          <t>ES · Barcelona</t>
        </is>
      </c>
      <c r="C2260" s="5" t="inlineStr">
        <is>
          <t>ES</t>
        </is>
      </c>
      <c r="D2260" s="5" t="inlineStr">
        <is>
          <t>Barcelona</t>
        </is>
      </c>
      <c r="E2260" s="5" t="inlineStr">
        <is>
          <t>Tech</t>
        </is>
      </c>
      <c r="F2260" s="5" t="inlineStr">
        <is>
          <t>L4</t>
        </is>
      </c>
      <c r="G2260" s="5" t="inlineStr">
        <is>
          <t>Tech L4</t>
        </is>
      </c>
      <c r="H2260" s="5" t="inlineStr">
        <is>
          <t>F</t>
        </is>
      </c>
      <c r="I2260" s="5" t="inlineStr">
        <is>
          <t>Fixed-term</t>
        </is>
      </c>
      <c r="J2260" s="5" t="inlineStr">
        <is>
          <t>Hybrid</t>
        </is>
      </c>
      <c r="K2260" s="5" t="n">
        <v>1</v>
      </c>
      <c r="L2260" s="5" t="n">
        <v>40</v>
      </c>
      <c r="M2260" s="5" t="n">
        <v>4</v>
      </c>
      <c r="N2260" s="41" t="n">
        <v>50450</v>
      </c>
      <c r="O2260" s="41" t="n">
        <v>5050</v>
      </c>
      <c r="P2260" s="41" t="n">
        <v>0</v>
      </c>
      <c r="Q2260" s="41" t="n">
        <v>0</v>
      </c>
      <c r="R2260" s="41" t="n">
        <v>0</v>
      </c>
      <c r="S2260" s="28">
        <f>L2260*Settings!$C$7</f>
        <v/>
      </c>
      <c r="T2260" s="34">
        <f>O2260+P2260+Q2260+R2260</f>
        <v/>
      </c>
      <c r="U2260" s="34">
        <f>N2260+T2260</f>
        <v/>
      </c>
      <c r="V2260" s="33">
        <f>N2260/S2260</f>
        <v/>
      </c>
      <c r="W2260" s="33">
        <f>T2260/S2260</f>
        <v/>
      </c>
      <c r="X2260" s="33">
        <f>U2260/S2260</f>
        <v/>
      </c>
      <c r="Y2260" s="4">
        <f>IF(T2260&gt;0,1,0)</f>
        <v/>
      </c>
      <c r="Z2260" s="4">
        <f>INDEX('Job Evaluation'!$I$5:$I$40,MATCH(G2260,'Job Evaluation'!$A$5:$A$40,0))</f>
        <v/>
      </c>
      <c r="AA2260" s="4">
        <f>SUMPRODUCT(($C$2:$C$3444=C2260)*($X$2:$X$3444&lt;X2260))+SUMPRODUCT(($C$2:C2260=C2260)*($X$2:X2260=X2260))</f>
        <v/>
      </c>
      <c r="AB2260" s="4">
        <f>MIN(4,INT((AA2260-1)*4/COUNTIF($C$2:$C$3444,C2260))+1)</f>
        <v/>
      </c>
    </row>
    <row r="2261">
      <c r="A2261" s="5" t="inlineStr">
        <is>
          <t>W02627</t>
        </is>
      </c>
      <c r="B2261" s="5" t="inlineStr">
        <is>
          <t>IT · Milan</t>
        </is>
      </c>
      <c r="C2261" s="5" t="inlineStr">
        <is>
          <t>IT</t>
        </is>
      </c>
      <c r="D2261" s="5" t="inlineStr">
        <is>
          <t>Milan</t>
        </is>
      </c>
      <c r="E2261" s="5" t="inlineStr">
        <is>
          <t>Customer Service</t>
        </is>
      </c>
      <c r="F2261" s="5" t="inlineStr">
        <is>
          <t>L2</t>
        </is>
      </c>
      <c r="G2261" s="5" t="inlineStr">
        <is>
          <t>Customer Service L2</t>
        </is>
      </c>
      <c r="H2261" s="5" t="inlineStr">
        <is>
          <t>M</t>
        </is>
      </c>
      <c r="I2261" s="5" t="inlineStr">
        <is>
          <t>Permanent</t>
        </is>
      </c>
      <c r="J2261" s="5" t="inlineStr">
        <is>
          <t>Hybrid</t>
        </is>
      </c>
      <c r="K2261" s="5" t="n">
        <v>1</v>
      </c>
      <c r="L2261" s="5" t="n">
        <v>40</v>
      </c>
      <c r="M2261" s="5" t="n">
        <v>2</v>
      </c>
      <c r="N2261" s="41" t="n">
        <v>27950</v>
      </c>
      <c r="O2261" s="41" t="n">
        <v>0</v>
      </c>
      <c r="P2261" s="41" t="n">
        <v>0</v>
      </c>
      <c r="Q2261" s="41" t="n">
        <v>0</v>
      </c>
      <c r="R2261" s="41" t="n">
        <v>0</v>
      </c>
      <c r="S2261" s="28">
        <f>L2261*Settings!$C$7</f>
        <v/>
      </c>
      <c r="T2261" s="34">
        <f>O2261+P2261+Q2261+R2261</f>
        <v/>
      </c>
      <c r="U2261" s="34">
        <f>N2261+T2261</f>
        <v/>
      </c>
      <c r="V2261" s="33">
        <f>N2261/S2261</f>
        <v/>
      </c>
      <c r="W2261" s="33">
        <f>T2261/S2261</f>
        <v/>
      </c>
      <c r="X2261" s="33">
        <f>U2261/S2261</f>
        <v/>
      </c>
      <c r="Y2261" s="4">
        <f>IF(T2261&gt;0,1,0)</f>
        <v/>
      </c>
      <c r="Z2261" s="4">
        <f>INDEX('Job Evaluation'!$I$5:$I$40,MATCH(G2261,'Job Evaluation'!$A$5:$A$40,0))</f>
        <v/>
      </c>
      <c r="AA2261" s="4">
        <f>SUMPRODUCT(($C$2:$C$3444=C2261)*($X$2:$X$3444&lt;X2261))+SUMPRODUCT(($C$2:C2261=C2261)*($X$2:X2261=X2261))</f>
        <v/>
      </c>
      <c r="AB2261" s="4">
        <f>MIN(4,INT((AA2261-1)*4/COUNTIF($C$2:$C$3444,C2261))+1)</f>
        <v/>
      </c>
    </row>
    <row r="2262">
      <c r="A2262" s="5" t="inlineStr">
        <is>
          <t>W02628</t>
        </is>
      </c>
      <c r="B2262" s="5" t="inlineStr">
        <is>
          <t>ES · Barcelona</t>
        </is>
      </c>
      <c r="C2262" s="5" t="inlineStr">
        <is>
          <t>ES</t>
        </is>
      </c>
      <c r="D2262" s="5" t="inlineStr">
        <is>
          <t>Barcelona</t>
        </is>
      </c>
      <c r="E2262" s="5" t="inlineStr">
        <is>
          <t>Tech</t>
        </is>
      </c>
      <c r="F2262" s="5" t="inlineStr">
        <is>
          <t>L2</t>
        </is>
      </c>
      <c r="G2262" s="5" t="inlineStr">
        <is>
          <t>Tech L2</t>
        </is>
      </c>
      <c r="H2262" s="5" t="inlineStr">
        <is>
          <t>F</t>
        </is>
      </c>
      <c r="I2262" s="5" t="inlineStr">
        <is>
          <t>Permanent</t>
        </is>
      </c>
      <c r="J2262" s="5" t="inlineStr">
        <is>
          <t>Hybrid</t>
        </is>
      </c>
      <c r="K2262" s="5" t="n">
        <v>1</v>
      </c>
      <c r="L2262" s="5" t="n">
        <v>40</v>
      </c>
      <c r="M2262" s="5" t="n">
        <v>3</v>
      </c>
      <c r="N2262" s="41" t="n">
        <v>38950</v>
      </c>
      <c r="O2262" s="41" t="n">
        <v>0</v>
      </c>
      <c r="P2262" s="41" t="n">
        <v>0</v>
      </c>
      <c r="Q2262" s="41" t="n">
        <v>0</v>
      </c>
      <c r="R2262" s="41" t="n">
        <v>0</v>
      </c>
      <c r="S2262" s="28">
        <f>L2262*Settings!$C$7</f>
        <v/>
      </c>
      <c r="T2262" s="34">
        <f>O2262+P2262+Q2262+R2262</f>
        <v/>
      </c>
      <c r="U2262" s="34">
        <f>N2262+T2262</f>
        <v/>
      </c>
      <c r="V2262" s="33">
        <f>N2262/S2262</f>
        <v/>
      </c>
      <c r="W2262" s="33">
        <f>T2262/S2262</f>
        <v/>
      </c>
      <c r="X2262" s="33">
        <f>U2262/S2262</f>
        <v/>
      </c>
      <c r="Y2262" s="4">
        <f>IF(T2262&gt;0,1,0)</f>
        <v/>
      </c>
      <c r="Z2262" s="4">
        <f>INDEX('Job Evaluation'!$I$5:$I$40,MATCH(G2262,'Job Evaluation'!$A$5:$A$40,0))</f>
        <v/>
      </c>
      <c r="AA2262" s="4">
        <f>SUMPRODUCT(($C$2:$C$3444=C2262)*($X$2:$X$3444&lt;X2262))+SUMPRODUCT(($C$2:C2262=C2262)*($X$2:X2262=X2262))</f>
        <v/>
      </c>
      <c r="AB2262" s="4">
        <f>MIN(4,INT((AA2262-1)*4/COUNTIF($C$2:$C$3444,C2262))+1)</f>
        <v/>
      </c>
    </row>
    <row r="2263">
      <c r="A2263" s="5" t="inlineStr">
        <is>
          <t>W02632</t>
        </is>
      </c>
      <c r="B2263" s="5" t="inlineStr">
        <is>
          <t>DE · Munich</t>
        </is>
      </c>
      <c r="C2263" s="5" t="inlineStr">
        <is>
          <t>DE</t>
        </is>
      </c>
      <c r="D2263" s="5" t="inlineStr">
        <is>
          <t>Munich</t>
        </is>
      </c>
      <c r="E2263" s="5" t="inlineStr">
        <is>
          <t>Customer Service</t>
        </is>
      </c>
      <c r="F2263" s="5" t="inlineStr">
        <is>
          <t>L1</t>
        </is>
      </c>
      <c r="G2263" s="5" t="inlineStr">
        <is>
          <t>Customer Service L1</t>
        </is>
      </c>
      <c r="H2263" s="5" t="inlineStr">
        <is>
          <t>F</t>
        </is>
      </c>
      <c r="I2263" s="5" t="inlineStr">
        <is>
          <t>Fixed-term</t>
        </is>
      </c>
      <c r="J2263" s="5" t="inlineStr">
        <is>
          <t>Onsite</t>
        </is>
      </c>
      <c r="K2263" s="5" t="n">
        <v>0.8</v>
      </c>
      <c r="L2263" s="5" t="n">
        <v>32</v>
      </c>
      <c r="M2263" s="5" t="n">
        <v>4</v>
      </c>
      <c r="N2263" s="41" t="n">
        <v>23600</v>
      </c>
      <c r="O2263" s="41" t="n">
        <v>0</v>
      </c>
      <c r="P2263" s="41" t="n">
        <v>0</v>
      </c>
      <c r="Q2263" s="41" t="n">
        <v>1440</v>
      </c>
      <c r="R2263" s="41" t="n">
        <v>0</v>
      </c>
      <c r="S2263" s="28">
        <f>L2263*Settings!$C$7</f>
        <v/>
      </c>
      <c r="T2263" s="34">
        <f>O2263+P2263+Q2263+R2263</f>
        <v/>
      </c>
      <c r="U2263" s="34">
        <f>N2263+T2263</f>
        <v/>
      </c>
      <c r="V2263" s="33">
        <f>N2263/S2263</f>
        <v/>
      </c>
      <c r="W2263" s="33">
        <f>T2263/S2263</f>
        <v/>
      </c>
      <c r="X2263" s="33">
        <f>U2263/S2263</f>
        <v/>
      </c>
      <c r="Y2263" s="4">
        <f>IF(T2263&gt;0,1,0)</f>
        <v/>
      </c>
      <c r="Z2263" s="4">
        <f>INDEX('Job Evaluation'!$I$5:$I$40,MATCH(G2263,'Job Evaluation'!$A$5:$A$40,0))</f>
        <v/>
      </c>
      <c r="AA2263" s="4">
        <f>SUMPRODUCT(($C$2:$C$3444=C2263)*($X$2:$X$3444&lt;X2263))+SUMPRODUCT(($C$2:C2263=C2263)*($X$2:X2263=X2263))</f>
        <v/>
      </c>
      <c r="AB2263" s="4">
        <f>MIN(4,INT((AA2263-1)*4/COUNTIF($C$2:$C$3444,C2263))+1)</f>
        <v/>
      </c>
    </row>
    <row r="2264">
      <c r="A2264" s="5" t="inlineStr">
        <is>
          <t>W02633</t>
        </is>
      </c>
      <c r="B2264" s="5" t="inlineStr">
        <is>
          <t>PL · Kraków</t>
        </is>
      </c>
      <c r="C2264" s="5" t="inlineStr">
        <is>
          <t>PL</t>
        </is>
      </c>
      <c r="D2264" s="5" t="inlineStr">
        <is>
          <t>Krakow</t>
        </is>
      </c>
      <c r="E2264" s="5" t="inlineStr">
        <is>
          <t>Sales</t>
        </is>
      </c>
      <c r="F2264" s="5" t="inlineStr">
        <is>
          <t>L2</t>
        </is>
      </c>
      <c r="G2264" s="5" t="inlineStr">
        <is>
          <t>Sales L2</t>
        </is>
      </c>
      <c r="H2264" s="5" t="inlineStr">
        <is>
          <t>M</t>
        </is>
      </c>
      <c r="I2264" s="5" t="inlineStr">
        <is>
          <t>Fixed-term</t>
        </is>
      </c>
      <c r="J2264" s="5" t="inlineStr">
        <is>
          <t>Hybrid</t>
        </is>
      </c>
      <c r="K2264" s="5" t="n">
        <v>1</v>
      </c>
      <c r="L2264" s="5" t="n">
        <v>40</v>
      </c>
      <c r="M2264" s="5" t="n">
        <v>3</v>
      </c>
      <c r="N2264" s="41" t="n">
        <v>19350</v>
      </c>
      <c r="O2264" s="41" t="n">
        <v>0</v>
      </c>
      <c r="P2264" s="41" t="n">
        <v>3710</v>
      </c>
      <c r="Q2264" s="41" t="n">
        <v>0</v>
      </c>
      <c r="R2264" s="41" t="n">
        <v>0</v>
      </c>
      <c r="S2264" s="28">
        <f>L2264*Settings!$C$7</f>
        <v/>
      </c>
      <c r="T2264" s="34">
        <f>O2264+P2264+Q2264+R2264</f>
        <v/>
      </c>
      <c r="U2264" s="34">
        <f>N2264+T2264</f>
        <v/>
      </c>
      <c r="V2264" s="33">
        <f>N2264/S2264</f>
        <v/>
      </c>
      <c r="W2264" s="33">
        <f>T2264/S2264</f>
        <v/>
      </c>
      <c r="X2264" s="33">
        <f>U2264/S2264</f>
        <v/>
      </c>
      <c r="Y2264" s="4">
        <f>IF(T2264&gt;0,1,0)</f>
        <v/>
      </c>
      <c r="Z2264" s="4">
        <f>INDEX('Job Evaluation'!$I$5:$I$40,MATCH(G2264,'Job Evaluation'!$A$5:$A$40,0))</f>
        <v/>
      </c>
      <c r="AA2264" s="4">
        <f>SUMPRODUCT(($C$2:$C$3444=C2264)*($X$2:$X$3444&lt;X2264))+SUMPRODUCT(($C$2:C2264=C2264)*($X$2:X2264=X2264))</f>
        <v/>
      </c>
      <c r="AB2264" s="4">
        <f>MIN(4,INT((AA2264-1)*4/COUNTIF($C$2:$C$3444,C2264))+1)</f>
        <v/>
      </c>
    </row>
    <row r="2265">
      <c r="A2265" s="5" t="inlineStr">
        <is>
          <t>W02634</t>
        </is>
      </c>
      <c r="B2265" s="5" t="inlineStr">
        <is>
          <t>IT · Milan</t>
        </is>
      </c>
      <c r="C2265" s="5" t="inlineStr">
        <is>
          <t>IT</t>
        </is>
      </c>
      <c r="D2265" s="5" t="inlineStr">
        <is>
          <t>Milan</t>
        </is>
      </c>
      <c r="E2265" s="5" t="inlineStr">
        <is>
          <t>Sales</t>
        </is>
      </c>
      <c r="F2265" s="5" t="inlineStr">
        <is>
          <t>L3</t>
        </is>
      </c>
      <c r="G2265" s="5" t="inlineStr">
        <is>
          <t>Sales L3</t>
        </is>
      </c>
      <c r="H2265" s="5" t="inlineStr">
        <is>
          <t>F</t>
        </is>
      </c>
      <c r="I2265" s="5" t="inlineStr">
        <is>
          <t>Permanent</t>
        </is>
      </c>
      <c r="J2265" s="5" t="inlineStr">
        <is>
          <t>Hybrid</t>
        </is>
      </c>
      <c r="K2265" s="5" t="n">
        <v>1</v>
      </c>
      <c r="L2265" s="5" t="n">
        <v>40</v>
      </c>
      <c r="M2265" s="5" t="n">
        <v>2</v>
      </c>
      <c r="N2265" s="41" t="n">
        <v>43950</v>
      </c>
      <c r="O2265" s="41" t="n">
        <v>1130</v>
      </c>
      <c r="P2265" s="41" t="n">
        <v>3580</v>
      </c>
      <c r="Q2265" s="41" t="n">
        <v>0</v>
      </c>
      <c r="R2265" s="41" t="n">
        <v>0</v>
      </c>
      <c r="S2265" s="28">
        <f>L2265*Settings!$C$7</f>
        <v/>
      </c>
      <c r="T2265" s="34">
        <f>O2265+P2265+Q2265+R2265</f>
        <v/>
      </c>
      <c r="U2265" s="34">
        <f>N2265+T2265</f>
        <v/>
      </c>
      <c r="V2265" s="33">
        <f>N2265/S2265</f>
        <v/>
      </c>
      <c r="W2265" s="33">
        <f>T2265/S2265</f>
        <v/>
      </c>
      <c r="X2265" s="33">
        <f>U2265/S2265</f>
        <v/>
      </c>
      <c r="Y2265" s="4">
        <f>IF(T2265&gt;0,1,0)</f>
        <v/>
      </c>
      <c r="Z2265" s="4">
        <f>INDEX('Job Evaluation'!$I$5:$I$40,MATCH(G2265,'Job Evaluation'!$A$5:$A$40,0))</f>
        <v/>
      </c>
      <c r="AA2265" s="4">
        <f>SUMPRODUCT(($C$2:$C$3444=C2265)*($X$2:$X$3444&lt;X2265))+SUMPRODUCT(($C$2:C2265=C2265)*($X$2:X2265=X2265))</f>
        <v/>
      </c>
      <c r="AB2265" s="4">
        <f>MIN(4,INT((AA2265-1)*4/COUNTIF($C$2:$C$3444,C2265))+1)</f>
        <v/>
      </c>
    </row>
    <row r="2266">
      <c r="A2266" s="5" t="inlineStr">
        <is>
          <t>W02638</t>
        </is>
      </c>
      <c r="B2266" s="5" t="inlineStr">
        <is>
          <t>IT · Milan</t>
        </is>
      </c>
      <c r="C2266" s="5" t="inlineStr">
        <is>
          <t>IT</t>
        </is>
      </c>
      <c r="D2266" s="5" t="inlineStr">
        <is>
          <t>Milan</t>
        </is>
      </c>
      <c r="E2266" s="5" t="inlineStr">
        <is>
          <t>Tech</t>
        </is>
      </c>
      <c r="F2266" s="5" t="inlineStr">
        <is>
          <t>L5</t>
        </is>
      </c>
      <c r="G2266" s="5" t="inlineStr">
        <is>
          <t>Tech L5</t>
        </is>
      </c>
      <c r="H2266" s="5" t="inlineStr">
        <is>
          <t>M</t>
        </is>
      </c>
      <c r="I2266" s="5" t="inlineStr">
        <is>
          <t>Fixed-term</t>
        </is>
      </c>
      <c r="J2266" s="5" t="inlineStr">
        <is>
          <t>Hybrid</t>
        </is>
      </c>
      <c r="K2266" s="5" t="n">
        <v>1</v>
      </c>
      <c r="L2266" s="5" t="n">
        <v>40</v>
      </c>
      <c r="M2266" s="5" t="n">
        <v>3</v>
      </c>
      <c r="N2266" s="41" t="n">
        <v>86600</v>
      </c>
      <c r="O2266" s="41" t="n">
        <v>10710</v>
      </c>
      <c r="P2266" s="41" t="n">
        <v>0</v>
      </c>
      <c r="Q2266" s="41" t="n">
        <v>0</v>
      </c>
      <c r="R2266" s="41" t="n">
        <v>6000</v>
      </c>
      <c r="S2266" s="28">
        <f>L2266*Settings!$C$7</f>
        <v/>
      </c>
      <c r="T2266" s="34">
        <f>O2266+P2266+Q2266+R2266</f>
        <v/>
      </c>
      <c r="U2266" s="34">
        <f>N2266+T2266</f>
        <v/>
      </c>
      <c r="V2266" s="33">
        <f>N2266/S2266</f>
        <v/>
      </c>
      <c r="W2266" s="33">
        <f>T2266/S2266</f>
        <v/>
      </c>
      <c r="X2266" s="33">
        <f>U2266/S2266</f>
        <v/>
      </c>
      <c r="Y2266" s="4">
        <f>IF(T2266&gt;0,1,0)</f>
        <v/>
      </c>
      <c r="Z2266" s="4">
        <f>INDEX('Job Evaluation'!$I$5:$I$40,MATCH(G2266,'Job Evaluation'!$A$5:$A$40,0))</f>
        <v/>
      </c>
      <c r="AA2266" s="4">
        <f>SUMPRODUCT(($C$2:$C$3444=C2266)*($X$2:$X$3444&lt;X2266))+SUMPRODUCT(($C$2:C2266=C2266)*($X$2:X2266=X2266))</f>
        <v/>
      </c>
      <c r="AB2266" s="4">
        <f>MIN(4,INT((AA2266-1)*4/COUNTIF($C$2:$C$3444,C2266))+1)</f>
        <v/>
      </c>
    </row>
    <row r="2267">
      <c r="A2267" s="5" t="inlineStr">
        <is>
          <t>W02639</t>
        </is>
      </c>
      <c r="B2267" s="5" t="inlineStr">
        <is>
          <t>ES · Barcelona</t>
        </is>
      </c>
      <c r="C2267" s="5" t="inlineStr">
        <is>
          <t>ES</t>
        </is>
      </c>
      <c r="D2267" s="5" t="inlineStr">
        <is>
          <t>Barcelona</t>
        </is>
      </c>
      <c r="E2267" s="5" t="inlineStr">
        <is>
          <t>Finance</t>
        </is>
      </c>
      <c r="F2267" s="5" t="inlineStr">
        <is>
          <t>L2</t>
        </is>
      </c>
      <c r="G2267" s="5" t="inlineStr">
        <is>
          <t>Finance L2</t>
        </is>
      </c>
      <c r="H2267" s="5" t="inlineStr">
        <is>
          <t>M</t>
        </is>
      </c>
      <c r="I2267" s="5" t="inlineStr">
        <is>
          <t>Fixed-term</t>
        </is>
      </c>
      <c r="J2267" s="5" t="inlineStr">
        <is>
          <t>Onsite</t>
        </is>
      </c>
      <c r="K2267" s="5" t="n">
        <v>1</v>
      </c>
      <c r="L2267" s="5" t="n">
        <v>40</v>
      </c>
      <c r="M2267" s="5" t="n">
        <v>3</v>
      </c>
      <c r="N2267" s="41" t="n">
        <v>33800</v>
      </c>
      <c r="O2267" s="41" t="n">
        <v>0</v>
      </c>
      <c r="P2267" s="41" t="n">
        <v>0</v>
      </c>
      <c r="Q2267" s="41" t="n">
        <v>0</v>
      </c>
      <c r="R2267" s="41" t="n">
        <v>0</v>
      </c>
      <c r="S2267" s="28">
        <f>L2267*Settings!$C$7</f>
        <v/>
      </c>
      <c r="T2267" s="34">
        <f>O2267+P2267+Q2267+R2267</f>
        <v/>
      </c>
      <c r="U2267" s="34">
        <f>N2267+T2267</f>
        <v/>
      </c>
      <c r="V2267" s="33">
        <f>N2267/S2267</f>
        <v/>
      </c>
      <c r="W2267" s="33">
        <f>T2267/S2267</f>
        <v/>
      </c>
      <c r="X2267" s="33">
        <f>U2267/S2267</f>
        <v/>
      </c>
      <c r="Y2267" s="4">
        <f>IF(T2267&gt;0,1,0)</f>
        <v/>
      </c>
      <c r="Z2267" s="4">
        <f>INDEX('Job Evaluation'!$I$5:$I$40,MATCH(G2267,'Job Evaluation'!$A$5:$A$40,0))</f>
        <v/>
      </c>
      <c r="AA2267" s="4">
        <f>SUMPRODUCT(($C$2:$C$3444=C2267)*($X$2:$X$3444&lt;X2267))+SUMPRODUCT(($C$2:C2267=C2267)*($X$2:X2267=X2267))</f>
        <v/>
      </c>
      <c r="AB2267" s="4">
        <f>MIN(4,INT((AA2267-1)*4/COUNTIF($C$2:$C$3444,C2267))+1)</f>
        <v/>
      </c>
    </row>
    <row r="2268">
      <c r="A2268" s="5" t="inlineStr">
        <is>
          <t>W02640</t>
        </is>
      </c>
      <c r="B2268" s="5" t="inlineStr">
        <is>
          <t>IT · Milan</t>
        </is>
      </c>
      <c r="C2268" s="5" t="inlineStr">
        <is>
          <t>IT</t>
        </is>
      </c>
      <c r="D2268" s="5" t="inlineStr">
        <is>
          <t>Milan</t>
        </is>
      </c>
      <c r="E2268" s="5" t="inlineStr">
        <is>
          <t>Finance</t>
        </is>
      </c>
      <c r="F2268" s="5" t="inlineStr">
        <is>
          <t>L4</t>
        </is>
      </c>
      <c r="G2268" s="5" t="inlineStr">
        <is>
          <t>Finance L4</t>
        </is>
      </c>
      <c r="H2268" s="5" t="inlineStr">
        <is>
          <t>M</t>
        </is>
      </c>
      <c r="I2268" s="5" t="inlineStr">
        <is>
          <t>Permanent</t>
        </is>
      </c>
      <c r="J2268" s="5" t="inlineStr">
        <is>
          <t>Remote</t>
        </is>
      </c>
      <c r="K2268" s="5" t="n">
        <v>1</v>
      </c>
      <c r="L2268" s="5" t="n">
        <v>40</v>
      </c>
      <c r="M2268" s="5" t="n">
        <v>3</v>
      </c>
      <c r="N2268" s="41" t="n">
        <v>57300</v>
      </c>
      <c r="O2268" s="41" t="n">
        <v>4530</v>
      </c>
      <c r="P2268" s="41" t="n">
        <v>0</v>
      </c>
      <c r="Q2268" s="41" t="n">
        <v>0</v>
      </c>
      <c r="R2268" s="41" t="n">
        <v>0</v>
      </c>
      <c r="S2268" s="28">
        <f>L2268*Settings!$C$7</f>
        <v/>
      </c>
      <c r="T2268" s="34">
        <f>O2268+P2268+Q2268+R2268</f>
        <v/>
      </c>
      <c r="U2268" s="34">
        <f>N2268+T2268</f>
        <v/>
      </c>
      <c r="V2268" s="33">
        <f>N2268/S2268</f>
        <v/>
      </c>
      <c r="W2268" s="33">
        <f>T2268/S2268</f>
        <v/>
      </c>
      <c r="X2268" s="33">
        <f>U2268/S2268</f>
        <v/>
      </c>
      <c r="Y2268" s="4">
        <f>IF(T2268&gt;0,1,0)</f>
        <v/>
      </c>
      <c r="Z2268" s="4">
        <f>INDEX('Job Evaluation'!$I$5:$I$40,MATCH(G2268,'Job Evaluation'!$A$5:$A$40,0))</f>
        <v/>
      </c>
      <c r="AA2268" s="4">
        <f>SUMPRODUCT(($C$2:$C$3444=C2268)*($X$2:$X$3444&lt;X2268))+SUMPRODUCT(($C$2:C2268=C2268)*($X$2:X2268=X2268))</f>
        <v/>
      </c>
      <c r="AB2268" s="4">
        <f>MIN(4,INT((AA2268-1)*4/COUNTIF($C$2:$C$3444,C2268))+1)</f>
        <v/>
      </c>
    </row>
    <row r="2269">
      <c r="A2269" s="5" t="inlineStr">
        <is>
          <t>W02641</t>
        </is>
      </c>
      <c r="B2269" s="5" t="inlineStr">
        <is>
          <t>IT · Milan</t>
        </is>
      </c>
      <c r="C2269" s="5" t="inlineStr">
        <is>
          <t>IT</t>
        </is>
      </c>
      <c r="D2269" s="5" t="inlineStr">
        <is>
          <t>Milan</t>
        </is>
      </c>
      <c r="E2269" s="5" t="inlineStr">
        <is>
          <t>Customer Service</t>
        </is>
      </c>
      <c r="F2269" s="5" t="inlineStr">
        <is>
          <t>L4</t>
        </is>
      </c>
      <c r="G2269" s="5" t="inlineStr">
        <is>
          <t>Customer Service L4</t>
        </is>
      </c>
      <c r="H2269" s="5" t="inlineStr">
        <is>
          <t>F</t>
        </is>
      </c>
      <c r="I2269" s="5" t="inlineStr">
        <is>
          <t>Permanent</t>
        </is>
      </c>
      <c r="J2269" s="5" t="inlineStr">
        <is>
          <t>Hybrid</t>
        </is>
      </c>
      <c r="K2269" s="5" t="n">
        <v>1</v>
      </c>
      <c r="L2269" s="5" t="n">
        <v>40</v>
      </c>
      <c r="M2269" s="5" t="n">
        <v>4</v>
      </c>
      <c r="N2269" s="41" t="n">
        <v>42450</v>
      </c>
      <c r="O2269" s="41" t="n">
        <v>4070</v>
      </c>
      <c r="P2269" s="41" t="n">
        <v>0</v>
      </c>
      <c r="Q2269" s="41" t="n">
        <v>0</v>
      </c>
      <c r="R2269" s="41" t="n">
        <v>0</v>
      </c>
      <c r="S2269" s="28">
        <f>L2269*Settings!$C$7</f>
        <v/>
      </c>
      <c r="T2269" s="34">
        <f>O2269+P2269+Q2269+R2269</f>
        <v/>
      </c>
      <c r="U2269" s="34">
        <f>N2269+T2269</f>
        <v/>
      </c>
      <c r="V2269" s="33">
        <f>N2269/S2269</f>
        <v/>
      </c>
      <c r="W2269" s="33">
        <f>T2269/S2269</f>
        <v/>
      </c>
      <c r="X2269" s="33">
        <f>U2269/S2269</f>
        <v/>
      </c>
      <c r="Y2269" s="4">
        <f>IF(T2269&gt;0,1,0)</f>
        <v/>
      </c>
      <c r="Z2269" s="4">
        <f>INDEX('Job Evaluation'!$I$5:$I$40,MATCH(G2269,'Job Evaluation'!$A$5:$A$40,0))</f>
        <v/>
      </c>
      <c r="AA2269" s="4">
        <f>SUMPRODUCT(($C$2:$C$3444=C2269)*($X$2:$X$3444&lt;X2269))+SUMPRODUCT(($C$2:C2269=C2269)*($X$2:X2269=X2269))</f>
        <v/>
      </c>
      <c r="AB2269" s="4">
        <f>MIN(4,INT((AA2269-1)*4/COUNTIF($C$2:$C$3444,C2269))+1)</f>
        <v/>
      </c>
    </row>
    <row r="2270">
      <c r="A2270" s="5" t="inlineStr">
        <is>
          <t>W02642</t>
        </is>
      </c>
      <c r="B2270" s="5" t="inlineStr">
        <is>
          <t>PL · Kraków</t>
        </is>
      </c>
      <c r="C2270" s="5" t="inlineStr">
        <is>
          <t>PL</t>
        </is>
      </c>
      <c r="D2270" s="5" t="inlineStr">
        <is>
          <t>Krakow</t>
        </is>
      </c>
      <c r="E2270" s="5" t="inlineStr">
        <is>
          <t>Sales</t>
        </is>
      </c>
      <c r="F2270" s="5" t="inlineStr">
        <is>
          <t>L1</t>
        </is>
      </c>
      <c r="G2270" s="5" t="inlineStr">
        <is>
          <t>Sales L1</t>
        </is>
      </c>
      <c r="H2270" s="5" t="inlineStr">
        <is>
          <t>F</t>
        </is>
      </c>
      <c r="I2270" s="5" t="inlineStr">
        <is>
          <t>Permanent</t>
        </is>
      </c>
      <c r="J2270" s="5" t="inlineStr">
        <is>
          <t>Remote</t>
        </is>
      </c>
      <c r="K2270" s="5" t="n">
        <v>1</v>
      </c>
      <c r="L2270" s="5" t="n">
        <v>40</v>
      </c>
      <c r="M2270" s="5" t="n">
        <v>4</v>
      </c>
      <c r="N2270" s="41" t="n">
        <v>21950</v>
      </c>
      <c r="O2270" s="41" t="n">
        <v>0</v>
      </c>
      <c r="P2270" s="41" t="n">
        <v>2480</v>
      </c>
      <c r="Q2270" s="41" t="n">
        <v>0</v>
      </c>
      <c r="R2270" s="41" t="n">
        <v>0</v>
      </c>
      <c r="S2270" s="28">
        <f>L2270*Settings!$C$7</f>
        <v/>
      </c>
      <c r="T2270" s="34">
        <f>O2270+P2270+Q2270+R2270</f>
        <v/>
      </c>
      <c r="U2270" s="34">
        <f>N2270+T2270</f>
        <v/>
      </c>
      <c r="V2270" s="33">
        <f>N2270/S2270</f>
        <v/>
      </c>
      <c r="W2270" s="33">
        <f>T2270/S2270</f>
        <v/>
      </c>
      <c r="X2270" s="33">
        <f>U2270/S2270</f>
        <v/>
      </c>
      <c r="Y2270" s="4">
        <f>IF(T2270&gt;0,1,0)</f>
        <v/>
      </c>
      <c r="Z2270" s="4">
        <f>INDEX('Job Evaluation'!$I$5:$I$40,MATCH(G2270,'Job Evaluation'!$A$5:$A$40,0))</f>
        <v/>
      </c>
      <c r="AA2270" s="4">
        <f>SUMPRODUCT(($C$2:$C$3444=C2270)*($X$2:$X$3444&lt;X2270))+SUMPRODUCT(($C$2:C2270=C2270)*($X$2:X2270=X2270))</f>
        <v/>
      </c>
      <c r="AB2270" s="4">
        <f>MIN(4,INT((AA2270-1)*4/COUNTIF($C$2:$C$3444,C2270))+1)</f>
        <v/>
      </c>
    </row>
    <row r="2271">
      <c r="A2271" s="5" t="inlineStr">
        <is>
          <t>W02643</t>
        </is>
      </c>
      <c r="B2271" s="5" t="inlineStr">
        <is>
          <t>DE · Munich</t>
        </is>
      </c>
      <c r="C2271" s="5" t="inlineStr">
        <is>
          <t>DE</t>
        </is>
      </c>
      <c r="D2271" s="5" t="inlineStr">
        <is>
          <t>Munich</t>
        </is>
      </c>
      <c r="E2271" s="5" t="inlineStr">
        <is>
          <t>Operations</t>
        </is>
      </c>
      <c r="F2271" s="5" t="inlineStr">
        <is>
          <t>L3</t>
        </is>
      </c>
      <c r="G2271" s="5" t="inlineStr">
        <is>
          <t>Operations L3</t>
        </is>
      </c>
      <c r="H2271" s="5" t="inlineStr">
        <is>
          <t>M</t>
        </is>
      </c>
      <c r="I2271" s="5" t="inlineStr">
        <is>
          <t>Permanent</t>
        </is>
      </c>
      <c r="J2271" s="5" t="inlineStr">
        <is>
          <t>Onsite</t>
        </is>
      </c>
      <c r="K2271" s="5" t="n">
        <v>1</v>
      </c>
      <c r="L2271" s="5" t="n">
        <v>40</v>
      </c>
      <c r="M2271" s="5" t="n">
        <v>3</v>
      </c>
      <c r="N2271" s="41" t="n">
        <v>68200</v>
      </c>
      <c r="O2271" s="41" t="n">
        <v>3210</v>
      </c>
      <c r="P2271" s="41" t="n">
        <v>0</v>
      </c>
      <c r="Q2271" s="41" t="n">
        <v>1800</v>
      </c>
      <c r="R2271" s="41" t="n">
        <v>0</v>
      </c>
      <c r="S2271" s="28">
        <f>L2271*Settings!$C$7</f>
        <v/>
      </c>
      <c r="T2271" s="34">
        <f>O2271+P2271+Q2271+R2271</f>
        <v/>
      </c>
      <c r="U2271" s="34">
        <f>N2271+T2271</f>
        <v/>
      </c>
      <c r="V2271" s="33">
        <f>N2271/S2271</f>
        <v/>
      </c>
      <c r="W2271" s="33">
        <f>T2271/S2271</f>
        <v/>
      </c>
      <c r="X2271" s="33">
        <f>U2271/S2271</f>
        <v/>
      </c>
      <c r="Y2271" s="4">
        <f>IF(T2271&gt;0,1,0)</f>
        <v/>
      </c>
      <c r="Z2271" s="4">
        <f>INDEX('Job Evaluation'!$I$5:$I$40,MATCH(G2271,'Job Evaluation'!$A$5:$A$40,0))</f>
        <v/>
      </c>
      <c r="AA2271" s="4">
        <f>SUMPRODUCT(($C$2:$C$3444=C2271)*($X$2:$X$3444&lt;X2271))+SUMPRODUCT(($C$2:C2271=C2271)*($X$2:X2271=X2271))</f>
        <v/>
      </c>
      <c r="AB2271" s="4">
        <f>MIN(4,INT((AA2271-1)*4/COUNTIF($C$2:$C$3444,C2271))+1)</f>
        <v/>
      </c>
    </row>
    <row r="2272">
      <c r="A2272" s="5" t="inlineStr">
        <is>
          <t>W02644</t>
        </is>
      </c>
      <c r="B2272" s="5" t="inlineStr">
        <is>
          <t>DE · Munich</t>
        </is>
      </c>
      <c r="C2272" s="5" t="inlineStr">
        <is>
          <t>DE</t>
        </is>
      </c>
      <c r="D2272" s="5" t="inlineStr">
        <is>
          <t>Munich</t>
        </is>
      </c>
      <c r="E2272" s="5" t="inlineStr">
        <is>
          <t>Customer Service</t>
        </is>
      </c>
      <c r="F2272" s="5" t="inlineStr">
        <is>
          <t>L2</t>
        </is>
      </c>
      <c r="G2272" s="5" t="inlineStr">
        <is>
          <t>Customer Service L2</t>
        </is>
      </c>
      <c r="H2272" s="5" t="inlineStr">
        <is>
          <t>F</t>
        </is>
      </c>
      <c r="I2272" s="5" t="inlineStr">
        <is>
          <t>Permanent</t>
        </is>
      </c>
      <c r="J2272" s="5" t="inlineStr">
        <is>
          <t>Onsite</t>
        </is>
      </c>
      <c r="K2272" s="5" t="n">
        <v>0.8</v>
      </c>
      <c r="L2272" s="5" t="n">
        <v>32</v>
      </c>
      <c r="M2272" s="5" t="n">
        <v>3</v>
      </c>
      <c r="N2272" s="41" t="n">
        <v>33240</v>
      </c>
      <c r="O2272" s="41" t="n">
        <v>0</v>
      </c>
      <c r="P2272" s="41" t="n">
        <v>0</v>
      </c>
      <c r="Q2272" s="41" t="n">
        <v>1440</v>
      </c>
      <c r="R2272" s="41" t="n">
        <v>0</v>
      </c>
      <c r="S2272" s="28">
        <f>L2272*Settings!$C$7</f>
        <v/>
      </c>
      <c r="T2272" s="34">
        <f>O2272+P2272+Q2272+R2272</f>
        <v/>
      </c>
      <c r="U2272" s="34">
        <f>N2272+T2272</f>
        <v/>
      </c>
      <c r="V2272" s="33">
        <f>N2272/S2272</f>
        <v/>
      </c>
      <c r="W2272" s="33">
        <f>T2272/S2272</f>
        <v/>
      </c>
      <c r="X2272" s="33">
        <f>U2272/S2272</f>
        <v/>
      </c>
      <c r="Y2272" s="4">
        <f>IF(T2272&gt;0,1,0)</f>
        <v/>
      </c>
      <c r="Z2272" s="4">
        <f>INDEX('Job Evaluation'!$I$5:$I$40,MATCH(G2272,'Job Evaluation'!$A$5:$A$40,0))</f>
        <v/>
      </c>
      <c r="AA2272" s="4">
        <f>SUMPRODUCT(($C$2:$C$3444=C2272)*($X$2:$X$3444&lt;X2272))+SUMPRODUCT(($C$2:C2272=C2272)*($X$2:X2272=X2272))</f>
        <v/>
      </c>
      <c r="AB2272" s="4">
        <f>MIN(4,INT((AA2272-1)*4/COUNTIF($C$2:$C$3444,C2272))+1)</f>
        <v/>
      </c>
    </row>
    <row r="2273">
      <c r="A2273" s="5" t="inlineStr">
        <is>
          <t>W02645</t>
        </is>
      </c>
      <c r="B2273" s="5" t="inlineStr">
        <is>
          <t>DE · Munich</t>
        </is>
      </c>
      <c r="C2273" s="5" t="inlineStr">
        <is>
          <t>DE</t>
        </is>
      </c>
      <c r="D2273" s="5" t="inlineStr">
        <is>
          <t>Munich</t>
        </is>
      </c>
      <c r="E2273" s="5" t="inlineStr">
        <is>
          <t>Operations</t>
        </is>
      </c>
      <c r="F2273" s="5" t="inlineStr">
        <is>
          <t>L2</t>
        </is>
      </c>
      <c r="G2273" s="5" t="inlineStr">
        <is>
          <t>Operations L2</t>
        </is>
      </c>
      <c r="H2273" s="5" t="inlineStr">
        <is>
          <t>M</t>
        </is>
      </c>
      <c r="I2273" s="5" t="inlineStr">
        <is>
          <t>Permanent</t>
        </is>
      </c>
      <c r="J2273" s="5" t="inlineStr">
        <is>
          <t>Onsite</t>
        </is>
      </c>
      <c r="K2273" s="5" t="n">
        <v>1</v>
      </c>
      <c r="L2273" s="5" t="n">
        <v>40</v>
      </c>
      <c r="M2273" s="5" t="n">
        <v>3</v>
      </c>
      <c r="N2273" s="41" t="n">
        <v>36850</v>
      </c>
      <c r="O2273" s="41" t="n">
        <v>0</v>
      </c>
      <c r="P2273" s="41" t="n">
        <v>0</v>
      </c>
      <c r="Q2273" s="41" t="n">
        <v>1800</v>
      </c>
      <c r="R2273" s="41" t="n">
        <v>0</v>
      </c>
      <c r="S2273" s="28">
        <f>L2273*Settings!$C$7</f>
        <v/>
      </c>
      <c r="T2273" s="34">
        <f>O2273+P2273+Q2273+R2273</f>
        <v/>
      </c>
      <c r="U2273" s="34">
        <f>N2273+T2273</f>
        <v/>
      </c>
      <c r="V2273" s="33">
        <f>N2273/S2273</f>
        <v/>
      </c>
      <c r="W2273" s="33">
        <f>T2273/S2273</f>
        <v/>
      </c>
      <c r="X2273" s="33">
        <f>U2273/S2273</f>
        <v/>
      </c>
      <c r="Y2273" s="4">
        <f>IF(T2273&gt;0,1,0)</f>
        <v/>
      </c>
      <c r="Z2273" s="4">
        <f>INDEX('Job Evaluation'!$I$5:$I$40,MATCH(G2273,'Job Evaluation'!$A$5:$A$40,0))</f>
        <v/>
      </c>
      <c r="AA2273" s="4">
        <f>SUMPRODUCT(($C$2:$C$3444=C2273)*($X$2:$X$3444&lt;X2273))+SUMPRODUCT(($C$2:C2273=C2273)*($X$2:X2273=X2273))</f>
        <v/>
      </c>
      <c r="AB2273" s="4">
        <f>MIN(4,INT((AA2273-1)*4/COUNTIF($C$2:$C$3444,C2273))+1)</f>
        <v/>
      </c>
    </row>
    <row r="2274">
      <c r="A2274" s="5" t="inlineStr">
        <is>
          <t>W02647</t>
        </is>
      </c>
      <c r="B2274" s="5" t="inlineStr">
        <is>
          <t>PL · Kraków</t>
        </is>
      </c>
      <c r="C2274" s="5" t="inlineStr">
        <is>
          <t>PL</t>
        </is>
      </c>
      <c r="D2274" s="5" t="inlineStr">
        <is>
          <t>Krakow</t>
        </is>
      </c>
      <c r="E2274" s="5" t="inlineStr">
        <is>
          <t>Customer Service</t>
        </is>
      </c>
      <c r="F2274" s="5" t="inlineStr">
        <is>
          <t>L2</t>
        </is>
      </c>
      <c r="G2274" s="5" t="inlineStr">
        <is>
          <t>Customer Service L2</t>
        </is>
      </c>
      <c r="H2274" s="5" t="inlineStr">
        <is>
          <t>M</t>
        </is>
      </c>
      <c r="I2274" s="5" t="inlineStr">
        <is>
          <t>Permanent</t>
        </is>
      </c>
      <c r="J2274" s="5" t="inlineStr">
        <is>
          <t>Hybrid</t>
        </is>
      </c>
      <c r="K2274" s="5" t="n">
        <v>1</v>
      </c>
      <c r="L2274" s="5" t="n">
        <v>40</v>
      </c>
      <c r="M2274" s="5" t="n">
        <v>3</v>
      </c>
      <c r="N2274" s="41" t="n">
        <v>17800</v>
      </c>
      <c r="O2274" s="41" t="n">
        <v>0</v>
      </c>
      <c r="P2274" s="41" t="n">
        <v>0</v>
      </c>
      <c r="Q2274" s="41" t="n">
        <v>0</v>
      </c>
      <c r="R2274" s="41" t="n">
        <v>0</v>
      </c>
      <c r="S2274" s="28">
        <f>L2274*Settings!$C$7</f>
        <v/>
      </c>
      <c r="T2274" s="34">
        <f>O2274+P2274+Q2274+R2274</f>
        <v/>
      </c>
      <c r="U2274" s="34">
        <f>N2274+T2274</f>
        <v/>
      </c>
      <c r="V2274" s="33">
        <f>N2274/S2274</f>
        <v/>
      </c>
      <c r="W2274" s="33">
        <f>T2274/S2274</f>
        <v/>
      </c>
      <c r="X2274" s="33">
        <f>U2274/S2274</f>
        <v/>
      </c>
      <c r="Y2274" s="4">
        <f>IF(T2274&gt;0,1,0)</f>
        <v/>
      </c>
      <c r="Z2274" s="4">
        <f>INDEX('Job Evaluation'!$I$5:$I$40,MATCH(G2274,'Job Evaluation'!$A$5:$A$40,0))</f>
        <v/>
      </c>
      <c r="AA2274" s="4">
        <f>SUMPRODUCT(($C$2:$C$3444=C2274)*($X$2:$X$3444&lt;X2274))+SUMPRODUCT(($C$2:C2274=C2274)*($X$2:X2274=X2274))</f>
        <v/>
      </c>
      <c r="AB2274" s="4">
        <f>MIN(4,INT((AA2274-1)*4/COUNTIF($C$2:$C$3444,C2274))+1)</f>
        <v/>
      </c>
    </row>
    <row r="2275">
      <c r="A2275" s="5" t="inlineStr">
        <is>
          <t>W02648</t>
        </is>
      </c>
      <c r="B2275" s="5" t="inlineStr">
        <is>
          <t>IT · Milan</t>
        </is>
      </c>
      <c r="C2275" s="5" t="inlineStr">
        <is>
          <t>IT</t>
        </is>
      </c>
      <c r="D2275" s="5" t="inlineStr">
        <is>
          <t>Milan</t>
        </is>
      </c>
      <c r="E2275" s="5" t="inlineStr">
        <is>
          <t>Operations</t>
        </is>
      </c>
      <c r="F2275" s="5" t="inlineStr">
        <is>
          <t>L5</t>
        </is>
      </c>
      <c r="G2275" s="5" t="inlineStr">
        <is>
          <t>Operations L5</t>
        </is>
      </c>
      <c r="H2275" s="5" t="inlineStr">
        <is>
          <t>M</t>
        </is>
      </c>
      <c r="I2275" s="5" t="inlineStr">
        <is>
          <t>Permanent</t>
        </is>
      </c>
      <c r="J2275" s="5" t="inlineStr">
        <is>
          <t>Onsite</t>
        </is>
      </c>
      <c r="K2275" s="5" t="n">
        <v>1</v>
      </c>
      <c r="L2275" s="5" t="n">
        <v>40</v>
      </c>
      <c r="M2275" s="5" t="n">
        <v>2</v>
      </c>
      <c r="N2275" s="41" t="n">
        <v>67400</v>
      </c>
      <c r="O2275" s="41" t="n">
        <v>3750</v>
      </c>
      <c r="P2275" s="41" t="n">
        <v>0</v>
      </c>
      <c r="Q2275" s="41" t="n">
        <v>0</v>
      </c>
      <c r="R2275" s="41" t="n">
        <v>6000</v>
      </c>
      <c r="S2275" s="28">
        <f>L2275*Settings!$C$7</f>
        <v/>
      </c>
      <c r="T2275" s="34">
        <f>O2275+P2275+Q2275+R2275</f>
        <v/>
      </c>
      <c r="U2275" s="34">
        <f>N2275+T2275</f>
        <v/>
      </c>
      <c r="V2275" s="33">
        <f>N2275/S2275</f>
        <v/>
      </c>
      <c r="W2275" s="33">
        <f>T2275/S2275</f>
        <v/>
      </c>
      <c r="X2275" s="33">
        <f>U2275/S2275</f>
        <v/>
      </c>
      <c r="Y2275" s="4">
        <f>IF(T2275&gt;0,1,0)</f>
        <v/>
      </c>
      <c r="Z2275" s="4">
        <f>INDEX('Job Evaluation'!$I$5:$I$40,MATCH(G2275,'Job Evaluation'!$A$5:$A$40,0))</f>
        <v/>
      </c>
      <c r="AA2275" s="4">
        <f>SUMPRODUCT(($C$2:$C$3444=C2275)*($X$2:$X$3444&lt;X2275))+SUMPRODUCT(($C$2:C2275=C2275)*($X$2:X2275=X2275))</f>
        <v/>
      </c>
      <c r="AB2275" s="4">
        <f>MIN(4,INT((AA2275-1)*4/COUNTIF($C$2:$C$3444,C2275))+1)</f>
        <v/>
      </c>
    </row>
    <row r="2276">
      <c r="A2276" s="5" t="inlineStr">
        <is>
          <t>W02649</t>
        </is>
      </c>
      <c r="B2276" s="5" t="inlineStr">
        <is>
          <t>DE · Munich</t>
        </is>
      </c>
      <c r="C2276" s="5" t="inlineStr">
        <is>
          <t>DE</t>
        </is>
      </c>
      <c r="D2276" s="5" t="inlineStr">
        <is>
          <t>Munich</t>
        </is>
      </c>
      <c r="E2276" s="5" t="inlineStr">
        <is>
          <t>Customer Service</t>
        </is>
      </c>
      <c r="F2276" s="5" t="inlineStr">
        <is>
          <t>L5</t>
        </is>
      </c>
      <c r="G2276" s="5" t="inlineStr">
        <is>
          <t>Customer Service L5</t>
        </is>
      </c>
      <c r="H2276" s="5" t="inlineStr">
        <is>
          <t>M</t>
        </is>
      </c>
      <c r="I2276" s="5" t="inlineStr">
        <is>
          <t>Permanent</t>
        </is>
      </c>
      <c r="J2276" s="5" t="inlineStr">
        <is>
          <t>Hybrid</t>
        </is>
      </c>
      <c r="K2276" s="5" t="n">
        <v>1</v>
      </c>
      <c r="L2276" s="5" t="n">
        <v>40</v>
      </c>
      <c r="M2276" s="5" t="n">
        <v>2</v>
      </c>
      <c r="N2276" s="41" t="n">
        <v>98350</v>
      </c>
      <c r="O2276" s="41" t="n">
        <v>5510</v>
      </c>
      <c r="P2276" s="41" t="n">
        <v>0</v>
      </c>
      <c r="Q2276" s="41" t="n">
        <v>0</v>
      </c>
      <c r="R2276" s="41" t="n">
        <v>7200</v>
      </c>
      <c r="S2276" s="28">
        <f>L2276*Settings!$C$7</f>
        <v/>
      </c>
      <c r="T2276" s="34">
        <f>O2276+P2276+Q2276+R2276</f>
        <v/>
      </c>
      <c r="U2276" s="34">
        <f>N2276+T2276</f>
        <v/>
      </c>
      <c r="V2276" s="33">
        <f>N2276/S2276</f>
        <v/>
      </c>
      <c r="W2276" s="33">
        <f>T2276/S2276</f>
        <v/>
      </c>
      <c r="X2276" s="33">
        <f>U2276/S2276</f>
        <v/>
      </c>
      <c r="Y2276" s="4">
        <f>IF(T2276&gt;0,1,0)</f>
        <v/>
      </c>
      <c r="Z2276" s="4">
        <f>INDEX('Job Evaluation'!$I$5:$I$40,MATCH(G2276,'Job Evaluation'!$A$5:$A$40,0))</f>
        <v/>
      </c>
      <c r="AA2276" s="4">
        <f>SUMPRODUCT(($C$2:$C$3444=C2276)*($X$2:$X$3444&lt;X2276))+SUMPRODUCT(($C$2:C2276=C2276)*($X$2:X2276=X2276))</f>
        <v/>
      </c>
      <c r="AB2276" s="4">
        <f>MIN(4,INT((AA2276-1)*4/COUNTIF($C$2:$C$3444,C2276))+1)</f>
        <v/>
      </c>
    </row>
    <row r="2277">
      <c r="A2277" s="5" t="inlineStr">
        <is>
          <t>W02650</t>
        </is>
      </c>
      <c r="B2277" s="5" t="inlineStr">
        <is>
          <t>IT · Milan</t>
        </is>
      </c>
      <c r="C2277" s="5" t="inlineStr">
        <is>
          <t>IT</t>
        </is>
      </c>
      <c r="D2277" s="5" t="inlineStr">
        <is>
          <t>Milan</t>
        </is>
      </c>
      <c r="E2277" s="5" t="inlineStr">
        <is>
          <t>Customer Service</t>
        </is>
      </c>
      <c r="F2277" s="5" t="inlineStr">
        <is>
          <t>L3</t>
        </is>
      </c>
      <c r="G2277" s="5" t="inlineStr">
        <is>
          <t>Customer Service L3</t>
        </is>
      </c>
      <c r="H2277" s="5" t="inlineStr">
        <is>
          <t>F</t>
        </is>
      </c>
      <c r="I2277" s="5" t="inlineStr">
        <is>
          <t>Permanent</t>
        </is>
      </c>
      <c r="J2277" s="5" t="inlineStr">
        <is>
          <t>Onsite</t>
        </is>
      </c>
      <c r="K2277" s="5" t="n">
        <v>1</v>
      </c>
      <c r="L2277" s="5" t="n">
        <v>40</v>
      </c>
      <c r="M2277" s="5" t="n">
        <v>3</v>
      </c>
      <c r="N2277" s="41" t="n">
        <v>32250</v>
      </c>
      <c r="O2277" s="41" t="n">
        <v>1460</v>
      </c>
      <c r="P2277" s="41" t="n">
        <v>0</v>
      </c>
      <c r="Q2277" s="41" t="n">
        <v>1320</v>
      </c>
      <c r="R2277" s="41" t="n">
        <v>0</v>
      </c>
      <c r="S2277" s="28">
        <f>L2277*Settings!$C$7</f>
        <v/>
      </c>
      <c r="T2277" s="34">
        <f>O2277+P2277+Q2277+R2277</f>
        <v/>
      </c>
      <c r="U2277" s="34">
        <f>N2277+T2277</f>
        <v/>
      </c>
      <c r="V2277" s="33">
        <f>N2277/S2277</f>
        <v/>
      </c>
      <c r="W2277" s="33">
        <f>T2277/S2277</f>
        <v/>
      </c>
      <c r="X2277" s="33">
        <f>U2277/S2277</f>
        <v/>
      </c>
      <c r="Y2277" s="4">
        <f>IF(T2277&gt;0,1,0)</f>
        <v/>
      </c>
      <c r="Z2277" s="4">
        <f>INDEX('Job Evaluation'!$I$5:$I$40,MATCH(G2277,'Job Evaluation'!$A$5:$A$40,0))</f>
        <v/>
      </c>
      <c r="AA2277" s="4">
        <f>SUMPRODUCT(($C$2:$C$3444=C2277)*($X$2:$X$3444&lt;X2277))+SUMPRODUCT(($C$2:C2277=C2277)*($X$2:X2277=X2277))</f>
        <v/>
      </c>
      <c r="AB2277" s="4">
        <f>MIN(4,INT((AA2277-1)*4/COUNTIF($C$2:$C$3444,C2277))+1)</f>
        <v/>
      </c>
    </row>
    <row r="2278">
      <c r="A2278" s="5" t="inlineStr">
        <is>
          <t>W02651</t>
        </is>
      </c>
      <c r="B2278" s="5" t="inlineStr">
        <is>
          <t>IT · Milan</t>
        </is>
      </c>
      <c r="C2278" s="5" t="inlineStr">
        <is>
          <t>IT</t>
        </is>
      </c>
      <c r="D2278" s="5" t="inlineStr">
        <is>
          <t>Milan</t>
        </is>
      </c>
      <c r="E2278" s="5" t="inlineStr">
        <is>
          <t>Tech</t>
        </is>
      </c>
      <c r="F2278" s="5" t="inlineStr">
        <is>
          <t>L5</t>
        </is>
      </c>
      <c r="G2278" s="5" t="inlineStr">
        <is>
          <t>Tech L5</t>
        </is>
      </c>
      <c r="H2278" s="5" t="inlineStr">
        <is>
          <t>M</t>
        </is>
      </c>
      <c r="I2278" s="5" t="inlineStr">
        <is>
          <t>Permanent</t>
        </is>
      </c>
      <c r="J2278" s="5" t="inlineStr">
        <is>
          <t>Hybrid</t>
        </is>
      </c>
      <c r="K2278" s="5" t="n">
        <v>1</v>
      </c>
      <c r="L2278" s="5" t="n">
        <v>40</v>
      </c>
      <c r="M2278" s="5" t="n">
        <v>4</v>
      </c>
      <c r="N2278" s="41" t="n">
        <v>101250</v>
      </c>
      <c r="O2278" s="41" t="n">
        <v>14970</v>
      </c>
      <c r="P2278" s="41" t="n">
        <v>0</v>
      </c>
      <c r="Q2278" s="41" t="n">
        <v>0</v>
      </c>
      <c r="R2278" s="41" t="n">
        <v>6000</v>
      </c>
      <c r="S2278" s="28">
        <f>L2278*Settings!$C$7</f>
        <v/>
      </c>
      <c r="T2278" s="34">
        <f>O2278+P2278+Q2278+R2278</f>
        <v/>
      </c>
      <c r="U2278" s="34">
        <f>N2278+T2278</f>
        <v/>
      </c>
      <c r="V2278" s="33">
        <f>N2278/S2278</f>
        <v/>
      </c>
      <c r="W2278" s="33">
        <f>T2278/S2278</f>
        <v/>
      </c>
      <c r="X2278" s="33">
        <f>U2278/S2278</f>
        <v/>
      </c>
      <c r="Y2278" s="4">
        <f>IF(T2278&gt;0,1,0)</f>
        <v/>
      </c>
      <c r="Z2278" s="4">
        <f>INDEX('Job Evaluation'!$I$5:$I$40,MATCH(G2278,'Job Evaluation'!$A$5:$A$40,0))</f>
        <v/>
      </c>
      <c r="AA2278" s="4">
        <f>SUMPRODUCT(($C$2:$C$3444=C2278)*($X$2:$X$3444&lt;X2278))+SUMPRODUCT(($C$2:C2278=C2278)*($X$2:X2278=X2278))</f>
        <v/>
      </c>
      <c r="AB2278" s="4">
        <f>MIN(4,INT((AA2278-1)*4/COUNTIF($C$2:$C$3444,C2278))+1)</f>
        <v/>
      </c>
    </row>
    <row r="2279">
      <c r="A2279" s="5" t="inlineStr">
        <is>
          <t>W02653</t>
        </is>
      </c>
      <c r="B2279" s="5" t="inlineStr">
        <is>
          <t>IT · Milan</t>
        </is>
      </c>
      <c r="C2279" s="5" t="inlineStr">
        <is>
          <t>IT</t>
        </is>
      </c>
      <c r="D2279" s="5" t="inlineStr">
        <is>
          <t>Milan</t>
        </is>
      </c>
      <c r="E2279" s="5" t="inlineStr">
        <is>
          <t>Tech</t>
        </is>
      </c>
      <c r="F2279" s="5" t="inlineStr">
        <is>
          <t>L1</t>
        </is>
      </c>
      <c r="G2279" s="5" t="inlineStr">
        <is>
          <t>Tech L1</t>
        </is>
      </c>
      <c r="H2279" s="5" t="inlineStr">
        <is>
          <t>M</t>
        </is>
      </c>
      <c r="I2279" s="5" t="inlineStr">
        <is>
          <t>Permanent</t>
        </is>
      </c>
      <c r="J2279" s="5" t="inlineStr">
        <is>
          <t>Remote</t>
        </is>
      </c>
      <c r="K2279" s="5" t="n">
        <v>1</v>
      </c>
      <c r="L2279" s="5" t="n">
        <v>40</v>
      </c>
      <c r="M2279" s="5" t="n">
        <v>3</v>
      </c>
      <c r="N2279" s="41" t="n">
        <v>35650</v>
      </c>
      <c r="O2279" s="41" t="n">
        <v>0</v>
      </c>
      <c r="P2279" s="41" t="n">
        <v>0</v>
      </c>
      <c r="Q2279" s="41" t="n">
        <v>0</v>
      </c>
      <c r="R2279" s="41" t="n">
        <v>0</v>
      </c>
      <c r="S2279" s="28">
        <f>L2279*Settings!$C$7</f>
        <v/>
      </c>
      <c r="T2279" s="34">
        <f>O2279+P2279+Q2279+R2279</f>
        <v/>
      </c>
      <c r="U2279" s="34">
        <f>N2279+T2279</f>
        <v/>
      </c>
      <c r="V2279" s="33">
        <f>N2279/S2279</f>
        <v/>
      </c>
      <c r="W2279" s="33">
        <f>T2279/S2279</f>
        <v/>
      </c>
      <c r="X2279" s="33">
        <f>U2279/S2279</f>
        <v/>
      </c>
      <c r="Y2279" s="4">
        <f>IF(T2279&gt;0,1,0)</f>
        <v/>
      </c>
      <c r="Z2279" s="4">
        <f>INDEX('Job Evaluation'!$I$5:$I$40,MATCH(G2279,'Job Evaluation'!$A$5:$A$40,0))</f>
        <v/>
      </c>
      <c r="AA2279" s="4">
        <f>SUMPRODUCT(($C$2:$C$3444=C2279)*($X$2:$X$3444&lt;X2279))+SUMPRODUCT(($C$2:C2279=C2279)*($X$2:X2279=X2279))</f>
        <v/>
      </c>
      <c r="AB2279" s="4">
        <f>MIN(4,INT((AA2279-1)*4/COUNTIF($C$2:$C$3444,C2279))+1)</f>
        <v/>
      </c>
    </row>
    <row r="2280">
      <c r="A2280" s="5" t="inlineStr">
        <is>
          <t>W02654</t>
        </is>
      </c>
      <c r="B2280" s="5" t="inlineStr">
        <is>
          <t>IT · Milan</t>
        </is>
      </c>
      <c r="C2280" s="5" t="inlineStr">
        <is>
          <t>IT</t>
        </is>
      </c>
      <c r="D2280" s="5" t="inlineStr">
        <is>
          <t>Milan</t>
        </is>
      </c>
      <c r="E2280" s="5" t="inlineStr">
        <is>
          <t>Sales</t>
        </is>
      </c>
      <c r="F2280" s="5" t="inlineStr">
        <is>
          <t>L4</t>
        </is>
      </c>
      <c r="G2280" s="5" t="inlineStr">
        <is>
          <t>Sales L4</t>
        </is>
      </c>
      <c r="H2280" s="5" t="inlineStr">
        <is>
          <t>M</t>
        </is>
      </c>
      <c r="I2280" s="5" t="inlineStr">
        <is>
          <t>Fixed-term</t>
        </is>
      </c>
      <c r="J2280" s="5" t="inlineStr">
        <is>
          <t>Onsite</t>
        </is>
      </c>
      <c r="K2280" s="5" t="n">
        <v>1</v>
      </c>
      <c r="L2280" s="5" t="n">
        <v>40</v>
      </c>
      <c r="M2280" s="5" t="n">
        <v>4</v>
      </c>
      <c r="N2280" s="41" t="n">
        <v>59200</v>
      </c>
      <c r="O2280" s="41" t="n">
        <v>6110</v>
      </c>
      <c r="P2280" s="41" t="n">
        <v>12060</v>
      </c>
      <c r="Q2280" s="41" t="n">
        <v>0</v>
      </c>
      <c r="R2280" s="41" t="n">
        <v>0</v>
      </c>
      <c r="S2280" s="28">
        <f>L2280*Settings!$C$7</f>
        <v/>
      </c>
      <c r="T2280" s="34">
        <f>O2280+P2280+Q2280+R2280</f>
        <v/>
      </c>
      <c r="U2280" s="34">
        <f>N2280+T2280</f>
        <v/>
      </c>
      <c r="V2280" s="33">
        <f>N2280/S2280</f>
        <v/>
      </c>
      <c r="W2280" s="33">
        <f>T2280/S2280</f>
        <v/>
      </c>
      <c r="X2280" s="33">
        <f>U2280/S2280</f>
        <v/>
      </c>
      <c r="Y2280" s="4">
        <f>IF(T2280&gt;0,1,0)</f>
        <v/>
      </c>
      <c r="Z2280" s="4">
        <f>INDEX('Job Evaluation'!$I$5:$I$40,MATCH(G2280,'Job Evaluation'!$A$5:$A$40,0))</f>
        <v/>
      </c>
      <c r="AA2280" s="4">
        <f>SUMPRODUCT(($C$2:$C$3444=C2280)*($X$2:$X$3444&lt;X2280))+SUMPRODUCT(($C$2:C2280=C2280)*($X$2:X2280=X2280))</f>
        <v/>
      </c>
      <c r="AB2280" s="4">
        <f>MIN(4,INT((AA2280-1)*4/COUNTIF($C$2:$C$3444,C2280))+1)</f>
        <v/>
      </c>
    </row>
    <row r="2281">
      <c r="A2281" s="5" t="inlineStr">
        <is>
          <t>W02655</t>
        </is>
      </c>
      <c r="B2281" s="5" t="inlineStr">
        <is>
          <t>IT · Milan</t>
        </is>
      </c>
      <c r="C2281" s="5" t="inlineStr">
        <is>
          <t>IT</t>
        </is>
      </c>
      <c r="D2281" s="5" t="inlineStr">
        <is>
          <t>Milan</t>
        </is>
      </c>
      <c r="E2281" s="5" t="inlineStr">
        <is>
          <t>HR</t>
        </is>
      </c>
      <c r="F2281" s="5" t="inlineStr">
        <is>
          <t>L2</t>
        </is>
      </c>
      <c r="G2281" s="5" t="inlineStr">
        <is>
          <t>HR L2</t>
        </is>
      </c>
      <c r="H2281" s="5" t="inlineStr">
        <is>
          <t>M</t>
        </is>
      </c>
      <c r="I2281" s="5" t="inlineStr">
        <is>
          <t>Fixed-term</t>
        </is>
      </c>
      <c r="J2281" s="5" t="inlineStr">
        <is>
          <t>Hybrid</t>
        </is>
      </c>
      <c r="K2281" s="5" t="n">
        <v>1</v>
      </c>
      <c r="L2281" s="5" t="n">
        <v>40</v>
      </c>
      <c r="M2281" s="5" t="n">
        <v>3</v>
      </c>
      <c r="N2281" s="41" t="n">
        <v>34300</v>
      </c>
      <c r="O2281" s="41" t="n">
        <v>0</v>
      </c>
      <c r="P2281" s="41" t="n">
        <v>0</v>
      </c>
      <c r="Q2281" s="41" t="n">
        <v>0</v>
      </c>
      <c r="R2281" s="41" t="n">
        <v>0</v>
      </c>
      <c r="S2281" s="28">
        <f>L2281*Settings!$C$7</f>
        <v/>
      </c>
      <c r="T2281" s="34">
        <f>O2281+P2281+Q2281+R2281</f>
        <v/>
      </c>
      <c r="U2281" s="34">
        <f>N2281+T2281</f>
        <v/>
      </c>
      <c r="V2281" s="33">
        <f>N2281/S2281</f>
        <v/>
      </c>
      <c r="W2281" s="33">
        <f>T2281/S2281</f>
        <v/>
      </c>
      <c r="X2281" s="33">
        <f>U2281/S2281</f>
        <v/>
      </c>
      <c r="Y2281" s="4">
        <f>IF(T2281&gt;0,1,0)</f>
        <v/>
      </c>
      <c r="Z2281" s="4">
        <f>INDEX('Job Evaluation'!$I$5:$I$40,MATCH(G2281,'Job Evaluation'!$A$5:$A$40,0))</f>
        <v/>
      </c>
      <c r="AA2281" s="4">
        <f>SUMPRODUCT(($C$2:$C$3444=C2281)*($X$2:$X$3444&lt;X2281))+SUMPRODUCT(($C$2:C2281=C2281)*($X$2:X2281=X2281))</f>
        <v/>
      </c>
      <c r="AB2281" s="4">
        <f>MIN(4,INT((AA2281-1)*4/COUNTIF($C$2:$C$3444,C2281))+1)</f>
        <v/>
      </c>
    </row>
    <row r="2282">
      <c r="A2282" s="5" t="inlineStr">
        <is>
          <t>W02656</t>
        </is>
      </c>
      <c r="B2282" s="5" t="inlineStr">
        <is>
          <t>ES · Barcelona</t>
        </is>
      </c>
      <c r="C2282" s="5" t="inlineStr">
        <is>
          <t>ES</t>
        </is>
      </c>
      <c r="D2282" s="5" t="inlineStr">
        <is>
          <t>Barcelona</t>
        </is>
      </c>
      <c r="E2282" s="5" t="inlineStr">
        <is>
          <t>Sales</t>
        </is>
      </c>
      <c r="F2282" s="5" t="inlineStr">
        <is>
          <t>L1</t>
        </is>
      </c>
      <c r="G2282" s="5" t="inlineStr">
        <is>
          <t>Sales L1</t>
        </is>
      </c>
      <c r="H2282" s="5" t="inlineStr">
        <is>
          <t>M</t>
        </is>
      </c>
      <c r="I2282" s="5" t="inlineStr">
        <is>
          <t>Permanent</t>
        </is>
      </c>
      <c r="J2282" s="5" t="inlineStr">
        <is>
          <t>Remote</t>
        </is>
      </c>
      <c r="K2282" s="5" t="n">
        <v>1</v>
      </c>
      <c r="L2282" s="5" t="n">
        <v>40</v>
      </c>
      <c r="M2282" s="5" t="n">
        <v>3</v>
      </c>
      <c r="N2282" s="41" t="n">
        <v>28500</v>
      </c>
      <c r="O2282" s="41" t="n">
        <v>0</v>
      </c>
      <c r="P2282" s="41" t="n">
        <v>5320</v>
      </c>
      <c r="Q2282" s="41" t="n">
        <v>0</v>
      </c>
      <c r="R2282" s="41" t="n">
        <v>0</v>
      </c>
      <c r="S2282" s="28">
        <f>L2282*Settings!$C$7</f>
        <v/>
      </c>
      <c r="T2282" s="34">
        <f>O2282+P2282+Q2282+R2282</f>
        <v/>
      </c>
      <c r="U2282" s="34">
        <f>N2282+T2282</f>
        <v/>
      </c>
      <c r="V2282" s="33">
        <f>N2282/S2282</f>
        <v/>
      </c>
      <c r="W2282" s="33">
        <f>T2282/S2282</f>
        <v/>
      </c>
      <c r="X2282" s="33">
        <f>U2282/S2282</f>
        <v/>
      </c>
      <c r="Y2282" s="4">
        <f>IF(T2282&gt;0,1,0)</f>
        <v/>
      </c>
      <c r="Z2282" s="4">
        <f>INDEX('Job Evaluation'!$I$5:$I$40,MATCH(G2282,'Job Evaluation'!$A$5:$A$40,0))</f>
        <v/>
      </c>
      <c r="AA2282" s="4">
        <f>SUMPRODUCT(($C$2:$C$3444=C2282)*($X$2:$X$3444&lt;X2282))+SUMPRODUCT(($C$2:C2282=C2282)*($X$2:X2282=X2282))</f>
        <v/>
      </c>
      <c r="AB2282" s="4">
        <f>MIN(4,INT((AA2282-1)*4/COUNTIF($C$2:$C$3444,C2282))+1)</f>
        <v/>
      </c>
    </row>
    <row r="2283">
      <c r="A2283" s="5" t="inlineStr">
        <is>
          <t>W02657</t>
        </is>
      </c>
      <c r="B2283" s="5" t="inlineStr">
        <is>
          <t>PL · Kraków</t>
        </is>
      </c>
      <c r="C2283" s="5" t="inlineStr">
        <is>
          <t>PL</t>
        </is>
      </c>
      <c r="D2283" s="5" t="inlineStr">
        <is>
          <t>Krakow</t>
        </is>
      </c>
      <c r="E2283" s="5" t="inlineStr">
        <is>
          <t>Tech</t>
        </is>
      </c>
      <c r="F2283" s="5" t="inlineStr">
        <is>
          <t>L3</t>
        </is>
      </c>
      <c r="G2283" s="5" t="inlineStr">
        <is>
          <t>Tech L3</t>
        </is>
      </c>
      <c r="H2283" s="5" t="inlineStr">
        <is>
          <t>F</t>
        </is>
      </c>
      <c r="I2283" s="5" t="inlineStr">
        <is>
          <t>Fixed-term</t>
        </is>
      </c>
      <c r="J2283" s="5" t="inlineStr">
        <is>
          <t>Hybrid</t>
        </is>
      </c>
      <c r="K2283" s="5" t="n">
        <v>1</v>
      </c>
      <c r="L2283" s="5" t="n">
        <v>40</v>
      </c>
      <c r="M2283" s="5" t="n">
        <v>2</v>
      </c>
      <c r="N2283" s="41" t="n">
        <v>30600</v>
      </c>
      <c r="O2283" s="41" t="n">
        <v>730</v>
      </c>
      <c r="P2283" s="41" t="n">
        <v>0</v>
      </c>
      <c r="Q2283" s="41" t="n">
        <v>0</v>
      </c>
      <c r="R2283" s="41" t="n">
        <v>0</v>
      </c>
      <c r="S2283" s="28">
        <f>L2283*Settings!$C$7</f>
        <v/>
      </c>
      <c r="T2283" s="34">
        <f>O2283+P2283+Q2283+R2283</f>
        <v/>
      </c>
      <c r="U2283" s="34">
        <f>N2283+T2283</f>
        <v/>
      </c>
      <c r="V2283" s="33">
        <f>N2283/S2283</f>
        <v/>
      </c>
      <c r="W2283" s="33">
        <f>T2283/S2283</f>
        <v/>
      </c>
      <c r="X2283" s="33">
        <f>U2283/S2283</f>
        <v/>
      </c>
      <c r="Y2283" s="4">
        <f>IF(T2283&gt;0,1,0)</f>
        <v/>
      </c>
      <c r="Z2283" s="4">
        <f>INDEX('Job Evaluation'!$I$5:$I$40,MATCH(G2283,'Job Evaluation'!$A$5:$A$40,0))</f>
        <v/>
      </c>
      <c r="AA2283" s="4">
        <f>SUMPRODUCT(($C$2:$C$3444=C2283)*($X$2:$X$3444&lt;X2283))+SUMPRODUCT(($C$2:C2283=C2283)*($X$2:X2283=X2283))</f>
        <v/>
      </c>
      <c r="AB2283" s="4">
        <f>MIN(4,INT((AA2283-1)*4/COUNTIF($C$2:$C$3444,C2283))+1)</f>
        <v/>
      </c>
    </row>
    <row r="2284">
      <c r="A2284" s="5" t="inlineStr">
        <is>
          <t>W02658</t>
        </is>
      </c>
      <c r="B2284" s="5" t="inlineStr">
        <is>
          <t>IT · Milan</t>
        </is>
      </c>
      <c r="C2284" s="5" t="inlineStr">
        <is>
          <t>IT</t>
        </is>
      </c>
      <c r="D2284" s="5" t="inlineStr">
        <is>
          <t>Milan</t>
        </is>
      </c>
      <c r="E2284" s="5" t="inlineStr">
        <is>
          <t>Customer Service</t>
        </is>
      </c>
      <c r="F2284" s="5" t="inlineStr">
        <is>
          <t>L3</t>
        </is>
      </c>
      <c r="G2284" s="5" t="inlineStr">
        <is>
          <t>Customer Service L3</t>
        </is>
      </c>
      <c r="H2284" s="5" t="inlineStr">
        <is>
          <t>M</t>
        </is>
      </c>
      <c r="I2284" s="5" t="inlineStr">
        <is>
          <t>Fixed-term</t>
        </is>
      </c>
      <c r="J2284" s="5" t="inlineStr">
        <is>
          <t>Remote</t>
        </is>
      </c>
      <c r="K2284" s="5" t="n">
        <v>1</v>
      </c>
      <c r="L2284" s="5" t="n">
        <v>40</v>
      </c>
      <c r="M2284" s="5" t="n">
        <v>4</v>
      </c>
      <c r="N2284" s="41" t="n">
        <v>38850</v>
      </c>
      <c r="O2284" s="41" t="n">
        <v>2270</v>
      </c>
      <c r="P2284" s="41" t="n">
        <v>0</v>
      </c>
      <c r="Q2284" s="41" t="n">
        <v>0</v>
      </c>
      <c r="R2284" s="41" t="n">
        <v>0</v>
      </c>
      <c r="S2284" s="28">
        <f>L2284*Settings!$C$7</f>
        <v/>
      </c>
      <c r="T2284" s="34">
        <f>O2284+P2284+Q2284+R2284</f>
        <v/>
      </c>
      <c r="U2284" s="34">
        <f>N2284+T2284</f>
        <v/>
      </c>
      <c r="V2284" s="33">
        <f>N2284/S2284</f>
        <v/>
      </c>
      <c r="W2284" s="33">
        <f>T2284/S2284</f>
        <v/>
      </c>
      <c r="X2284" s="33">
        <f>U2284/S2284</f>
        <v/>
      </c>
      <c r="Y2284" s="4">
        <f>IF(T2284&gt;0,1,0)</f>
        <v/>
      </c>
      <c r="Z2284" s="4">
        <f>INDEX('Job Evaluation'!$I$5:$I$40,MATCH(G2284,'Job Evaluation'!$A$5:$A$40,0))</f>
        <v/>
      </c>
      <c r="AA2284" s="4">
        <f>SUMPRODUCT(($C$2:$C$3444=C2284)*($X$2:$X$3444&lt;X2284))+SUMPRODUCT(($C$2:C2284=C2284)*($X$2:X2284=X2284))</f>
        <v/>
      </c>
      <c r="AB2284" s="4">
        <f>MIN(4,INT((AA2284-1)*4/COUNTIF($C$2:$C$3444,C2284))+1)</f>
        <v/>
      </c>
    </row>
    <row r="2285">
      <c r="A2285" s="5" t="inlineStr">
        <is>
          <t>W02659</t>
        </is>
      </c>
      <c r="B2285" s="5" t="inlineStr">
        <is>
          <t>IT · Milan</t>
        </is>
      </c>
      <c r="C2285" s="5" t="inlineStr">
        <is>
          <t>IT</t>
        </is>
      </c>
      <c r="D2285" s="5" t="inlineStr">
        <is>
          <t>Milan</t>
        </is>
      </c>
      <c r="E2285" s="5" t="inlineStr">
        <is>
          <t>Operations</t>
        </is>
      </c>
      <c r="F2285" s="5" t="inlineStr">
        <is>
          <t>L6</t>
        </is>
      </c>
      <c r="G2285" s="5" t="inlineStr">
        <is>
          <t>Operations L6</t>
        </is>
      </c>
      <c r="H2285" s="5" t="inlineStr">
        <is>
          <t>M</t>
        </is>
      </c>
      <c r="I2285" s="5" t="inlineStr">
        <is>
          <t>Permanent</t>
        </is>
      </c>
      <c r="J2285" s="5" t="inlineStr">
        <is>
          <t>Onsite</t>
        </is>
      </c>
      <c r="K2285" s="5" t="n">
        <v>1</v>
      </c>
      <c r="L2285" s="5" t="n">
        <v>40</v>
      </c>
      <c r="M2285" s="5" t="n">
        <v>5</v>
      </c>
      <c r="N2285" s="41" t="n">
        <v>108150</v>
      </c>
      <c r="O2285" s="41" t="n">
        <v>34450</v>
      </c>
      <c r="P2285" s="41" t="n">
        <v>0</v>
      </c>
      <c r="Q2285" s="41" t="n">
        <v>0</v>
      </c>
      <c r="R2285" s="41" t="n">
        <v>6000</v>
      </c>
      <c r="S2285" s="28">
        <f>L2285*Settings!$C$7</f>
        <v/>
      </c>
      <c r="T2285" s="34">
        <f>O2285+P2285+Q2285+R2285</f>
        <v/>
      </c>
      <c r="U2285" s="34">
        <f>N2285+T2285</f>
        <v/>
      </c>
      <c r="V2285" s="33">
        <f>N2285/S2285</f>
        <v/>
      </c>
      <c r="W2285" s="33">
        <f>T2285/S2285</f>
        <v/>
      </c>
      <c r="X2285" s="33">
        <f>U2285/S2285</f>
        <v/>
      </c>
      <c r="Y2285" s="4">
        <f>IF(T2285&gt;0,1,0)</f>
        <v/>
      </c>
      <c r="Z2285" s="4">
        <f>INDEX('Job Evaluation'!$I$5:$I$40,MATCH(G2285,'Job Evaluation'!$A$5:$A$40,0))</f>
        <v/>
      </c>
      <c r="AA2285" s="4">
        <f>SUMPRODUCT(($C$2:$C$3444=C2285)*($X$2:$X$3444&lt;X2285))+SUMPRODUCT(($C$2:C2285=C2285)*($X$2:X2285=X2285))</f>
        <v/>
      </c>
      <c r="AB2285" s="4">
        <f>MIN(4,INT((AA2285-1)*4/COUNTIF($C$2:$C$3444,C2285))+1)</f>
        <v/>
      </c>
    </row>
    <row r="2286">
      <c r="A2286" s="5" t="inlineStr">
        <is>
          <t>W02660</t>
        </is>
      </c>
      <c r="B2286" s="5" t="inlineStr">
        <is>
          <t>IT · Milan</t>
        </is>
      </c>
      <c r="C2286" s="5" t="inlineStr">
        <is>
          <t>IT</t>
        </is>
      </c>
      <c r="D2286" s="5" t="inlineStr">
        <is>
          <t>Milan</t>
        </is>
      </c>
      <c r="E2286" s="5" t="inlineStr">
        <is>
          <t>Customer Service</t>
        </is>
      </c>
      <c r="F2286" s="5" t="inlineStr">
        <is>
          <t>L3</t>
        </is>
      </c>
      <c r="G2286" s="5" t="inlineStr">
        <is>
          <t>Customer Service L3</t>
        </is>
      </c>
      <c r="H2286" s="5" t="inlineStr">
        <is>
          <t>F</t>
        </is>
      </c>
      <c r="I2286" s="5" t="inlineStr">
        <is>
          <t>Permanent</t>
        </is>
      </c>
      <c r="J2286" s="5" t="inlineStr">
        <is>
          <t>Hybrid</t>
        </is>
      </c>
      <c r="K2286" s="5" t="n">
        <v>1</v>
      </c>
      <c r="L2286" s="5" t="n">
        <v>40</v>
      </c>
      <c r="M2286" s="5" t="n">
        <v>2</v>
      </c>
      <c r="N2286" s="41" t="n">
        <v>33400</v>
      </c>
      <c r="O2286" s="41" t="n">
        <v>830</v>
      </c>
      <c r="P2286" s="41" t="n">
        <v>0</v>
      </c>
      <c r="Q2286" s="41" t="n">
        <v>0</v>
      </c>
      <c r="R2286" s="41" t="n">
        <v>0</v>
      </c>
      <c r="S2286" s="28">
        <f>L2286*Settings!$C$7</f>
        <v/>
      </c>
      <c r="T2286" s="34">
        <f>O2286+P2286+Q2286+R2286</f>
        <v/>
      </c>
      <c r="U2286" s="34">
        <f>N2286+T2286</f>
        <v/>
      </c>
      <c r="V2286" s="33">
        <f>N2286/S2286</f>
        <v/>
      </c>
      <c r="W2286" s="33">
        <f>T2286/S2286</f>
        <v/>
      </c>
      <c r="X2286" s="33">
        <f>U2286/S2286</f>
        <v/>
      </c>
      <c r="Y2286" s="4">
        <f>IF(T2286&gt;0,1,0)</f>
        <v/>
      </c>
      <c r="Z2286" s="4">
        <f>INDEX('Job Evaluation'!$I$5:$I$40,MATCH(G2286,'Job Evaluation'!$A$5:$A$40,0))</f>
        <v/>
      </c>
      <c r="AA2286" s="4">
        <f>SUMPRODUCT(($C$2:$C$3444=C2286)*($X$2:$X$3444&lt;X2286))+SUMPRODUCT(($C$2:C2286=C2286)*($X$2:X2286=X2286))</f>
        <v/>
      </c>
      <c r="AB2286" s="4">
        <f>MIN(4,INT((AA2286-1)*4/COUNTIF($C$2:$C$3444,C2286))+1)</f>
        <v/>
      </c>
    </row>
    <row r="2287">
      <c r="A2287" s="5" t="inlineStr">
        <is>
          <t>W02661</t>
        </is>
      </c>
      <c r="B2287" s="5" t="inlineStr">
        <is>
          <t>DE · Munich</t>
        </is>
      </c>
      <c r="C2287" s="5" t="inlineStr">
        <is>
          <t>DE</t>
        </is>
      </c>
      <c r="D2287" s="5" t="inlineStr">
        <is>
          <t>Munich</t>
        </is>
      </c>
      <c r="E2287" s="5" t="inlineStr">
        <is>
          <t>Sales</t>
        </is>
      </c>
      <c r="F2287" s="5" t="inlineStr">
        <is>
          <t>L4</t>
        </is>
      </c>
      <c r="G2287" s="5" t="inlineStr">
        <is>
          <t>Sales L4</t>
        </is>
      </c>
      <c r="H2287" s="5" t="inlineStr">
        <is>
          <t>M</t>
        </is>
      </c>
      <c r="I2287" s="5" t="inlineStr">
        <is>
          <t>Permanent</t>
        </is>
      </c>
      <c r="J2287" s="5" t="inlineStr">
        <is>
          <t>Hybrid</t>
        </is>
      </c>
      <c r="K2287" s="5" t="n">
        <v>1</v>
      </c>
      <c r="L2287" s="5" t="n">
        <v>40</v>
      </c>
      <c r="M2287" s="5" t="n">
        <v>3</v>
      </c>
      <c r="N2287" s="41" t="n">
        <v>79900</v>
      </c>
      <c r="O2287" s="41" t="n">
        <v>5840</v>
      </c>
      <c r="P2287" s="41" t="n">
        <v>11590</v>
      </c>
      <c r="Q2287" s="41" t="n">
        <v>0</v>
      </c>
      <c r="R2287" s="41" t="n">
        <v>0</v>
      </c>
      <c r="S2287" s="28">
        <f>L2287*Settings!$C$7</f>
        <v/>
      </c>
      <c r="T2287" s="34">
        <f>O2287+P2287+Q2287+R2287</f>
        <v/>
      </c>
      <c r="U2287" s="34">
        <f>N2287+T2287</f>
        <v/>
      </c>
      <c r="V2287" s="33">
        <f>N2287/S2287</f>
        <v/>
      </c>
      <c r="W2287" s="33">
        <f>T2287/S2287</f>
        <v/>
      </c>
      <c r="X2287" s="33">
        <f>U2287/S2287</f>
        <v/>
      </c>
      <c r="Y2287" s="4">
        <f>IF(T2287&gt;0,1,0)</f>
        <v/>
      </c>
      <c r="Z2287" s="4">
        <f>INDEX('Job Evaluation'!$I$5:$I$40,MATCH(G2287,'Job Evaluation'!$A$5:$A$40,0))</f>
        <v/>
      </c>
      <c r="AA2287" s="4">
        <f>SUMPRODUCT(($C$2:$C$3444=C2287)*($X$2:$X$3444&lt;X2287))+SUMPRODUCT(($C$2:C2287=C2287)*($X$2:X2287=X2287))</f>
        <v/>
      </c>
      <c r="AB2287" s="4">
        <f>MIN(4,INT((AA2287-1)*4/COUNTIF($C$2:$C$3444,C2287))+1)</f>
        <v/>
      </c>
    </row>
    <row r="2288">
      <c r="A2288" s="5" t="inlineStr">
        <is>
          <t>W02662</t>
        </is>
      </c>
      <c r="B2288" s="5" t="inlineStr">
        <is>
          <t>IT · Milan</t>
        </is>
      </c>
      <c r="C2288" s="5" t="inlineStr">
        <is>
          <t>IT</t>
        </is>
      </c>
      <c r="D2288" s="5" t="inlineStr">
        <is>
          <t>Milan</t>
        </is>
      </c>
      <c r="E2288" s="5" t="inlineStr">
        <is>
          <t>Customer Service</t>
        </is>
      </c>
      <c r="F2288" s="5" t="inlineStr">
        <is>
          <t>L5</t>
        </is>
      </c>
      <c r="G2288" s="5" t="inlineStr">
        <is>
          <t>Customer Service L5</t>
        </is>
      </c>
      <c r="H2288" s="5" t="inlineStr">
        <is>
          <t>F</t>
        </is>
      </c>
      <c r="I2288" s="5" t="inlineStr">
        <is>
          <t>Permanent</t>
        </is>
      </c>
      <c r="J2288" s="5" t="inlineStr">
        <is>
          <t>Hybrid</t>
        </is>
      </c>
      <c r="K2288" s="5" t="n">
        <v>1</v>
      </c>
      <c r="L2288" s="5" t="n">
        <v>40</v>
      </c>
      <c r="M2288" s="5" t="n">
        <v>3</v>
      </c>
      <c r="N2288" s="41" t="n">
        <v>57350</v>
      </c>
      <c r="O2288" s="41" t="n">
        <v>7540</v>
      </c>
      <c r="P2288" s="41" t="n">
        <v>0</v>
      </c>
      <c r="Q2288" s="41" t="n">
        <v>0</v>
      </c>
      <c r="R2288" s="41" t="n">
        <v>6000</v>
      </c>
      <c r="S2288" s="28">
        <f>L2288*Settings!$C$7</f>
        <v/>
      </c>
      <c r="T2288" s="34">
        <f>O2288+P2288+Q2288+R2288</f>
        <v/>
      </c>
      <c r="U2288" s="34">
        <f>N2288+T2288</f>
        <v/>
      </c>
      <c r="V2288" s="33">
        <f>N2288/S2288</f>
        <v/>
      </c>
      <c r="W2288" s="33">
        <f>T2288/S2288</f>
        <v/>
      </c>
      <c r="X2288" s="33">
        <f>U2288/S2288</f>
        <v/>
      </c>
      <c r="Y2288" s="4">
        <f>IF(T2288&gt;0,1,0)</f>
        <v/>
      </c>
      <c r="Z2288" s="4">
        <f>INDEX('Job Evaluation'!$I$5:$I$40,MATCH(G2288,'Job Evaluation'!$A$5:$A$40,0))</f>
        <v/>
      </c>
      <c r="AA2288" s="4">
        <f>SUMPRODUCT(($C$2:$C$3444=C2288)*($X$2:$X$3444&lt;X2288))+SUMPRODUCT(($C$2:C2288=C2288)*($X$2:X2288=X2288))</f>
        <v/>
      </c>
      <c r="AB2288" s="4">
        <f>MIN(4,INT((AA2288-1)*4/COUNTIF($C$2:$C$3444,C2288))+1)</f>
        <v/>
      </c>
    </row>
    <row r="2289">
      <c r="A2289" s="5" t="inlineStr">
        <is>
          <t>W02663</t>
        </is>
      </c>
      <c r="B2289" s="5" t="inlineStr">
        <is>
          <t>PL · Kraków</t>
        </is>
      </c>
      <c r="C2289" s="5" t="inlineStr">
        <is>
          <t>PL</t>
        </is>
      </c>
      <c r="D2289" s="5" t="inlineStr">
        <is>
          <t>Krakow</t>
        </is>
      </c>
      <c r="E2289" s="5" t="inlineStr">
        <is>
          <t>Operations</t>
        </is>
      </c>
      <c r="F2289" s="5" t="inlineStr">
        <is>
          <t>L5</t>
        </is>
      </c>
      <c r="G2289" s="5" t="inlineStr">
        <is>
          <t>Operations L5</t>
        </is>
      </c>
      <c r="H2289" s="5" t="inlineStr">
        <is>
          <t>F</t>
        </is>
      </c>
      <c r="I2289" s="5" t="inlineStr">
        <is>
          <t>Permanent</t>
        </is>
      </c>
      <c r="J2289" s="5" t="inlineStr">
        <is>
          <t>Hybrid</t>
        </is>
      </c>
      <c r="K2289" s="5" t="n">
        <v>1</v>
      </c>
      <c r="L2289" s="5" t="n">
        <v>40</v>
      </c>
      <c r="M2289" s="5" t="n">
        <v>3</v>
      </c>
      <c r="N2289" s="41" t="n">
        <v>48250</v>
      </c>
      <c r="O2289" s="41" t="n">
        <v>6230</v>
      </c>
      <c r="P2289" s="41" t="n">
        <v>0</v>
      </c>
      <c r="Q2289" s="41" t="n">
        <v>0</v>
      </c>
      <c r="R2289" s="41" t="n">
        <v>4200</v>
      </c>
      <c r="S2289" s="28">
        <f>L2289*Settings!$C$7</f>
        <v/>
      </c>
      <c r="T2289" s="34">
        <f>O2289+P2289+Q2289+R2289</f>
        <v/>
      </c>
      <c r="U2289" s="34">
        <f>N2289+T2289</f>
        <v/>
      </c>
      <c r="V2289" s="33">
        <f>N2289/S2289</f>
        <v/>
      </c>
      <c r="W2289" s="33">
        <f>T2289/S2289</f>
        <v/>
      </c>
      <c r="X2289" s="33">
        <f>U2289/S2289</f>
        <v/>
      </c>
      <c r="Y2289" s="4">
        <f>IF(T2289&gt;0,1,0)</f>
        <v/>
      </c>
      <c r="Z2289" s="4">
        <f>INDEX('Job Evaluation'!$I$5:$I$40,MATCH(G2289,'Job Evaluation'!$A$5:$A$40,0))</f>
        <v/>
      </c>
      <c r="AA2289" s="4">
        <f>SUMPRODUCT(($C$2:$C$3444=C2289)*($X$2:$X$3444&lt;X2289))+SUMPRODUCT(($C$2:C2289=C2289)*($X$2:X2289=X2289))</f>
        <v/>
      </c>
      <c r="AB2289" s="4">
        <f>MIN(4,INT((AA2289-1)*4/COUNTIF($C$2:$C$3444,C2289))+1)</f>
        <v/>
      </c>
    </row>
    <row r="2290">
      <c r="A2290" s="5" t="inlineStr">
        <is>
          <t>W02665</t>
        </is>
      </c>
      <c r="B2290" s="5" t="inlineStr">
        <is>
          <t>IT · Milan</t>
        </is>
      </c>
      <c r="C2290" s="5" t="inlineStr">
        <is>
          <t>IT</t>
        </is>
      </c>
      <c r="D2290" s="5" t="inlineStr">
        <is>
          <t>Milan</t>
        </is>
      </c>
      <c r="E2290" s="5" t="inlineStr">
        <is>
          <t>Tech</t>
        </is>
      </c>
      <c r="F2290" s="5" t="inlineStr">
        <is>
          <t>L1</t>
        </is>
      </c>
      <c r="G2290" s="5" t="inlineStr">
        <is>
          <t>Tech L1</t>
        </is>
      </c>
      <c r="H2290" s="5" t="inlineStr">
        <is>
          <t>M</t>
        </is>
      </c>
      <c r="I2290" s="5" t="inlineStr">
        <is>
          <t>Permanent</t>
        </is>
      </c>
      <c r="J2290" s="5" t="inlineStr">
        <is>
          <t>Hybrid</t>
        </is>
      </c>
      <c r="K2290" s="5" t="n">
        <v>1</v>
      </c>
      <c r="L2290" s="5" t="n">
        <v>40</v>
      </c>
      <c r="M2290" s="5" t="n">
        <v>3</v>
      </c>
      <c r="N2290" s="41" t="n">
        <v>29750</v>
      </c>
      <c r="O2290" s="41" t="n">
        <v>0</v>
      </c>
      <c r="P2290" s="41" t="n">
        <v>0</v>
      </c>
      <c r="Q2290" s="41" t="n">
        <v>0</v>
      </c>
      <c r="R2290" s="41" t="n">
        <v>0</v>
      </c>
      <c r="S2290" s="28">
        <f>L2290*Settings!$C$7</f>
        <v/>
      </c>
      <c r="T2290" s="34">
        <f>O2290+P2290+Q2290+R2290</f>
        <v/>
      </c>
      <c r="U2290" s="34">
        <f>N2290+T2290</f>
        <v/>
      </c>
      <c r="V2290" s="33">
        <f>N2290/S2290</f>
        <v/>
      </c>
      <c r="W2290" s="33">
        <f>T2290/S2290</f>
        <v/>
      </c>
      <c r="X2290" s="33">
        <f>U2290/S2290</f>
        <v/>
      </c>
      <c r="Y2290" s="4">
        <f>IF(T2290&gt;0,1,0)</f>
        <v/>
      </c>
      <c r="Z2290" s="4">
        <f>INDEX('Job Evaluation'!$I$5:$I$40,MATCH(G2290,'Job Evaluation'!$A$5:$A$40,0))</f>
        <v/>
      </c>
      <c r="AA2290" s="4">
        <f>SUMPRODUCT(($C$2:$C$3444=C2290)*($X$2:$X$3444&lt;X2290))+SUMPRODUCT(($C$2:C2290=C2290)*($X$2:X2290=X2290))</f>
        <v/>
      </c>
      <c r="AB2290" s="4">
        <f>MIN(4,INT((AA2290-1)*4/COUNTIF($C$2:$C$3444,C2290))+1)</f>
        <v/>
      </c>
    </row>
    <row r="2291">
      <c r="A2291" s="5" t="inlineStr">
        <is>
          <t>W02666</t>
        </is>
      </c>
      <c r="B2291" s="5" t="inlineStr">
        <is>
          <t>DE · Munich</t>
        </is>
      </c>
      <c r="C2291" s="5" t="inlineStr">
        <is>
          <t>DE</t>
        </is>
      </c>
      <c r="D2291" s="5" t="inlineStr">
        <is>
          <t>Munich</t>
        </is>
      </c>
      <c r="E2291" s="5" t="inlineStr">
        <is>
          <t>Finance</t>
        </is>
      </c>
      <c r="F2291" s="5" t="inlineStr">
        <is>
          <t>L5</t>
        </is>
      </c>
      <c r="G2291" s="5" t="inlineStr">
        <is>
          <t>Finance L5</t>
        </is>
      </c>
      <c r="H2291" s="5" t="inlineStr">
        <is>
          <t>F</t>
        </is>
      </c>
      <c r="I2291" s="5" t="inlineStr">
        <is>
          <t>Fixed-term</t>
        </is>
      </c>
      <c r="J2291" s="5" t="inlineStr">
        <is>
          <t>Hybrid</t>
        </is>
      </c>
      <c r="K2291" s="5" t="n">
        <v>1</v>
      </c>
      <c r="L2291" s="5" t="n">
        <v>40</v>
      </c>
      <c r="M2291" s="5" t="n">
        <v>3</v>
      </c>
      <c r="N2291" s="41" t="n">
        <v>116200</v>
      </c>
      <c r="O2291" s="41" t="n">
        <v>15090</v>
      </c>
      <c r="P2291" s="41" t="n">
        <v>0</v>
      </c>
      <c r="Q2291" s="41" t="n">
        <v>0</v>
      </c>
      <c r="R2291" s="41" t="n">
        <v>7200</v>
      </c>
      <c r="S2291" s="28">
        <f>L2291*Settings!$C$7</f>
        <v/>
      </c>
      <c r="T2291" s="34">
        <f>O2291+P2291+Q2291+R2291</f>
        <v/>
      </c>
      <c r="U2291" s="34">
        <f>N2291+T2291</f>
        <v/>
      </c>
      <c r="V2291" s="33">
        <f>N2291/S2291</f>
        <v/>
      </c>
      <c r="W2291" s="33">
        <f>T2291/S2291</f>
        <v/>
      </c>
      <c r="X2291" s="33">
        <f>U2291/S2291</f>
        <v/>
      </c>
      <c r="Y2291" s="4">
        <f>IF(T2291&gt;0,1,0)</f>
        <v/>
      </c>
      <c r="Z2291" s="4">
        <f>INDEX('Job Evaluation'!$I$5:$I$40,MATCH(G2291,'Job Evaluation'!$A$5:$A$40,0))</f>
        <v/>
      </c>
      <c r="AA2291" s="4">
        <f>SUMPRODUCT(($C$2:$C$3444=C2291)*($X$2:$X$3444&lt;X2291))+SUMPRODUCT(($C$2:C2291=C2291)*($X$2:X2291=X2291))</f>
        <v/>
      </c>
      <c r="AB2291" s="4">
        <f>MIN(4,INT((AA2291-1)*4/COUNTIF($C$2:$C$3444,C2291))+1)</f>
        <v/>
      </c>
    </row>
    <row r="2292">
      <c r="A2292" s="5" t="inlineStr">
        <is>
          <t>W02667</t>
        </is>
      </c>
      <c r="B2292" s="5" t="inlineStr">
        <is>
          <t>PL · Kraków</t>
        </is>
      </c>
      <c r="C2292" s="5" t="inlineStr">
        <is>
          <t>PL</t>
        </is>
      </c>
      <c r="D2292" s="5" t="inlineStr">
        <is>
          <t>Krakow</t>
        </is>
      </c>
      <c r="E2292" s="5" t="inlineStr">
        <is>
          <t>Finance</t>
        </is>
      </c>
      <c r="F2292" s="5" t="inlineStr">
        <is>
          <t>L5</t>
        </is>
      </c>
      <c r="G2292" s="5" t="inlineStr">
        <is>
          <t>Finance L5</t>
        </is>
      </c>
      <c r="H2292" s="5" t="inlineStr">
        <is>
          <t>F</t>
        </is>
      </c>
      <c r="I2292" s="5" t="inlineStr">
        <is>
          <t>Permanent</t>
        </is>
      </c>
      <c r="J2292" s="5" t="inlineStr">
        <is>
          <t>Onsite</t>
        </is>
      </c>
      <c r="K2292" s="5" t="n">
        <v>1</v>
      </c>
      <c r="L2292" s="5" t="n">
        <v>40</v>
      </c>
      <c r="M2292" s="5" t="n">
        <v>3</v>
      </c>
      <c r="N2292" s="41" t="n">
        <v>72700</v>
      </c>
      <c r="O2292" s="41" t="n">
        <v>7610</v>
      </c>
      <c r="P2292" s="41" t="n">
        <v>0</v>
      </c>
      <c r="Q2292" s="41" t="n">
        <v>0</v>
      </c>
      <c r="R2292" s="41" t="n">
        <v>4200</v>
      </c>
      <c r="S2292" s="28">
        <f>L2292*Settings!$C$7</f>
        <v/>
      </c>
      <c r="T2292" s="34">
        <f>O2292+P2292+Q2292+R2292</f>
        <v/>
      </c>
      <c r="U2292" s="34">
        <f>N2292+T2292</f>
        <v/>
      </c>
      <c r="V2292" s="33">
        <f>N2292/S2292</f>
        <v/>
      </c>
      <c r="W2292" s="33">
        <f>T2292/S2292</f>
        <v/>
      </c>
      <c r="X2292" s="33">
        <f>U2292/S2292</f>
        <v/>
      </c>
      <c r="Y2292" s="4">
        <f>IF(T2292&gt;0,1,0)</f>
        <v/>
      </c>
      <c r="Z2292" s="4">
        <f>INDEX('Job Evaluation'!$I$5:$I$40,MATCH(G2292,'Job Evaluation'!$A$5:$A$40,0))</f>
        <v/>
      </c>
      <c r="AA2292" s="4">
        <f>SUMPRODUCT(($C$2:$C$3444=C2292)*($X$2:$X$3444&lt;X2292))+SUMPRODUCT(($C$2:C2292=C2292)*($X$2:X2292=X2292))</f>
        <v/>
      </c>
      <c r="AB2292" s="4">
        <f>MIN(4,INT((AA2292-1)*4/COUNTIF($C$2:$C$3444,C2292))+1)</f>
        <v/>
      </c>
    </row>
    <row r="2293">
      <c r="A2293" s="5" t="inlineStr">
        <is>
          <t>W02668</t>
        </is>
      </c>
      <c r="B2293" s="5" t="inlineStr">
        <is>
          <t>PL · Kraków</t>
        </is>
      </c>
      <c r="C2293" s="5" t="inlineStr">
        <is>
          <t>PL</t>
        </is>
      </c>
      <c r="D2293" s="5" t="inlineStr">
        <is>
          <t>Krakow</t>
        </is>
      </c>
      <c r="E2293" s="5" t="inlineStr">
        <is>
          <t>Operations</t>
        </is>
      </c>
      <c r="F2293" s="5" t="inlineStr">
        <is>
          <t>L1</t>
        </is>
      </c>
      <c r="G2293" s="5" t="inlineStr">
        <is>
          <t>Operations L1</t>
        </is>
      </c>
      <c r="H2293" s="5" t="inlineStr">
        <is>
          <t>F</t>
        </is>
      </c>
      <c r="I2293" s="5" t="inlineStr">
        <is>
          <t>Permanent</t>
        </is>
      </c>
      <c r="J2293" s="5" t="inlineStr">
        <is>
          <t>Onsite</t>
        </is>
      </c>
      <c r="K2293" s="5" t="n">
        <v>1</v>
      </c>
      <c r="L2293" s="5" t="n">
        <v>40</v>
      </c>
      <c r="M2293" s="5" t="n">
        <v>1</v>
      </c>
      <c r="N2293" s="41" t="n">
        <v>19650</v>
      </c>
      <c r="O2293" s="41" t="n">
        <v>0</v>
      </c>
      <c r="P2293" s="41" t="n">
        <v>0</v>
      </c>
      <c r="Q2293" s="41" t="n">
        <v>840</v>
      </c>
      <c r="R2293" s="41" t="n">
        <v>0</v>
      </c>
      <c r="S2293" s="28">
        <f>L2293*Settings!$C$7</f>
        <v/>
      </c>
      <c r="T2293" s="34">
        <f>O2293+P2293+Q2293+R2293</f>
        <v/>
      </c>
      <c r="U2293" s="34">
        <f>N2293+T2293</f>
        <v/>
      </c>
      <c r="V2293" s="33">
        <f>N2293/S2293</f>
        <v/>
      </c>
      <c r="W2293" s="33">
        <f>T2293/S2293</f>
        <v/>
      </c>
      <c r="X2293" s="33">
        <f>U2293/S2293</f>
        <v/>
      </c>
      <c r="Y2293" s="4">
        <f>IF(T2293&gt;0,1,0)</f>
        <v/>
      </c>
      <c r="Z2293" s="4">
        <f>INDEX('Job Evaluation'!$I$5:$I$40,MATCH(G2293,'Job Evaluation'!$A$5:$A$40,0))</f>
        <v/>
      </c>
      <c r="AA2293" s="4">
        <f>SUMPRODUCT(($C$2:$C$3444=C2293)*($X$2:$X$3444&lt;X2293))+SUMPRODUCT(($C$2:C2293=C2293)*($X$2:X2293=X2293))</f>
        <v/>
      </c>
      <c r="AB2293" s="4">
        <f>MIN(4,INT((AA2293-1)*4/COUNTIF($C$2:$C$3444,C2293))+1)</f>
        <v/>
      </c>
    </row>
    <row r="2294">
      <c r="A2294" s="5" t="inlineStr">
        <is>
          <t>W02669</t>
        </is>
      </c>
      <c r="B2294" s="5" t="inlineStr">
        <is>
          <t>DE · Munich</t>
        </is>
      </c>
      <c r="C2294" s="5" t="inlineStr">
        <is>
          <t>DE</t>
        </is>
      </c>
      <c r="D2294" s="5" t="inlineStr">
        <is>
          <t>Munich</t>
        </is>
      </c>
      <c r="E2294" s="5" t="inlineStr">
        <is>
          <t>Finance</t>
        </is>
      </c>
      <c r="F2294" s="5" t="inlineStr">
        <is>
          <t>L2</t>
        </is>
      </c>
      <c r="G2294" s="5" t="inlineStr">
        <is>
          <t>Finance L2</t>
        </is>
      </c>
      <c r="H2294" s="5" t="inlineStr">
        <is>
          <t>F</t>
        </is>
      </c>
      <c r="I2294" s="5" t="inlineStr">
        <is>
          <t>Permanent</t>
        </is>
      </c>
      <c r="J2294" s="5" t="inlineStr">
        <is>
          <t>Onsite</t>
        </is>
      </c>
      <c r="K2294" s="5" t="n">
        <v>1</v>
      </c>
      <c r="L2294" s="5" t="n">
        <v>40</v>
      </c>
      <c r="M2294" s="5" t="n">
        <v>2</v>
      </c>
      <c r="N2294" s="41" t="n">
        <v>49750</v>
      </c>
      <c r="O2294" s="41" t="n">
        <v>0</v>
      </c>
      <c r="P2294" s="41" t="n">
        <v>0</v>
      </c>
      <c r="Q2294" s="41" t="n">
        <v>0</v>
      </c>
      <c r="R2294" s="41" t="n">
        <v>0</v>
      </c>
      <c r="S2294" s="28">
        <f>L2294*Settings!$C$7</f>
        <v/>
      </c>
      <c r="T2294" s="34">
        <f>O2294+P2294+Q2294+R2294</f>
        <v/>
      </c>
      <c r="U2294" s="34">
        <f>N2294+T2294</f>
        <v/>
      </c>
      <c r="V2294" s="33">
        <f>N2294/S2294</f>
        <v/>
      </c>
      <c r="W2294" s="33">
        <f>T2294/S2294</f>
        <v/>
      </c>
      <c r="X2294" s="33">
        <f>U2294/S2294</f>
        <v/>
      </c>
      <c r="Y2294" s="4">
        <f>IF(T2294&gt;0,1,0)</f>
        <v/>
      </c>
      <c r="Z2294" s="4">
        <f>INDEX('Job Evaluation'!$I$5:$I$40,MATCH(G2294,'Job Evaluation'!$A$5:$A$40,0))</f>
        <v/>
      </c>
      <c r="AA2294" s="4">
        <f>SUMPRODUCT(($C$2:$C$3444=C2294)*($X$2:$X$3444&lt;X2294))+SUMPRODUCT(($C$2:C2294=C2294)*($X$2:X2294=X2294))</f>
        <v/>
      </c>
      <c r="AB2294" s="4">
        <f>MIN(4,INT((AA2294-1)*4/COUNTIF($C$2:$C$3444,C2294))+1)</f>
        <v/>
      </c>
    </row>
    <row r="2295">
      <c r="A2295" s="5" t="inlineStr">
        <is>
          <t>W02671</t>
        </is>
      </c>
      <c r="B2295" s="5" t="inlineStr">
        <is>
          <t>IT · Milan</t>
        </is>
      </c>
      <c r="C2295" s="5" t="inlineStr">
        <is>
          <t>IT</t>
        </is>
      </c>
      <c r="D2295" s="5" t="inlineStr">
        <is>
          <t>Milan</t>
        </is>
      </c>
      <c r="E2295" s="5" t="inlineStr">
        <is>
          <t>Tech</t>
        </is>
      </c>
      <c r="F2295" s="5" t="inlineStr">
        <is>
          <t>L5</t>
        </is>
      </c>
      <c r="G2295" s="5" t="inlineStr">
        <is>
          <t>Tech L5</t>
        </is>
      </c>
      <c r="H2295" s="5" t="inlineStr">
        <is>
          <t>M</t>
        </is>
      </c>
      <c r="I2295" s="5" t="inlineStr">
        <is>
          <t>Permanent</t>
        </is>
      </c>
      <c r="J2295" s="5" t="inlineStr">
        <is>
          <t>Remote</t>
        </is>
      </c>
      <c r="K2295" s="5" t="n">
        <v>1</v>
      </c>
      <c r="L2295" s="5" t="n">
        <v>40</v>
      </c>
      <c r="M2295" s="5" t="n">
        <v>4</v>
      </c>
      <c r="N2295" s="41" t="n">
        <v>95400</v>
      </c>
      <c r="O2295" s="41" t="n">
        <v>13860</v>
      </c>
      <c r="P2295" s="41" t="n">
        <v>0</v>
      </c>
      <c r="Q2295" s="41" t="n">
        <v>0</v>
      </c>
      <c r="R2295" s="41" t="n">
        <v>6000</v>
      </c>
      <c r="S2295" s="28">
        <f>L2295*Settings!$C$7</f>
        <v/>
      </c>
      <c r="T2295" s="34">
        <f>O2295+P2295+Q2295+R2295</f>
        <v/>
      </c>
      <c r="U2295" s="34">
        <f>N2295+T2295</f>
        <v/>
      </c>
      <c r="V2295" s="33">
        <f>N2295/S2295</f>
        <v/>
      </c>
      <c r="W2295" s="33">
        <f>T2295/S2295</f>
        <v/>
      </c>
      <c r="X2295" s="33">
        <f>U2295/S2295</f>
        <v/>
      </c>
      <c r="Y2295" s="4">
        <f>IF(T2295&gt;0,1,0)</f>
        <v/>
      </c>
      <c r="Z2295" s="4">
        <f>INDEX('Job Evaluation'!$I$5:$I$40,MATCH(G2295,'Job Evaluation'!$A$5:$A$40,0))</f>
        <v/>
      </c>
      <c r="AA2295" s="4">
        <f>SUMPRODUCT(($C$2:$C$3444=C2295)*($X$2:$X$3444&lt;X2295))+SUMPRODUCT(($C$2:C2295=C2295)*($X$2:X2295=X2295))</f>
        <v/>
      </c>
      <c r="AB2295" s="4">
        <f>MIN(4,INT((AA2295-1)*4/COUNTIF($C$2:$C$3444,C2295))+1)</f>
        <v/>
      </c>
    </row>
    <row r="2296">
      <c r="A2296" s="5" t="inlineStr">
        <is>
          <t>W02673</t>
        </is>
      </c>
      <c r="B2296" s="5" t="inlineStr">
        <is>
          <t>IT · Milan</t>
        </is>
      </c>
      <c r="C2296" s="5" t="inlineStr">
        <is>
          <t>IT</t>
        </is>
      </c>
      <c r="D2296" s="5" t="inlineStr">
        <is>
          <t>Milan</t>
        </is>
      </c>
      <c r="E2296" s="5" t="inlineStr">
        <is>
          <t>Customer Service</t>
        </is>
      </c>
      <c r="F2296" s="5" t="inlineStr">
        <is>
          <t>L3</t>
        </is>
      </c>
      <c r="G2296" s="5" t="inlineStr">
        <is>
          <t>Customer Service L3</t>
        </is>
      </c>
      <c r="H2296" s="5" t="inlineStr">
        <is>
          <t>M</t>
        </is>
      </c>
      <c r="I2296" s="5" t="inlineStr">
        <is>
          <t>Permanent</t>
        </is>
      </c>
      <c r="J2296" s="5" t="inlineStr">
        <is>
          <t>Remote</t>
        </is>
      </c>
      <c r="K2296" s="5" t="n">
        <v>0.8</v>
      </c>
      <c r="L2296" s="5" t="n">
        <v>32</v>
      </c>
      <c r="M2296" s="5" t="n">
        <v>2</v>
      </c>
      <c r="N2296" s="41" t="n">
        <v>29160</v>
      </c>
      <c r="O2296" s="41" t="n">
        <v>800</v>
      </c>
      <c r="P2296" s="41" t="n">
        <v>0</v>
      </c>
      <c r="Q2296" s="41" t="n">
        <v>0</v>
      </c>
      <c r="R2296" s="41" t="n">
        <v>0</v>
      </c>
      <c r="S2296" s="28">
        <f>L2296*Settings!$C$7</f>
        <v/>
      </c>
      <c r="T2296" s="34">
        <f>O2296+P2296+Q2296+R2296</f>
        <v/>
      </c>
      <c r="U2296" s="34">
        <f>N2296+T2296</f>
        <v/>
      </c>
      <c r="V2296" s="33">
        <f>N2296/S2296</f>
        <v/>
      </c>
      <c r="W2296" s="33">
        <f>T2296/S2296</f>
        <v/>
      </c>
      <c r="X2296" s="33">
        <f>U2296/S2296</f>
        <v/>
      </c>
      <c r="Y2296" s="4">
        <f>IF(T2296&gt;0,1,0)</f>
        <v/>
      </c>
      <c r="Z2296" s="4">
        <f>INDEX('Job Evaluation'!$I$5:$I$40,MATCH(G2296,'Job Evaluation'!$A$5:$A$40,0))</f>
        <v/>
      </c>
      <c r="AA2296" s="4">
        <f>SUMPRODUCT(($C$2:$C$3444=C2296)*($X$2:$X$3444&lt;X2296))+SUMPRODUCT(($C$2:C2296=C2296)*($X$2:X2296=X2296))</f>
        <v/>
      </c>
      <c r="AB2296" s="4">
        <f>MIN(4,INT((AA2296-1)*4/COUNTIF($C$2:$C$3444,C2296))+1)</f>
        <v/>
      </c>
    </row>
    <row r="2297">
      <c r="A2297" s="5" t="inlineStr">
        <is>
          <t>W02675</t>
        </is>
      </c>
      <c r="B2297" s="5" t="inlineStr">
        <is>
          <t>DE · Munich</t>
        </is>
      </c>
      <c r="C2297" s="5" t="inlineStr">
        <is>
          <t>DE</t>
        </is>
      </c>
      <c r="D2297" s="5" t="inlineStr">
        <is>
          <t>Munich</t>
        </is>
      </c>
      <c r="E2297" s="5" t="inlineStr">
        <is>
          <t>Customer Service</t>
        </is>
      </c>
      <c r="F2297" s="5" t="inlineStr">
        <is>
          <t>L1</t>
        </is>
      </c>
      <c r="G2297" s="5" t="inlineStr">
        <is>
          <t>Customer Service L1</t>
        </is>
      </c>
      <c r="H2297" s="5" t="inlineStr">
        <is>
          <t>F</t>
        </is>
      </c>
      <c r="I2297" s="5" t="inlineStr">
        <is>
          <t>Fixed-term</t>
        </is>
      </c>
      <c r="J2297" s="5" t="inlineStr">
        <is>
          <t>Hybrid</t>
        </is>
      </c>
      <c r="K2297" s="5" t="n">
        <v>1</v>
      </c>
      <c r="L2297" s="5" t="n">
        <v>40</v>
      </c>
      <c r="M2297" s="5" t="n">
        <v>4</v>
      </c>
      <c r="N2297" s="41" t="n">
        <v>29050</v>
      </c>
      <c r="O2297" s="41" t="n">
        <v>0</v>
      </c>
      <c r="P2297" s="41" t="n">
        <v>0</v>
      </c>
      <c r="Q2297" s="41" t="n">
        <v>0</v>
      </c>
      <c r="R2297" s="41" t="n">
        <v>0</v>
      </c>
      <c r="S2297" s="28">
        <f>L2297*Settings!$C$7</f>
        <v/>
      </c>
      <c r="T2297" s="34">
        <f>O2297+P2297+Q2297+R2297</f>
        <v/>
      </c>
      <c r="U2297" s="34">
        <f>N2297+T2297</f>
        <v/>
      </c>
      <c r="V2297" s="33">
        <f>N2297/S2297</f>
        <v/>
      </c>
      <c r="W2297" s="33">
        <f>T2297/S2297</f>
        <v/>
      </c>
      <c r="X2297" s="33">
        <f>U2297/S2297</f>
        <v/>
      </c>
      <c r="Y2297" s="4">
        <f>IF(T2297&gt;0,1,0)</f>
        <v/>
      </c>
      <c r="Z2297" s="4">
        <f>INDEX('Job Evaluation'!$I$5:$I$40,MATCH(G2297,'Job Evaluation'!$A$5:$A$40,0))</f>
        <v/>
      </c>
      <c r="AA2297" s="4">
        <f>SUMPRODUCT(($C$2:$C$3444=C2297)*($X$2:$X$3444&lt;X2297))+SUMPRODUCT(($C$2:C2297=C2297)*($X$2:X2297=X2297))</f>
        <v/>
      </c>
      <c r="AB2297" s="4">
        <f>MIN(4,INT((AA2297-1)*4/COUNTIF($C$2:$C$3444,C2297))+1)</f>
        <v/>
      </c>
    </row>
    <row r="2298">
      <c r="A2298" s="5" t="inlineStr">
        <is>
          <t>W02676</t>
        </is>
      </c>
      <c r="B2298" s="5" t="inlineStr">
        <is>
          <t>DE · Munich</t>
        </is>
      </c>
      <c r="C2298" s="5" t="inlineStr">
        <is>
          <t>DE</t>
        </is>
      </c>
      <c r="D2298" s="5" t="inlineStr">
        <is>
          <t>Munich</t>
        </is>
      </c>
      <c r="E2298" s="5" t="inlineStr">
        <is>
          <t>Operations</t>
        </is>
      </c>
      <c r="F2298" s="5" t="inlineStr">
        <is>
          <t>L2</t>
        </is>
      </c>
      <c r="G2298" s="5" t="inlineStr">
        <is>
          <t>Operations L2</t>
        </is>
      </c>
      <c r="H2298" s="5" t="inlineStr">
        <is>
          <t>M</t>
        </is>
      </c>
      <c r="I2298" s="5" t="inlineStr">
        <is>
          <t>Permanent</t>
        </is>
      </c>
      <c r="J2298" s="5" t="inlineStr">
        <is>
          <t>Remote</t>
        </is>
      </c>
      <c r="K2298" s="5" t="n">
        <v>1</v>
      </c>
      <c r="L2298" s="5" t="n">
        <v>40</v>
      </c>
      <c r="M2298" s="5" t="n">
        <v>5</v>
      </c>
      <c r="N2298" s="41" t="n">
        <v>47850</v>
      </c>
      <c r="O2298" s="41" t="n">
        <v>0</v>
      </c>
      <c r="P2298" s="41" t="n">
        <v>0</v>
      </c>
      <c r="Q2298" s="41" t="n">
        <v>0</v>
      </c>
      <c r="R2298" s="41" t="n">
        <v>0</v>
      </c>
      <c r="S2298" s="28">
        <f>L2298*Settings!$C$7</f>
        <v/>
      </c>
      <c r="T2298" s="34">
        <f>O2298+P2298+Q2298+R2298</f>
        <v/>
      </c>
      <c r="U2298" s="34">
        <f>N2298+T2298</f>
        <v/>
      </c>
      <c r="V2298" s="33">
        <f>N2298/S2298</f>
        <v/>
      </c>
      <c r="W2298" s="33">
        <f>T2298/S2298</f>
        <v/>
      </c>
      <c r="X2298" s="33">
        <f>U2298/S2298</f>
        <v/>
      </c>
      <c r="Y2298" s="4">
        <f>IF(T2298&gt;0,1,0)</f>
        <v/>
      </c>
      <c r="Z2298" s="4">
        <f>INDEX('Job Evaluation'!$I$5:$I$40,MATCH(G2298,'Job Evaluation'!$A$5:$A$40,0))</f>
        <v/>
      </c>
      <c r="AA2298" s="4">
        <f>SUMPRODUCT(($C$2:$C$3444=C2298)*($X$2:$X$3444&lt;X2298))+SUMPRODUCT(($C$2:C2298=C2298)*($X$2:X2298=X2298))</f>
        <v/>
      </c>
      <c r="AB2298" s="4">
        <f>MIN(4,INT((AA2298-1)*4/COUNTIF($C$2:$C$3444,C2298))+1)</f>
        <v/>
      </c>
    </row>
    <row r="2299">
      <c r="A2299" s="5" t="inlineStr">
        <is>
          <t>W02677</t>
        </is>
      </c>
      <c r="B2299" s="5" t="inlineStr">
        <is>
          <t>PL · Kraków</t>
        </is>
      </c>
      <c r="C2299" s="5" t="inlineStr">
        <is>
          <t>PL</t>
        </is>
      </c>
      <c r="D2299" s="5" t="inlineStr">
        <is>
          <t>Krakow</t>
        </is>
      </c>
      <c r="E2299" s="5" t="inlineStr">
        <is>
          <t>Finance</t>
        </is>
      </c>
      <c r="F2299" s="5" t="inlineStr">
        <is>
          <t>L2</t>
        </is>
      </c>
      <c r="G2299" s="5" t="inlineStr">
        <is>
          <t>Finance L2</t>
        </is>
      </c>
      <c r="H2299" s="5" t="inlineStr">
        <is>
          <t>F</t>
        </is>
      </c>
      <c r="I2299" s="5" t="inlineStr">
        <is>
          <t>Permanent</t>
        </is>
      </c>
      <c r="J2299" s="5" t="inlineStr">
        <is>
          <t>Onsite</t>
        </is>
      </c>
      <c r="K2299" s="5" t="n">
        <v>1</v>
      </c>
      <c r="L2299" s="5" t="n">
        <v>40</v>
      </c>
      <c r="M2299" s="5" t="n">
        <v>4</v>
      </c>
      <c r="N2299" s="41" t="n">
        <v>25700</v>
      </c>
      <c r="O2299" s="41" t="n">
        <v>0</v>
      </c>
      <c r="P2299" s="41" t="n">
        <v>0</v>
      </c>
      <c r="Q2299" s="41" t="n">
        <v>0</v>
      </c>
      <c r="R2299" s="41" t="n">
        <v>0</v>
      </c>
      <c r="S2299" s="28">
        <f>L2299*Settings!$C$7</f>
        <v/>
      </c>
      <c r="T2299" s="34">
        <f>O2299+P2299+Q2299+R2299</f>
        <v/>
      </c>
      <c r="U2299" s="34">
        <f>N2299+T2299</f>
        <v/>
      </c>
      <c r="V2299" s="33">
        <f>N2299/S2299</f>
        <v/>
      </c>
      <c r="W2299" s="33">
        <f>T2299/S2299</f>
        <v/>
      </c>
      <c r="X2299" s="33">
        <f>U2299/S2299</f>
        <v/>
      </c>
      <c r="Y2299" s="4">
        <f>IF(T2299&gt;0,1,0)</f>
        <v/>
      </c>
      <c r="Z2299" s="4">
        <f>INDEX('Job Evaluation'!$I$5:$I$40,MATCH(G2299,'Job Evaluation'!$A$5:$A$40,0))</f>
        <v/>
      </c>
      <c r="AA2299" s="4">
        <f>SUMPRODUCT(($C$2:$C$3444=C2299)*($X$2:$X$3444&lt;X2299))+SUMPRODUCT(($C$2:C2299=C2299)*($X$2:X2299=X2299))</f>
        <v/>
      </c>
      <c r="AB2299" s="4">
        <f>MIN(4,INT((AA2299-1)*4/COUNTIF($C$2:$C$3444,C2299))+1)</f>
        <v/>
      </c>
    </row>
    <row r="2300">
      <c r="A2300" s="5" t="inlineStr">
        <is>
          <t>W02678</t>
        </is>
      </c>
      <c r="B2300" s="5" t="inlineStr">
        <is>
          <t>PL · Kraków</t>
        </is>
      </c>
      <c r="C2300" s="5" t="inlineStr">
        <is>
          <t>PL</t>
        </is>
      </c>
      <c r="D2300" s="5" t="inlineStr">
        <is>
          <t>Krakow</t>
        </is>
      </c>
      <c r="E2300" s="5" t="inlineStr">
        <is>
          <t>Sales</t>
        </is>
      </c>
      <c r="F2300" s="5" t="inlineStr">
        <is>
          <t>L3</t>
        </is>
      </c>
      <c r="G2300" s="5" t="inlineStr">
        <is>
          <t>Sales L3</t>
        </is>
      </c>
      <c r="H2300" s="5" t="inlineStr">
        <is>
          <t>M</t>
        </is>
      </c>
      <c r="I2300" s="5" t="inlineStr">
        <is>
          <t>Permanent</t>
        </is>
      </c>
      <c r="J2300" s="5" t="inlineStr">
        <is>
          <t>Onsite</t>
        </is>
      </c>
      <c r="K2300" s="5" t="n">
        <v>1</v>
      </c>
      <c r="L2300" s="5" t="n">
        <v>40</v>
      </c>
      <c r="M2300" s="5" t="n">
        <v>3</v>
      </c>
      <c r="N2300" s="41" t="n">
        <v>31750</v>
      </c>
      <c r="O2300" s="41" t="n">
        <v>1490</v>
      </c>
      <c r="P2300" s="41" t="n">
        <v>5980</v>
      </c>
      <c r="Q2300" s="41" t="n">
        <v>0</v>
      </c>
      <c r="R2300" s="41" t="n">
        <v>0</v>
      </c>
      <c r="S2300" s="28">
        <f>L2300*Settings!$C$7</f>
        <v/>
      </c>
      <c r="T2300" s="34">
        <f>O2300+P2300+Q2300+R2300</f>
        <v/>
      </c>
      <c r="U2300" s="34">
        <f>N2300+T2300</f>
        <v/>
      </c>
      <c r="V2300" s="33">
        <f>N2300/S2300</f>
        <v/>
      </c>
      <c r="W2300" s="33">
        <f>T2300/S2300</f>
        <v/>
      </c>
      <c r="X2300" s="33">
        <f>U2300/S2300</f>
        <v/>
      </c>
      <c r="Y2300" s="4">
        <f>IF(T2300&gt;0,1,0)</f>
        <v/>
      </c>
      <c r="Z2300" s="4">
        <f>INDEX('Job Evaluation'!$I$5:$I$40,MATCH(G2300,'Job Evaluation'!$A$5:$A$40,0))</f>
        <v/>
      </c>
      <c r="AA2300" s="4">
        <f>SUMPRODUCT(($C$2:$C$3444=C2300)*($X$2:$X$3444&lt;X2300))+SUMPRODUCT(($C$2:C2300=C2300)*($X$2:X2300=X2300))</f>
        <v/>
      </c>
      <c r="AB2300" s="4">
        <f>MIN(4,INT((AA2300-1)*4/COUNTIF($C$2:$C$3444,C2300))+1)</f>
        <v/>
      </c>
    </row>
    <row r="2301">
      <c r="A2301" s="5" t="inlineStr">
        <is>
          <t>W02679</t>
        </is>
      </c>
      <c r="B2301" s="5" t="inlineStr">
        <is>
          <t>PL · Kraków</t>
        </is>
      </c>
      <c r="C2301" s="5" t="inlineStr">
        <is>
          <t>PL</t>
        </is>
      </c>
      <c r="D2301" s="5" t="inlineStr">
        <is>
          <t>Krakow</t>
        </is>
      </c>
      <c r="E2301" s="5" t="inlineStr">
        <is>
          <t>Customer Service</t>
        </is>
      </c>
      <c r="F2301" s="5" t="inlineStr">
        <is>
          <t>L1</t>
        </is>
      </c>
      <c r="G2301" s="5" t="inlineStr">
        <is>
          <t>Customer Service L1</t>
        </is>
      </c>
      <c r="H2301" s="5" t="inlineStr">
        <is>
          <t>F</t>
        </is>
      </c>
      <c r="I2301" s="5" t="inlineStr">
        <is>
          <t>Fixed-term</t>
        </is>
      </c>
      <c r="J2301" s="5" t="inlineStr">
        <is>
          <t>Onsite</t>
        </is>
      </c>
      <c r="K2301" s="5" t="n">
        <v>1</v>
      </c>
      <c r="L2301" s="5" t="n">
        <v>40</v>
      </c>
      <c r="M2301" s="5" t="n">
        <v>2</v>
      </c>
      <c r="N2301" s="41" t="n">
        <v>17850</v>
      </c>
      <c r="O2301" s="41" t="n">
        <v>0</v>
      </c>
      <c r="P2301" s="41" t="n">
        <v>0</v>
      </c>
      <c r="Q2301" s="41" t="n">
        <v>840</v>
      </c>
      <c r="R2301" s="41" t="n">
        <v>0</v>
      </c>
      <c r="S2301" s="28">
        <f>L2301*Settings!$C$7</f>
        <v/>
      </c>
      <c r="T2301" s="34">
        <f>O2301+P2301+Q2301+R2301</f>
        <v/>
      </c>
      <c r="U2301" s="34">
        <f>N2301+T2301</f>
        <v/>
      </c>
      <c r="V2301" s="33">
        <f>N2301/S2301</f>
        <v/>
      </c>
      <c r="W2301" s="33">
        <f>T2301/S2301</f>
        <v/>
      </c>
      <c r="X2301" s="33">
        <f>U2301/S2301</f>
        <v/>
      </c>
      <c r="Y2301" s="4">
        <f>IF(T2301&gt;0,1,0)</f>
        <v/>
      </c>
      <c r="Z2301" s="4">
        <f>INDEX('Job Evaluation'!$I$5:$I$40,MATCH(G2301,'Job Evaluation'!$A$5:$A$40,0))</f>
        <v/>
      </c>
      <c r="AA2301" s="4">
        <f>SUMPRODUCT(($C$2:$C$3444=C2301)*($X$2:$X$3444&lt;X2301))+SUMPRODUCT(($C$2:C2301=C2301)*($X$2:X2301=X2301))</f>
        <v/>
      </c>
      <c r="AB2301" s="4">
        <f>MIN(4,INT((AA2301-1)*4/COUNTIF($C$2:$C$3444,C2301))+1)</f>
        <v/>
      </c>
    </row>
    <row r="2302">
      <c r="A2302" s="5" t="inlineStr">
        <is>
          <t>W02680</t>
        </is>
      </c>
      <c r="B2302" s="5" t="inlineStr">
        <is>
          <t>PL · Kraków</t>
        </is>
      </c>
      <c r="C2302" s="5" t="inlineStr">
        <is>
          <t>PL</t>
        </is>
      </c>
      <c r="D2302" s="5" t="inlineStr">
        <is>
          <t>Krakow</t>
        </is>
      </c>
      <c r="E2302" s="5" t="inlineStr">
        <is>
          <t>Finance</t>
        </is>
      </c>
      <c r="F2302" s="5" t="inlineStr">
        <is>
          <t>L3</t>
        </is>
      </c>
      <c r="G2302" s="5" t="inlineStr">
        <is>
          <t>Finance L3</t>
        </is>
      </c>
      <c r="H2302" s="5" t="inlineStr">
        <is>
          <t>M</t>
        </is>
      </c>
      <c r="I2302" s="5" t="inlineStr">
        <is>
          <t>Permanent</t>
        </is>
      </c>
      <c r="J2302" s="5" t="inlineStr">
        <is>
          <t>Onsite</t>
        </is>
      </c>
      <c r="K2302" s="5" t="n">
        <v>1</v>
      </c>
      <c r="L2302" s="5" t="n">
        <v>40</v>
      </c>
      <c r="M2302" s="5" t="n">
        <v>3</v>
      </c>
      <c r="N2302" s="41" t="n">
        <v>34500</v>
      </c>
      <c r="O2302" s="41" t="n">
        <v>1600</v>
      </c>
      <c r="P2302" s="41" t="n">
        <v>0</v>
      </c>
      <c r="Q2302" s="41" t="n">
        <v>0</v>
      </c>
      <c r="R2302" s="41" t="n">
        <v>0</v>
      </c>
      <c r="S2302" s="28">
        <f>L2302*Settings!$C$7</f>
        <v/>
      </c>
      <c r="T2302" s="34">
        <f>O2302+P2302+Q2302+R2302</f>
        <v/>
      </c>
      <c r="U2302" s="34">
        <f>N2302+T2302</f>
        <v/>
      </c>
      <c r="V2302" s="33">
        <f>N2302/S2302</f>
        <v/>
      </c>
      <c r="W2302" s="33">
        <f>T2302/S2302</f>
        <v/>
      </c>
      <c r="X2302" s="33">
        <f>U2302/S2302</f>
        <v/>
      </c>
      <c r="Y2302" s="4">
        <f>IF(T2302&gt;0,1,0)</f>
        <v/>
      </c>
      <c r="Z2302" s="4">
        <f>INDEX('Job Evaluation'!$I$5:$I$40,MATCH(G2302,'Job Evaluation'!$A$5:$A$40,0))</f>
        <v/>
      </c>
      <c r="AA2302" s="4">
        <f>SUMPRODUCT(($C$2:$C$3444=C2302)*($X$2:$X$3444&lt;X2302))+SUMPRODUCT(($C$2:C2302=C2302)*($X$2:X2302=X2302))</f>
        <v/>
      </c>
      <c r="AB2302" s="4">
        <f>MIN(4,INT((AA2302-1)*4/COUNTIF($C$2:$C$3444,C2302))+1)</f>
        <v/>
      </c>
    </row>
    <row r="2303">
      <c r="A2303" s="5" t="inlineStr">
        <is>
          <t>W02681</t>
        </is>
      </c>
      <c r="B2303" s="5" t="inlineStr">
        <is>
          <t>IT · Milan</t>
        </is>
      </c>
      <c r="C2303" s="5" t="inlineStr">
        <is>
          <t>IT</t>
        </is>
      </c>
      <c r="D2303" s="5" t="inlineStr">
        <is>
          <t>Milan</t>
        </is>
      </c>
      <c r="E2303" s="5" t="inlineStr">
        <is>
          <t>Tech</t>
        </is>
      </c>
      <c r="F2303" s="5" t="inlineStr">
        <is>
          <t>L1</t>
        </is>
      </c>
      <c r="G2303" s="5" t="inlineStr">
        <is>
          <t>Tech L1</t>
        </is>
      </c>
      <c r="H2303" s="5" t="inlineStr">
        <is>
          <t>M</t>
        </is>
      </c>
      <c r="I2303" s="5" t="inlineStr">
        <is>
          <t>Permanent</t>
        </is>
      </c>
      <c r="J2303" s="5" t="inlineStr">
        <is>
          <t>Remote</t>
        </is>
      </c>
      <c r="K2303" s="5" t="n">
        <v>1</v>
      </c>
      <c r="L2303" s="5" t="n">
        <v>40</v>
      </c>
      <c r="M2303" s="5" t="n">
        <v>2</v>
      </c>
      <c r="N2303" s="41" t="n">
        <v>38350</v>
      </c>
      <c r="O2303" s="41" t="n">
        <v>0</v>
      </c>
      <c r="P2303" s="41" t="n">
        <v>0</v>
      </c>
      <c r="Q2303" s="41" t="n">
        <v>0</v>
      </c>
      <c r="R2303" s="41" t="n">
        <v>0</v>
      </c>
      <c r="S2303" s="28">
        <f>L2303*Settings!$C$7</f>
        <v/>
      </c>
      <c r="T2303" s="34">
        <f>O2303+P2303+Q2303+R2303</f>
        <v/>
      </c>
      <c r="U2303" s="34">
        <f>N2303+T2303</f>
        <v/>
      </c>
      <c r="V2303" s="33">
        <f>N2303/S2303</f>
        <v/>
      </c>
      <c r="W2303" s="33">
        <f>T2303/S2303</f>
        <v/>
      </c>
      <c r="X2303" s="33">
        <f>U2303/S2303</f>
        <v/>
      </c>
      <c r="Y2303" s="4">
        <f>IF(T2303&gt;0,1,0)</f>
        <v/>
      </c>
      <c r="Z2303" s="4">
        <f>INDEX('Job Evaluation'!$I$5:$I$40,MATCH(G2303,'Job Evaluation'!$A$5:$A$40,0))</f>
        <v/>
      </c>
      <c r="AA2303" s="4">
        <f>SUMPRODUCT(($C$2:$C$3444=C2303)*($X$2:$X$3444&lt;X2303))+SUMPRODUCT(($C$2:C2303=C2303)*($X$2:X2303=X2303))</f>
        <v/>
      </c>
      <c r="AB2303" s="4">
        <f>MIN(4,INT((AA2303-1)*4/COUNTIF($C$2:$C$3444,C2303))+1)</f>
        <v/>
      </c>
    </row>
    <row r="2304">
      <c r="A2304" s="5" t="inlineStr">
        <is>
          <t>W02682</t>
        </is>
      </c>
      <c r="B2304" s="5" t="inlineStr">
        <is>
          <t>PL · Kraków</t>
        </is>
      </c>
      <c r="C2304" s="5" t="inlineStr">
        <is>
          <t>PL</t>
        </is>
      </c>
      <c r="D2304" s="5" t="inlineStr">
        <is>
          <t>Krakow</t>
        </is>
      </c>
      <c r="E2304" s="5" t="inlineStr">
        <is>
          <t>Tech</t>
        </is>
      </c>
      <c r="F2304" s="5" t="inlineStr">
        <is>
          <t>L4</t>
        </is>
      </c>
      <c r="G2304" s="5" t="inlineStr">
        <is>
          <t>Tech L4</t>
        </is>
      </c>
      <c r="H2304" s="5" t="inlineStr">
        <is>
          <t>M</t>
        </is>
      </c>
      <c r="I2304" s="5" t="inlineStr">
        <is>
          <t>Permanent</t>
        </is>
      </c>
      <c r="J2304" s="5" t="inlineStr">
        <is>
          <t>Onsite</t>
        </is>
      </c>
      <c r="K2304" s="5" t="n">
        <v>1</v>
      </c>
      <c r="L2304" s="5" t="n">
        <v>40</v>
      </c>
      <c r="M2304" s="5" t="n">
        <v>3</v>
      </c>
      <c r="N2304" s="41" t="n">
        <v>59300</v>
      </c>
      <c r="O2304" s="41" t="n">
        <v>4820</v>
      </c>
      <c r="P2304" s="41" t="n">
        <v>0</v>
      </c>
      <c r="Q2304" s="41" t="n">
        <v>0</v>
      </c>
      <c r="R2304" s="41" t="n">
        <v>0</v>
      </c>
      <c r="S2304" s="28">
        <f>L2304*Settings!$C$7</f>
        <v/>
      </c>
      <c r="T2304" s="34">
        <f>O2304+P2304+Q2304+R2304</f>
        <v/>
      </c>
      <c r="U2304" s="34">
        <f>N2304+T2304</f>
        <v/>
      </c>
      <c r="V2304" s="33">
        <f>N2304/S2304</f>
        <v/>
      </c>
      <c r="W2304" s="33">
        <f>T2304/S2304</f>
        <v/>
      </c>
      <c r="X2304" s="33">
        <f>U2304/S2304</f>
        <v/>
      </c>
      <c r="Y2304" s="4">
        <f>IF(T2304&gt;0,1,0)</f>
        <v/>
      </c>
      <c r="Z2304" s="4">
        <f>INDEX('Job Evaluation'!$I$5:$I$40,MATCH(G2304,'Job Evaluation'!$A$5:$A$40,0))</f>
        <v/>
      </c>
      <c r="AA2304" s="4">
        <f>SUMPRODUCT(($C$2:$C$3444=C2304)*($X$2:$X$3444&lt;X2304))+SUMPRODUCT(($C$2:C2304=C2304)*($X$2:X2304=X2304))</f>
        <v/>
      </c>
      <c r="AB2304" s="4">
        <f>MIN(4,INT((AA2304-1)*4/COUNTIF($C$2:$C$3444,C2304))+1)</f>
        <v/>
      </c>
    </row>
    <row r="2305">
      <c r="A2305" s="5" t="inlineStr">
        <is>
          <t>W02683</t>
        </is>
      </c>
      <c r="B2305" s="5" t="inlineStr">
        <is>
          <t>IT · Milan</t>
        </is>
      </c>
      <c r="C2305" s="5" t="inlineStr">
        <is>
          <t>IT</t>
        </is>
      </c>
      <c r="D2305" s="5" t="inlineStr">
        <is>
          <t>Milan</t>
        </is>
      </c>
      <c r="E2305" s="5" t="inlineStr">
        <is>
          <t>Operations</t>
        </is>
      </c>
      <c r="F2305" s="5" t="inlineStr">
        <is>
          <t>L1</t>
        </is>
      </c>
      <c r="G2305" s="5" t="inlineStr">
        <is>
          <t>Operations L1</t>
        </is>
      </c>
      <c r="H2305" s="5" t="inlineStr">
        <is>
          <t>M</t>
        </is>
      </c>
      <c r="I2305" s="5" t="inlineStr">
        <is>
          <t>Permanent</t>
        </is>
      </c>
      <c r="J2305" s="5" t="inlineStr">
        <is>
          <t>Remote</t>
        </is>
      </c>
      <c r="K2305" s="5" t="n">
        <v>1</v>
      </c>
      <c r="L2305" s="5" t="n">
        <v>40</v>
      </c>
      <c r="M2305" s="5" t="n">
        <v>3</v>
      </c>
      <c r="N2305" s="41" t="n">
        <v>25950</v>
      </c>
      <c r="O2305" s="41" t="n">
        <v>0</v>
      </c>
      <c r="P2305" s="41" t="n">
        <v>0</v>
      </c>
      <c r="Q2305" s="41" t="n">
        <v>0</v>
      </c>
      <c r="R2305" s="41" t="n">
        <v>0</v>
      </c>
      <c r="S2305" s="28">
        <f>L2305*Settings!$C$7</f>
        <v/>
      </c>
      <c r="T2305" s="34">
        <f>O2305+P2305+Q2305+R2305</f>
        <v/>
      </c>
      <c r="U2305" s="34">
        <f>N2305+T2305</f>
        <v/>
      </c>
      <c r="V2305" s="33">
        <f>N2305/S2305</f>
        <v/>
      </c>
      <c r="W2305" s="33">
        <f>T2305/S2305</f>
        <v/>
      </c>
      <c r="X2305" s="33">
        <f>U2305/S2305</f>
        <v/>
      </c>
      <c r="Y2305" s="4">
        <f>IF(T2305&gt;0,1,0)</f>
        <v/>
      </c>
      <c r="Z2305" s="4">
        <f>INDEX('Job Evaluation'!$I$5:$I$40,MATCH(G2305,'Job Evaluation'!$A$5:$A$40,0))</f>
        <v/>
      </c>
      <c r="AA2305" s="4">
        <f>SUMPRODUCT(($C$2:$C$3444=C2305)*($X$2:$X$3444&lt;X2305))+SUMPRODUCT(($C$2:C2305=C2305)*($X$2:X2305=X2305))</f>
        <v/>
      </c>
      <c r="AB2305" s="4">
        <f>MIN(4,INT((AA2305-1)*4/COUNTIF($C$2:$C$3444,C2305))+1)</f>
        <v/>
      </c>
    </row>
    <row r="2306">
      <c r="A2306" s="5" t="inlineStr">
        <is>
          <t>W02684</t>
        </is>
      </c>
      <c r="B2306" s="5" t="inlineStr">
        <is>
          <t>DE · Munich</t>
        </is>
      </c>
      <c r="C2306" s="5" t="inlineStr">
        <is>
          <t>DE</t>
        </is>
      </c>
      <c r="D2306" s="5" t="inlineStr">
        <is>
          <t>Munich</t>
        </is>
      </c>
      <c r="E2306" s="5" t="inlineStr">
        <is>
          <t>HR</t>
        </is>
      </c>
      <c r="F2306" s="5" t="inlineStr">
        <is>
          <t>L3</t>
        </is>
      </c>
      <c r="G2306" s="5" t="inlineStr">
        <is>
          <t>HR L3</t>
        </is>
      </c>
      <c r="H2306" s="5" t="inlineStr">
        <is>
          <t>F</t>
        </is>
      </c>
      <c r="I2306" s="5" t="inlineStr">
        <is>
          <t>Permanent</t>
        </is>
      </c>
      <c r="J2306" s="5" t="inlineStr">
        <is>
          <t>Hybrid</t>
        </is>
      </c>
      <c r="K2306" s="5" t="n">
        <v>1</v>
      </c>
      <c r="L2306" s="5" t="n">
        <v>40</v>
      </c>
      <c r="M2306" s="5" t="n">
        <v>2</v>
      </c>
      <c r="N2306" s="41" t="n">
        <v>56800</v>
      </c>
      <c r="O2306" s="41" t="n">
        <v>1450</v>
      </c>
      <c r="P2306" s="41" t="n">
        <v>0</v>
      </c>
      <c r="Q2306" s="41" t="n">
        <v>0</v>
      </c>
      <c r="R2306" s="41" t="n">
        <v>0</v>
      </c>
      <c r="S2306" s="28">
        <f>L2306*Settings!$C$7</f>
        <v/>
      </c>
      <c r="T2306" s="34">
        <f>O2306+P2306+Q2306+R2306</f>
        <v/>
      </c>
      <c r="U2306" s="34">
        <f>N2306+T2306</f>
        <v/>
      </c>
      <c r="V2306" s="33">
        <f>N2306/S2306</f>
        <v/>
      </c>
      <c r="W2306" s="33">
        <f>T2306/S2306</f>
        <v/>
      </c>
      <c r="X2306" s="33">
        <f>U2306/S2306</f>
        <v/>
      </c>
      <c r="Y2306" s="4">
        <f>IF(T2306&gt;0,1,0)</f>
        <v/>
      </c>
      <c r="Z2306" s="4">
        <f>INDEX('Job Evaluation'!$I$5:$I$40,MATCH(G2306,'Job Evaluation'!$A$5:$A$40,0))</f>
        <v/>
      </c>
      <c r="AA2306" s="4">
        <f>SUMPRODUCT(($C$2:$C$3444=C2306)*($X$2:$X$3444&lt;X2306))+SUMPRODUCT(($C$2:C2306=C2306)*($X$2:X2306=X2306))</f>
        <v/>
      </c>
      <c r="AB2306" s="4">
        <f>MIN(4,INT((AA2306-1)*4/COUNTIF($C$2:$C$3444,C2306))+1)</f>
        <v/>
      </c>
    </row>
    <row r="2307">
      <c r="A2307" s="5" t="inlineStr">
        <is>
          <t>W02685</t>
        </is>
      </c>
      <c r="B2307" s="5" t="inlineStr">
        <is>
          <t>ES · Barcelona</t>
        </is>
      </c>
      <c r="C2307" s="5" t="inlineStr">
        <is>
          <t>ES</t>
        </is>
      </c>
      <c r="D2307" s="5" t="inlineStr">
        <is>
          <t>Barcelona</t>
        </is>
      </c>
      <c r="E2307" s="5" t="inlineStr">
        <is>
          <t>Customer Service</t>
        </is>
      </c>
      <c r="F2307" s="5" t="inlineStr">
        <is>
          <t>L3</t>
        </is>
      </c>
      <c r="G2307" s="5" t="inlineStr">
        <is>
          <t>Customer Service L3</t>
        </is>
      </c>
      <c r="H2307" s="5" t="inlineStr">
        <is>
          <t>F</t>
        </is>
      </c>
      <c r="I2307" s="5" t="inlineStr">
        <is>
          <t>Permanent</t>
        </is>
      </c>
      <c r="J2307" s="5" t="inlineStr">
        <is>
          <t>Hybrid</t>
        </is>
      </c>
      <c r="K2307" s="5" t="n">
        <v>1</v>
      </c>
      <c r="L2307" s="5" t="n">
        <v>40</v>
      </c>
      <c r="M2307" s="5" t="n">
        <v>3</v>
      </c>
      <c r="N2307" s="41" t="n">
        <v>42650</v>
      </c>
      <c r="O2307" s="41" t="n">
        <v>2220</v>
      </c>
      <c r="P2307" s="41" t="n">
        <v>0</v>
      </c>
      <c r="Q2307" s="41" t="n">
        <v>0</v>
      </c>
      <c r="R2307" s="41" t="n">
        <v>0</v>
      </c>
      <c r="S2307" s="28">
        <f>L2307*Settings!$C$7</f>
        <v/>
      </c>
      <c r="T2307" s="34">
        <f>O2307+P2307+Q2307+R2307</f>
        <v/>
      </c>
      <c r="U2307" s="34">
        <f>N2307+T2307</f>
        <v/>
      </c>
      <c r="V2307" s="33">
        <f>N2307/S2307</f>
        <v/>
      </c>
      <c r="W2307" s="33">
        <f>T2307/S2307</f>
        <v/>
      </c>
      <c r="X2307" s="33">
        <f>U2307/S2307</f>
        <v/>
      </c>
      <c r="Y2307" s="4">
        <f>IF(T2307&gt;0,1,0)</f>
        <v/>
      </c>
      <c r="Z2307" s="4">
        <f>INDEX('Job Evaluation'!$I$5:$I$40,MATCH(G2307,'Job Evaluation'!$A$5:$A$40,0))</f>
        <v/>
      </c>
      <c r="AA2307" s="4">
        <f>SUMPRODUCT(($C$2:$C$3444=C2307)*($X$2:$X$3444&lt;X2307))+SUMPRODUCT(($C$2:C2307=C2307)*($X$2:X2307=X2307))</f>
        <v/>
      </c>
      <c r="AB2307" s="4">
        <f>MIN(4,INT((AA2307-1)*4/COUNTIF($C$2:$C$3444,C2307))+1)</f>
        <v/>
      </c>
    </row>
    <row r="2308">
      <c r="A2308" s="5" t="inlineStr">
        <is>
          <t>W02686</t>
        </is>
      </c>
      <c r="B2308" s="5" t="inlineStr">
        <is>
          <t>IT · Milan</t>
        </is>
      </c>
      <c r="C2308" s="5" t="inlineStr">
        <is>
          <t>IT</t>
        </is>
      </c>
      <c r="D2308" s="5" t="inlineStr">
        <is>
          <t>Milan</t>
        </is>
      </c>
      <c r="E2308" s="5" t="inlineStr">
        <is>
          <t>Operations</t>
        </is>
      </c>
      <c r="F2308" s="5" t="inlineStr">
        <is>
          <t>L1</t>
        </is>
      </c>
      <c r="G2308" s="5" t="inlineStr">
        <is>
          <t>Operations L1</t>
        </is>
      </c>
      <c r="H2308" s="5" t="inlineStr">
        <is>
          <t>F</t>
        </is>
      </c>
      <c r="I2308" s="5" t="inlineStr">
        <is>
          <t>Permanent</t>
        </is>
      </c>
      <c r="J2308" s="5" t="inlineStr">
        <is>
          <t>Onsite</t>
        </is>
      </c>
      <c r="K2308" s="5" t="n">
        <v>1</v>
      </c>
      <c r="L2308" s="5" t="n">
        <v>40</v>
      </c>
      <c r="M2308" s="5" t="n">
        <v>5</v>
      </c>
      <c r="N2308" s="41" t="n">
        <v>23550</v>
      </c>
      <c r="O2308" s="41" t="n">
        <v>0</v>
      </c>
      <c r="P2308" s="41" t="n">
        <v>0</v>
      </c>
      <c r="Q2308" s="41" t="n">
        <v>1320</v>
      </c>
      <c r="R2308" s="41" t="n">
        <v>0</v>
      </c>
      <c r="S2308" s="28">
        <f>L2308*Settings!$C$7</f>
        <v/>
      </c>
      <c r="T2308" s="34">
        <f>O2308+P2308+Q2308+R2308</f>
        <v/>
      </c>
      <c r="U2308" s="34">
        <f>N2308+T2308</f>
        <v/>
      </c>
      <c r="V2308" s="33">
        <f>N2308/S2308</f>
        <v/>
      </c>
      <c r="W2308" s="33">
        <f>T2308/S2308</f>
        <v/>
      </c>
      <c r="X2308" s="33">
        <f>U2308/S2308</f>
        <v/>
      </c>
      <c r="Y2308" s="4">
        <f>IF(T2308&gt;0,1,0)</f>
        <v/>
      </c>
      <c r="Z2308" s="4">
        <f>INDEX('Job Evaluation'!$I$5:$I$40,MATCH(G2308,'Job Evaluation'!$A$5:$A$40,0))</f>
        <v/>
      </c>
      <c r="AA2308" s="4">
        <f>SUMPRODUCT(($C$2:$C$3444=C2308)*($X$2:$X$3444&lt;X2308))+SUMPRODUCT(($C$2:C2308=C2308)*($X$2:X2308=X2308))</f>
        <v/>
      </c>
      <c r="AB2308" s="4">
        <f>MIN(4,INT((AA2308-1)*4/COUNTIF($C$2:$C$3444,C2308))+1)</f>
        <v/>
      </c>
    </row>
    <row r="2309">
      <c r="A2309" s="5" t="inlineStr">
        <is>
          <t>W02687</t>
        </is>
      </c>
      <c r="B2309" s="5" t="inlineStr">
        <is>
          <t>PL · Kraków</t>
        </is>
      </c>
      <c r="C2309" s="5" t="inlineStr">
        <is>
          <t>PL</t>
        </is>
      </c>
      <c r="D2309" s="5" t="inlineStr">
        <is>
          <t>Krakow</t>
        </is>
      </c>
      <c r="E2309" s="5" t="inlineStr">
        <is>
          <t>Tech</t>
        </is>
      </c>
      <c r="F2309" s="5" t="inlineStr">
        <is>
          <t>L2</t>
        </is>
      </c>
      <c r="G2309" s="5" t="inlineStr">
        <is>
          <t>Tech L2</t>
        </is>
      </c>
      <c r="H2309" s="5" t="inlineStr">
        <is>
          <t>F</t>
        </is>
      </c>
      <c r="I2309" s="5" t="inlineStr">
        <is>
          <t>Permanent</t>
        </is>
      </c>
      <c r="J2309" s="5" t="inlineStr">
        <is>
          <t>Onsite</t>
        </is>
      </c>
      <c r="K2309" s="5" t="n">
        <v>1</v>
      </c>
      <c r="L2309" s="5" t="n">
        <v>40</v>
      </c>
      <c r="M2309" s="5" t="n">
        <v>4</v>
      </c>
      <c r="N2309" s="41" t="n">
        <v>30850</v>
      </c>
      <c r="O2309" s="41" t="n">
        <v>0</v>
      </c>
      <c r="P2309" s="41" t="n">
        <v>0</v>
      </c>
      <c r="Q2309" s="41" t="n">
        <v>0</v>
      </c>
      <c r="R2309" s="41" t="n">
        <v>0</v>
      </c>
      <c r="S2309" s="28">
        <f>L2309*Settings!$C$7</f>
        <v/>
      </c>
      <c r="T2309" s="34">
        <f>O2309+P2309+Q2309+R2309</f>
        <v/>
      </c>
      <c r="U2309" s="34">
        <f>N2309+T2309</f>
        <v/>
      </c>
      <c r="V2309" s="33">
        <f>N2309/S2309</f>
        <v/>
      </c>
      <c r="W2309" s="33">
        <f>T2309/S2309</f>
        <v/>
      </c>
      <c r="X2309" s="33">
        <f>U2309/S2309</f>
        <v/>
      </c>
      <c r="Y2309" s="4">
        <f>IF(T2309&gt;0,1,0)</f>
        <v/>
      </c>
      <c r="Z2309" s="4">
        <f>INDEX('Job Evaluation'!$I$5:$I$40,MATCH(G2309,'Job Evaluation'!$A$5:$A$40,0))</f>
        <v/>
      </c>
      <c r="AA2309" s="4">
        <f>SUMPRODUCT(($C$2:$C$3444=C2309)*($X$2:$X$3444&lt;X2309))+SUMPRODUCT(($C$2:C2309=C2309)*($X$2:X2309=X2309))</f>
        <v/>
      </c>
      <c r="AB2309" s="4">
        <f>MIN(4,INT((AA2309-1)*4/COUNTIF($C$2:$C$3444,C2309))+1)</f>
        <v/>
      </c>
    </row>
    <row r="2310">
      <c r="A2310" s="5" t="inlineStr">
        <is>
          <t>W02688</t>
        </is>
      </c>
      <c r="B2310" s="5" t="inlineStr">
        <is>
          <t>DE · Munich</t>
        </is>
      </c>
      <c r="C2310" s="5" t="inlineStr">
        <is>
          <t>DE</t>
        </is>
      </c>
      <c r="D2310" s="5" t="inlineStr">
        <is>
          <t>Munich</t>
        </is>
      </c>
      <c r="E2310" s="5" t="inlineStr">
        <is>
          <t>Customer Service</t>
        </is>
      </c>
      <c r="F2310" s="5" t="inlineStr">
        <is>
          <t>L3</t>
        </is>
      </c>
      <c r="G2310" s="5" t="inlineStr">
        <is>
          <t>Customer Service L3</t>
        </is>
      </c>
      <c r="H2310" s="5" t="inlineStr">
        <is>
          <t>F</t>
        </is>
      </c>
      <c r="I2310" s="5" t="inlineStr">
        <is>
          <t>Permanent</t>
        </is>
      </c>
      <c r="J2310" s="5" t="inlineStr">
        <is>
          <t>Remote</t>
        </is>
      </c>
      <c r="K2310" s="5" t="n">
        <v>1</v>
      </c>
      <c r="L2310" s="5" t="n">
        <v>40</v>
      </c>
      <c r="M2310" s="5" t="n">
        <v>3</v>
      </c>
      <c r="N2310" s="41" t="n">
        <v>51600</v>
      </c>
      <c r="O2310" s="41" t="n">
        <v>2800</v>
      </c>
      <c r="P2310" s="41" t="n">
        <v>0</v>
      </c>
      <c r="Q2310" s="41" t="n">
        <v>0</v>
      </c>
      <c r="R2310" s="41" t="n">
        <v>0</v>
      </c>
      <c r="S2310" s="28">
        <f>L2310*Settings!$C$7</f>
        <v/>
      </c>
      <c r="T2310" s="34">
        <f>O2310+P2310+Q2310+R2310</f>
        <v/>
      </c>
      <c r="U2310" s="34">
        <f>N2310+T2310</f>
        <v/>
      </c>
      <c r="V2310" s="33">
        <f>N2310/S2310</f>
        <v/>
      </c>
      <c r="W2310" s="33">
        <f>T2310/S2310</f>
        <v/>
      </c>
      <c r="X2310" s="33">
        <f>U2310/S2310</f>
        <v/>
      </c>
      <c r="Y2310" s="4">
        <f>IF(T2310&gt;0,1,0)</f>
        <v/>
      </c>
      <c r="Z2310" s="4">
        <f>INDEX('Job Evaluation'!$I$5:$I$40,MATCH(G2310,'Job Evaluation'!$A$5:$A$40,0))</f>
        <v/>
      </c>
      <c r="AA2310" s="4">
        <f>SUMPRODUCT(($C$2:$C$3444=C2310)*($X$2:$X$3444&lt;X2310))+SUMPRODUCT(($C$2:C2310=C2310)*($X$2:X2310=X2310))</f>
        <v/>
      </c>
      <c r="AB2310" s="4">
        <f>MIN(4,INT((AA2310-1)*4/COUNTIF($C$2:$C$3444,C2310))+1)</f>
        <v/>
      </c>
    </row>
    <row r="2311">
      <c r="A2311" s="5" t="inlineStr">
        <is>
          <t>W02689</t>
        </is>
      </c>
      <c r="B2311" s="5" t="inlineStr">
        <is>
          <t>IT · Milan</t>
        </is>
      </c>
      <c r="C2311" s="5" t="inlineStr">
        <is>
          <t>IT</t>
        </is>
      </c>
      <c r="D2311" s="5" t="inlineStr">
        <is>
          <t>Milan</t>
        </is>
      </c>
      <c r="E2311" s="5" t="inlineStr">
        <is>
          <t>HR</t>
        </is>
      </c>
      <c r="F2311" s="5" t="inlineStr">
        <is>
          <t>L5</t>
        </is>
      </c>
      <c r="G2311" s="5" t="inlineStr">
        <is>
          <t>HR L5</t>
        </is>
      </c>
      <c r="H2311" s="5" t="inlineStr">
        <is>
          <t>F</t>
        </is>
      </c>
      <c r="I2311" s="5" t="inlineStr">
        <is>
          <t>Fixed-term</t>
        </is>
      </c>
      <c r="J2311" s="5" t="inlineStr">
        <is>
          <t>Remote</t>
        </is>
      </c>
      <c r="K2311" s="5" t="n">
        <v>1</v>
      </c>
      <c r="L2311" s="5" t="n">
        <v>40</v>
      </c>
      <c r="M2311" s="5" t="n">
        <v>3</v>
      </c>
      <c r="N2311" s="41" t="n">
        <v>70100</v>
      </c>
      <c r="O2311" s="41" t="n">
        <v>8550</v>
      </c>
      <c r="P2311" s="41" t="n">
        <v>0</v>
      </c>
      <c r="Q2311" s="41" t="n">
        <v>0</v>
      </c>
      <c r="R2311" s="41" t="n">
        <v>6000</v>
      </c>
      <c r="S2311" s="28">
        <f>L2311*Settings!$C$7</f>
        <v/>
      </c>
      <c r="T2311" s="34">
        <f>O2311+P2311+Q2311+R2311</f>
        <v/>
      </c>
      <c r="U2311" s="34">
        <f>N2311+T2311</f>
        <v/>
      </c>
      <c r="V2311" s="33">
        <f>N2311/S2311</f>
        <v/>
      </c>
      <c r="W2311" s="33">
        <f>T2311/S2311</f>
        <v/>
      </c>
      <c r="X2311" s="33">
        <f>U2311/S2311</f>
        <v/>
      </c>
      <c r="Y2311" s="4">
        <f>IF(T2311&gt;0,1,0)</f>
        <v/>
      </c>
      <c r="Z2311" s="4">
        <f>INDEX('Job Evaluation'!$I$5:$I$40,MATCH(G2311,'Job Evaluation'!$A$5:$A$40,0))</f>
        <v/>
      </c>
      <c r="AA2311" s="4">
        <f>SUMPRODUCT(($C$2:$C$3444=C2311)*($X$2:$X$3444&lt;X2311))+SUMPRODUCT(($C$2:C2311=C2311)*($X$2:X2311=X2311))</f>
        <v/>
      </c>
      <c r="AB2311" s="4">
        <f>MIN(4,INT((AA2311-1)*4/COUNTIF($C$2:$C$3444,C2311))+1)</f>
        <v/>
      </c>
    </row>
    <row r="2312">
      <c r="A2312" s="5" t="inlineStr">
        <is>
          <t>W02690</t>
        </is>
      </c>
      <c r="B2312" s="5" t="inlineStr">
        <is>
          <t>DE · Munich</t>
        </is>
      </c>
      <c r="C2312" s="5" t="inlineStr">
        <is>
          <t>DE</t>
        </is>
      </c>
      <c r="D2312" s="5" t="inlineStr">
        <is>
          <t>Munich</t>
        </is>
      </c>
      <c r="E2312" s="5" t="inlineStr">
        <is>
          <t>Operations</t>
        </is>
      </c>
      <c r="F2312" s="5" t="inlineStr">
        <is>
          <t>L2</t>
        </is>
      </c>
      <c r="G2312" s="5" t="inlineStr">
        <is>
          <t>Operations L2</t>
        </is>
      </c>
      <c r="H2312" s="5" t="inlineStr">
        <is>
          <t>F</t>
        </is>
      </c>
      <c r="I2312" s="5" t="inlineStr">
        <is>
          <t>Fixed-term</t>
        </is>
      </c>
      <c r="J2312" s="5" t="inlineStr">
        <is>
          <t>Hybrid</t>
        </is>
      </c>
      <c r="K2312" s="5" t="n">
        <v>1</v>
      </c>
      <c r="L2312" s="5" t="n">
        <v>40</v>
      </c>
      <c r="M2312" s="5" t="n">
        <v>3</v>
      </c>
      <c r="N2312" s="41" t="n">
        <v>48800</v>
      </c>
      <c r="O2312" s="41" t="n">
        <v>0</v>
      </c>
      <c r="P2312" s="41" t="n">
        <v>0</v>
      </c>
      <c r="Q2312" s="41" t="n">
        <v>0</v>
      </c>
      <c r="R2312" s="41" t="n">
        <v>0</v>
      </c>
      <c r="S2312" s="28">
        <f>L2312*Settings!$C$7</f>
        <v/>
      </c>
      <c r="T2312" s="34">
        <f>O2312+P2312+Q2312+R2312</f>
        <v/>
      </c>
      <c r="U2312" s="34">
        <f>N2312+T2312</f>
        <v/>
      </c>
      <c r="V2312" s="33">
        <f>N2312/S2312</f>
        <v/>
      </c>
      <c r="W2312" s="33">
        <f>T2312/S2312</f>
        <v/>
      </c>
      <c r="X2312" s="33">
        <f>U2312/S2312</f>
        <v/>
      </c>
      <c r="Y2312" s="4">
        <f>IF(T2312&gt;0,1,0)</f>
        <v/>
      </c>
      <c r="Z2312" s="4">
        <f>INDEX('Job Evaluation'!$I$5:$I$40,MATCH(G2312,'Job Evaluation'!$A$5:$A$40,0))</f>
        <v/>
      </c>
      <c r="AA2312" s="4">
        <f>SUMPRODUCT(($C$2:$C$3444=C2312)*($X$2:$X$3444&lt;X2312))+SUMPRODUCT(($C$2:C2312=C2312)*($X$2:X2312=X2312))</f>
        <v/>
      </c>
      <c r="AB2312" s="4">
        <f>MIN(4,INT((AA2312-1)*4/COUNTIF($C$2:$C$3444,C2312))+1)</f>
        <v/>
      </c>
    </row>
    <row r="2313">
      <c r="A2313" s="5" t="inlineStr">
        <is>
          <t>W02691</t>
        </is>
      </c>
      <c r="B2313" s="5" t="inlineStr">
        <is>
          <t>PL · Kraków</t>
        </is>
      </c>
      <c r="C2313" s="5" t="inlineStr">
        <is>
          <t>PL</t>
        </is>
      </c>
      <c r="D2313" s="5" t="inlineStr">
        <is>
          <t>Krakow</t>
        </is>
      </c>
      <c r="E2313" s="5" t="inlineStr">
        <is>
          <t>Operations</t>
        </is>
      </c>
      <c r="F2313" s="5" t="inlineStr">
        <is>
          <t>L3</t>
        </is>
      </c>
      <c r="G2313" s="5" t="inlineStr">
        <is>
          <t>Operations L3</t>
        </is>
      </c>
      <c r="H2313" s="5" t="inlineStr">
        <is>
          <t>M</t>
        </is>
      </c>
      <c r="I2313" s="5" t="inlineStr">
        <is>
          <t>Permanent</t>
        </is>
      </c>
      <c r="J2313" s="5" t="inlineStr">
        <is>
          <t>Hybrid</t>
        </is>
      </c>
      <c r="K2313" s="5" t="n">
        <v>1</v>
      </c>
      <c r="L2313" s="5" t="n">
        <v>40</v>
      </c>
      <c r="M2313" s="5" t="n">
        <v>3</v>
      </c>
      <c r="N2313" s="41" t="n">
        <v>33300</v>
      </c>
      <c r="O2313" s="41" t="n">
        <v>1690</v>
      </c>
      <c r="P2313" s="41" t="n">
        <v>0</v>
      </c>
      <c r="Q2313" s="41" t="n">
        <v>0</v>
      </c>
      <c r="R2313" s="41" t="n">
        <v>0</v>
      </c>
      <c r="S2313" s="28">
        <f>L2313*Settings!$C$7</f>
        <v/>
      </c>
      <c r="T2313" s="34">
        <f>O2313+P2313+Q2313+R2313</f>
        <v/>
      </c>
      <c r="U2313" s="34">
        <f>N2313+T2313</f>
        <v/>
      </c>
      <c r="V2313" s="33">
        <f>N2313/S2313</f>
        <v/>
      </c>
      <c r="W2313" s="33">
        <f>T2313/S2313</f>
        <v/>
      </c>
      <c r="X2313" s="33">
        <f>U2313/S2313</f>
        <v/>
      </c>
      <c r="Y2313" s="4">
        <f>IF(T2313&gt;0,1,0)</f>
        <v/>
      </c>
      <c r="Z2313" s="4">
        <f>INDEX('Job Evaluation'!$I$5:$I$40,MATCH(G2313,'Job Evaluation'!$A$5:$A$40,0))</f>
        <v/>
      </c>
      <c r="AA2313" s="4">
        <f>SUMPRODUCT(($C$2:$C$3444=C2313)*($X$2:$X$3444&lt;X2313))+SUMPRODUCT(($C$2:C2313=C2313)*($X$2:X2313=X2313))</f>
        <v/>
      </c>
      <c r="AB2313" s="4">
        <f>MIN(4,INT((AA2313-1)*4/COUNTIF($C$2:$C$3444,C2313))+1)</f>
        <v/>
      </c>
    </row>
    <row r="2314">
      <c r="A2314" s="5" t="inlineStr">
        <is>
          <t>W02692</t>
        </is>
      </c>
      <c r="B2314" s="5" t="inlineStr">
        <is>
          <t>IT · Milan</t>
        </is>
      </c>
      <c r="C2314" s="5" t="inlineStr">
        <is>
          <t>IT</t>
        </is>
      </c>
      <c r="D2314" s="5" t="inlineStr">
        <is>
          <t>Milan</t>
        </is>
      </c>
      <c r="E2314" s="5" t="inlineStr">
        <is>
          <t>HR</t>
        </is>
      </c>
      <c r="F2314" s="5" t="inlineStr">
        <is>
          <t>L1</t>
        </is>
      </c>
      <c r="G2314" s="5" t="inlineStr">
        <is>
          <t>HR L1</t>
        </is>
      </c>
      <c r="H2314" s="5" t="inlineStr">
        <is>
          <t>M</t>
        </is>
      </c>
      <c r="I2314" s="5" t="inlineStr">
        <is>
          <t>Permanent</t>
        </is>
      </c>
      <c r="J2314" s="5" t="inlineStr">
        <is>
          <t>Hybrid</t>
        </is>
      </c>
      <c r="K2314" s="5" t="n">
        <v>1</v>
      </c>
      <c r="L2314" s="5" t="n">
        <v>40</v>
      </c>
      <c r="M2314" s="5" t="n">
        <v>5</v>
      </c>
      <c r="N2314" s="41" t="n">
        <v>26250</v>
      </c>
      <c r="O2314" s="41" t="n">
        <v>0</v>
      </c>
      <c r="P2314" s="41" t="n">
        <v>0</v>
      </c>
      <c r="Q2314" s="41" t="n">
        <v>0</v>
      </c>
      <c r="R2314" s="41" t="n">
        <v>0</v>
      </c>
      <c r="S2314" s="28">
        <f>L2314*Settings!$C$7</f>
        <v/>
      </c>
      <c r="T2314" s="34">
        <f>O2314+P2314+Q2314+R2314</f>
        <v/>
      </c>
      <c r="U2314" s="34">
        <f>N2314+T2314</f>
        <v/>
      </c>
      <c r="V2314" s="33">
        <f>N2314/S2314</f>
        <v/>
      </c>
      <c r="W2314" s="33">
        <f>T2314/S2314</f>
        <v/>
      </c>
      <c r="X2314" s="33">
        <f>U2314/S2314</f>
        <v/>
      </c>
      <c r="Y2314" s="4">
        <f>IF(T2314&gt;0,1,0)</f>
        <v/>
      </c>
      <c r="Z2314" s="4">
        <f>INDEX('Job Evaluation'!$I$5:$I$40,MATCH(G2314,'Job Evaluation'!$A$5:$A$40,0))</f>
        <v/>
      </c>
      <c r="AA2314" s="4">
        <f>SUMPRODUCT(($C$2:$C$3444=C2314)*($X$2:$X$3444&lt;X2314))+SUMPRODUCT(($C$2:C2314=C2314)*($X$2:X2314=X2314))</f>
        <v/>
      </c>
      <c r="AB2314" s="4">
        <f>MIN(4,INT((AA2314-1)*4/COUNTIF($C$2:$C$3444,C2314))+1)</f>
        <v/>
      </c>
    </row>
    <row r="2315">
      <c r="A2315" s="5" t="inlineStr">
        <is>
          <t>W02693</t>
        </is>
      </c>
      <c r="B2315" s="5" t="inlineStr">
        <is>
          <t>IT · Milan</t>
        </is>
      </c>
      <c r="C2315" s="5" t="inlineStr">
        <is>
          <t>IT</t>
        </is>
      </c>
      <c r="D2315" s="5" t="inlineStr">
        <is>
          <t>Milan</t>
        </is>
      </c>
      <c r="E2315" s="5" t="inlineStr">
        <is>
          <t>Customer Service</t>
        </is>
      </c>
      <c r="F2315" s="5" t="inlineStr">
        <is>
          <t>L1</t>
        </is>
      </c>
      <c r="G2315" s="5" t="inlineStr">
        <is>
          <t>Customer Service L1</t>
        </is>
      </c>
      <c r="H2315" s="5" t="inlineStr">
        <is>
          <t>F</t>
        </is>
      </c>
      <c r="I2315" s="5" t="inlineStr">
        <is>
          <t>Permanent</t>
        </is>
      </c>
      <c r="J2315" s="5" t="inlineStr">
        <is>
          <t>Hybrid</t>
        </is>
      </c>
      <c r="K2315" s="5" t="n">
        <v>0.8</v>
      </c>
      <c r="L2315" s="5" t="n">
        <v>32</v>
      </c>
      <c r="M2315" s="5" t="n">
        <v>5</v>
      </c>
      <c r="N2315" s="41" t="n">
        <v>18720</v>
      </c>
      <c r="O2315" s="41" t="n">
        <v>0</v>
      </c>
      <c r="P2315" s="41" t="n">
        <v>0</v>
      </c>
      <c r="Q2315" s="41" t="n">
        <v>0</v>
      </c>
      <c r="R2315" s="41" t="n">
        <v>0</v>
      </c>
      <c r="S2315" s="28">
        <f>L2315*Settings!$C$7</f>
        <v/>
      </c>
      <c r="T2315" s="34">
        <f>O2315+P2315+Q2315+R2315</f>
        <v/>
      </c>
      <c r="U2315" s="34">
        <f>N2315+T2315</f>
        <v/>
      </c>
      <c r="V2315" s="33">
        <f>N2315/S2315</f>
        <v/>
      </c>
      <c r="W2315" s="33">
        <f>T2315/S2315</f>
        <v/>
      </c>
      <c r="X2315" s="33">
        <f>U2315/S2315</f>
        <v/>
      </c>
      <c r="Y2315" s="4">
        <f>IF(T2315&gt;0,1,0)</f>
        <v/>
      </c>
      <c r="Z2315" s="4">
        <f>INDEX('Job Evaluation'!$I$5:$I$40,MATCH(G2315,'Job Evaluation'!$A$5:$A$40,0))</f>
        <v/>
      </c>
      <c r="AA2315" s="4">
        <f>SUMPRODUCT(($C$2:$C$3444=C2315)*($X$2:$X$3444&lt;X2315))+SUMPRODUCT(($C$2:C2315=C2315)*($X$2:X2315=X2315))</f>
        <v/>
      </c>
      <c r="AB2315" s="4">
        <f>MIN(4,INT((AA2315-1)*4/COUNTIF($C$2:$C$3444,C2315))+1)</f>
        <v/>
      </c>
    </row>
    <row r="2316">
      <c r="A2316" s="5" t="inlineStr">
        <is>
          <t>W02694</t>
        </is>
      </c>
      <c r="B2316" s="5" t="inlineStr">
        <is>
          <t>IT · Milan</t>
        </is>
      </c>
      <c r="C2316" s="5" t="inlineStr">
        <is>
          <t>IT</t>
        </is>
      </c>
      <c r="D2316" s="5" t="inlineStr">
        <is>
          <t>Milan</t>
        </is>
      </c>
      <c r="E2316" s="5" t="inlineStr">
        <is>
          <t>Customer Service</t>
        </is>
      </c>
      <c r="F2316" s="5" t="inlineStr">
        <is>
          <t>L2</t>
        </is>
      </c>
      <c r="G2316" s="5" t="inlineStr">
        <is>
          <t>Customer Service L2</t>
        </is>
      </c>
      <c r="H2316" s="5" t="inlineStr">
        <is>
          <t>F</t>
        </is>
      </c>
      <c r="I2316" s="5" t="inlineStr">
        <is>
          <t>Fixed-term</t>
        </is>
      </c>
      <c r="J2316" s="5" t="inlineStr">
        <is>
          <t>Onsite</t>
        </is>
      </c>
      <c r="K2316" s="5" t="n">
        <v>1</v>
      </c>
      <c r="L2316" s="5" t="n">
        <v>40</v>
      </c>
      <c r="M2316" s="5" t="n">
        <v>3</v>
      </c>
      <c r="N2316" s="41" t="n">
        <v>31250</v>
      </c>
      <c r="O2316" s="41" t="n">
        <v>0</v>
      </c>
      <c r="P2316" s="41" t="n">
        <v>0</v>
      </c>
      <c r="Q2316" s="41" t="n">
        <v>1320</v>
      </c>
      <c r="R2316" s="41" t="n">
        <v>0</v>
      </c>
      <c r="S2316" s="28">
        <f>L2316*Settings!$C$7</f>
        <v/>
      </c>
      <c r="T2316" s="34">
        <f>O2316+P2316+Q2316+R2316</f>
        <v/>
      </c>
      <c r="U2316" s="34">
        <f>N2316+T2316</f>
        <v/>
      </c>
      <c r="V2316" s="33">
        <f>N2316/S2316</f>
        <v/>
      </c>
      <c r="W2316" s="33">
        <f>T2316/S2316</f>
        <v/>
      </c>
      <c r="X2316" s="33">
        <f>U2316/S2316</f>
        <v/>
      </c>
      <c r="Y2316" s="4">
        <f>IF(T2316&gt;0,1,0)</f>
        <v/>
      </c>
      <c r="Z2316" s="4">
        <f>INDEX('Job Evaluation'!$I$5:$I$40,MATCH(G2316,'Job Evaluation'!$A$5:$A$40,0))</f>
        <v/>
      </c>
      <c r="AA2316" s="4">
        <f>SUMPRODUCT(($C$2:$C$3444=C2316)*($X$2:$X$3444&lt;X2316))+SUMPRODUCT(($C$2:C2316=C2316)*($X$2:X2316=X2316))</f>
        <v/>
      </c>
      <c r="AB2316" s="4">
        <f>MIN(4,INT((AA2316-1)*4/COUNTIF($C$2:$C$3444,C2316))+1)</f>
        <v/>
      </c>
    </row>
    <row r="2317">
      <c r="A2317" s="5" t="inlineStr">
        <is>
          <t>W02695</t>
        </is>
      </c>
      <c r="B2317" s="5" t="inlineStr">
        <is>
          <t>IT · Milan</t>
        </is>
      </c>
      <c r="C2317" s="5" t="inlineStr">
        <is>
          <t>IT</t>
        </is>
      </c>
      <c r="D2317" s="5" t="inlineStr">
        <is>
          <t>Milan</t>
        </is>
      </c>
      <c r="E2317" s="5" t="inlineStr">
        <is>
          <t>Customer Service</t>
        </is>
      </c>
      <c r="F2317" s="5" t="inlineStr">
        <is>
          <t>L2</t>
        </is>
      </c>
      <c r="G2317" s="5" t="inlineStr">
        <is>
          <t>Customer Service L2</t>
        </is>
      </c>
      <c r="H2317" s="5" t="inlineStr">
        <is>
          <t>F</t>
        </is>
      </c>
      <c r="I2317" s="5" t="inlineStr">
        <is>
          <t>Permanent</t>
        </is>
      </c>
      <c r="J2317" s="5" t="inlineStr">
        <is>
          <t>Hybrid</t>
        </is>
      </c>
      <c r="K2317" s="5" t="n">
        <v>1</v>
      </c>
      <c r="L2317" s="5" t="n">
        <v>40</v>
      </c>
      <c r="M2317" s="5" t="n">
        <v>4</v>
      </c>
      <c r="N2317" s="41" t="n">
        <v>28200</v>
      </c>
      <c r="O2317" s="41" t="n">
        <v>0</v>
      </c>
      <c r="P2317" s="41" t="n">
        <v>0</v>
      </c>
      <c r="Q2317" s="41" t="n">
        <v>0</v>
      </c>
      <c r="R2317" s="41" t="n">
        <v>0</v>
      </c>
      <c r="S2317" s="28">
        <f>L2317*Settings!$C$7</f>
        <v/>
      </c>
      <c r="T2317" s="34">
        <f>O2317+P2317+Q2317+R2317</f>
        <v/>
      </c>
      <c r="U2317" s="34">
        <f>N2317+T2317</f>
        <v/>
      </c>
      <c r="V2317" s="33">
        <f>N2317/S2317</f>
        <v/>
      </c>
      <c r="W2317" s="33">
        <f>T2317/S2317</f>
        <v/>
      </c>
      <c r="X2317" s="33">
        <f>U2317/S2317</f>
        <v/>
      </c>
      <c r="Y2317" s="4">
        <f>IF(T2317&gt;0,1,0)</f>
        <v/>
      </c>
      <c r="Z2317" s="4">
        <f>INDEX('Job Evaluation'!$I$5:$I$40,MATCH(G2317,'Job Evaluation'!$A$5:$A$40,0))</f>
        <v/>
      </c>
      <c r="AA2317" s="4">
        <f>SUMPRODUCT(($C$2:$C$3444=C2317)*($X$2:$X$3444&lt;X2317))+SUMPRODUCT(($C$2:C2317=C2317)*($X$2:X2317=X2317))</f>
        <v/>
      </c>
      <c r="AB2317" s="4">
        <f>MIN(4,INT((AA2317-1)*4/COUNTIF($C$2:$C$3444,C2317))+1)</f>
        <v/>
      </c>
    </row>
    <row r="2318">
      <c r="A2318" s="5" t="inlineStr">
        <is>
          <t>W02696</t>
        </is>
      </c>
      <c r="B2318" s="5" t="inlineStr">
        <is>
          <t>DE · Munich</t>
        </is>
      </c>
      <c r="C2318" s="5" t="inlineStr">
        <is>
          <t>DE</t>
        </is>
      </c>
      <c r="D2318" s="5" t="inlineStr">
        <is>
          <t>Munich</t>
        </is>
      </c>
      <c r="E2318" s="5" t="inlineStr">
        <is>
          <t>Finance</t>
        </is>
      </c>
      <c r="F2318" s="5" t="inlineStr">
        <is>
          <t>L3</t>
        </is>
      </c>
      <c r="G2318" s="5" t="inlineStr">
        <is>
          <t>Finance L3</t>
        </is>
      </c>
      <c r="H2318" s="5" t="inlineStr">
        <is>
          <t>M</t>
        </is>
      </c>
      <c r="I2318" s="5" t="inlineStr">
        <is>
          <t>Permanent</t>
        </is>
      </c>
      <c r="J2318" s="5" t="inlineStr">
        <is>
          <t>Hybrid</t>
        </is>
      </c>
      <c r="K2318" s="5" t="n">
        <v>1</v>
      </c>
      <c r="L2318" s="5" t="n">
        <v>40</v>
      </c>
      <c r="M2318" s="5" t="n">
        <v>5</v>
      </c>
      <c r="N2318" s="41" t="n">
        <v>65050</v>
      </c>
      <c r="O2318" s="41" t="n">
        <v>5010</v>
      </c>
      <c r="P2318" s="41" t="n">
        <v>0</v>
      </c>
      <c r="Q2318" s="41" t="n">
        <v>0</v>
      </c>
      <c r="R2318" s="41" t="n">
        <v>0</v>
      </c>
      <c r="S2318" s="28">
        <f>L2318*Settings!$C$7</f>
        <v/>
      </c>
      <c r="T2318" s="34">
        <f>O2318+P2318+Q2318+R2318</f>
        <v/>
      </c>
      <c r="U2318" s="34">
        <f>N2318+T2318</f>
        <v/>
      </c>
      <c r="V2318" s="33">
        <f>N2318/S2318</f>
        <v/>
      </c>
      <c r="W2318" s="33">
        <f>T2318/S2318</f>
        <v/>
      </c>
      <c r="X2318" s="33">
        <f>U2318/S2318</f>
        <v/>
      </c>
      <c r="Y2318" s="4">
        <f>IF(T2318&gt;0,1,0)</f>
        <v/>
      </c>
      <c r="Z2318" s="4">
        <f>INDEX('Job Evaluation'!$I$5:$I$40,MATCH(G2318,'Job Evaluation'!$A$5:$A$40,0))</f>
        <v/>
      </c>
      <c r="AA2318" s="4">
        <f>SUMPRODUCT(($C$2:$C$3444=C2318)*($X$2:$X$3444&lt;X2318))+SUMPRODUCT(($C$2:C2318=C2318)*($X$2:X2318=X2318))</f>
        <v/>
      </c>
      <c r="AB2318" s="4">
        <f>MIN(4,INT((AA2318-1)*4/COUNTIF($C$2:$C$3444,C2318))+1)</f>
        <v/>
      </c>
    </row>
    <row r="2319">
      <c r="A2319" s="5" t="inlineStr">
        <is>
          <t>W02697</t>
        </is>
      </c>
      <c r="B2319" s="5" t="inlineStr">
        <is>
          <t>DE · Munich</t>
        </is>
      </c>
      <c r="C2319" s="5" t="inlineStr">
        <is>
          <t>DE</t>
        </is>
      </c>
      <c r="D2319" s="5" t="inlineStr">
        <is>
          <t>Munich</t>
        </is>
      </c>
      <c r="E2319" s="5" t="inlineStr">
        <is>
          <t>Sales</t>
        </is>
      </c>
      <c r="F2319" s="5" t="inlineStr">
        <is>
          <t>L1</t>
        </is>
      </c>
      <c r="G2319" s="5" t="inlineStr">
        <is>
          <t>Sales L1</t>
        </is>
      </c>
      <c r="H2319" s="5" t="inlineStr">
        <is>
          <t>F</t>
        </is>
      </c>
      <c r="I2319" s="5" t="inlineStr">
        <is>
          <t>Fixed-term</t>
        </is>
      </c>
      <c r="J2319" s="5" t="inlineStr">
        <is>
          <t>Hybrid</t>
        </is>
      </c>
      <c r="K2319" s="5" t="n">
        <v>1</v>
      </c>
      <c r="L2319" s="5" t="n">
        <v>40</v>
      </c>
      <c r="M2319" s="5" t="n">
        <v>3</v>
      </c>
      <c r="N2319" s="41" t="n">
        <v>37500</v>
      </c>
      <c r="O2319" s="41" t="n">
        <v>0</v>
      </c>
      <c r="P2319" s="41" t="n">
        <v>4560</v>
      </c>
      <c r="Q2319" s="41" t="n">
        <v>0</v>
      </c>
      <c r="R2319" s="41" t="n">
        <v>0</v>
      </c>
      <c r="S2319" s="28">
        <f>L2319*Settings!$C$7</f>
        <v/>
      </c>
      <c r="T2319" s="34">
        <f>O2319+P2319+Q2319+R2319</f>
        <v/>
      </c>
      <c r="U2319" s="34">
        <f>N2319+T2319</f>
        <v/>
      </c>
      <c r="V2319" s="33">
        <f>N2319/S2319</f>
        <v/>
      </c>
      <c r="W2319" s="33">
        <f>T2319/S2319</f>
        <v/>
      </c>
      <c r="X2319" s="33">
        <f>U2319/S2319</f>
        <v/>
      </c>
      <c r="Y2319" s="4">
        <f>IF(T2319&gt;0,1,0)</f>
        <v/>
      </c>
      <c r="Z2319" s="4">
        <f>INDEX('Job Evaluation'!$I$5:$I$40,MATCH(G2319,'Job Evaluation'!$A$5:$A$40,0))</f>
        <v/>
      </c>
      <c r="AA2319" s="4">
        <f>SUMPRODUCT(($C$2:$C$3444=C2319)*($X$2:$X$3444&lt;X2319))+SUMPRODUCT(($C$2:C2319=C2319)*($X$2:X2319=X2319))</f>
        <v/>
      </c>
      <c r="AB2319" s="4">
        <f>MIN(4,INT((AA2319-1)*4/COUNTIF($C$2:$C$3444,C2319))+1)</f>
        <v/>
      </c>
    </row>
    <row r="2320">
      <c r="A2320" s="5" t="inlineStr">
        <is>
          <t>W02699</t>
        </is>
      </c>
      <c r="B2320" s="5" t="inlineStr">
        <is>
          <t>IT · Milan</t>
        </is>
      </c>
      <c r="C2320" s="5" t="inlineStr">
        <is>
          <t>IT</t>
        </is>
      </c>
      <c r="D2320" s="5" t="inlineStr">
        <is>
          <t>Milan</t>
        </is>
      </c>
      <c r="E2320" s="5" t="inlineStr">
        <is>
          <t>Sales</t>
        </is>
      </c>
      <c r="F2320" s="5" t="inlineStr">
        <is>
          <t>L3</t>
        </is>
      </c>
      <c r="G2320" s="5" t="inlineStr">
        <is>
          <t>Sales L3</t>
        </is>
      </c>
      <c r="H2320" s="5" t="inlineStr">
        <is>
          <t>F</t>
        </is>
      </c>
      <c r="I2320" s="5" t="inlineStr">
        <is>
          <t>Permanent</t>
        </is>
      </c>
      <c r="J2320" s="5" t="inlineStr">
        <is>
          <t>Hybrid</t>
        </is>
      </c>
      <c r="K2320" s="5" t="n">
        <v>0.8</v>
      </c>
      <c r="L2320" s="5" t="n">
        <v>32</v>
      </c>
      <c r="M2320" s="5" t="n">
        <v>3</v>
      </c>
      <c r="N2320" s="41" t="n">
        <v>33960</v>
      </c>
      <c r="O2320" s="41" t="n">
        <v>1770</v>
      </c>
      <c r="P2320" s="41" t="n">
        <v>3760</v>
      </c>
      <c r="Q2320" s="41" t="n">
        <v>0</v>
      </c>
      <c r="R2320" s="41" t="n">
        <v>0</v>
      </c>
      <c r="S2320" s="28">
        <f>L2320*Settings!$C$7</f>
        <v/>
      </c>
      <c r="T2320" s="34">
        <f>O2320+P2320+Q2320+R2320</f>
        <v/>
      </c>
      <c r="U2320" s="34">
        <f>N2320+T2320</f>
        <v/>
      </c>
      <c r="V2320" s="33">
        <f>N2320/S2320</f>
        <v/>
      </c>
      <c r="W2320" s="33">
        <f>T2320/S2320</f>
        <v/>
      </c>
      <c r="X2320" s="33">
        <f>U2320/S2320</f>
        <v/>
      </c>
      <c r="Y2320" s="4">
        <f>IF(T2320&gt;0,1,0)</f>
        <v/>
      </c>
      <c r="Z2320" s="4">
        <f>INDEX('Job Evaluation'!$I$5:$I$40,MATCH(G2320,'Job Evaluation'!$A$5:$A$40,0))</f>
        <v/>
      </c>
      <c r="AA2320" s="4">
        <f>SUMPRODUCT(($C$2:$C$3444=C2320)*($X$2:$X$3444&lt;X2320))+SUMPRODUCT(($C$2:C2320=C2320)*($X$2:X2320=X2320))</f>
        <v/>
      </c>
      <c r="AB2320" s="4">
        <f>MIN(4,INT((AA2320-1)*4/COUNTIF($C$2:$C$3444,C2320))+1)</f>
        <v/>
      </c>
    </row>
    <row r="2321">
      <c r="A2321" s="5" t="inlineStr">
        <is>
          <t>W02700</t>
        </is>
      </c>
      <c r="B2321" s="5" t="inlineStr">
        <is>
          <t>PL · Kraków</t>
        </is>
      </c>
      <c r="C2321" s="5" t="inlineStr">
        <is>
          <t>PL</t>
        </is>
      </c>
      <c r="D2321" s="5" t="inlineStr">
        <is>
          <t>Krakow</t>
        </is>
      </c>
      <c r="E2321" s="5" t="inlineStr">
        <is>
          <t>Finance</t>
        </is>
      </c>
      <c r="F2321" s="5" t="inlineStr">
        <is>
          <t>L1</t>
        </is>
      </c>
      <c r="G2321" s="5" t="inlineStr">
        <is>
          <t>Finance L1</t>
        </is>
      </c>
      <c r="H2321" s="5" t="inlineStr">
        <is>
          <t>M</t>
        </is>
      </c>
      <c r="I2321" s="5" t="inlineStr">
        <is>
          <t>Permanent</t>
        </is>
      </c>
      <c r="J2321" s="5" t="inlineStr">
        <is>
          <t>Hybrid</t>
        </is>
      </c>
      <c r="K2321" s="5" t="n">
        <v>1</v>
      </c>
      <c r="L2321" s="5" t="n">
        <v>40</v>
      </c>
      <c r="M2321" s="5" t="n">
        <v>3</v>
      </c>
      <c r="N2321" s="41" t="n">
        <v>24100</v>
      </c>
      <c r="O2321" s="41" t="n">
        <v>0</v>
      </c>
      <c r="P2321" s="41" t="n">
        <v>0</v>
      </c>
      <c r="Q2321" s="41" t="n">
        <v>0</v>
      </c>
      <c r="R2321" s="41" t="n">
        <v>0</v>
      </c>
      <c r="S2321" s="28">
        <f>L2321*Settings!$C$7</f>
        <v/>
      </c>
      <c r="T2321" s="34">
        <f>O2321+P2321+Q2321+R2321</f>
        <v/>
      </c>
      <c r="U2321" s="34">
        <f>N2321+T2321</f>
        <v/>
      </c>
      <c r="V2321" s="33">
        <f>N2321/S2321</f>
        <v/>
      </c>
      <c r="W2321" s="33">
        <f>T2321/S2321</f>
        <v/>
      </c>
      <c r="X2321" s="33">
        <f>U2321/S2321</f>
        <v/>
      </c>
      <c r="Y2321" s="4">
        <f>IF(T2321&gt;0,1,0)</f>
        <v/>
      </c>
      <c r="Z2321" s="4">
        <f>INDEX('Job Evaluation'!$I$5:$I$40,MATCH(G2321,'Job Evaluation'!$A$5:$A$40,0))</f>
        <v/>
      </c>
      <c r="AA2321" s="4">
        <f>SUMPRODUCT(($C$2:$C$3444=C2321)*($X$2:$X$3444&lt;X2321))+SUMPRODUCT(($C$2:C2321=C2321)*($X$2:X2321=X2321))</f>
        <v/>
      </c>
      <c r="AB2321" s="4">
        <f>MIN(4,INT((AA2321-1)*4/COUNTIF($C$2:$C$3444,C2321))+1)</f>
        <v/>
      </c>
    </row>
    <row r="2322">
      <c r="A2322" s="5" t="inlineStr">
        <is>
          <t>W02701</t>
        </is>
      </c>
      <c r="B2322" s="5" t="inlineStr">
        <is>
          <t>ES · Barcelona</t>
        </is>
      </c>
      <c r="C2322" s="5" t="inlineStr">
        <is>
          <t>ES</t>
        </is>
      </c>
      <c r="D2322" s="5" t="inlineStr">
        <is>
          <t>Barcelona</t>
        </is>
      </c>
      <c r="E2322" s="5" t="inlineStr">
        <is>
          <t>Customer Service</t>
        </is>
      </c>
      <c r="F2322" s="5" t="inlineStr">
        <is>
          <t>L3</t>
        </is>
      </c>
      <c r="G2322" s="5" t="inlineStr">
        <is>
          <t>Customer Service L3</t>
        </is>
      </c>
      <c r="H2322" s="5" t="inlineStr">
        <is>
          <t>F</t>
        </is>
      </c>
      <c r="I2322" s="5" t="inlineStr">
        <is>
          <t>Permanent</t>
        </is>
      </c>
      <c r="J2322" s="5" t="inlineStr">
        <is>
          <t>Hybrid</t>
        </is>
      </c>
      <c r="K2322" s="5" t="n">
        <v>1</v>
      </c>
      <c r="L2322" s="5" t="n">
        <v>40</v>
      </c>
      <c r="M2322" s="5" t="n">
        <v>3</v>
      </c>
      <c r="N2322" s="41" t="n">
        <v>32750</v>
      </c>
      <c r="O2322" s="41" t="n">
        <v>1650</v>
      </c>
      <c r="P2322" s="41" t="n">
        <v>0</v>
      </c>
      <c r="Q2322" s="41" t="n">
        <v>0</v>
      </c>
      <c r="R2322" s="41" t="n">
        <v>0</v>
      </c>
      <c r="S2322" s="28">
        <f>L2322*Settings!$C$7</f>
        <v/>
      </c>
      <c r="T2322" s="34">
        <f>O2322+P2322+Q2322+R2322</f>
        <v/>
      </c>
      <c r="U2322" s="34">
        <f>N2322+T2322</f>
        <v/>
      </c>
      <c r="V2322" s="33">
        <f>N2322/S2322</f>
        <v/>
      </c>
      <c r="W2322" s="33">
        <f>T2322/S2322</f>
        <v/>
      </c>
      <c r="X2322" s="33">
        <f>U2322/S2322</f>
        <v/>
      </c>
      <c r="Y2322" s="4">
        <f>IF(T2322&gt;0,1,0)</f>
        <v/>
      </c>
      <c r="Z2322" s="4">
        <f>INDEX('Job Evaluation'!$I$5:$I$40,MATCH(G2322,'Job Evaluation'!$A$5:$A$40,0))</f>
        <v/>
      </c>
      <c r="AA2322" s="4">
        <f>SUMPRODUCT(($C$2:$C$3444=C2322)*($X$2:$X$3444&lt;X2322))+SUMPRODUCT(($C$2:C2322=C2322)*($X$2:X2322=X2322))</f>
        <v/>
      </c>
      <c r="AB2322" s="4">
        <f>MIN(4,INT((AA2322-1)*4/COUNTIF($C$2:$C$3444,C2322))+1)</f>
        <v/>
      </c>
    </row>
    <row r="2323">
      <c r="A2323" s="5" t="inlineStr">
        <is>
          <t>W02702</t>
        </is>
      </c>
      <c r="B2323" s="5" t="inlineStr">
        <is>
          <t>PL · Kraków</t>
        </is>
      </c>
      <c r="C2323" s="5" t="inlineStr">
        <is>
          <t>PL</t>
        </is>
      </c>
      <c r="D2323" s="5" t="inlineStr">
        <is>
          <t>Krakow</t>
        </is>
      </c>
      <c r="E2323" s="5" t="inlineStr">
        <is>
          <t>Finance</t>
        </is>
      </c>
      <c r="F2323" s="5" t="inlineStr">
        <is>
          <t>L5</t>
        </is>
      </c>
      <c r="G2323" s="5" t="inlineStr">
        <is>
          <t>Finance L5</t>
        </is>
      </c>
      <c r="H2323" s="5" t="inlineStr">
        <is>
          <t>M</t>
        </is>
      </c>
      <c r="I2323" s="5" t="inlineStr">
        <is>
          <t>Permanent</t>
        </is>
      </c>
      <c r="J2323" s="5" t="inlineStr">
        <is>
          <t>Remote</t>
        </is>
      </c>
      <c r="K2323" s="5" t="n">
        <v>1</v>
      </c>
      <c r="L2323" s="5" t="n">
        <v>40</v>
      </c>
      <c r="M2323" s="5" t="n">
        <v>3</v>
      </c>
      <c r="N2323" s="41" t="n">
        <v>54800</v>
      </c>
      <c r="O2323" s="41" t="n">
        <v>7360</v>
      </c>
      <c r="P2323" s="41" t="n">
        <v>0</v>
      </c>
      <c r="Q2323" s="41" t="n">
        <v>0</v>
      </c>
      <c r="R2323" s="41" t="n">
        <v>4200</v>
      </c>
      <c r="S2323" s="28">
        <f>L2323*Settings!$C$7</f>
        <v/>
      </c>
      <c r="T2323" s="34">
        <f>O2323+P2323+Q2323+R2323</f>
        <v/>
      </c>
      <c r="U2323" s="34">
        <f>N2323+T2323</f>
        <v/>
      </c>
      <c r="V2323" s="33">
        <f>N2323/S2323</f>
        <v/>
      </c>
      <c r="W2323" s="33">
        <f>T2323/S2323</f>
        <v/>
      </c>
      <c r="X2323" s="33">
        <f>U2323/S2323</f>
        <v/>
      </c>
      <c r="Y2323" s="4">
        <f>IF(T2323&gt;0,1,0)</f>
        <v/>
      </c>
      <c r="Z2323" s="4">
        <f>INDEX('Job Evaluation'!$I$5:$I$40,MATCH(G2323,'Job Evaluation'!$A$5:$A$40,0))</f>
        <v/>
      </c>
      <c r="AA2323" s="4">
        <f>SUMPRODUCT(($C$2:$C$3444=C2323)*($X$2:$X$3444&lt;X2323))+SUMPRODUCT(($C$2:C2323=C2323)*($X$2:X2323=X2323))</f>
        <v/>
      </c>
      <c r="AB2323" s="4">
        <f>MIN(4,INT((AA2323-1)*4/COUNTIF($C$2:$C$3444,C2323))+1)</f>
        <v/>
      </c>
    </row>
    <row r="2324">
      <c r="A2324" s="5" t="inlineStr">
        <is>
          <t>W02704</t>
        </is>
      </c>
      <c r="B2324" s="5" t="inlineStr">
        <is>
          <t>DE · Munich</t>
        </is>
      </c>
      <c r="C2324" s="5" t="inlineStr">
        <is>
          <t>DE</t>
        </is>
      </c>
      <c r="D2324" s="5" t="inlineStr">
        <is>
          <t>Munich</t>
        </is>
      </c>
      <c r="E2324" s="5" t="inlineStr">
        <is>
          <t>Customer Service</t>
        </is>
      </c>
      <c r="F2324" s="5" t="inlineStr">
        <is>
          <t>L4</t>
        </is>
      </c>
      <c r="G2324" s="5" t="inlineStr">
        <is>
          <t>Customer Service L4</t>
        </is>
      </c>
      <c r="H2324" s="5" t="inlineStr">
        <is>
          <t>M</t>
        </is>
      </c>
      <c r="I2324" s="5" t="inlineStr">
        <is>
          <t>Permanent</t>
        </is>
      </c>
      <c r="J2324" s="5" t="inlineStr">
        <is>
          <t>Hybrid</t>
        </is>
      </c>
      <c r="K2324" s="5" t="n">
        <v>1</v>
      </c>
      <c r="L2324" s="5" t="n">
        <v>40</v>
      </c>
      <c r="M2324" s="5" t="n">
        <v>5</v>
      </c>
      <c r="N2324" s="41" t="n">
        <v>79050</v>
      </c>
      <c r="O2324" s="41" t="n">
        <v>10230</v>
      </c>
      <c r="P2324" s="41" t="n">
        <v>0</v>
      </c>
      <c r="Q2324" s="41" t="n">
        <v>0</v>
      </c>
      <c r="R2324" s="41" t="n">
        <v>0</v>
      </c>
      <c r="S2324" s="28">
        <f>L2324*Settings!$C$7</f>
        <v/>
      </c>
      <c r="T2324" s="34">
        <f>O2324+P2324+Q2324+R2324</f>
        <v/>
      </c>
      <c r="U2324" s="34">
        <f>N2324+T2324</f>
        <v/>
      </c>
      <c r="V2324" s="33">
        <f>N2324/S2324</f>
        <v/>
      </c>
      <c r="W2324" s="33">
        <f>T2324/S2324</f>
        <v/>
      </c>
      <c r="X2324" s="33">
        <f>U2324/S2324</f>
        <v/>
      </c>
      <c r="Y2324" s="4">
        <f>IF(T2324&gt;0,1,0)</f>
        <v/>
      </c>
      <c r="Z2324" s="4">
        <f>INDEX('Job Evaluation'!$I$5:$I$40,MATCH(G2324,'Job Evaluation'!$A$5:$A$40,0))</f>
        <v/>
      </c>
      <c r="AA2324" s="4">
        <f>SUMPRODUCT(($C$2:$C$3444=C2324)*($X$2:$X$3444&lt;X2324))+SUMPRODUCT(($C$2:C2324=C2324)*($X$2:X2324=X2324))</f>
        <v/>
      </c>
      <c r="AB2324" s="4">
        <f>MIN(4,INT((AA2324-1)*4/COUNTIF($C$2:$C$3444,C2324))+1)</f>
        <v/>
      </c>
    </row>
    <row r="2325">
      <c r="A2325" s="5" t="inlineStr">
        <is>
          <t>W02705</t>
        </is>
      </c>
      <c r="B2325" s="5" t="inlineStr">
        <is>
          <t>IT · Milan</t>
        </is>
      </c>
      <c r="C2325" s="5" t="inlineStr">
        <is>
          <t>IT</t>
        </is>
      </c>
      <c r="D2325" s="5" t="inlineStr">
        <is>
          <t>Milan</t>
        </is>
      </c>
      <c r="E2325" s="5" t="inlineStr">
        <is>
          <t>Tech</t>
        </is>
      </c>
      <c r="F2325" s="5" t="inlineStr">
        <is>
          <t>L2</t>
        </is>
      </c>
      <c r="G2325" s="5" t="inlineStr">
        <is>
          <t>Tech L2</t>
        </is>
      </c>
      <c r="H2325" s="5" t="inlineStr">
        <is>
          <t>F</t>
        </is>
      </c>
      <c r="I2325" s="5" t="inlineStr">
        <is>
          <t>Permanent</t>
        </is>
      </c>
      <c r="J2325" s="5" t="inlineStr">
        <is>
          <t>Hybrid</t>
        </is>
      </c>
      <c r="K2325" s="5" t="n">
        <v>1</v>
      </c>
      <c r="L2325" s="5" t="n">
        <v>40</v>
      </c>
      <c r="M2325" s="5" t="n">
        <v>3</v>
      </c>
      <c r="N2325" s="41" t="n">
        <v>42600</v>
      </c>
      <c r="O2325" s="41" t="n">
        <v>0</v>
      </c>
      <c r="P2325" s="41" t="n">
        <v>0</v>
      </c>
      <c r="Q2325" s="41" t="n">
        <v>0</v>
      </c>
      <c r="R2325" s="41" t="n">
        <v>0</v>
      </c>
      <c r="S2325" s="28">
        <f>L2325*Settings!$C$7</f>
        <v/>
      </c>
      <c r="T2325" s="34">
        <f>O2325+P2325+Q2325+R2325</f>
        <v/>
      </c>
      <c r="U2325" s="34">
        <f>N2325+T2325</f>
        <v/>
      </c>
      <c r="V2325" s="33">
        <f>N2325/S2325</f>
        <v/>
      </c>
      <c r="W2325" s="33">
        <f>T2325/S2325</f>
        <v/>
      </c>
      <c r="X2325" s="33">
        <f>U2325/S2325</f>
        <v/>
      </c>
      <c r="Y2325" s="4">
        <f>IF(T2325&gt;0,1,0)</f>
        <v/>
      </c>
      <c r="Z2325" s="4">
        <f>INDEX('Job Evaluation'!$I$5:$I$40,MATCH(G2325,'Job Evaluation'!$A$5:$A$40,0))</f>
        <v/>
      </c>
      <c r="AA2325" s="4">
        <f>SUMPRODUCT(($C$2:$C$3444=C2325)*($X$2:$X$3444&lt;X2325))+SUMPRODUCT(($C$2:C2325=C2325)*($X$2:X2325=X2325))</f>
        <v/>
      </c>
      <c r="AB2325" s="4">
        <f>MIN(4,INT((AA2325-1)*4/COUNTIF($C$2:$C$3444,C2325))+1)</f>
        <v/>
      </c>
    </row>
    <row r="2326">
      <c r="A2326" s="5" t="inlineStr">
        <is>
          <t>W02706</t>
        </is>
      </c>
      <c r="B2326" s="5" t="inlineStr">
        <is>
          <t>PL · Kraków</t>
        </is>
      </c>
      <c r="C2326" s="5" t="inlineStr">
        <is>
          <t>PL</t>
        </is>
      </c>
      <c r="D2326" s="5" t="inlineStr">
        <is>
          <t>Krakow</t>
        </is>
      </c>
      <c r="E2326" s="5" t="inlineStr">
        <is>
          <t>Finance</t>
        </is>
      </c>
      <c r="F2326" s="5" t="inlineStr">
        <is>
          <t>L1</t>
        </is>
      </c>
      <c r="G2326" s="5" t="inlineStr">
        <is>
          <t>Finance L1</t>
        </is>
      </c>
      <c r="H2326" s="5" t="inlineStr">
        <is>
          <t>F</t>
        </is>
      </c>
      <c r="I2326" s="5" t="inlineStr">
        <is>
          <t>Permanent</t>
        </is>
      </c>
      <c r="J2326" s="5" t="inlineStr">
        <is>
          <t>Hybrid</t>
        </is>
      </c>
      <c r="K2326" s="5" t="n">
        <v>1</v>
      </c>
      <c r="L2326" s="5" t="n">
        <v>40</v>
      </c>
      <c r="M2326" s="5" t="n">
        <v>2</v>
      </c>
      <c r="N2326" s="41" t="n">
        <v>19400</v>
      </c>
      <c r="O2326" s="41" t="n">
        <v>0</v>
      </c>
      <c r="P2326" s="41" t="n">
        <v>0</v>
      </c>
      <c r="Q2326" s="41" t="n">
        <v>0</v>
      </c>
      <c r="R2326" s="41" t="n">
        <v>0</v>
      </c>
      <c r="S2326" s="28">
        <f>L2326*Settings!$C$7</f>
        <v/>
      </c>
      <c r="T2326" s="34">
        <f>O2326+P2326+Q2326+R2326</f>
        <v/>
      </c>
      <c r="U2326" s="34">
        <f>N2326+T2326</f>
        <v/>
      </c>
      <c r="V2326" s="33">
        <f>N2326/S2326</f>
        <v/>
      </c>
      <c r="W2326" s="33">
        <f>T2326/S2326</f>
        <v/>
      </c>
      <c r="X2326" s="33">
        <f>U2326/S2326</f>
        <v/>
      </c>
      <c r="Y2326" s="4">
        <f>IF(T2326&gt;0,1,0)</f>
        <v/>
      </c>
      <c r="Z2326" s="4">
        <f>INDEX('Job Evaluation'!$I$5:$I$40,MATCH(G2326,'Job Evaluation'!$A$5:$A$40,0))</f>
        <v/>
      </c>
      <c r="AA2326" s="4">
        <f>SUMPRODUCT(($C$2:$C$3444=C2326)*($X$2:$X$3444&lt;X2326))+SUMPRODUCT(($C$2:C2326=C2326)*($X$2:X2326=X2326))</f>
        <v/>
      </c>
      <c r="AB2326" s="4">
        <f>MIN(4,INT((AA2326-1)*4/COUNTIF($C$2:$C$3444,C2326))+1)</f>
        <v/>
      </c>
    </row>
    <row r="2327">
      <c r="A2327" s="5" t="inlineStr">
        <is>
          <t>W02707</t>
        </is>
      </c>
      <c r="B2327" s="5" t="inlineStr">
        <is>
          <t>IT · Milan</t>
        </is>
      </c>
      <c r="C2327" s="5" t="inlineStr">
        <is>
          <t>IT</t>
        </is>
      </c>
      <c r="D2327" s="5" t="inlineStr">
        <is>
          <t>Milan</t>
        </is>
      </c>
      <c r="E2327" s="5" t="inlineStr">
        <is>
          <t>Operations</t>
        </is>
      </c>
      <c r="F2327" s="5" t="inlineStr">
        <is>
          <t>L1</t>
        </is>
      </c>
      <c r="G2327" s="5" t="inlineStr">
        <is>
          <t>Operations L1</t>
        </is>
      </c>
      <c r="H2327" s="5" t="inlineStr">
        <is>
          <t>M</t>
        </is>
      </c>
      <c r="I2327" s="5" t="inlineStr">
        <is>
          <t>Fixed-term</t>
        </is>
      </c>
      <c r="J2327" s="5" t="inlineStr">
        <is>
          <t>Hybrid</t>
        </is>
      </c>
      <c r="K2327" s="5" t="n">
        <v>1</v>
      </c>
      <c r="L2327" s="5" t="n">
        <v>40</v>
      </c>
      <c r="M2327" s="5" t="n">
        <v>4</v>
      </c>
      <c r="N2327" s="41" t="n">
        <v>26650</v>
      </c>
      <c r="O2327" s="41" t="n">
        <v>0</v>
      </c>
      <c r="P2327" s="41" t="n">
        <v>0</v>
      </c>
      <c r="Q2327" s="41" t="n">
        <v>0</v>
      </c>
      <c r="R2327" s="41" t="n">
        <v>0</v>
      </c>
      <c r="S2327" s="28">
        <f>L2327*Settings!$C$7</f>
        <v/>
      </c>
      <c r="T2327" s="34">
        <f>O2327+P2327+Q2327+R2327</f>
        <v/>
      </c>
      <c r="U2327" s="34">
        <f>N2327+T2327</f>
        <v/>
      </c>
      <c r="V2327" s="33">
        <f>N2327/S2327</f>
        <v/>
      </c>
      <c r="W2327" s="33">
        <f>T2327/S2327</f>
        <v/>
      </c>
      <c r="X2327" s="33">
        <f>U2327/S2327</f>
        <v/>
      </c>
      <c r="Y2327" s="4">
        <f>IF(T2327&gt;0,1,0)</f>
        <v/>
      </c>
      <c r="Z2327" s="4">
        <f>INDEX('Job Evaluation'!$I$5:$I$40,MATCH(G2327,'Job Evaluation'!$A$5:$A$40,0))</f>
        <v/>
      </c>
      <c r="AA2327" s="4">
        <f>SUMPRODUCT(($C$2:$C$3444=C2327)*($X$2:$X$3444&lt;X2327))+SUMPRODUCT(($C$2:C2327=C2327)*($X$2:X2327=X2327))</f>
        <v/>
      </c>
      <c r="AB2327" s="4">
        <f>MIN(4,INT((AA2327-1)*4/COUNTIF($C$2:$C$3444,C2327))+1)</f>
        <v/>
      </c>
    </row>
    <row r="2328">
      <c r="A2328" s="5" t="inlineStr">
        <is>
          <t>W02709</t>
        </is>
      </c>
      <c r="B2328" s="5" t="inlineStr">
        <is>
          <t>PL · Kraków</t>
        </is>
      </c>
      <c r="C2328" s="5" t="inlineStr">
        <is>
          <t>PL</t>
        </is>
      </c>
      <c r="D2328" s="5" t="inlineStr">
        <is>
          <t>Krakow</t>
        </is>
      </c>
      <c r="E2328" s="5" t="inlineStr">
        <is>
          <t>Operations</t>
        </is>
      </c>
      <c r="F2328" s="5" t="inlineStr">
        <is>
          <t>L2</t>
        </is>
      </c>
      <c r="G2328" s="5" t="inlineStr">
        <is>
          <t>Operations L2</t>
        </is>
      </c>
      <c r="H2328" s="5" t="inlineStr">
        <is>
          <t>F</t>
        </is>
      </c>
      <c r="I2328" s="5" t="inlineStr">
        <is>
          <t>Fixed-term</t>
        </is>
      </c>
      <c r="J2328" s="5" t="inlineStr">
        <is>
          <t>Onsite</t>
        </is>
      </c>
      <c r="K2328" s="5" t="n">
        <v>1</v>
      </c>
      <c r="L2328" s="5" t="n">
        <v>40</v>
      </c>
      <c r="M2328" s="5" t="n">
        <v>3</v>
      </c>
      <c r="N2328" s="41" t="n">
        <v>23450</v>
      </c>
      <c r="O2328" s="41" t="n">
        <v>0</v>
      </c>
      <c r="P2328" s="41" t="n">
        <v>0</v>
      </c>
      <c r="Q2328" s="41" t="n">
        <v>840</v>
      </c>
      <c r="R2328" s="41" t="n">
        <v>0</v>
      </c>
      <c r="S2328" s="28">
        <f>L2328*Settings!$C$7</f>
        <v/>
      </c>
      <c r="T2328" s="34">
        <f>O2328+P2328+Q2328+R2328</f>
        <v/>
      </c>
      <c r="U2328" s="34">
        <f>N2328+T2328</f>
        <v/>
      </c>
      <c r="V2328" s="33">
        <f>N2328/S2328</f>
        <v/>
      </c>
      <c r="W2328" s="33">
        <f>T2328/S2328</f>
        <v/>
      </c>
      <c r="X2328" s="33">
        <f>U2328/S2328</f>
        <v/>
      </c>
      <c r="Y2328" s="4">
        <f>IF(T2328&gt;0,1,0)</f>
        <v/>
      </c>
      <c r="Z2328" s="4">
        <f>INDEX('Job Evaluation'!$I$5:$I$40,MATCH(G2328,'Job Evaluation'!$A$5:$A$40,0))</f>
        <v/>
      </c>
      <c r="AA2328" s="4">
        <f>SUMPRODUCT(($C$2:$C$3444=C2328)*($X$2:$X$3444&lt;X2328))+SUMPRODUCT(($C$2:C2328=C2328)*($X$2:X2328=X2328))</f>
        <v/>
      </c>
      <c r="AB2328" s="4">
        <f>MIN(4,INT((AA2328-1)*4/COUNTIF($C$2:$C$3444,C2328))+1)</f>
        <v/>
      </c>
    </row>
    <row r="2329">
      <c r="A2329" s="5" t="inlineStr">
        <is>
          <t>W02711</t>
        </is>
      </c>
      <c r="B2329" s="5" t="inlineStr">
        <is>
          <t>DE · Munich</t>
        </is>
      </c>
      <c r="C2329" s="5" t="inlineStr">
        <is>
          <t>DE</t>
        </is>
      </c>
      <c r="D2329" s="5" t="inlineStr">
        <is>
          <t>Munich</t>
        </is>
      </c>
      <c r="E2329" s="5" t="inlineStr">
        <is>
          <t>Operations</t>
        </is>
      </c>
      <c r="F2329" s="5" t="inlineStr">
        <is>
          <t>L5</t>
        </is>
      </c>
      <c r="G2329" s="5" t="inlineStr">
        <is>
          <t>Operations L5</t>
        </is>
      </c>
      <c r="H2329" s="5" t="inlineStr">
        <is>
          <t>F</t>
        </is>
      </c>
      <c r="I2329" s="5" t="inlineStr">
        <is>
          <t>Permanent</t>
        </is>
      </c>
      <c r="J2329" s="5" t="inlineStr">
        <is>
          <t>Hybrid</t>
        </is>
      </c>
      <c r="K2329" s="5" t="n">
        <v>1</v>
      </c>
      <c r="L2329" s="5" t="n">
        <v>40</v>
      </c>
      <c r="M2329" s="5" t="n">
        <v>3</v>
      </c>
      <c r="N2329" s="41" t="n">
        <v>105050</v>
      </c>
      <c r="O2329" s="41" t="n">
        <v>14150</v>
      </c>
      <c r="P2329" s="41" t="n">
        <v>0</v>
      </c>
      <c r="Q2329" s="41" t="n">
        <v>0</v>
      </c>
      <c r="R2329" s="41" t="n">
        <v>7200</v>
      </c>
      <c r="S2329" s="28">
        <f>L2329*Settings!$C$7</f>
        <v/>
      </c>
      <c r="T2329" s="34">
        <f>O2329+P2329+Q2329+R2329</f>
        <v/>
      </c>
      <c r="U2329" s="34">
        <f>N2329+T2329</f>
        <v/>
      </c>
      <c r="V2329" s="33">
        <f>N2329/S2329</f>
        <v/>
      </c>
      <c r="W2329" s="33">
        <f>T2329/S2329</f>
        <v/>
      </c>
      <c r="X2329" s="33">
        <f>U2329/S2329</f>
        <v/>
      </c>
      <c r="Y2329" s="4">
        <f>IF(T2329&gt;0,1,0)</f>
        <v/>
      </c>
      <c r="Z2329" s="4">
        <f>INDEX('Job Evaluation'!$I$5:$I$40,MATCH(G2329,'Job Evaluation'!$A$5:$A$40,0))</f>
        <v/>
      </c>
      <c r="AA2329" s="4">
        <f>SUMPRODUCT(($C$2:$C$3444=C2329)*($X$2:$X$3444&lt;X2329))+SUMPRODUCT(($C$2:C2329=C2329)*($X$2:X2329=X2329))</f>
        <v/>
      </c>
      <c r="AB2329" s="4">
        <f>MIN(4,INT((AA2329-1)*4/COUNTIF($C$2:$C$3444,C2329))+1)</f>
        <v/>
      </c>
    </row>
    <row r="2330">
      <c r="A2330" s="5" t="inlineStr">
        <is>
          <t>W02712</t>
        </is>
      </c>
      <c r="B2330" s="5" t="inlineStr">
        <is>
          <t>IT · Milan</t>
        </is>
      </c>
      <c r="C2330" s="5" t="inlineStr">
        <is>
          <t>IT</t>
        </is>
      </c>
      <c r="D2330" s="5" t="inlineStr">
        <is>
          <t>Milan</t>
        </is>
      </c>
      <c r="E2330" s="5" t="inlineStr">
        <is>
          <t>Tech</t>
        </is>
      </c>
      <c r="F2330" s="5" t="inlineStr">
        <is>
          <t>L2</t>
        </is>
      </c>
      <c r="G2330" s="5" t="inlineStr">
        <is>
          <t>Tech L2</t>
        </is>
      </c>
      <c r="H2330" s="5" t="inlineStr">
        <is>
          <t>M</t>
        </is>
      </c>
      <c r="I2330" s="5" t="inlineStr">
        <is>
          <t>Fixed-term</t>
        </is>
      </c>
      <c r="J2330" s="5" t="inlineStr">
        <is>
          <t>Onsite</t>
        </is>
      </c>
      <c r="K2330" s="5" t="n">
        <v>1</v>
      </c>
      <c r="L2330" s="5" t="n">
        <v>40</v>
      </c>
      <c r="M2330" s="5" t="n">
        <v>4</v>
      </c>
      <c r="N2330" s="41" t="n">
        <v>46000</v>
      </c>
      <c r="O2330" s="41" t="n">
        <v>0</v>
      </c>
      <c r="P2330" s="41" t="n">
        <v>0</v>
      </c>
      <c r="Q2330" s="41" t="n">
        <v>0</v>
      </c>
      <c r="R2330" s="41" t="n">
        <v>0</v>
      </c>
      <c r="S2330" s="28">
        <f>L2330*Settings!$C$7</f>
        <v/>
      </c>
      <c r="T2330" s="34">
        <f>O2330+P2330+Q2330+R2330</f>
        <v/>
      </c>
      <c r="U2330" s="34">
        <f>N2330+T2330</f>
        <v/>
      </c>
      <c r="V2330" s="33">
        <f>N2330/S2330</f>
        <v/>
      </c>
      <c r="W2330" s="33">
        <f>T2330/S2330</f>
        <v/>
      </c>
      <c r="X2330" s="33">
        <f>U2330/S2330</f>
        <v/>
      </c>
      <c r="Y2330" s="4">
        <f>IF(T2330&gt;0,1,0)</f>
        <v/>
      </c>
      <c r="Z2330" s="4">
        <f>INDEX('Job Evaluation'!$I$5:$I$40,MATCH(G2330,'Job Evaluation'!$A$5:$A$40,0))</f>
        <v/>
      </c>
      <c r="AA2330" s="4">
        <f>SUMPRODUCT(($C$2:$C$3444=C2330)*($X$2:$X$3444&lt;X2330))+SUMPRODUCT(($C$2:C2330=C2330)*($X$2:X2330=X2330))</f>
        <v/>
      </c>
      <c r="AB2330" s="4">
        <f>MIN(4,INT((AA2330-1)*4/COUNTIF($C$2:$C$3444,C2330))+1)</f>
        <v/>
      </c>
    </row>
    <row r="2331">
      <c r="A2331" s="5" t="inlineStr">
        <is>
          <t>W02713</t>
        </is>
      </c>
      <c r="B2331" s="5" t="inlineStr">
        <is>
          <t>PL · Kraków</t>
        </is>
      </c>
      <c r="C2331" s="5" t="inlineStr">
        <is>
          <t>PL</t>
        </is>
      </c>
      <c r="D2331" s="5" t="inlineStr">
        <is>
          <t>Krakow</t>
        </is>
      </c>
      <c r="E2331" s="5" t="inlineStr">
        <is>
          <t>Operations</t>
        </is>
      </c>
      <c r="F2331" s="5" t="inlineStr">
        <is>
          <t>L1</t>
        </is>
      </c>
      <c r="G2331" s="5" t="inlineStr">
        <is>
          <t>Operations L1</t>
        </is>
      </c>
      <c r="H2331" s="5" t="inlineStr">
        <is>
          <t>M</t>
        </is>
      </c>
      <c r="I2331" s="5" t="inlineStr">
        <is>
          <t>Fixed-term</t>
        </is>
      </c>
      <c r="J2331" s="5" t="inlineStr">
        <is>
          <t>Remote</t>
        </is>
      </c>
      <c r="K2331" s="5" t="n">
        <v>1</v>
      </c>
      <c r="L2331" s="5" t="n">
        <v>40</v>
      </c>
      <c r="M2331" s="5" t="n">
        <v>3</v>
      </c>
      <c r="N2331" s="41" t="n">
        <v>19400</v>
      </c>
      <c r="O2331" s="41" t="n">
        <v>0</v>
      </c>
      <c r="P2331" s="41" t="n">
        <v>0</v>
      </c>
      <c r="Q2331" s="41" t="n">
        <v>0</v>
      </c>
      <c r="R2331" s="41" t="n">
        <v>0</v>
      </c>
      <c r="S2331" s="28">
        <f>L2331*Settings!$C$7</f>
        <v/>
      </c>
      <c r="T2331" s="34">
        <f>O2331+P2331+Q2331+R2331</f>
        <v/>
      </c>
      <c r="U2331" s="34">
        <f>N2331+T2331</f>
        <v/>
      </c>
      <c r="V2331" s="33">
        <f>N2331/S2331</f>
        <v/>
      </c>
      <c r="W2331" s="33">
        <f>T2331/S2331</f>
        <v/>
      </c>
      <c r="X2331" s="33">
        <f>U2331/S2331</f>
        <v/>
      </c>
      <c r="Y2331" s="4">
        <f>IF(T2331&gt;0,1,0)</f>
        <v/>
      </c>
      <c r="Z2331" s="4">
        <f>INDEX('Job Evaluation'!$I$5:$I$40,MATCH(G2331,'Job Evaluation'!$A$5:$A$40,0))</f>
        <v/>
      </c>
      <c r="AA2331" s="4">
        <f>SUMPRODUCT(($C$2:$C$3444=C2331)*($X$2:$X$3444&lt;X2331))+SUMPRODUCT(($C$2:C2331=C2331)*($X$2:X2331=X2331))</f>
        <v/>
      </c>
      <c r="AB2331" s="4">
        <f>MIN(4,INT((AA2331-1)*4/COUNTIF($C$2:$C$3444,C2331))+1)</f>
        <v/>
      </c>
    </row>
    <row r="2332">
      <c r="A2332" s="5" t="inlineStr">
        <is>
          <t>W02714</t>
        </is>
      </c>
      <c r="B2332" s="5" t="inlineStr">
        <is>
          <t>PL · Kraków</t>
        </is>
      </c>
      <c r="C2332" s="5" t="inlineStr">
        <is>
          <t>PL</t>
        </is>
      </c>
      <c r="D2332" s="5" t="inlineStr">
        <is>
          <t>Krakow</t>
        </is>
      </c>
      <c r="E2332" s="5" t="inlineStr">
        <is>
          <t>Customer Service</t>
        </is>
      </c>
      <c r="F2332" s="5" t="inlineStr">
        <is>
          <t>L4</t>
        </is>
      </c>
      <c r="G2332" s="5" t="inlineStr">
        <is>
          <t>Customer Service L4</t>
        </is>
      </c>
      <c r="H2332" s="5" t="inlineStr">
        <is>
          <t>M</t>
        </is>
      </c>
      <c r="I2332" s="5" t="inlineStr">
        <is>
          <t>Fixed-term</t>
        </is>
      </c>
      <c r="J2332" s="5" t="inlineStr">
        <is>
          <t>Remote</t>
        </is>
      </c>
      <c r="K2332" s="5" t="n">
        <v>1</v>
      </c>
      <c r="L2332" s="5" t="n">
        <v>40</v>
      </c>
      <c r="M2332" s="5" t="n">
        <v>4</v>
      </c>
      <c r="N2332" s="41" t="n">
        <v>45000</v>
      </c>
      <c r="O2332" s="41" t="n">
        <v>4010</v>
      </c>
      <c r="P2332" s="41" t="n">
        <v>0</v>
      </c>
      <c r="Q2332" s="41" t="n">
        <v>0</v>
      </c>
      <c r="R2332" s="41" t="n">
        <v>0</v>
      </c>
      <c r="S2332" s="28">
        <f>L2332*Settings!$C$7</f>
        <v/>
      </c>
      <c r="T2332" s="34">
        <f>O2332+P2332+Q2332+R2332</f>
        <v/>
      </c>
      <c r="U2332" s="34">
        <f>N2332+T2332</f>
        <v/>
      </c>
      <c r="V2332" s="33">
        <f>N2332/S2332</f>
        <v/>
      </c>
      <c r="W2332" s="33">
        <f>T2332/S2332</f>
        <v/>
      </c>
      <c r="X2332" s="33">
        <f>U2332/S2332</f>
        <v/>
      </c>
      <c r="Y2332" s="4">
        <f>IF(T2332&gt;0,1,0)</f>
        <v/>
      </c>
      <c r="Z2332" s="4">
        <f>INDEX('Job Evaluation'!$I$5:$I$40,MATCH(G2332,'Job Evaluation'!$A$5:$A$40,0))</f>
        <v/>
      </c>
      <c r="AA2332" s="4">
        <f>SUMPRODUCT(($C$2:$C$3444=C2332)*($X$2:$X$3444&lt;X2332))+SUMPRODUCT(($C$2:C2332=C2332)*($X$2:X2332=X2332))</f>
        <v/>
      </c>
      <c r="AB2332" s="4">
        <f>MIN(4,INT((AA2332-1)*4/COUNTIF($C$2:$C$3444,C2332))+1)</f>
        <v/>
      </c>
    </row>
    <row r="2333">
      <c r="A2333" s="5" t="inlineStr">
        <is>
          <t>W02715</t>
        </is>
      </c>
      <c r="B2333" s="5" t="inlineStr">
        <is>
          <t>PL · Kraków</t>
        </is>
      </c>
      <c r="C2333" s="5" t="inlineStr">
        <is>
          <t>PL</t>
        </is>
      </c>
      <c r="D2333" s="5" t="inlineStr">
        <is>
          <t>Krakow</t>
        </is>
      </c>
      <c r="E2333" s="5" t="inlineStr">
        <is>
          <t>Tech</t>
        </is>
      </c>
      <c r="F2333" s="5" t="inlineStr">
        <is>
          <t>L2</t>
        </is>
      </c>
      <c r="G2333" s="5" t="inlineStr">
        <is>
          <t>Tech L2</t>
        </is>
      </c>
      <c r="H2333" s="5" t="inlineStr">
        <is>
          <t>F</t>
        </is>
      </c>
      <c r="I2333" s="5" t="inlineStr">
        <is>
          <t>Permanent</t>
        </is>
      </c>
      <c r="J2333" s="5" t="inlineStr">
        <is>
          <t>Remote</t>
        </is>
      </c>
      <c r="K2333" s="5" t="n">
        <v>1</v>
      </c>
      <c r="L2333" s="5" t="n">
        <v>40</v>
      </c>
      <c r="M2333" s="5" t="n">
        <v>2</v>
      </c>
      <c r="N2333" s="41" t="n">
        <v>28500</v>
      </c>
      <c r="O2333" s="41" t="n">
        <v>0</v>
      </c>
      <c r="P2333" s="41" t="n">
        <v>0</v>
      </c>
      <c r="Q2333" s="41" t="n">
        <v>0</v>
      </c>
      <c r="R2333" s="41" t="n">
        <v>0</v>
      </c>
      <c r="S2333" s="28">
        <f>L2333*Settings!$C$7</f>
        <v/>
      </c>
      <c r="T2333" s="34">
        <f>O2333+P2333+Q2333+R2333</f>
        <v/>
      </c>
      <c r="U2333" s="34">
        <f>N2333+T2333</f>
        <v/>
      </c>
      <c r="V2333" s="33">
        <f>N2333/S2333</f>
        <v/>
      </c>
      <c r="W2333" s="33">
        <f>T2333/S2333</f>
        <v/>
      </c>
      <c r="X2333" s="33">
        <f>U2333/S2333</f>
        <v/>
      </c>
      <c r="Y2333" s="4">
        <f>IF(T2333&gt;0,1,0)</f>
        <v/>
      </c>
      <c r="Z2333" s="4">
        <f>INDEX('Job Evaluation'!$I$5:$I$40,MATCH(G2333,'Job Evaluation'!$A$5:$A$40,0))</f>
        <v/>
      </c>
      <c r="AA2333" s="4">
        <f>SUMPRODUCT(($C$2:$C$3444=C2333)*($X$2:$X$3444&lt;X2333))+SUMPRODUCT(($C$2:C2333=C2333)*($X$2:X2333=X2333))</f>
        <v/>
      </c>
      <c r="AB2333" s="4">
        <f>MIN(4,INT((AA2333-1)*4/COUNTIF($C$2:$C$3444,C2333))+1)</f>
        <v/>
      </c>
    </row>
    <row r="2334">
      <c r="A2334" s="5" t="inlineStr">
        <is>
          <t>W02716</t>
        </is>
      </c>
      <c r="B2334" s="5" t="inlineStr">
        <is>
          <t>IT · Milan</t>
        </is>
      </c>
      <c r="C2334" s="5" t="inlineStr">
        <is>
          <t>IT</t>
        </is>
      </c>
      <c r="D2334" s="5" t="inlineStr">
        <is>
          <t>Milan</t>
        </is>
      </c>
      <c r="E2334" s="5" t="inlineStr">
        <is>
          <t>Customer Service</t>
        </is>
      </c>
      <c r="F2334" s="5" t="inlineStr">
        <is>
          <t>L1</t>
        </is>
      </c>
      <c r="G2334" s="5" t="inlineStr">
        <is>
          <t>Customer Service L1</t>
        </is>
      </c>
      <c r="H2334" s="5" t="inlineStr">
        <is>
          <t>F</t>
        </is>
      </c>
      <c r="I2334" s="5" t="inlineStr">
        <is>
          <t>Permanent</t>
        </is>
      </c>
      <c r="J2334" s="5" t="inlineStr">
        <is>
          <t>Hybrid</t>
        </is>
      </c>
      <c r="K2334" s="5" t="n">
        <v>1</v>
      </c>
      <c r="L2334" s="5" t="n">
        <v>40</v>
      </c>
      <c r="M2334" s="5" t="n">
        <v>2</v>
      </c>
      <c r="N2334" s="41" t="n">
        <v>22400</v>
      </c>
      <c r="O2334" s="41" t="n">
        <v>0</v>
      </c>
      <c r="P2334" s="41" t="n">
        <v>0</v>
      </c>
      <c r="Q2334" s="41" t="n">
        <v>0</v>
      </c>
      <c r="R2334" s="41" t="n">
        <v>0</v>
      </c>
      <c r="S2334" s="28">
        <f>L2334*Settings!$C$7</f>
        <v/>
      </c>
      <c r="T2334" s="34">
        <f>O2334+P2334+Q2334+R2334</f>
        <v/>
      </c>
      <c r="U2334" s="34">
        <f>N2334+T2334</f>
        <v/>
      </c>
      <c r="V2334" s="33">
        <f>N2334/S2334</f>
        <v/>
      </c>
      <c r="W2334" s="33">
        <f>T2334/S2334</f>
        <v/>
      </c>
      <c r="X2334" s="33">
        <f>U2334/S2334</f>
        <v/>
      </c>
      <c r="Y2334" s="4">
        <f>IF(T2334&gt;0,1,0)</f>
        <v/>
      </c>
      <c r="Z2334" s="4">
        <f>INDEX('Job Evaluation'!$I$5:$I$40,MATCH(G2334,'Job Evaluation'!$A$5:$A$40,0))</f>
        <v/>
      </c>
      <c r="AA2334" s="4">
        <f>SUMPRODUCT(($C$2:$C$3444=C2334)*($X$2:$X$3444&lt;X2334))+SUMPRODUCT(($C$2:C2334=C2334)*($X$2:X2334=X2334))</f>
        <v/>
      </c>
      <c r="AB2334" s="4">
        <f>MIN(4,INT((AA2334-1)*4/COUNTIF($C$2:$C$3444,C2334))+1)</f>
        <v/>
      </c>
    </row>
    <row r="2335">
      <c r="A2335" s="5" t="inlineStr">
        <is>
          <t>W02717</t>
        </is>
      </c>
      <c r="B2335" s="5" t="inlineStr">
        <is>
          <t>DE · Munich</t>
        </is>
      </c>
      <c r="C2335" s="5" t="inlineStr">
        <is>
          <t>DE</t>
        </is>
      </c>
      <c r="D2335" s="5" t="inlineStr">
        <is>
          <t>Munich</t>
        </is>
      </c>
      <c r="E2335" s="5" t="inlineStr">
        <is>
          <t>Customer Service</t>
        </is>
      </c>
      <c r="F2335" s="5" t="inlineStr">
        <is>
          <t>L2</t>
        </is>
      </c>
      <c r="G2335" s="5" t="inlineStr">
        <is>
          <t>Customer Service L2</t>
        </is>
      </c>
      <c r="H2335" s="5" t="inlineStr">
        <is>
          <t>F</t>
        </is>
      </c>
      <c r="I2335" s="5" t="inlineStr">
        <is>
          <t>Fixed-term</t>
        </is>
      </c>
      <c r="J2335" s="5" t="inlineStr">
        <is>
          <t>Hybrid</t>
        </is>
      </c>
      <c r="K2335" s="5" t="n">
        <v>0.8</v>
      </c>
      <c r="L2335" s="5" t="n">
        <v>32</v>
      </c>
      <c r="M2335" s="5" t="n">
        <v>2</v>
      </c>
      <c r="N2335" s="41" t="n">
        <v>25720</v>
      </c>
      <c r="O2335" s="41" t="n">
        <v>0</v>
      </c>
      <c r="P2335" s="41" t="n">
        <v>0</v>
      </c>
      <c r="Q2335" s="41" t="n">
        <v>0</v>
      </c>
      <c r="R2335" s="41" t="n">
        <v>0</v>
      </c>
      <c r="S2335" s="28">
        <f>L2335*Settings!$C$7</f>
        <v/>
      </c>
      <c r="T2335" s="34">
        <f>O2335+P2335+Q2335+R2335</f>
        <v/>
      </c>
      <c r="U2335" s="34">
        <f>N2335+T2335</f>
        <v/>
      </c>
      <c r="V2335" s="33">
        <f>N2335/S2335</f>
        <v/>
      </c>
      <c r="W2335" s="33">
        <f>T2335/S2335</f>
        <v/>
      </c>
      <c r="X2335" s="33">
        <f>U2335/S2335</f>
        <v/>
      </c>
      <c r="Y2335" s="4">
        <f>IF(T2335&gt;0,1,0)</f>
        <v/>
      </c>
      <c r="Z2335" s="4">
        <f>INDEX('Job Evaluation'!$I$5:$I$40,MATCH(G2335,'Job Evaluation'!$A$5:$A$40,0))</f>
        <v/>
      </c>
      <c r="AA2335" s="4">
        <f>SUMPRODUCT(($C$2:$C$3444=C2335)*($X$2:$X$3444&lt;X2335))+SUMPRODUCT(($C$2:C2335=C2335)*($X$2:X2335=X2335))</f>
        <v/>
      </c>
      <c r="AB2335" s="4">
        <f>MIN(4,INT((AA2335-1)*4/COUNTIF($C$2:$C$3444,C2335))+1)</f>
        <v/>
      </c>
    </row>
    <row r="2336">
      <c r="A2336" s="5" t="inlineStr">
        <is>
          <t>W02718</t>
        </is>
      </c>
      <c r="B2336" s="5" t="inlineStr">
        <is>
          <t>IT · Milan</t>
        </is>
      </c>
      <c r="C2336" s="5" t="inlineStr">
        <is>
          <t>IT</t>
        </is>
      </c>
      <c r="D2336" s="5" t="inlineStr">
        <is>
          <t>Milan</t>
        </is>
      </c>
      <c r="E2336" s="5" t="inlineStr">
        <is>
          <t>Sales</t>
        </is>
      </c>
      <c r="F2336" s="5" t="inlineStr">
        <is>
          <t>L1</t>
        </is>
      </c>
      <c r="G2336" s="5" t="inlineStr">
        <is>
          <t>Sales L1</t>
        </is>
      </c>
      <c r="H2336" s="5" t="inlineStr">
        <is>
          <t>F</t>
        </is>
      </c>
      <c r="I2336" s="5" t="inlineStr">
        <is>
          <t>Permanent</t>
        </is>
      </c>
      <c r="J2336" s="5" t="inlineStr">
        <is>
          <t>Hybrid</t>
        </is>
      </c>
      <c r="K2336" s="5" t="n">
        <v>1</v>
      </c>
      <c r="L2336" s="5" t="n">
        <v>40</v>
      </c>
      <c r="M2336" s="5" t="n">
        <v>3</v>
      </c>
      <c r="N2336" s="41" t="n">
        <v>26700</v>
      </c>
      <c r="O2336" s="41" t="n">
        <v>0</v>
      </c>
      <c r="P2336" s="41" t="n">
        <v>3220</v>
      </c>
      <c r="Q2336" s="41" t="n">
        <v>0</v>
      </c>
      <c r="R2336" s="41" t="n">
        <v>0</v>
      </c>
      <c r="S2336" s="28">
        <f>L2336*Settings!$C$7</f>
        <v/>
      </c>
      <c r="T2336" s="34">
        <f>O2336+P2336+Q2336+R2336</f>
        <v/>
      </c>
      <c r="U2336" s="34">
        <f>N2336+T2336</f>
        <v/>
      </c>
      <c r="V2336" s="33">
        <f>N2336/S2336</f>
        <v/>
      </c>
      <c r="W2336" s="33">
        <f>T2336/S2336</f>
        <v/>
      </c>
      <c r="X2336" s="33">
        <f>U2336/S2336</f>
        <v/>
      </c>
      <c r="Y2336" s="4">
        <f>IF(T2336&gt;0,1,0)</f>
        <v/>
      </c>
      <c r="Z2336" s="4">
        <f>INDEX('Job Evaluation'!$I$5:$I$40,MATCH(G2336,'Job Evaluation'!$A$5:$A$40,0))</f>
        <v/>
      </c>
      <c r="AA2336" s="4">
        <f>SUMPRODUCT(($C$2:$C$3444=C2336)*($X$2:$X$3444&lt;X2336))+SUMPRODUCT(($C$2:C2336=C2336)*($X$2:X2336=X2336))</f>
        <v/>
      </c>
      <c r="AB2336" s="4">
        <f>MIN(4,INT((AA2336-1)*4/COUNTIF($C$2:$C$3444,C2336))+1)</f>
        <v/>
      </c>
    </row>
    <row r="2337">
      <c r="A2337" s="5" t="inlineStr">
        <is>
          <t>W02719</t>
        </is>
      </c>
      <c r="B2337" s="5" t="inlineStr">
        <is>
          <t>IT · Milan</t>
        </is>
      </c>
      <c r="C2337" s="5" t="inlineStr">
        <is>
          <t>IT</t>
        </is>
      </c>
      <c r="D2337" s="5" t="inlineStr">
        <is>
          <t>Milan</t>
        </is>
      </c>
      <c r="E2337" s="5" t="inlineStr">
        <is>
          <t>Operations</t>
        </is>
      </c>
      <c r="F2337" s="5" t="inlineStr">
        <is>
          <t>L5</t>
        </is>
      </c>
      <c r="G2337" s="5" t="inlineStr">
        <is>
          <t>Operations L5</t>
        </is>
      </c>
      <c r="H2337" s="5" t="inlineStr">
        <is>
          <t>F</t>
        </is>
      </c>
      <c r="I2337" s="5" t="inlineStr">
        <is>
          <t>Fixed-term</t>
        </is>
      </c>
      <c r="J2337" s="5" t="inlineStr">
        <is>
          <t>Onsite</t>
        </is>
      </c>
      <c r="K2337" s="5" t="n">
        <v>1</v>
      </c>
      <c r="L2337" s="5" t="n">
        <v>40</v>
      </c>
      <c r="M2337" s="5" t="n">
        <v>2</v>
      </c>
      <c r="N2337" s="41" t="n">
        <v>57300</v>
      </c>
      <c r="O2337" s="41" t="n">
        <v>3580</v>
      </c>
      <c r="P2337" s="41" t="n">
        <v>0</v>
      </c>
      <c r="Q2337" s="41" t="n">
        <v>0</v>
      </c>
      <c r="R2337" s="41" t="n">
        <v>6000</v>
      </c>
      <c r="S2337" s="28">
        <f>L2337*Settings!$C$7</f>
        <v/>
      </c>
      <c r="T2337" s="34">
        <f>O2337+P2337+Q2337+R2337</f>
        <v/>
      </c>
      <c r="U2337" s="34">
        <f>N2337+T2337</f>
        <v/>
      </c>
      <c r="V2337" s="33">
        <f>N2337/S2337</f>
        <v/>
      </c>
      <c r="W2337" s="33">
        <f>T2337/S2337</f>
        <v/>
      </c>
      <c r="X2337" s="33">
        <f>U2337/S2337</f>
        <v/>
      </c>
      <c r="Y2337" s="4">
        <f>IF(T2337&gt;0,1,0)</f>
        <v/>
      </c>
      <c r="Z2337" s="4">
        <f>INDEX('Job Evaluation'!$I$5:$I$40,MATCH(G2337,'Job Evaluation'!$A$5:$A$40,0))</f>
        <v/>
      </c>
      <c r="AA2337" s="4">
        <f>SUMPRODUCT(($C$2:$C$3444=C2337)*($X$2:$X$3444&lt;X2337))+SUMPRODUCT(($C$2:C2337=C2337)*($X$2:X2337=X2337))</f>
        <v/>
      </c>
      <c r="AB2337" s="4">
        <f>MIN(4,INT((AA2337-1)*4/COUNTIF($C$2:$C$3444,C2337))+1)</f>
        <v/>
      </c>
    </row>
    <row r="2338">
      <c r="A2338" s="5" t="inlineStr">
        <is>
          <t>W02721</t>
        </is>
      </c>
      <c r="B2338" s="5" t="inlineStr">
        <is>
          <t>DE · Munich</t>
        </is>
      </c>
      <c r="C2338" s="5" t="inlineStr">
        <is>
          <t>DE</t>
        </is>
      </c>
      <c r="D2338" s="5" t="inlineStr">
        <is>
          <t>Munich</t>
        </is>
      </c>
      <c r="E2338" s="5" t="inlineStr">
        <is>
          <t>Tech</t>
        </is>
      </c>
      <c r="F2338" s="5" t="inlineStr">
        <is>
          <t>L1</t>
        </is>
      </c>
      <c r="G2338" s="5" t="inlineStr">
        <is>
          <t>Tech L1</t>
        </is>
      </c>
      <c r="H2338" s="5" t="inlineStr">
        <is>
          <t>M</t>
        </is>
      </c>
      <c r="I2338" s="5" t="inlineStr">
        <is>
          <t>Permanent</t>
        </is>
      </c>
      <c r="J2338" s="5" t="inlineStr">
        <is>
          <t>Remote</t>
        </is>
      </c>
      <c r="K2338" s="5" t="n">
        <v>1</v>
      </c>
      <c r="L2338" s="5" t="n">
        <v>40</v>
      </c>
      <c r="M2338" s="5" t="n">
        <v>3</v>
      </c>
      <c r="N2338" s="41" t="n">
        <v>56200</v>
      </c>
      <c r="O2338" s="41" t="n">
        <v>0</v>
      </c>
      <c r="P2338" s="41" t="n">
        <v>0</v>
      </c>
      <c r="Q2338" s="41" t="n">
        <v>0</v>
      </c>
      <c r="R2338" s="41" t="n">
        <v>0</v>
      </c>
      <c r="S2338" s="28">
        <f>L2338*Settings!$C$7</f>
        <v/>
      </c>
      <c r="T2338" s="34">
        <f>O2338+P2338+Q2338+R2338</f>
        <v/>
      </c>
      <c r="U2338" s="34">
        <f>N2338+T2338</f>
        <v/>
      </c>
      <c r="V2338" s="33">
        <f>N2338/S2338</f>
        <v/>
      </c>
      <c r="W2338" s="33">
        <f>T2338/S2338</f>
        <v/>
      </c>
      <c r="X2338" s="33">
        <f>U2338/S2338</f>
        <v/>
      </c>
      <c r="Y2338" s="4">
        <f>IF(T2338&gt;0,1,0)</f>
        <v/>
      </c>
      <c r="Z2338" s="4">
        <f>INDEX('Job Evaluation'!$I$5:$I$40,MATCH(G2338,'Job Evaluation'!$A$5:$A$40,0))</f>
        <v/>
      </c>
      <c r="AA2338" s="4">
        <f>SUMPRODUCT(($C$2:$C$3444=C2338)*($X$2:$X$3444&lt;X2338))+SUMPRODUCT(($C$2:C2338=C2338)*($X$2:X2338=X2338))</f>
        <v/>
      </c>
      <c r="AB2338" s="4">
        <f>MIN(4,INT((AA2338-1)*4/COUNTIF($C$2:$C$3444,C2338))+1)</f>
        <v/>
      </c>
    </row>
    <row r="2339">
      <c r="A2339" s="5" t="inlineStr">
        <is>
          <t>W02722</t>
        </is>
      </c>
      <c r="B2339" s="5" t="inlineStr">
        <is>
          <t>IT · Milan</t>
        </is>
      </c>
      <c r="C2339" s="5" t="inlineStr">
        <is>
          <t>IT</t>
        </is>
      </c>
      <c r="D2339" s="5" t="inlineStr">
        <is>
          <t>Milan</t>
        </is>
      </c>
      <c r="E2339" s="5" t="inlineStr">
        <is>
          <t>Operations</t>
        </is>
      </c>
      <c r="F2339" s="5" t="inlineStr">
        <is>
          <t>L2</t>
        </is>
      </c>
      <c r="G2339" s="5" t="inlineStr">
        <is>
          <t>Operations L2</t>
        </is>
      </c>
      <c r="H2339" s="5" t="inlineStr">
        <is>
          <t>M</t>
        </is>
      </c>
      <c r="I2339" s="5" t="inlineStr">
        <is>
          <t>Permanent</t>
        </is>
      </c>
      <c r="J2339" s="5" t="inlineStr">
        <is>
          <t>Onsite</t>
        </is>
      </c>
      <c r="K2339" s="5" t="n">
        <v>1</v>
      </c>
      <c r="L2339" s="5" t="n">
        <v>40</v>
      </c>
      <c r="M2339" s="5" t="n">
        <v>3</v>
      </c>
      <c r="N2339" s="41" t="n">
        <v>34150</v>
      </c>
      <c r="O2339" s="41" t="n">
        <v>0</v>
      </c>
      <c r="P2339" s="41" t="n">
        <v>0</v>
      </c>
      <c r="Q2339" s="41" t="n">
        <v>1320</v>
      </c>
      <c r="R2339" s="41" t="n">
        <v>0</v>
      </c>
      <c r="S2339" s="28">
        <f>L2339*Settings!$C$7</f>
        <v/>
      </c>
      <c r="T2339" s="34">
        <f>O2339+P2339+Q2339+R2339</f>
        <v/>
      </c>
      <c r="U2339" s="34">
        <f>N2339+T2339</f>
        <v/>
      </c>
      <c r="V2339" s="33">
        <f>N2339/S2339</f>
        <v/>
      </c>
      <c r="W2339" s="33">
        <f>T2339/S2339</f>
        <v/>
      </c>
      <c r="X2339" s="33">
        <f>U2339/S2339</f>
        <v/>
      </c>
      <c r="Y2339" s="4">
        <f>IF(T2339&gt;0,1,0)</f>
        <v/>
      </c>
      <c r="Z2339" s="4">
        <f>INDEX('Job Evaluation'!$I$5:$I$40,MATCH(G2339,'Job Evaluation'!$A$5:$A$40,0))</f>
        <v/>
      </c>
      <c r="AA2339" s="4">
        <f>SUMPRODUCT(($C$2:$C$3444=C2339)*($X$2:$X$3444&lt;X2339))+SUMPRODUCT(($C$2:C2339=C2339)*($X$2:X2339=X2339))</f>
        <v/>
      </c>
      <c r="AB2339" s="4">
        <f>MIN(4,INT((AA2339-1)*4/COUNTIF($C$2:$C$3444,C2339))+1)</f>
        <v/>
      </c>
    </row>
    <row r="2340">
      <c r="A2340" s="5" t="inlineStr">
        <is>
          <t>W02724</t>
        </is>
      </c>
      <c r="B2340" s="5" t="inlineStr">
        <is>
          <t>PL · Kraków</t>
        </is>
      </c>
      <c r="C2340" s="5" t="inlineStr">
        <is>
          <t>PL</t>
        </is>
      </c>
      <c r="D2340" s="5" t="inlineStr">
        <is>
          <t>Krakow</t>
        </is>
      </c>
      <c r="E2340" s="5" t="inlineStr">
        <is>
          <t>Operations</t>
        </is>
      </c>
      <c r="F2340" s="5" t="inlineStr">
        <is>
          <t>L1</t>
        </is>
      </c>
      <c r="G2340" s="5" t="inlineStr">
        <is>
          <t>Operations L1</t>
        </is>
      </c>
      <c r="H2340" s="5" t="inlineStr">
        <is>
          <t>F</t>
        </is>
      </c>
      <c r="I2340" s="5" t="inlineStr">
        <is>
          <t>Fixed-term</t>
        </is>
      </c>
      <c r="J2340" s="5" t="inlineStr">
        <is>
          <t>Hybrid</t>
        </is>
      </c>
      <c r="K2340" s="5" t="n">
        <v>1</v>
      </c>
      <c r="L2340" s="5" t="n">
        <v>40</v>
      </c>
      <c r="M2340" s="5" t="n">
        <v>2</v>
      </c>
      <c r="N2340" s="41" t="n">
        <v>18500</v>
      </c>
      <c r="O2340" s="41" t="n">
        <v>0</v>
      </c>
      <c r="P2340" s="41" t="n">
        <v>0</v>
      </c>
      <c r="Q2340" s="41" t="n">
        <v>0</v>
      </c>
      <c r="R2340" s="41" t="n">
        <v>0</v>
      </c>
      <c r="S2340" s="28">
        <f>L2340*Settings!$C$7</f>
        <v/>
      </c>
      <c r="T2340" s="34">
        <f>O2340+P2340+Q2340+R2340</f>
        <v/>
      </c>
      <c r="U2340" s="34">
        <f>N2340+T2340</f>
        <v/>
      </c>
      <c r="V2340" s="33">
        <f>N2340/S2340</f>
        <v/>
      </c>
      <c r="W2340" s="33">
        <f>T2340/S2340</f>
        <v/>
      </c>
      <c r="X2340" s="33">
        <f>U2340/S2340</f>
        <v/>
      </c>
      <c r="Y2340" s="4">
        <f>IF(T2340&gt;0,1,0)</f>
        <v/>
      </c>
      <c r="Z2340" s="4">
        <f>INDEX('Job Evaluation'!$I$5:$I$40,MATCH(G2340,'Job Evaluation'!$A$5:$A$40,0))</f>
        <v/>
      </c>
      <c r="AA2340" s="4">
        <f>SUMPRODUCT(($C$2:$C$3444=C2340)*($X$2:$X$3444&lt;X2340))+SUMPRODUCT(($C$2:C2340=C2340)*($X$2:X2340=X2340))</f>
        <v/>
      </c>
      <c r="AB2340" s="4">
        <f>MIN(4,INT((AA2340-1)*4/COUNTIF($C$2:$C$3444,C2340))+1)</f>
        <v/>
      </c>
    </row>
    <row r="2341">
      <c r="A2341" s="5" t="inlineStr">
        <is>
          <t>W02725</t>
        </is>
      </c>
      <c r="B2341" s="5" t="inlineStr">
        <is>
          <t>ES · Barcelona</t>
        </is>
      </c>
      <c r="C2341" s="5" t="inlineStr">
        <is>
          <t>ES</t>
        </is>
      </c>
      <c r="D2341" s="5" t="inlineStr">
        <is>
          <t>Barcelona</t>
        </is>
      </c>
      <c r="E2341" s="5" t="inlineStr">
        <is>
          <t>Customer Service</t>
        </is>
      </c>
      <c r="F2341" s="5" t="inlineStr">
        <is>
          <t>L4</t>
        </is>
      </c>
      <c r="G2341" s="5" t="inlineStr">
        <is>
          <t>Customer Service L4</t>
        </is>
      </c>
      <c r="H2341" s="5" t="inlineStr">
        <is>
          <t>F</t>
        </is>
      </c>
      <c r="I2341" s="5" t="inlineStr">
        <is>
          <t>Permanent</t>
        </is>
      </c>
      <c r="J2341" s="5" t="inlineStr">
        <is>
          <t>Onsite</t>
        </is>
      </c>
      <c r="K2341" s="5" t="n">
        <v>1</v>
      </c>
      <c r="L2341" s="5" t="n">
        <v>40</v>
      </c>
      <c r="M2341" s="5" t="n">
        <v>3</v>
      </c>
      <c r="N2341" s="41" t="n">
        <v>51500</v>
      </c>
      <c r="O2341" s="41" t="n">
        <v>3600</v>
      </c>
      <c r="P2341" s="41" t="n">
        <v>0</v>
      </c>
      <c r="Q2341" s="41" t="n">
        <v>0</v>
      </c>
      <c r="R2341" s="41" t="n">
        <v>0</v>
      </c>
      <c r="S2341" s="28">
        <f>L2341*Settings!$C$7</f>
        <v/>
      </c>
      <c r="T2341" s="34">
        <f>O2341+P2341+Q2341+R2341</f>
        <v/>
      </c>
      <c r="U2341" s="34">
        <f>N2341+T2341</f>
        <v/>
      </c>
      <c r="V2341" s="33">
        <f>N2341/S2341</f>
        <v/>
      </c>
      <c r="W2341" s="33">
        <f>T2341/S2341</f>
        <v/>
      </c>
      <c r="X2341" s="33">
        <f>U2341/S2341</f>
        <v/>
      </c>
      <c r="Y2341" s="4">
        <f>IF(T2341&gt;0,1,0)</f>
        <v/>
      </c>
      <c r="Z2341" s="4">
        <f>INDEX('Job Evaluation'!$I$5:$I$40,MATCH(G2341,'Job Evaluation'!$A$5:$A$40,0))</f>
        <v/>
      </c>
      <c r="AA2341" s="4">
        <f>SUMPRODUCT(($C$2:$C$3444=C2341)*($X$2:$X$3444&lt;X2341))+SUMPRODUCT(($C$2:C2341=C2341)*($X$2:X2341=X2341))</f>
        <v/>
      </c>
      <c r="AB2341" s="4">
        <f>MIN(4,INT((AA2341-1)*4/COUNTIF($C$2:$C$3444,C2341))+1)</f>
        <v/>
      </c>
    </row>
    <row r="2342">
      <c r="A2342" s="5" t="inlineStr">
        <is>
          <t>W02726</t>
        </is>
      </c>
      <c r="B2342" s="5" t="inlineStr">
        <is>
          <t>IT · Milan</t>
        </is>
      </c>
      <c r="C2342" s="5" t="inlineStr">
        <is>
          <t>IT</t>
        </is>
      </c>
      <c r="D2342" s="5" t="inlineStr">
        <is>
          <t>Milan</t>
        </is>
      </c>
      <c r="E2342" s="5" t="inlineStr">
        <is>
          <t>Customer Service</t>
        </is>
      </c>
      <c r="F2342" s="5" t="inlineStr">
        <is>
          <t>L2</t>
        </is>
      </c>
      <c r="G2342" s="5" t="inlineStr">
        <is>
          <t>Customer Service L2</t>
        </is>
      </c>
      <c r="H2342" s="5" t="inlineStr">
        <is>
          <t>M</t>
        </is>
      </c>
      <c r="I2342" s="5" t="inlineStr">
        <is>
          <t>Permanent</t>
        </is>
      </c>
      <c r="J2342" s="5" t="inlineStr">
        <is>
          <t>Onsite</t>
        </is>
      </c>
      <c r="K2342" s="5" t="n">
        <v>1</v>
      </c>
      <c r="L2342" s="5" t="n">
        <v>40</v>
      </c>
      <c r="M2342" s="5" t="n">
        <v>3</v>
      </c>
      <c r="N2342" s="41" t="n">
        <v>27550</v>
      </c>
      <c r="O2342" s="41" t="n">
        <v>0</v>
      </c>
      <c r="P2342" s="41" t="n">
        <v>0</v>
      </c>
      <c r="Q2342" s="41" t="n">
        <v>1320</v>
      </c>
      <c r="R2342" s="41" t="n">
        <v>0</v>
      </c>
      <c r="S2342" s="28">
        <f>L2342*Settings!$C$7</f>
        <v/>
      </c>
      <c r="T2342" s="34">
        <f>O2342+P2342+Q2342+R2342</f>
        <v/>
      </c>
      <c r="U2342" s="34">
        <f>N2342+T2342</f>
        <v/>
      </c>
      <c r="V2342" s="33">
        <f>N2342/S2342</f>
        <v/>
      </c>
      <c r="W2342" s="33">
        <f>T2342/S2342</f>
        <v/>
      </c>
      <c r="X2342" s="33">
        <f>U2342/S2342</f>
        <v/>
      </c>
      <c r="Y2342" s="4">
        <f>IF(T2342&gt;0,1,0)</f>
        <v/>
      </c>
      <c r="Z2342" s="4">
        <f>INDEX('Job Evaluation'!$I$5:$I$40,MATCH(G2342,'Job Evaluation'!$A$5:$A$40,0))</f>
        <v/>
      </c>
      <c r="AA2342" s="4">
        <f>SUMPRODUCT(($C$2:$C$3444=C2342)*($X$2:$X$3444&lt;X2342))+SUMPRODUCT(($C$2:C2342=C2342)*($X$2:X2342=X2342))</f>
        <v/>
      </c>
      <c r="AB2342" s="4">
        <f>MIN(4,INT((AA2342-1)*4/COUNTIF($C$2:$C$3444,C2342))+1)</f>
        <v/>
      </c>
    </row>
    <row r="2343">
      <c r="A2343" s="5" t="inlineStr">
        <is>
          <t>W02727</t>
        </is>
      </c>
      <c r="B2343" s="5" t="inlineStr">
        <is>
          <t>IT · Milan</t>
        </is>
      </c>
      <c r="C2343" s="5" t="inlineStr">
        <is>
          <t>IT</t>
        </is>
      </c>
      <c r="D2343" s="5" t="inlineStr">
        <is>
          <t>Milan</t>
        </is>
      </c>
      <c r="E2343" s="5" t="inlineStr">
        <is>
          <t>Finance</t>
        </is>
      </c>
      <c r="F2343" s="5" t="inlineStr">
        <is>
          <t>L3</t>
        </is>
      </c>
      <c r="G2343" s="5" t="inlineStr">
        <is>
          <t>Finance L3</t>
        </is>
      </c>
      <c r="H2343" s="5" t="inlineStr">
        <is>
          <t>F</t>
        </is>
      </c>
      <c r="I2343" s="5" t="inlineStr">
        <is>
          <t>Permanent</t>
        </is>
      </c>
      <c r="J2343" s="5" t="inlineStr">
        <is>
          <t>Remote</t>
        </is>
      </c>
      <c r="K2343" s="5" t="n">
        <v>1</v>
      </c>
      <c r="L2343" s="5" t="n">
        <v>40</v>
      </c>
      <c r="M2343" s="5" t="n">
        <v>3</v>
      </c>
      <c r="N2343" s="41" t="n">
        <v>38050</v>
      </c>
      <c r="O2343" s="41" t="n">
        <v>1720</v>
      </c>
      <c r="P2343" s="41" t="n">
        <v>0</v>
      </c>
      <c r="Q2343" s="41" t="n">
        <v>0</v>
      </c>
      <c r="R2343" s="41" t="n">
        <v>0</v>
      </c>
      <c r="S2343" s="28">
        <f>L2343*Settings!$C$7</f>
        <v/>
      </c>
      <c r="T2343" s="34">
        <f>O2343+P2343+Q2343+R2343</f>
        <v/>
      </c>
      <c r="U2343" s="34">
        <f>N2343+T2343</f>
        <v/>
      </c>
      <c r="V2343" s="33">
        <f>N2343/S2343</f>
        <v/>
      </c>
      <c r="W2343" s="33">
        <f>T2343/S2343</f>
        <v/>
      </c>
      <c r="X2343" s="33">
        <f>U2343/S2343</f>
        <v/>
      </c>
      <c r="Y2343" s="4">
        <f>IF(T2343&gt;0,1,0)</f>
        <v/>
      </c>
      <c r="Z2343" s="4">
        <f>INDEX('Job Evaluation'!$I$5:$I$40,MATCH(G2343,'Job Evaluation'!$A$5:$A$40,0))</f>
        <v/>
      </c>
      <c r="AA2343" s="4">
        <f>SUMPRODUCT(($C$2:$C$3444=C2343)*($X$2:$X$3444&lt;X2343))+SUMPRODUCT(($C$2:C2343=C2343)*($X$2:X2343=X2343))</f>
        <v/>
      </c>
      <c r="AB2343" s="4">
        <f>MIN(4,INT((AA2343-1)*4/COUNTIF($C$2:$C$3444,C2343))+1)</f>
        <v/>
      </c>
    </row>
    <row r="2344">
      <c r="A2344" s="5" t="inlineStr">
        <is>
          <t>W02728</t>
        </is>
      </c>
      <c r="B2344" s="5" t="inlineStr">
        <is>
          <t>PL · Kraków</t>
        </is>
      </c>
      <c r="C2344" s="5" t="inlineStr">
        <is>
          <t>PL</t>
        </is>
      </c>
      <c r="D2344" s="5" t="inlineStr">
        <is>
          <t>Krakow</t>
        </is>
      </c>
      <c r="E2344" s="5" t="inlineStr">
        <is>
          <t>Operations</t>
        </is>
      </c>
      <c r="F2344" s="5" t="inlineStr">
        <is>
          <t>L3</t>
        </is>
      </c>
      <c r="G2344" s="5" t="inlineStr">
        <is>
          <t>Operations L3</t>
        </is>
      </c>
      <c r="H2344" s="5" t="inlineStr">
        <is>
          <t>M</t>
        </is>
      </c>
      <c r="I2344" s="5" t="inlineStr">
        <is>
          <t>Fixed-term</t>
        </is>
      </c>
      <c r="J2344" s="5" t="inlineStr">
        <is>
          <t>Hybrid</t>
        </is>
      </c>
      <c r="K2344" s="5" t="n">
        <v>1</v>
      </c>
      <c r="L2344" s="5" t="n">
        <v>40</v>
      </c>
      <c r="M2344" s="5" t="n">
        <v>3</v>
      </c>
      <c r="N2344" s="41" t="n">
        <v>29800</v>
      </c>
      <c r="O2344" s="41" t="n">
        <v>1490</v>
      </c>
      <c r="P2344" s="41" t="n">
        <v>0</v>
      </c>
      <c r="Q2344" s="41" t="n">
        <v>0</v>
      </c>
      <c r="R2344" s="41" t="n">
        <v>0</v>
      </c>
      <c r="S2344" s="28">
        <f>L2344*Settings!$C$7</f>
        <v/>
      </c>
      <c r="T2344" s="34">
        <f>O2344+P2344+Q2344+R2344</f>
        <v/>
      </c>
      <c r="U2344" s="34">
        <f>N2344+T2344</f>
        <v/>
      </c>
      <c r="V2344" s="33">
        <f>N2344/S2344</f>
        <v/>
      </c>
      <c r="W2344" s="33">
        <f>T2344/S2344</f>
        <v/>
      </c>
      <c r="X2344" s="33">
        <f>U2344/S2344</f>
        <v/>
      </c>
      <c r="Y2344" s="4">
        <f>IF(T2344&gt;0,1,0)</f>
        <v/>
      </c>
      <c r="Z2344" s="4">
        <f>INDEX('Job Evaluation'!$I$5:$I$40,MATCH(G2344,'Job Evaluation'!$A$5:$A$40,0))</f>
        <v/>
      </c>
      <c r="AA2344" s="4">
        <f>SUMPRODUCT(($C$2:$C$3444=C2344)*($X$2:$X$3444&lt;X2344))+SUMPRODUCT(($C$2:C2344=C2344)*($X$2:X2344=X2344))</f>
        <v/>
      </c>
      <c r="AB2344" s="4">
        <f>MIN(4,INT((AA2344-1)*4/COUNTIF($C$2:$C$3444,C2344))+1)</f>
        <v/>
      </c>
    </row>
    <row r="2345">
      <c r="A2345" s="5" t="inlineStr">
        <is>
          <t>W02729</t>
        </is>
      </c>
      <c r="B2345" s="5" t="inlineStr">
        <is>
          <t>IT · Milan</t>
        </is>
      </c>
      <c r="C2345" s="5" t="inlineStr">
        <is>
          <t>IT</t>
        </is>
      </c>
      <c r="D2345" s="5" t="inlineStr">
        <is>
          <t>Milan</t>
        </is>
      </c>
      <c r="E2345" s="5" t="inlineStr">
        <is>
          <t>Operations</t>
        </is>
      </c>
      <c r="F2345" s="5" t="inlineStr">
        <is>
          <t>L2</t>
        </is>
      </c>
      <c r="G2345" s="5" t="inlineStr">
        <is>
          <t>Operations L2</t>
        </is>
      </c>
      <c r="H2345" s="5" t="inlineStr">
        <is>
          <t>F</t>
        </is>
      </c>
      <c r="I2345" s="5" t="inlineStr">
        <is>
          <t>Permanent</t>
        </is>
      </c>
      <c r="J2345" s="5" t="inlineStr">
        <is>
          <t>Hybrid</t>
        </is>
      </c>
      <c r="K2345" s="5" t="n">
        <v>1</v>
      </c>
      <c r="L2345" s="5" t="n">
        <v>40</v>
      </c>
      <c r="M2345" s="5" t="n">
        <v>3</v>
      </c>
      <c r="N2345" s="41" t="n">
        <v>30250</v>
      </c>
      <c r="O2345" s="41" t="n">
        <v>0</v>
      </c>
      <c r="P2345" s="41" t="n">
        <v>0</v>
      </c>
      <c r="Q2345" s="41" t="n">
        <v>0</v>
      </c>
      <c r="R2345" s="41" t="n">
        <v>0</v>
      </c>
      <c r="S2345" s="28">
        <f>L2345*Settings!$C$7</f>
        <v/>
      </c>
      <c r="T2345" s="34">
        <f>O2345+P2345+Q2345+R2345</f>
        <v/>
      </c>
      <c r="U2345" s="34">
        <f>N2345+T2345</f>
        <v/>
      </c>
      <c r="V2345" s="33">
        <f>N2345/S2345</f>
        <v/>
      </c>
      <c r="W2345" s="33">
        <f>T2345/S2345</f>
        <v/>
      </c>
      <c r="X2345" s="33">
        <f>U2345/S2345</f>
        <v/>
      </c>
      <c r="Y2345" s="4">
        <f>IF(T2345&gt;0,1,0)</f>
        <v/>
      </c>
      <c r="Z2345" s="4">
        <f>INDEX('Job Evaluation'!$I$5:$I$40,MATCH(G2345,'Job Evaluation'!$A$5:$A$40,0))</f>
        <v/>
      </c>
      <c r="AA2345" s="4">
        <f>SUMPRODUCT(($C$2:$C$3444=C2345)*($X$2:$X$3444&lt;X2345))+SUMPRODUCT(($C$2:C2345=C2345)*($X$2:X2345=X2345))</f>
        <v/>
      </c>
      <c r="AB2345" s="4">
        <f>MIN(4,INT((AA2345-1)*4/COUNTIF($C$2:$C$3444,C2345))+1)</f>
        <v/>
      </c>
    </row>
    <row r="2346">
      <c r="A2346" s="5" t="inlineStr">
        <is>
          <t>W02730</t>
        </is>
      </c>
      <c r="B2346" s="5" t="inlineStr">
        <is>
          <t>IT · Milan</t>
        </is>
      </c>
      <c r="C2346" s="5" t="inlineStr">
        <is>
          <t>IT</t>
        </is>
      </c>
      <c r="D2346" s="5" t="inlineStr">
        <is>
          <t>Milan</t>
        </is>
      </c>
      <c r="E2346" s="5" t="inlineStr">
        <is>
          <t>HR</t>
        </is>
      </c>
      <c r="F2346" s="5" t="inlineStr">
        <is>
          <t>L3</t>
        </is>
      </c>
      <c r="G2346" s="5" t="inlineStr">
        <is>
          <t>HR L3</t>
        </is>
      </c>
      <c r="H2346" s="5" t="inlineStr">
        <is>
          <t>M</t>
        </is>
      </c>
      <c r="I2346" s="5" t="inlineStr">
        <is>
          <t>Permanent</t>
        </is>
      </c>
      <c r="J2346" s="5" t="inlineStr">
        <is>
          <t>Remote</t>
        </is>
      </c>
      <c r="K2346" s="5" t="n">
        <v>1</v>
      </c>
      <c r="L2346" s="5" t="n">
        <v>40</v>
      </c>
      <c r="M2346" s="5" t="n">
        <v>3</v>
      </c>
      <c r="N2346" s="41" t="n">
        <v>37900</v>
      </c>
      <c r="O2346" s="41" t="n">
        <v>1970</v>
      </c>
      <c r="P2346" s="41" t="n">
        <v>0</v>
      </c>
      <c r="Q2346" s="41" t="n">
        <v>0</v>
      </c>
      <c r="R2346" s="41" t="n">
        <v>0</v>
      </c>
      <c r="S2346" s="28">
        <f>L2346*Settings!$C$7</f>
        <v/>
      </c>
      <c r="T2346" s="34">
        <f>O2346+P2346+Q2346+R2346</f>
        <v/>
      </c>
      <c r="U2346" s="34">
        <f>N2346+T2346</f>
        <v/>
      </c>
      <c r="V2346" s="33">
        <f>N2346/S2346</f>
        <v/>
      </c>
      <c r="W2346" s="33">
        <f>T2346/S2346</f>
        <v/>
      </c>
      <c r="X2346" s="33">
        <f>U2346/S2346</f>
        <v/>
      </c>
      <c r="Y2346" s="4">
        <f>IF(T2346&gt;0,1,0)</f>
        <v/>
      </c>
      <c r="Z2346" s="4">
        <f>INDEX('Job Evaluation'!$I$5:$I$40,MATCH(G2346,'Job Evaluation'!$A$5:$A$40,0))</f>
        <v/>
      </c>
      <c r="AA2346" s="4">
        <f>SUMPRODUCT(($C$2:$C$3444=C2346)*($X$2:$X$3444&lt;X2346))+SUMPRODUCT(($C$2:C2346=C2346)*($X$2:X2346=X2346))</f>
        <v/>
      </c>
      <c r="AB2346" s="4">
        <f>MIN(4,INT((AA2346-1)*4/COUNTIF($C$2:$C$3444,C2346))+1)</f>
        <v/>
      </c>
    </row>
    <row r="2347">
      <c r="A2347" s="5" t="inlineStr">
        <is>
          <t>W02731</t>
        </is>
      </c>
      <c r="B2347" s="5" t="inlineStr">
        <is>
          <t>DE · Munich</t>
        </is>
      </c>
      <c r="C2347" s="5" t="inlineStr">
        <is>
          <t>DE</t>
        </is>
      </c>
      <c r="D2347" s="5" t="inlineStr">
        <is>
          <t>Munich</t>
        </is>
      </c>
      <c r="E2347" s="5" t="inlineStr">
        <is>
          <t>Customer Service</t>
        </is>
      </c>
      <c r="F2347" s="5" t="inlineStr">
        <is>
          <t>L3</t>
        </is>
      </c>
      <c r="G2347" s="5" t="inlineStr">
        <is>
          <t>Customer Service L3</t>
        </is>
      </c>
      <c r="H2347" s="5" t="inlineStr">
        <is>
          <t>M</t>
        </is>
      </c>
      <c r="I2347" s="5" t="inlineStr">
        <is>
          <t>Permanent</t>
        </is>
      </c>
      <c r="J2347" s="5" t="inlineStr">
        <is>
          <t>Hybrid</t>
        </is>
      </c>
      <c r="K2347" s="5" t="n">
        <v>1</v>
      </c>
      <c r="L2347" s="5" t="n">
        <v>40</v>
      </c>
      <c r="M2347" s="5" t="n">
        <v>3</v>
      </c>
      <c r="N2347" s="41" t="n">
        <v>54650</v>
      </c>
      <c r="O2347" s="41" t="n">
        <v>2530</v>
      </c>
      <c r="P2347" s="41" t="n">
        <v>0</v>
      </c>
      <c r="Q2347" s="41" t="n">
        <v>0</v>
      </c>
      <c r="R2347" s="41" t="n">
        <v>0</v>
      </c>
      <c r="S2347" s="28">
        <f>L2347*Settings!$C$7</f>
        <v/>
      </c>
      <c r="T2347" s="34">
        <f>O2347+P2347+Q2347+R2347</f>
        <v/>
      </c>
      <c r="U2347" s="34">
        <f>N2347+T2347</f>
        <v/>
      </c>
      <c r="V2347" s="33">
        <f>N2347/S2347</f>
        <v/>
      </c>
      <c r="W2347" s="33">
        <f>T2347/S2347</f>
        <v/>
      </c>
      <c r="X2347" s="33">
        <f>U2347/S2347</f>
        <v/>
      </c>
      <c r="Y2347" s="4">
        <f>IF(T2347&gt;0,1,0)</f>
        <v/>
      </c>
      <c r="Z2347" s="4">
        <f>INDEX('Job Evaluation'!$I$5:$I$40,MATCH(G2347,'Job Evaluation'!$A$5:$A$40,0))</f>
        <v/>
      </c>
      <c r="AA2347" s="4">
        <f>SUMPRODUCT(($C$2:$C$3444=C2347)*($X$2:$X$3444&lt;X2347))+SUMPRODUCT(($C$2:C2347=C2347)*($X$2:X2347=X2347))</f>
        <v/>
      </c>
      <c r="AB2347" s="4">
        <f>MIN(4,INT((AA2347-1)*4/COUNTIF($C$2:$C$3444,C2347))+1)</f>
        <v/>
      </c>
    </row>
    <row r="2348">
      <c r="A2348" s="5" t="inlineStr">
        <is>
          <t>W02732</t>
        </is>
      </c>
      <c r="B2348" s="5" t="inlineStr">
        <is>
          <t>ES · Barcelona</t>
        </is>
      </c>
      <c r="C2348" s="5" t="inlineStr">
        <is>
          <t>ES</t>
        </is>
      </c>
      <c r="D2348" s="5" t="inlineStr">
        <is>
          <t>Barcelona</t>
        </is>
      </c>
      <c r="E2348" s="5" t="inlineStr">
        <is>
          <t>Operations</t>
        </is>
      </c>
      <c r="F2348" s="5" t="inlineStr">
        <is>
          <t>L5</t>
        </is>
      </c>
      <c r="G2348" s="5" t="inlineStr">
        <is>
          <t>Operations L5</t>
        </is>
      </c>
      <c r="H2348" s="5" t="inlineStr">
        <is>
          <t>M</t>
        </is>
      </c>
      <c r="I2348" s="5" t="inlineStr">
        <is>
          <t>Fixed-term</t>
        </is>
      </c>
      <c r="J2348" s="5" t="inlineStr">
        <is>
          <t>Onsite</t>
        </is>
      </c>
      <c r="K2348" s="5" t="n">
        <v>1</v>
      </c>
      <c r="L2348" s="5" t="n">
        <v>40</v>
      </c>
      <c r="M2348" s="5" t="n">
        <v>4</v>
      </c>
      <c r="N2348" s="41" t="n">
        <v>64500</v>
      </c>
      <c r="O2348" s="41" t="n">
        <v>9100</v>
      </c>
      <c r="P2348" s="41" t="n">
        <v>0</v>
      </c>
      <c r="Q2348" s="41" t="n">
        <v>0</v>
      </c>
      <c r="R2348" s="41" t="n">
        <v>5400</v>
      </c>
      <c r="S2348" s="28">
        <f>L2348*Settings!$C$7</f>
        <v/>
      </c>
      <c r="T2348" s="34">
        <f>O2348+P2348+Q2348+R2348</f>
        <v/>
      </c>
      <c r="U2348" s="34">
        <f>N2348+T2348</f>
        <v/>
      </c>
      <c r="V2348" s="33">
        <f>N2348/S2348</f>
        <v/>
      </c>
      <c r="W2348" s="33">
        <f>T2348/S2348</f>
        <v/>
      </c>
      <c r="X2348" s="33">
        <f>U2348/S2348</f>
        <v/>
      </c>
      <c r="Y2348" s="4">
        <f>IF(T2348&gt;0,1,0)</f>
        <v/>
      </c>
      <c r="Z2348" s="4">
        <f>INDEX('Job Evaluation'!$I$5:$I$40,MATCH(G2348,'Job Evaluation'!$A$5:$A$40,0))</f>
        <v/>
      </c>
      <c r="AA2348" s="4">
        <f>SUMPRODUCT(($C$2:$C$3444=C2348)*($X$2:$X$3444&lt;X2348))+SUMPRODUCT(($C$2:C2348=C2348)*($X$2:X2348=X2348))</f>
        <v/>
      </c>
      <c r="AB2348" s="4">
        <f>MIN(4,INT((AA2348-1)*4/COUNTIF($C$2:$C$3444,C2348))+1)</f>
        <v/>
      </c>
    </row>
    <row r="2349">
      <c r="A2349" s="5" t="inlineStr">
        <is>
          <t>W02733</t>
        </is>
      </c>
      <c r="B2349" s="5" t="inlineStr">
        <is>
          <t>IT · Milan</t>
        </is>
      </c>
      <c r="C2349" s="5" t="inlineStr">
        <is>
          <t>IT</t>
        </is>
      </c>
      <c r="D2349" s="5" t="inlineStr">
        <is>
          <t>Milan</t>
        </is>
      </c>
      <c r="E2349" s="5" t="inlineStr">
        <is>
          <t>Customer Service</t>
        </is>
      </c>
      <c r="F2349" s="5" t="inlineStr">
        <is>
          <t>L4</t>
        </is>
      </c>
      <c r="G2349" s="5" t="inlineStr">
        <is>
          <t>Customer Service L4</t>
        </is>
      </c>
      <c r="H2349" s="5" t="inlineStr">
        <is>
          <t>F</t>
        </is>
      </c>
      <c r="I2349" s="5" t="inlineStr">
        <is>
          <t>Permanent</t>
        </is>
      </c>
      <c r="J2349" s="5" t="inlineStr">
        <is>
          <t>Onsite</t>
        </is>
      </c>
      <c r="K2349" s="5" t="n">
        <v>1</v>
      </c>
      <c r="L2349" s="5" t="n">
        <v>40</v>
      </c>
      <c r="M2349" s="5" t="n">
        <v>3</v>
      </c>
      <c r="N2349" s="41" t="n">
        <v>45200</v>
      </c>
      <c r="O2349" s="41" t="n">
        <v>3980</v>
      </c>
      <c r="P2349" s="41" t="n">
        <v>0</v>
      </c>
      <c r="Q2349" s="41" t="n">
        <v>0</v>
      </c>
      <c r="R2349" s="41" t="n">
        <v>0</v>
      </c>
      <c r="S2349" s="28">
        <f>L2349*Settings!$C$7</f>
        <v/>
      </c>
      <c r="T2349" s="34">
        <f>O2349+P2349+Q2349+R2349</f>
        <v/>
      </c>
      <c r="U2349" s="34">
        <f>N2349+T2349</f>
        <v/>
      </c>
      <c r="V2349" s="33">
        <f>N2349/S2349</f>
        <v/>
      </c>
      <c r="W2349" s="33">
        <f>T2349/S2349</f>
        <v/>
      </c>
      <c r="X2349" s="33">
        <f>U2349/S2349</f>
        <v/>
      </c>
      <c r="Y2349" s="4">
        <f>IF(T2349&gt;0,1,0)</f>
        <v/>
      </c>
      <c r="Z2349" s="4">
        <f>INDEX('Job Evaluation'!$I$5:$I$40,MATCH(G2349,'Job Evaluation'!$A$5:$A$40,0))</f>
        <v/>
      </c>
      <c r="AA2349" s="4">
        <f>SUMPRODUCT(($C$2:$C$3444=C2349)*($X$2:$X$3444&lt;X2349))+SUMPRODUCT(($C$2:C2349=C2349)*($X$2:X2349=X2349))</f>
        <v/>
      </c>
      <c r="AB2349" s="4">
        <f>MIN(4,INT((AA2349-1)*4/COUNTIF($C$2:$C$3444,C2349))+1)</f>
        <v/>
      </c>
    </row>
    <row r="2350">
      <c r="A2350" s="5" t="inlineStr">
        <is>
          <t>W02734</t>
        </is>
      </c>
      <c r="B2350" s="5" t="inlineStr">
        <is>
          <t>PL · Kraków</t>
        </is>
      </c>
      <c r="C2350" s="5" t="inlineStr">
        <is>
          <t>PL</t>
        </is>
      </c>
      <c r="D2350" s="5" t="inlineStr">
        <is>
          <t>Krakow</t>
        </is>
      </c>
      <c r="E2350" s="5" t="inlineStr">
        <is>
          <t>Customer Service</t>
        </is>
      </c>
      <c r="F2350" s="5" t="inlineStr">
        <is>
          <t>L5</t>
        </is>
      </c>
      <c r="G2350" s="5" t="inlineStr">
        <is>
          <t>Customer Service L5</t>
        </is>
      </c>
      <c r="H2350" s="5" t="inlineStr">
        <is>
          <t>F</t>
        </is>
      </c>
      <c r="I2350" s="5" t="inlineStr">
        <is>
          <t>Permanent</t>
        </is>
      </c>
      <c r="J2350" s="5" t="inlineStr">
        <is>
          <t>Hybrid</t>
        </is>
      </c>
      <c r="K2350" s="5" t="n">
        <v>1</v>
      </c>
      <c r="L2350" s="5" t="n">
        <v>40</v>
      </c>
      <c r="M2350" s="5" t="n">
        <v>3</v>
      </c>
      <c r="N2350" s="41" t="n">
        <v>59500</v>
      </c>
      <c r="O2350" s="41" t="n">
        <v>7210</v>
      </c>
      <c r="P2350" s="41" t="n">
        <v>0</v>
      </c>
      <c r="Q2350" s="41" t="n">
        <v>0</v>
      </c>
      <c r="R2350" s="41" t="n">
        <v>4200</v>
      </c>
      <c r="S2350" s="28">
        <f>L2350*Settings!$C$7</f>
        <v/>
      </c>
      <c r="T2350" s="34">
        <f>O2350+P2350+Q2350+R2350</f>
        <v/>
      </c>
      <c r="U2350" s="34">
        <f>N2350+T2350</f>
        <v/>
      </c>
      <c r="V2350" s="33">
        <f>N2350/S2350</f>
        <v/>
      </c>
      <c r="W2350" s="33">
        <f>T2350/S2350</f>
        <v/>
      </c>
      <c r="X2350" s="33">
        <f>U2350/S2350</f>
        <v/>
      </c>
      <c r="Y2350" s="4">
        <f>IF(T2350&gt;0,1,0)</f>
        <v/>
      </c>
      <c r="Z2350" s="4">
        <f>INDEX('Job Evaluation'!$I$5:$I$40,MATCH(G2350,'Job Evaluation'!$A$5:$A$40,0))</f>
        <v/>
      </c>
      <c r="AA2350" s="4">
        <f>SUMPRODUCT(($C$2:$C$3444=C2350)*($X$2:$X$3444&lt;X2350))+SUMPRODUCT(($C$2:C2350=C2350)*($X$2:X2350=X2350))</f>
        <v/>
      </c>
      <c r="AB2350" s="4">
        <f>MIN(4,INT((AA2350-1)*4/COUNTIF($C$2:$C$3444,C2350))+1)</f>
        <v/>
      </c>
    </row>
    <row r="2351">
      <c r="A2351" s="5" t="inlineStr">
        <is>
          <t>W02735</t>
        </is>
      </c>
      <c r="B2351" s="5" t="inlineStr">
        <is>
          <t>IT · Milan</t>
        </is>
      </c>
      <c r="C2351" s="5" t="inlineStr">
        <is>
          <t>IT</t>
        </is>
      </c>
      <c r="D2351" s="5" t="inlineStr">
        <is>
          <t>Milan</t>
        </is>
      </c>
      <c r="E2351" s="5" t="inlineStr">
        <is>
          <t>Sales</t>
        </is>
      </c>
      <c r="F2351" s="5" t="inlineStr">
        <is>
          <t>L2</t>
        </is>
      </c>
      <c r="G2351" s="5" t="inlineStr">
        <is>
          <t>Sales L2</t>
        </is>
      </c>
      <c r="H2351" s="5" t="inlineStr">
        <is>
          <t>M</t>
        </is>
      </c>
      <c r="I2351" s="5" t="inlineStr">
        <is>
          <t>Permanent</t>
        </is>
      </c>
      <c r="J2351" s="5" t="inlineStr">
        <is>
          <t>Onsite</t>
        </is>
      </c>
      <c r="K2351" s="5" t="n">
        <v>1</v>
      </c>
      <c r="L2351" s="5" t="n">
        <v>40</v>
      </c>
      <c r="M2351" s="5" t="n">
        <v>4</v>
      </c>
      <c r="N2351" s="41" t="n">
        <v>36750</v>
      </c>
      <c r="O2351" s="41" t="n">
        <v>0</v>
      </c>
      <c r="P2351" s="41" t="n">
        <v>7760</v>
      </c>
      <c r="Q2351" s="41" t="n">
        <v>0</v>
      </c>
      <c r="R2351" s="41" t="n">
        <v>0</v>
      </c>
      <c r="S2351" s="28">
        <f>L2351*Settings!$C$7</f>
        <v/>
      </c>
      <c r="T2351" s="34">
        <f>O2351+P2351+Q2351+R2351</f>
        <v/>
      </c>
      <c r="U2351" s="34">
        <f>N2351+T2351</f>
        <v/>
      </c>
      <c r="V2351" s="33">
        <f>N2351/S2351</f>
        <v/>
      </c>
      <c r="W2351" s="33">
        <f>T2351/S2351</f>
        <v/>
      </c>
      <c r="X2351" s="33">
        <f>U2351/S2351</f>
        <v/>
      </c>
      <c r="Y2351" s="4">
        <f>IF(T2351&gt;0,1,0)</f>
        <v/>
      </c>
      <c r="Z2351" s="4">
        <f>INDEX('Job Evaluation'!$I$5:$I$40,MATCH(G2351,'Job Evaluation'!$A$5:$A$40,0))</f>
        <v/>
      </c>
      <c r="AA2351" s="4">
        <f>SUMPRODUCT(($C$2:$C$3444=C2351)*($X$2:$X$3444&lt;X2351))+SUMPRODUCT(($C$2:C2351=C2351)*($X$2:X2351=X2351))</f>
        <v/>
      </c>
      <c r="AB2351" s="4">
        <f>MIN(4,INT((AA2351-1)*4/COUNTIF($C$2:$C$3444,C2351))+1)</f>
        <v/>
      </c>
    </row>
    <row r="2352">
      <c r="A2352" s="5" t="inlineStr">
        <is>
          <t>W02736</t>
        </is>
      </c>
      <c r="B2352" s="5" t="inlineStr">
        <is>
          <t>DE · Munich</t>
        </is>
      </c>
      <c r="C2352" s="5" t="inlineStr">
        <is>
          <t>DE</t>
        </is>
      </c>
      <c r="D2352" s="5" t="inlineStr">
        <is>
          <t>Munich</t>
        </is>
      </c>
      <c r="E2352" s="5" t="inlineStr">
        <is>
          <t>Customer Service</t>
        </is>
      </c>
      <c r="F2352" s="5" t="inlineStr">
        <is>
          <t>L3</t>
        </is>
      </c>
      <c r="G2352" s="5" t="inlineStr">
        <is>
          <t>Customer Service L3</t>
        </is>
      </c>
      <c r="H2352" s="5" t="inlineStr">
        <is>
          <t>M</t>
        </is>
      </c>
      <c r="I2352" s="5" t="inlineStr">
        <is>
          <t>Permanent</t>
        </is>
      </c>
      <c r="J2352" s="5" t="inlineStr">
        <is>
          <t>Onsite</t>
        </is>
      </c>
      <c r="K2352" s="5" t="n">
        <v>1</v>
      </c>
      <c r="L2352" s="5" t="n">
        <v>40</v>
      </c>
      <c r="M2352" s="5" t="n">
        <v>3</v>
      </c>
      <c r="N2352" s="41" t="n">
        <v>60100</v>
      </c>
      <c r="O2352" s="41" t="n">
        <v>3170</v>
      </c>
      <c r="P2352" s="41" t="n">
        <v>0</v>
      </c>
      <c r="Q2352" s="41" t="n">
        <v>1800</v>
      </c>
      <c r="R2352" s="41" t="n">
        <v>0</v>
      </c>
      <c r="S2352" s="28">
        <f>L2352*Settings!$C$7</f>
        <v/>
      </c>
      <c r="T2352" s="34">
        <f>O2352+P2352+Q2352+R2352</f>
        <v/>
      </c>
      <c r="U2352" s="34">
        <f>N2352+T2352</f>
        <v/>
      </c>
      <c r="V2352" s="33">
        <f>N2352/S2352</f>
        <v/>
      </c>
      <c r="W2352" s="33">
        <f>T2352/S2352</f>
        <v/>
      </c>
      <c r="X2352" s="33">
        <f>U2352/S2352</f>
        <v/>
      </c>
      <c r="Y2352" s="4">
        <f>IF(T2352&gt;0,1,0)</f>
        <v/>
      </c>
      <c r="Z2352" s="4">
        <f>INDEX('Job Evaluation'!$I$5:$I$40,MATCH(G2352,'Job Evaluation'!$A$5:$A$40,0))</f>
        <v/>
      </c>
      <c r="AA2352" s="4">
        <f>SUMPRODUCT(($C$2:$C$3444=C2352)*($X$2:$X$3444&lt;X2352))+SUMPRODUCT(($C$2:C2352=C2352)*($X$2:X2352=X2352))</f>
        <v/>
      </c>
      <c r="AB2352" s="4">
        <f>MIN(4,INT((AA2352-1)*4/COUNTIF($C$2:$C$3444,C2352))+1)</f>
        <v/>
      </c>
    </row>
    <row r="2353">
      <c r="A2353" s="5" t="inlineStr">
        <is>
          <t>W02737</t>
        </is>
      </c>
      <c r="B2353" s="5" t="inlineStr">
        <is>
          <t>PL · Kraków</t>
        </is>
      </c>
      <c r="C2353" s="5" t="inlineStr">
        <is>
          <t>PL</t>
        </is>
      </c>
      <c r="D2353" s="5" t="inlineStr">
        <is>
          <t>Krakow</t>
        </is>
      </c>
      <c r="E2353" s="5" t="inlineStr">
        <is>
          <t>Operations</t>
        </is>
      </c>
      <c r="F2353" s="5" t="inlineStr">
        <is>
          <t>L1</t>
        </is>
      </c>
      <c r="G2353" s="5" t="inlineStr">
        <is>
          <t>Operations L1</t>
        </is>
      </c>
      <c r="H2353" s="5" t="inlineStr">
        <is>
          <t>F</t>
        </is>
      </c>
      <c r="I2353" s="5" t="inlineStr">
        <is>
          <t>Permanent</t>
        </is>
      </c>
      <c r="J2353" s="5" t="inlineStr">
        <is>
          <t>Onsite</t>
        </is>
      </c>
      <c r="K2353" s="5" t="n">
        <v>1</v>
      </c>
      <c r="L2353" s="5" t="n">
        <v>40</v>
      </c>
      <c r="M2353" s="5" t="n">
        <v>3</v>
      </c>
      <c r="N2353" s="41" t="n">
        <v>19000</v>
      </c>
      <c r="O2353" s="41" t="n">
        <v>0</v>
      </c>
      <c r="P2353" s="41" t="n">
        <v>0</v>
      </c>
      <c r="Q2353" s="41" t="n">
        <v>840</v>
      </c>
      <c r="R2353" s="41" t="n">
        <v>0</v>
      </c>
      <c r="S2353" s="28">
        <f>L2353*Settings!$C$7</f>
        <v/>
      </c>
      <c r="T2353" s="34">
        <f>O2353+P2353+Q2353+R2353</f>
        <v/>
      </c>
      <c r="U2353" s="34">
        <f>N2353+T2353</f>
        <v/>
      </c>
      <c r="V2353" s="33">
        <f>N2353/S2353</f>
        <v/>
      </c>
      <c r="W2353" s="33">
        <f>T2353/S2353</f>
        <v/>
      </c>
      <c r="X2353" s="33">
        <f>U2353/S2353</f>
        <v/>
      </c>
      <c r="Y2353" s="4">
        <f>IF(T2353&gt;0,1,0)</f>
        <v/>
      </c>
      <c r="Z2353" s="4">
        <f>INDEX('Job Evaluation'!$I$5:$I$40,MATCH(G2353,'Job Evaluation'!$A$5:$A$40,0))</f>
        <v/>
      </c>
      <c r="AA2353" s="4">
        <f>SUMPRODUCT(($C$2:$C$3444=C2353)*($X$2:$X$3444&lt;X2353))+SUMPRODUCT(($C$2:C2353=C2353)*($X$2:X2353=X2353))</f>
        <v/>
      </c>
      <c r="AB2353" s="4">
        <f>MIN(4,INT((AA2353-1)*4/COUNTIF($C$2:$C$3444,C2353))+1)</f>
        <v/>
      </c>
    </row>
    <row r="2354">
      <c r="A2354" s="5" t="inlineStr">
        <is>
          <t>W02739</t>
        </is>
      </c>
      <c r="B2354" s="5" t="inlineStr">
        <is>
          <t>ES · Barcelona</t>
        </is>
      </c>
      <c r="C2354" s="5" t="inlineStr">
        <is>
          <t>ES</t>
        </is>
      </c>
      <c r="D2354" s="5" t="inlineStr">
        <is>
          <t>Barcelona</t>
        </is>
      </c>
      <c r="E2354" s="5" t="inlineStr">
        <is>
          <t>Operations</t>
        </is>
      </c>
      <c r="F2354" s="5" t="inlineStr">
        <is>
          <t>L3</t>
        </is>
      </c>
      <c r="G2354" s="5" t="inlineStr">
        <is>
          <t>Operations L3</t>
        </is>
      </c>
      <c r="H2354" s="5" t="inlineStr">
        <is>
          <t>F</t>
        </is>
      </c>
      <c r="I2354" s="5" t="inlineStr">
        <is>
          <t>Permanent</t>
        </is>
      </c>
      <c r="J2354" s="5" t="inlineStr">
        <is>
          <t>Hybrid</t>
        </is>
      </c>
      <c r="K2354" s="5" t="n">
        <v>1</v>
      </c>
      <c r="L2354" s="5" t="n">
        <v>40</v>
      </c>
      <c r="M2354" s="5" t="n">
        <v>3</v>
      </c>
      <c r="N2354" s="41" t="n">
        <v>34900</v>
      </c>
      <c r="O2354" s="41" t="n">
        <v>1870</v>
      </c>
      <c r="P2354" s="41" t="n">
        <v>0</v>
      </c>
      <c r="Q2354" s="41" t="n">
        <v>0</v>
      </c>
      <c r="R2354" s="41" t="n">
        <v>0</v>
      </c>
      <c r="S2354" s="28">
        <f>L2354*Settings!$C$7</f>
        <v/>
      </c>
      <c r="T2354" s="34">
        <f>O2354+P2354+Q2354+R2354</f>
        <v/>
      </c>
      <c r="U2354" s="34">
        <f>N2354+T2354</f>
        <v/>
      </c>
      <c r="V2354" s="33">
        <f>N2354/S2354</f>
        <v/>
      </c>
      <c r="W2354" s="33">
        <f>T2354/S2354</f>
        <v/>
      </c>
      <c r="X2354" s="33">
        <f>U2354/S2354</f>
        <v/>
      </c>
      <c r="Y2354" s="4">
        <f>IF(T2354&gt;0,1,0)</f>
        <v/>
      </c>
      <c r="Z2354" s="4">
        <f>INDEX('Job Evaluation'!$I$5:$I$40,MATCH(G2354,'Job Evaluation'!$A$5:$A$40,0))</f>
        <v/>
      </c>
      <c r="AA2354" s="4">
        <f>SUMPRODUCT(($C$2:$C$3444=C2354)*($X$2:$X$3444&lt;X2354))+SUMPRODUCT(($C$2:C2354=C2354)*($X$2:X2354=X2354))</f>
        <v/>
      </c>
      <c r="AB2354" s="4">
        <f>MIN(4,INT((AA2354-1)*4/COUNTIF($C$2:$C$3444,C2354))+1)</f>
        <v/>
      </c>
    </row>
    <row r="2355">
      <c r="A2355" s="5" t="inlineStr">
        <is>
          <t>W02740</t>
        </is>
      </c>
      <c r="B2355" s="5" t="inlineStr">
        <is>
          <t>PL · Kraków</t>
        </is>
      </c>
      <c r="C2355" s="5" t="inlineStr">
        <is>
          <t>PL</t>
        </is>
      </c>
      <c r="D2355" s="5" t="inlineStr">
        <is>
          <t>Krakow</t>
        </is>
      </c>
      <c r="E2355" s="5" t="inlineStr">
        <is>
          <t>Sales</t>
        </is>
      </c>
      <c r="F2355" s="5" t="inlineStr">
        <is>
          <t>L5</t>
        </is>
      </c>
      <c r="G2355" s="5" t="inlineStr">
        <is>
          <t>Sales L5</t>
        </is>
      </c>
      <c r="H2355" s="5" t="inlineStr">
        <is>
          <t>M</t>
        </is>
      </c>
      <c r="I2355" s="5" t="inlineStr">
        <is>
          <t>Fixed-term</t>
        </is>
      </c>
      <c r="J2355" s="5" t="inlineStr">
        <is>
          <t>Onsite</t>
        </is>
      </c>
      <c r="K2355" s="5" t="n">
        <v>0.8</v>
      </c>
      <c r="L2355" s="5" t="n">
        <v>32</v>
      </c>
      <c r="M2355" s="5" t="n">
        <v>4</v>
      </c>
      <c r="N2355" s="41" t="n">
        <v>54120</v>
      </c>
      <c r="O2355" s="41" t="n">
        <v>7350</v>
      </c>
      <c r="P2355" s="41" t="n">
        <v>8730</v>
      </c>
      <c r="Q2355" s="41" t="n">
        <v>0</v>
      </c>
      <c r="R2355" s="41" t="n">
        <v>4200</v>
      </c>
      <c r="S2355" s="28">
        <f>L2355*Settings!$C$7</f>
        <v/>
      </c>
      <c r="T2355" s="34">
        <f>O2355+P2355+Q2355+R2355</f>
        <v/>
      </c>
      <c r="U2355" s="34">
        <f>N2355+T2355</f>
        <v/>
      </c>
      <c r="V2355" s="33">
        <f>N2355/S2355</f>
        <v/>
      </c>
      <c r="W2355" s="33">
        <f>T2355/S2355</f>
        <v/>
      </c>
      <c r="X2355" s="33">
        <f>U2355/S2355</f>
        <v/>
      </c>
      <c r="Y2355" s="4">
        <f>IF(T2355&gt;0,1,0)</f>
        <v/>
      </c>
      <c r="Z2355" s="4">
        <f>INDEX('Job Evaluation'!$I$5:$I$40,MATCH(G2355,'Job Evaluation'!$A$5:$A$40,0))</f>
        <v/>
      </c>
      <c r="AA2355" s="4">
        <f>SUMPRODUCT(($C$2:$C$3444=C2355)*($X$2:$X$3444&lt;X2355))+SUMPRODUCT(($C$2:C2355=C2355)*($X$2:X2355=X2355))</f>
        <v/>
      </c>
      <c r="AB2355" s="4">
        <f>MIN(4,INT((AA2355-1)*4/COUNTIF($C$2:$C$3444,C2355))+1)</f>
        <v/>
      </c>
    </row>
    <row r="2356">
      <c r="A2356" s="5" t="inlineStr">
        <is>
          <t>W02741</t>
        </is>
      </c>
      <c r="B2356" s="5" t="inlineStr">
        <is>
          <t>DE · Munich</t>
        </is>
      </c>
      <c r="C2356" s="5" t="inlineStr">
        <is>
          <t>DE</t>
        </is>
      </c>
      <c r="D2356" s="5" t="inlineStr">
        <is>
          <t>Munich</t>
        </is>
      </c>
      <c r="E2356" s="5" t="inlineStr">
        <is>
          <t>Customer Service</t>
        </is>
      </c>
      <c r="F2356" s="5" t="inlineStr">
        <is>
          <t>L1</t>
        </is>
      </c>
      <c r="G2356" s="5" t="inlineStr">
        <is>
          <t>Customer Service L1</t>
        </is>
      </c>
      <c r="H2356" s="5" t="inlineStr">
        <is>
          <t>F</t>
        </is>
      </c>
      <c r="I2356" s="5" t="inlineStr">
        <is>
          <t>Permanent</t>
        </is>
      </c>
      <c r="J2356" s="5" t="inlineStr">
        <is>
          <t>Hybrid</t>
        </is>
      </c>
      <c r="K2356" s="5" t="n">
        <v>1</v>
      </c>
      <c r="L2356" s="5" t="n">
        <v>40</v>
      </c>
      <c r="M2356" s="5" t="n">
        <v>4</v>
      </c>
      <c r="N2356" s="41" t="n">
        <v>27150</v>
      </c>
      <c r="O2356" s="41" t="n">
        <v>0</v>
      </c>
      <c r="P2356" s="41" t="n">
        <v>0</v>
      </c>
      <c r="Q2356" s="41" t="n">
        <v>0</v>
      </c>
      <c r="R2356" s="41" t="n">
        <v>0</v>
      </c>
      <c r="S2356" s="28">
        <f>L2356*Settings!$C$7</f>
        <v/>
      </c>
      <c r="T2356" s="34">
        <f>O2356+P2356+Q2356+R2356</f>
        <v/>
      </c>
      <c r="U2356" s="34">
        <f>N2356+T2356</f>
        <v/>
      </c>
      <c r="V2356" s="33">
        <f>N2356/S2356</f>
        <v/>
      </c>
      <c r="W2356" s="33">
        <f>T2356/S2356</f>
        <v/>
      </c>
      <c r="X2356" s="33">
        <f>U2356/S2356</f>
        <v/>
      </c>
      <c r="Y2356" s="4">
        <f>IF(T2356&gt;0,1,0)</f>
        <v/>
      </c>
      <c r="Z2356" s="4">
        <f>INDEX('Job Evaluation'!$I$5:$I$40,MATCH(G2356,'Job Evaluation'!$A$5:$A$40,0))</f>
        <v/>
      </c>
      <c r="AA2356" s="4">
        <f>SUMPRODUCT(($C$2:$C$3444=C2356)*($X$2:$X$3444&lt;X2356))+SUMPRODUCT(($C$2:C2356=C2356)*($X$2:X2356=X2356))</f>
        <v/>
      </c>
      <c r="AB2356" s="4">
        <f>MIN(4,INT((AA2356-1)*4/COUNTIF($C$2:$C$3444,C2356))+1)</f>
        <v/>
      </c>
    </row>
    <row r="2357">
      <c r="A2357" s="5" t="inlineStr">
        <is>
          <t>W02742</t>
        </is>
      </c>
      <c r="B2357" s="5" t="inlineStr">
        <is>
          <t>PL · Kraków</t>
        </is>
      </c>
      <c r="C2357" s="5" t="inlineStr">
        <is>
          <t>PL</t>
        </is>
      </c>
      <c r="D2357" s="5" t="inlineStr">
        <is>
          <t>Krakow</t>
        </is>
      </c>
      <c r="E2357" s="5" t="inlineStr">
        <is>
          <t>Operations</t>
        </is>
      </c>
      <c r="F2357" s="5" t="inlineStr">
        <is>
          <t>L5</t>
        </is>
      </c>
      <c r="G2357" s="5" t="inlineStr">
        <is>
          <t>Operations L5</t>
        </is>
      </c>
      <c r="H2357" s="5" t="inlineStr">
        <is>
          <t>M</t>
        </is>
      </c>
      <c r="I2357" s="5" t="inlineStr">
        <is>
          <t>Fixed-term</t>
        </is>
      </c>
      <c r="J2357" s="5" t="inlineStr">
        <is>
          <t>Onsite</t>
        </is>
      </c>
      <c r="K2357" s="5" t="n">
        <v>1</v>
      </c>
      <c r="L2357" s="5" t="n">
        <v>40</v>
      </c>
      <c r="M2357" s="5" t="n">
        <v>4</v>
      </c>
      <c r="N2357" s="41" t="n">
        <v>54500</v>
      </c>
      <c r="O2357" s="41" t="n">
        <v>7440</v>
      </c>
      <c r="P2357" s="41" t="n">
        <v>0</v>
      </c>
      <c r="Q2357" s="41" t="n">
        <v>0</v>
      </c>
      <c r="R2357" s="41" t="n">
        <v>4200</v>
      </c>
      <c r="S2357" s="28">
        <f>L2357*Settings!$C$7</f>
        <v/>
      </c>
      <c r="T2357" s="34">
        <f>O2357+P2357+Q2357+R2357</f>
        <v/>
      </c>
      <c r="U2357" s="34">
        <f>N2357+T2357</f>
        <v/>
      </c>
      <c r="V2357" s="33">
        <f>N2357/S2357</f>
        <v/>
      </c>
      <c r="W2357" s="33">
        <f>T2357/S2357</f>
        <v/>
      </c>
      <c r="X2357" s="33">
        <f>U2357/S2357</f>
        <v/>
      </c>
      <c r="Y2357" s="4">
        <f>IF(T2357&gt;0,1,0)</f>
        <v/>
      </c>
      <c r="Z2357" s="4">
        <f>INDEX('Job Evaluation'!$I$5:$I$40,MATCH(G2357,'Job Evaluation'!$A$5:$A$40,0))</f>
        <v/>
      </c>
      <c r="AA2357" s="4">
        <f>SUMPRODUCT(($C$2:$C$3444=C2357)*($X$2:$X$3444&lt;X2357))+SUMPRODUCT(($C$2:C2357=C2357)*($X$2:X2357=X2357))</f>
        <v/>
      </c>
      <c r="AB2357" s="4">
        <f>MIN(4,INT((AA2357-1)*4/COUNTIF($C$2:$C$3444,C2357))+1)</f>
        <v/>
      </c>
    </row>
    <row r="2358">
      <c r="A2358" s="5" t="inlineStr">
        <is>
          <t>W02743</t>
        </is>
      </c>
      <c r="B2358" s="5" t="inlineStr">
        <is>
          <t>PL · Kraków</t>
        </is>
      </c>
      <c r="C2358" s="5" t="inlineStr">
        <is>
          <t>PL</t>
        </is>
      </c>
      <c r="D2358" s="5" t="inlineStr">
        <is>
          <t>Krakow</t>
        </is>
      </c>
      <c r="E2358" s="5" t="inlineStr">
        <is>
          <t>Customer Service</t>
        </is>
      </c>
      <c r="F2358" s="5" t="inlineStr">
        <is>
          <t>L2</t>
        </is>
      </c>
      <c r="G2358" s="5" t="inlineStr">
        <is>
          <t>Customer Service L2</t>
        </is>
      </c>
      <c r="H2358" s="5" t="inlineStr">
        <is>
          <t>M</t>
        </is>
      </c>
      <c r="I2358" s="5" t="inlineStr">
        <is>
          <t>Permanent</t>
        </is>
      </c>
      <c r="J2358" s="5" t="inlineStr">
        <is>
          <t>Hybrid</t>
        </is>
      </c>
      <c r="K2358" s="5" t="n">
        <v>0.8</v>
      </c>
      <c r="L2358" s="5" t="n">
        <v>32</v>
      </c>
      <c r="M2358" s="5" t="n">
        <v>3</v>
      </c>
      <c r="N2358" s="41" t="n">
        <v>17880</v>
      </c>
      <c r="O2358" s="41" t="n">
        <v>0</v>
      </c>
      <c r="P2358" s="41" t="n">
        <v>0</v>
      </c>
      <c r="Q2358" s="41" t="n">
        <v>0</v>
      </c>
      <c r="R2358" s="41" t="n">
        <v>0</v>
      </c>
      <c r="S2358" s="28">
        <f>L2358*Settings!$C$7</f>
        <v/>
      </c>
      <c r="T2358" s="34">
        <f>O2358+P2358+Q2358+R2358</f>
        <v/>
      </c>
      <c r="U2358" s="34">
        <f>N2358+T2358</f>
        <v/>
      </c>
      <c r="V2358" s="33">
        <f>N2358/S2358</f>
        <v/>
      </c>
      <c r="W2358" s="33">
        <f>T2358/S2358</f>
        <v/>
      </c>
      <c r="X2358" s="33">
        <f>U2358/S2358</f>
        <v/>
      </c>
      <c r="Y2358" s="4">
        <f>IF(T2358&gt;0,1,0)</f>
        <v/>
      </c>
      <c r="Z2358" s="4">
        <f>INDEX('Job Evaluation'!$I$5:$I$40,MATCH(G2358,'Job Evaluation'!$A$5:$A$40,0))</f>
        <v/>
      </c>
      <c r="AA2358" s="4">
        <f>SUMPRODUCT(($C$2:$C$3444=C2358)*($X$2:$X$3444&lt;X2358))+SUMPRODUCT(($C$2:C2358=C2358)*($X$2:X2358=X2358))</f>
        <v/>
      </c>
      <c r="AB2358" s="4">
        <f>MIN(4,INT((AA2358-1)*4/COUNTIF($C$2:$C$3444,C2358))+1)</f>
        <v/>
      </c>
    </row>
    <row r="2359">
      <c r="A2359" s="5" t="inlineStr">
        <is>
          <t>W02744</t>
        </is>
      </c>
      <c r="B2359" s="5" t="inlineStr">
        <is>
          <t>IT · Milan</t>
        </is>
      </c>
      <c r="C2359" s="5" t="inlineStr">
        <is>
          <t>IT</t>
        </is>
      </c>
      <c r="D2359" s="5" t="inlineStr">
        <is>
          <t>Milan</t>
        </is>
      </c>
      <c r="E2359" s="5" t="inlineStr">
        <is>
          <t>Customer Service</t>
        </is>
      </c>
      <c r="F2359" s="5" t="inlineStr">
        <is>
          <t>L4</t>
        </is>
      </c>
      <c r="G2359" s="5" t="inlineStr">
        <is>
          <t>Customer Service L4</t>
        </is>
      </c>
      <c r="H2359" s="5" t="inlineStr">
        <is>
          <t>F</t>
        </is>
      </c>
      <c r="I2359" s="5" t="inlineStr">
        <is>
          <t>Fixed-term</t>
        </is>
      </c>
      <c r="J2359" s="5" t="inlineStr">
        <is>
          <t>Remote</t>
        </is>
      </c>
      <c r="K2359" s="5" t="n">
        <v>1</v>
      </c>
      <c r="L2359" s="5" t="n">
        <v>40</v>
      </c>
      <c r="M2359" s="5" t="n">
        <v>2</v>
      </c>
      <c r="N2359" s="41" t="n">
        <v>46050</v>
      </c>
      <c r="O2359" s="41" t="n">
        <v>1940</v>
      </c>
      <c r="P2359" s="41" t="n">
        <v>0</v>
      </c>
      <c r="Q2359" s="41" t="n">
        <v>0</v>
      </c>
      <c r="R2359" s="41" t="n">
        <v>0</v>
      </c>
      <c r="S2359" s="28">
        <f>L2359*Settings!$C$7</f>
        <v/>
      </c>
      <c r="T2359" s="34">
        <f>O2359+P2359+Q2359+R2359</f>
        <v/>
      </c>
      <c r="U2359" s="34">
        <f>N2359+T2359</f>
        <v/>
      </c>
      <c r="V2359" s="33">
        <f>N2359/S2359</f>
        <v/>
      </c>
      <c r="W2359" s="33">
        <f>T2359/S2359</f>
        <v/>
      </c>
      <c r="X2359" s="33">
        <f>U2359/S2359</f>
        <v/>
      </c>
      <c r="Y2359" s="4">
        <f>IF(T2359&gt;0,1,0)</f>
        <v/>
      </c>
      <c r="Z2359" s="4">
        <f>INDEX('Job Evaluation'!$I$5:$I$40,MATCH(G2359,'Job Evaluation'!$A$5:$A$40,0))</f>
        <v/>
      </c>
      <c r="AA2359" s="4">
        <f>SUMPRODUCT(($C$2:$C$3444=C2359)*($X$2:$X$3444&lt;X2359))+SUMPRODUCT(($C$2:C2359=C2359)*($X$2:X2359=X2359))</f>
        <v/>
      </c>
      <c r="AB2359" s="4">
        <f>MIN(4,INT((AA2359-1)*4/COUNTIF($C$2:$C$3444,C2359))+1)</f>
        <v/>
      </c>
    </row>
    <row r="2360">
      <c r="A2360" s="5" t="inlineStr">
        <is>
          <t>W02746</t>
        </is>
      </c>
      <c r="B2360" s="5" t="inlineStr">
        <is>
          <t>PL · Kraków</t>
        </is>
      </c>
      <c r="C2360" s="5" t="inlineStr">
        <is>
          <t>PL</t>
        </is>
      </c>
      <c r="D2360" s="5" t="inlineStr">
        <is>
          <t>Krakow</t>
        </is>
      </c>
      <c r="E2360" s="5" t="inlineStr">
        <is>
          <t>Customer Service</t>
        </is>
      </c>
      <c r="F2360" s="5" t="inlineStr">
        <is>
          <t>L4</t>
        </is>
      </c>
      <c r="G2360" s="5" t="inlineStr">
        <is>
          <t>Customer Service L4</t>
        </is>
      </c>
      <c r="H2360" s="5" t="inlineStr">
        <is>
          <t>F</t>
        </is>
      </c>
      <c r="I2360" s="5" t="inlineStr">
        <is>
          <t>Permanent</t>
        </is>
      </c>
      <c r="J2360" s="5" t="inlineStr">
        <is>
          <t>Hybrid</t>
        </is>
      </c>
      <c r="K2360" s="5" t="n">
        <v>1</v>
      </c>
      <c r="L2360" s="5" t="n">
        <v>40</v>
      </c>
      <c r="M2360" s="5" t="n">
        <v>3</v>
      </c>
      <c r="N2360" s="41" t="n">
        <v>36200</v>
      </c>
      <c r="O2360" s="41" t="n">
        <v>2860</v>
      </c>
      <c r="P2360" s="41" t="n">
        <v>0</v>
      </c>
      <c r="Q2360" s="41" t="n">
        <v>0</v>
      </c>
      <c r="R2360" s="41" t="n">
        <v>0</v>
      </c>
      <c r="S2360" s="28">
        <f>L2360*Settings!$C$7</f>
        <v/>
      </c>
      <c r="T2360" s="34">
        <f>O2360+P2360+Q2360+R2360</f>
        <v/>
      </c>
      <c r="U2360" s="34">
        <f>N2360+T2360</f>
        <v/>
      </c>
      <c r="V2360" s="33">
        <f>N2360/S2360</f>
        <v/>
      </c>
      <c r="W2360" s="33">
        <f>T2360/S2360</f>
        <v/>
      </c>
      <c r="X2360" s="33">
        <f>U2360/S2360</f>
        <v/>
      </c>
      <c r="Y2360" s="4">
        <f>IF(T2360&gt;0,1,0)</f>
        <v/>
      </c>
      <c r="Z2360" s="4">
        <f>INDEX('Job Evaluation'!$I$5:$I$40,MATCH(G2360,'Job Evaluation'!$A$5:$A$40,0))</f>
        <v/>
      </c>
      <c r="AA2360" s="4">
        <f>SUMPRODUCT(($C$2:$C$3444=C2360)*($X$2:$X$3444&lt;X2360))+SUMPRODUCT(($C$2:C2360=C2360)*($X$2:X2360=X2360))</f>
        <v/>
      </c>
      <c r="AB2360" s="4">
        <f>MIN(4,INT((AA2360-1)*4/COUNTIF($C$2:$C$3444,C2360))+1)</f>
        <v/>
      </c>
    </row>
    <row r="2361">
      <c r="A2361" s="5" t="inlineStr">
        <is>
          <t>W02747</t>
        </is>
      </c>
      <c r="B2361" s="5" t="inlineStr">
        <is>
          <t>PL · Kraków</t>
        </is>
      </c>
      <c r="C2361" s="5" t="inlineStr">
        <is>
          <t>PL</t>
        </is>
      </c>
      <c r="D2361" s="5" t="inlineStr">
        <is>
          <t>Krakow</t>
        </is>
      </c>
      <c r="E2361" s="5" t="inlineStr">
        <is>
          <t>Customer Service</t>
        </is>
      </c>
      <c r="F2361" s="5" t="inlineStr">
        <is>
          <t>L3</t>
        </is>
      </c>
      <c r="G2361" s="5" t="inlineStr">
        <is>
          <t>Customer Service L3</t>
        </is>
      </c>
      <c r="H2361" s="5" t="inlineStr">
        <is>
          <t>F</t>
        </is>
      </c>
      <c r="I2361" s="5" t="inlineStr">
        <is>
          <t>Fixed-term</t>
        </is>
      </c>
      <c r="J2361" s="5" t="inlineStr">
        <is>
          <t>Remote</t>
        </is>
      </c>
      <c r="K2361" s="5" t="n">
        <v>1</v>
      </c>
      <c r="L2361" s="5" t="n">
        <v>40</v>
      </c>
      <c r="M2361" s="5" t="n">
        <v>3</v>
      </c>
      <c r="N2361" s="41" t="n">
        <v>30100</v>
      </c>
      <c r="O2361" s="41" t="n">
        <v>1550</v>
      </c>
      <c r="P2361" s="41" t="n">
        <v>0</v>
      </c>
      <c r="Q2361" s="41" t="n">
        <v>0</v>
      </c>
      <c r="R2361" s="41" t="n">
        <v>0</v>
      </c>
      <c r="S2361" s="28">
        <f>L2361*Settings!$C$7</f>
        <v/>
      </c>
      <c r="T2361" s="34">
        <f>O2361+P2361+Q2361+R2361</f>
        <v/>
      </c>
      <c r="U2361" s="34">
        <f>N2361+T2361</f>
        <v/>
      </c>
      <c r="V2361" s="33">
        <f>N2361/S2361</f>
        <v/>
      </c>
      <c r="W2361" s="33">
        <f>T2361/S2361</f>
        <v/>
      </c>
      <c r="X2361" s="33">
        <f>U2361/S2361</f>
        <v/>
      </c>
      <c r="Y2361" s="4">
        <f>IF(T2361&gt;0,1,0)</f>
        <v/>
      </c>
      <c r="Z2361" s="4">
        <f>INDEX('Job Evaluation'!$I$5:$I$40,MATCH(G2361,'Job Evaluation'!$A$5:$A$40,0))</f>
        <v/>
      </c>
      <c r="AA2361" s="4">
        <f>SUMPRODUCT(($C$2:$C$3444=C2361)*($X$2:$X$3444&lt;X2361))+SUMPRODUCT(($C$2:C2361=C2361)*($X$2:X2361=X2361))</f>
        <v/>
      </c>
      <c r="AB2361" s="4">
        <f>MIN(4,INT((AA2361-1)*4/COUNTIF($C$2:$C$3444,C2361))+1)</f>
        <v/>
      </c>
    </row>
    <row r="2362">
      <c r="A2362" s="5" t="inlineStr">
        <is>
          <t>W02748</t>
        </is>
      </c>
      <c r="B2362" s="5" t="inlineStr">
        <is>
          <t>IT · Milan</t>
        </is>
      </c>
      <c r="C2362" s="5" t="inlineStr">
        <is>
          <t>IT</t>
        </is>
      </c>
      <c r="D2362" s="5" t="inlineStr">
        <is>
          <t>Milan</t>
        </is>
      </c>
      <c r="E2362" s="5" t="inlineStr">
        <is>
          <t>Sales</t>
        </is>
      </c>
      <c r="F2362" s="5" t="inlineStr">
        <is>
          <t>L2</t>
        </is>
      </c>
      <c r="G2362" s="5" t="inlineStr">
        <is>
          <t>Sales L2</t>
        </is>
      </c>
      <c r="H2362" s="5" t="inlineStr">
        <is>
          <t>M</t>
        </is>
      </c>
      <c r="I2362" s="5" t="inlineStr">
        <is>
          <t>Permanent</t>
        </is>
      </c>
      <c r="J2362" s="5" t="inlineStr">
        <is>
          <t>Hybrid</t>
        </is>
      </c>
      <c r="K2362" s="5" t="n">
        <v>1</v>
      </c>
      <c r="L2362" s="5" t="n">
        <v>40</v>
      </c>
      <c r="M2362" s="5" t="n">
        <v>3</v>
      </c>
      <c r="N2362" s="41" t="n">
        <v>35200</v>
      </c>
      <c r="O2362" s="41" t="n">
        <v>0</v>
      </c>
      <c r="P2362" s="41" t="n">
        <v>5760</v>
      </c>
      <c r="Q2362" s="41" t="n">
        <v>0</v>
      </c>
      <c r="R2362" s="41" t="n">
        <v>0</v>
      </c>
      <c r="S2362" s="28">
        <f>L2362*Settings!$C$7</f>
        <v/>
      </c>
      <c r="T2362" s="34">
        <f>O2362+P2362+Q2362+R2362</f>
        <v/>
      </c>
      <c r="U2362" s="34">
        <f>N2362+T2362</f>
        <v/>
      </c>
      <c r="V2362" s="33">
        <f>N2362/S2362</f>
        <v/>
      </c>
      <c r="W2362" s="33">
        <f>T2362/S2362</f>
        <v/>
      </c>
      <c r="X2362" s="33">
        <f>U2362/S2362</f>
        <v/>
      </c>
      <c r="Y2362" s="4">
        <f>IF(T2362&gt;0,1,0)</f>
        <v/>
      </c>
      <c r="Z2362" s="4">
        <f>INDEX('Job Evaluation'!$I$5:$I$40,MATCH(G2362,'Job Evaluation'!$A$5:$A$40,0))</f>
        <v/>
      </c>
      <c r="AA2362" s="4">
        <f>SUMPRODUCT(($C$2:$C$3444=C2362)*($X$2:$X$3444&lt;X2362))+SUMPRODUCT(($C$2:C2362=C2362)*($X$2:X2362=X2362))</f>
        <v/>
      </c>
      <c r="AB2362" s="4">
        <f>MIN(4,INT((AA2362-1)*4/COUNTIF($C$2:$C$3444,C2362))+1)</f>
        <v/>
      </c>
    </row>
    <row r="2363">
      <c r="A2363" s="5" t="inlineStr">
        <is>
          <t>W02750</t>
        </is>
      </c>
      <c r="B2363" s="5" t="inlineStr">
        <is>
          <t>PL · Kraków</t>
        </is>
      </c>
      <c r="C2363" s="5" t="inlineStr">
        <is>
          <t>PL</t>
        </is>
      </c>
      <c r="D2363" s="5" t="inlineStr">
        <is>
          <t>Krakow</t>
        </is>
      </c>
      <c r="E2363" s="5" t="inlineStr">
        <is>
          <t>Customer Service</t>
        </is>
      </c>
      <c r="F2363" s="5" t="inlineStr">
        <is>
          <t>L4</t>
        </is>
      </c>
      <c r="G2363" s="5" t="inlineStr">
        <is>
          <t>Customer Service L4</t>
        </is>
      </c>
      <c r="H2363" s="5" t="inlineStr">
        <is>
          <t>F</t>
        </is>
      </c>
      <c r="I2363" s="5" t="inlineStr">
        <is>
          <t>Permanent</t>
        </is>
      </c>
      <c r="J2363" s="5" t="inlineStr">
        <is>
          <t>Onsite</t>
        </is>
      </c>
      <c r="K2363" s="5" t="n">
        <v>1</v>
      </c>
      <c r="L2363" s="5" t="n">
        <v>40</v>
      </c>
      <c r="M2363" s="5" t="n">
        <v>3</v>
      </c>
      <c r="N2363" s="41" t="n">
        <v>31600</v>
      </c>
      <c r="O2363" s="41" t="n">
        <v>2740</v>
      </c>
      <c r="P2363" s="41" t="n">
        <v>0</v>
      </c>
      <c r="Q2363" s="41" t="n">
        <v>0</v>
      </c>
      <c r="R2363" s="41" t="n">
        <v>0</v>
      </c>
      <c r="S2363" s="28">
        <f>L2363*Settings!$C$7</f>
        <v/>
      </c>
      <c r="T2363" s="34">
        <f>O2363+P2363+Q2363+R2363</f>
        <v/>
      </c>
      <c r="U2363" s="34">
        <f>N2363+T2363</f>
        <v/>
      </c>
      <c r="V2363" s="33">
        <f>N2363/S2363</f>
        <v/>
      </c>
      <c r="W2363" s="33">
        <f>T2363/S2363</f>
        <v/>
      </c>
      <c r="X2363" s="33">
        <f>U2363/S2363</f>
        <v/>
      </c>
      <c r="Y2363" s="4">
        <f>IF(T2363&gt;0,1,0)</f>
        <v/>
      </c>
      <c r="Z2363" s="4">
        <f>INDEX('Job Evaluation'!$I$5:$I$40,MATCH(G2363,'Job Evaluation'!$A$5:$A$40,0))</f>
        <v/>
      </c>
      <c r="AA2363" s="4">
        <f>SUMPRODUCT(($C$2:$C$3444=C2363)*($X$2:$X$3444&lt;X2363))+SUMPRODUCT(($C$2:C2363=C2363)*($X$2:X2363=X2363))</f>
        <v/>
      </c>
      <c r="AB2363" s="4">
        <f>MIN(4,INT((AA2363-1)*4/COUNTIF($C$2:$C$3444,C2363))+1)</f>
        <v/>
      </c>
    </row>
    <row r="2364">
      <c r="A2364" s="5" t="inlineStr">
        <is>
          <t>W02751</t>
        </is>
      </c>
      <c r="B2364" s="5" t="inlineStr">
        <is>
          <t>IT · Milan</t>
        </is>
      </c>
      <c r="C2364" s="5" t="inlineStr">
        <is>
          <t>IT</t>
        </is>
      </c>
      <c r="D2364" s="5" t="inlineStr">
        <is>
          <t>Milan</t>
        </is>
      </c>
      <c r="E2364" s="5" t="inlineStr">
        <is>
          <t>Customer Service</t>
        </is>
      </c>
      <c r="F2364" s="5" t="inlineStr">
        <is>
          <t>L3</t>
        </is>
      </c>
      <c r="G2364" s="5" t="inlineStr">
        <is>
          <t>Customer Service L3</t>
        </is>
      </c>
      <c r="H2364" s="5" t="inlineStr">
        <is>
          <t>M</t>
        </is>
      </c>
      <c r="I2364" s="5" t="inlineStr">
        <is>
          <t>Permanent</t>
        </is>
      </c>
      <c r="J2364" s="5" t="inlineStr">
        <is>
          <t>Hybrid</t>
        </is>
      </c>
      <c r="K2364" s="5" t="n">
        <v>1</v>
      </c>
      <c r="L2364" s="5" t="n">
        <v>40</v>
      </c>
      <c r="M2364" s="5" t="n">
        <v>4</v>
      </c>
      <c r="N2364" s="41" t="n">
        <v>39050</v>
      </c>
      <c r="O2364" s="41" t="n">
        <v>2350</v>
      </c>
      <c r="P2364" s="41" t="n">
        <v>0</v>
      </c>
      <c r="Q2364" s="41" t="n">
        <v>0</v>
      </c>
      <c r="R2364" s="41" t="n">
        <v>0</v>
      </c>
      <c r="S2364" s="28">
        <f>L2364*Settings!$C$7</f>
        <v/>
      </c>
      <c r="T2364" s="34">
        <f>O2364+P2364+Q2364+R2364</f>
        <v/>
      </c>
      <c r="U2364" s="34">
        <f>N2364+T2364</f>
        <v/>
      </c>
      <c r="V2364" s="33">
        <f>N2364/S2364</f>
        <v/>
      </c>
      <c r="W2364" s="33">
        <f>T2364/S2364</f>
        <v/>
      </c>
      <c r="X2364" s="33">
        <f>U2364/S2364</f>
        <v/>
      </c>
      <c r="Y2364" s="4">
        <f>IF(T2364&gt;0,1,0)</f>
        <v/>
      </c>
      <c r="Z2364" s="4">
        <f>INDEX('Job Evaluation'!$I$5:$I$40,MATCH(G2364,'Job Evaluation'!$A$5:$A$40,0))</f>
        <v/>
      </c>
      <c r="AA2364" s="4">
        <f>SUMPRODUCT(($C$2:$C$3444=C2364)*($X$2:$X$3444&lt;X2364))+SUMPRODUCT(($C$2:C2364=C2364)*($X$2:X2364=X2364))</f>
        <v/>
      </c>
      <c r="AB2364" s="4">
        <f>MIN(4,INT((AA2364-1)*4/COUNTIF($C$2:$C$3444,C2364))+1)</f>
        <v/>
      </c>
    </row>
    <row r="2365">
      <c r="A2365" s="5" t="inlineStr">
        <is>
          <t>W02752</t>
        </is>
      </c>
      <c r="B2365" s="5" t="inlineStr">
        <is>
          <t>PL · Kraków</t>
        </is>
      </c>
      <c r="C2365" s="5" t="inlineStr">
        <is>
          <t>PL</t>
        </is>
      </c>
      <c r="D2365" s="5" t="inlineStr">
        <is>
          <t>Krakow</t>
        </is>
      </c>
      <c r="E2365" s="5" t="inlineStr">
        <is>
          <t>Customer Service</t>
        </is>
      </c>
      <c r="F2365" s="5" t="inlineStr">
        <is>
          <t>L1</t>
        </is>
      </c>
      <c r="G2365" s="5" t="inlineStr">
        <is>
          <t>Customer Service L1</t>
        </is>
      </c>
      <c r="H2365" s="5" t="inlineStr">
        <is>
          <t>F</t>
        </is>
      </c>
      <c r="I2365" s="5" t="inlineStr">
        <is>
          <t>Permanent</t>
        </is>
      </c>
      <c r="J2365" s="5" t="inlineStr">
        <is>
          <t>Hybrid</t>
        </is>
      </c>
      <c r="K2365" s="5" t="n">
        <v>1</v>
      </c>
      <c r="L2365" s="5" t="n">
        <v>40</v>
      </c>
      <c r="M2365" s="5" t="n">
        <v>4</v>
      </c>
      <c r="N2365" s="41" t="n">
        <v>20450</v>
      </c>
      <c r="O2365" s="41" t="n">
        <v>0</v>
      </c>
      <c r="P2365" s="41" t="n">
        <v>0</v>
      </c>
      <c r="Q2365" s="41" t="n">
        <v>0</v>
      </c>
      <c r="R2365" s="41" t="n">
        <v>0</v>
      </c>
      <c r="S2365" s="28">
        <f>L2365*Settings!$C$7</f>
        <v/>
      </c>
      <c r="T2365" s="34">
        <f>O2365+P2365+Q2365+R2365</f>
        <v/>
      </c>
      <c r="U2365" s="34">
        <f>N2365+T2365</f>
        <v/>
      </c>
      <c r="V2365" s="33">
        <f>N2365/S2365</f>
        <v/>
      </c>
      <c r="W2365" s="33">
        <f>T2365/S2365</f>
        <v/>
      </c>
      <c r="X2365" s="33">
        <f>U2365/S2365</f>
        <v/>
      </c>
      <c r="Y2365" s="4">
        <f>IF(T2365&gt;0,1,0)</f>
        <v/>
      </c>
      <c r="Z2365" s="4">
        <f>INDEX('Job Evaluation'!$I$5:$I$40,MATCH(G2365,'Job Evaluation'!$A$5:$A$40,0))</f>
        <v/>
      </c>
      <c r="AA2365" s="4">
        <f>SUMPRODUCT(($C$2:$C$3444=C2365)*($X$2:$X$3444&lt;X2365))+SUMPRODUCT(($C$2:C2365=C2365)*($X$2:X2365=X2365))</f>
        <v/>
      </c>
      <c r="AB2365" s="4">
        <f>MIN(4,INT((AA2365-1)*4/COUNTIF($C$2:$C$3444,C2365))+1)</f>
        <v/>
      </c>
    </row>
    <row r="2366">
      <c r="A2366" s="5" t="inlineStr">
        <is>
          <t>W02753</t>
        </is>
      </c>
      <c r="B2366" s="5" t="inlineStr">
        <is>
          <t>ES · Barcelona</t>
        </is>
      </c>
      <c r="C2366" s="5" t="inlineStr">
        <is>
          <t>ES</t>
        </is>
      </c>
      <c r="D2366" s="5" t="inlineStr">
        <is>
          <t>Barcelona</t>
        </is>
      </c>
      <c r="E2366" s="5" t="inlineStr">
        <is>
          <t>Customer Service</t>
        </is>
      </c>
      <c r="F2366" s="5" t="inlineStr">
        <is>
          <t>L3</t>
        </is>
      </c>
      <c r="G2366" s="5" t="inlineStr">
        <is>
          <t>Customer Service L3</t>
        </is>
      </c>
      <c r="H2366" s="5" t="inlineStr">
        <is>
          <t>F</t>
        </is>
      </c>
      <c r="I2366" s="5" t="inlineStr">
        <is>
          <t>Permanent</t>
        </is>
      </c>
      <c r="J2366" s="5" t="inlineStr">
        <is>
          <t>Hybrid</t>
        </is>
      </c>
      <c r="K2366" s="5" t="n">
        <v>1</v>
      </c>
      <c r="L2366" s="5" t="n">
        <v>40</v>
      </c>
      <c r="M2366" s="5" t="n">
        <v>2</v>
      </c>
      <c r="N2366" s="41" t="n">
        <v>38900</v>
      </c>
      <c r="O2366" s="41" t="n">
        <v>870</v>
      </c>
      <c r="P2366" s="41" t="n">
        <v>0</v>
      </c>
      <c r="Q2366" s="41" t="n">
        <v>0</v>
      </c>
      <c r="R2366" s="41" t="n">
        <v>0</v>
      </c>
      <c r="S2366" s="28">
        <f>L2366*Settings!$C$7</f>
        <v/>
      </c>
      <c r="T2366" s="34">
        <f>O2366+P2366+Q2366+R2366</f>
        <v/>
      </c>
      <c r="U2366" s="34">
        <f>N2366+T2366</f>
        <v/>
      </c>
      <c r="V2366" s="33">
        <f>N2366/S2366</f>
        <v/>
      </c>
      <c r="W2366" s="33">
        <f>T2366/S2366</f>
        <v/>
      </c>
      <c r="X2366" s="33">
        <f>U2366/S2366</f>
        <v/>
      </c>
      <c r="Y2366" s="4">
        <f>IF(T2366&gt;0,1,0)</f>
        <v/>
      </c>
      <c r="Z2366" s="4">
        <f>INDEX('Job Evaluation'!$I$5:$I$40,MATCH(G2366,'Job Evaluation'!$A$5:$A$40,0))</f>
        <v/>
      </c>
      <c r="AA2366" s="4">
        <f>SUMPRODUCT(($C$2:$C$3444=C2366)*($X$2:$X$3444&lt;X2366))+SUMPRODUCT(($C$2:C2366=C2366)*($X$2:X2366=X2366))</f>
        <v/>
      </c>
      <c r="AB2366" s="4">
        <f>MIN(4,INT((AA2366-1)*4/COUNTIF($C$2:$C$3444,C2366))+1)</f>
        <v/>
      </c>
    </row>
    <row r="2367">
      <c r="A2367" s="5" t="inlineStr">
        <is>
          <t>W02754</t>
        </is>
      </c>
      <c r="B2367" s="5" t="inlineStr">
        <is>
          <t>DE · Munich</t>
        </is>
      </c>
      <c r="C2367" s="5" t="inlineStr">
        <is>
          <t>DE</t>
        </is>
      </c>
      <c r="D2367" s="5" t="inlineStr">
        <is>
          <t>Munich</t>
        </is>
      </c>
      <c r="E2367" s="5" t="inlineStr">
        <is>
          <t>Customer Service</t>
        </is>
      </c>
      <c r="F2367" s="5" t="inlineStr">
        <is>
          <t>L2</t>
        </is>
      </c>
      <c r="G2367" s="5" t="inlineStr">
        <is>
          <t>Customer Service L2</t>
        </is>
      </c>
      <c r="H2367" s="5" t="inlineStr">
        <is>
          <t>M</t>
        </is>
      </c>
      <c r="I2367" s="5" t="inlineStr">
        <is>
          <t>Permanent</t>
        </is>
      </c>
      <c r="J2367" s="5" t="inlineStr">
        <is>
          <t>Onsite</t>
        </is>
      </c>
      <c r="K2367" s="5" t="n">
        <v>1</v>
      </c>
      <c r="L2367" s="5" t="n">
        <v>40</v>
      </c>
      <c r="M2367" s="5" t="n">
        <v>3</v>
      </c>
      <c r="N2367" s="41" t="n">
        <v>46200</v>
      </c>
      <c r="O2367" s="41" t="n">
        <v>0</v>
      </c>
      <c r="P2367" s="41" t="n">
        <v>0</v>
      </c>
      <c r="Q2367" s="41" t="n">
        <v>1800</v>
      </c>
      <c r="R2367" s="41" t="n">
        <v>0</v>
      </c>
      <c r="S2367" s="28">
        <f>L2367*Settings!$C$7</f>
        <v/>
      </c>
      <c r="T2367" s="34">
        <f>O2367+P2367+Q2367+R2367</f>
        <v/>
      </c>
      <c r="U2367" s="34">
        <f>N2367+T2367</f>
        <v/>
      </c>
      <c r="V2367" s="33">
        <f>N2367/S2367</f>
        <v/>
      </c>
      <c r="W2367" s="33">
        <f>T2367/S2367</f>
        <v/>
      </c>
      <c r="X2367" s="33">
        <f>U2367/S2367</f>
        <v/>
      </c>
      <c r="Y2367" s="4">
        <f>IF(T2367&gt;0,1,0)</f>
        <v/>
      </c>
      <c r="Z2367" s="4">
        <f>INDEX('Job Evaluation'!$I$5:$I$40,MATCH(G2367,'Job Evaluation'!$A$5:$A$40,0))</f>
        <v/>
      </c>
      <c r="AA2367" s="4">
        <f>SUMPRODUCT(($C$2:$C$3444=C2367)*($X$2:$X$3444&lt;X2367))+SUMPRODUCT(($C$2:C2367=C2367)*($X$2:X2367=X2367))</f>
        <v/>
      </c>
      <c r="AB2367" s="4">
        <f>MIN(4,INT((AA2367-1)*4/COUNTIF($C$2:$C$3444,C2367))+1)</f>
        <v/>
      </c>
    </row>
    <row r="2368">
      <c r="A2368" s="5" t="inlineStr">
        <is>
          <t>W02755</t>
        </is>
      </c>
      <c r="B2368" s="5" t="inlineStr">
        <is>
          <t>PL · Kraków</t>
        </is>
      </c>
      <c r="C2368" s="5" t="inlineStr">
        <is>
          <t>PL</t>
        </is>
      </c>
      <c r="D2368" s="5" t="inlineStr">
        <is>
          <t>Krakow</t>
        </is>
      </c>
      <c r="E2368" s="5" t="inlineStr">
        <is>
          <t>Sales</t>
        </is>
      </c>
      <c r="F2368" s="5" t="inlineStr">
        <is>
          <t>L1</t>
        </is>
      </c>
      <c r="G2368" s="5" t="inlineStr">
        <is>
          <t>Sales L1</t>
        </is>
      </c>
      <c r="H2368" s="5" t="inlineStr">
        <is>
          <t>F</t>
        </is>
      </c>
      <c r="I2368" s="5" t="inlineStr">
        <is>
          <t>Permanent</t>
        </is>
      </c>
      <c r="J2368" s="5" t="inlineStr">
        <is>
          <t>Onsite</t>
        </is>
      </c>
      <c r="K2368" s="5" t="n">
        <v>1</v>
      </c>
      <c r="L2368" s="5" t="n">
        <v>40</v>
      </c>
      <c r="M2368" s="5" t="n">
        <v>3</v>
      </c>
      <c r="N2368" s="41" t="n">
        <v>19750</v>
      </c>
      <c r="O2368" s="41" t="n">
        <v>0</v>
      </c>
      <c r="P2368" s="41" t="n">
        <v>2150</v>
      </c>
      <c r="Q2368" s="41" t="n">
        <v>0</v>
      </c>
      <c r="R2368" s="41" t="n">
        <v>0</v>
      </c>
      <c r="S2368" s="28">
        <f>L2368*Settings!$C$7</f>
        <v/>
      </c>
      <c r="T2368" s="34">
        <f>O2368+P2368+Q2368+R2368</f>
        <v/>
      </c>
      <c r="U2368" s="34">
        <f>N2368+T2368</f>
        <v/>
      </c>
      <c r="V2368" s="33">
        <f>N2368/S2368</f>
        <v/>
      </c>
      <c r="W2368" s="33">
        <f>T2368/S2368</f>
        <v/>
      </c>
      <c r="X2368" s="33">
        <f>U2368/S2368</f>
        <v/>
      </c>
      <c r="Y2368" s="4">
        <f>IF(T2368&gt;0,1,0)</f>
        <v/>
      </c>
      <c r="Z2368" s="4">
        <f>INDEX('Job Evaluation'!$I$5:$I$40,MATCH(G2368,'Job Evaluation'!$A$5:$A$40,0))</f>
        <v/>
      </c>
      <c r="AA2368" s="4">
        <f>SUMPRODUCT(($C$2:$C$3444=C2368)*($X$2:$X$3444&lt;X2368))+SUMPRODUCT(($C$2:C2368=C2368)*($X$2:X2368=X2368))</f>
        <v/>
      </c>
      <c r="AB2368" s="4">
        <f>MIN(4,INT((AA2368-1)*4/COUNTIF($C$2:$C$3444,C2368))+1)</f>
        <v/>
      </c>
    </row>
    <row r="2369">
      <c r="A2369" s="5" t="inlineStr">
        <is>
          <t>W02756</t>
        </is>
      </c>
      <c r="B2369" s="5" t="inlineStr">
        <is>
          <t>PL · Kraków</t>
        </is>
      </c>
      <c r="C2369" s="5" t="inlineStr">
        <is>
          <t>PL</t>
        </is>
      </c>
      <c r="D2369" s="5" t="inlineStr">
        <is>
          <t>Krakow</t>
        </is>
      </c>
      <c r="E2369" s="5" t="inlineStr">
        <is>
          <t>Operations</t>
        </is>
      </c>
      <c r="F2369" s="5" t="inlineStr">
        <is>
          <t>L3</t>
        </is>
      </c>
      <c r="G2369" s="5" t="inlineStr">
        <is>
          <t>Operations L3</t>
        </is>
      </c>
      <c r="H2369" s="5" t="inlineStr">
        <is>
          <t>F</t>
        </is>
      </c>
      <c r="I2369" s="5" t="inlineStr">
        <is>
          <t>Permanent</t>
        </is>
      </c>
      <c r="J2369" s="5" t="inlineStr">
        <is>
          <t>Hybrid</t>
        </is>
      </c>
      <c r="K2369" s="5" t="n">
        <v>0.8</v>
      </c>
      <c r="L2369" s="5" t="n">
        <v>32</v>
      </c>
      <c r="M2369" s="5" t="n">
        <v>3</v>
      </c>
      <c r="N2369" s="41" t="n">
        <v>24960</v>
      </c>
      <c r="O2369" s="41" t="n">
        <v>1340</v>
      </c>
      <c r="P2369" s="41" t="n">
        <v>0</v>
      </c>
      <c r="Q2369" s="41" t="n">
        <v>0</v>
      </c>
      <c r="R2369" s="41" t="n">
        <v>0</v>
      </c>
      <c r="S2369" s="28">
        <f>L2369*Settings!$C$7</f>
        <v/>
      </c>
      <c r="T2369" s="34">
        <f>O2369+P2369+Q2369+R2369</f>
        <v/>
      </c>
      <c r="U2369" s="34">
        <f>N2369+T2369</f>
        <v/>
      </c>
      <c r="V2369" s="33">
        <f>N2369/S2369</f>
        <v/>
      </c>
      <c r="W2369" s="33">
        <f>T2369/S2369</f>
        <v/>
      </c>
      <c r="X2369" s="33">
        <f>U2369/S2369</f>
        <v/>
      </c>
      <c r="Y2369" s="4">
        <f>IF(T2369&gt;0,1,0)</f>
        <v/>
      </c>
      <c r="Z2369" s="4">
        <f>INDEX('Job Evaluation'!$I$5:$I$40,MATCH(G2369,'Job Evaluation'!$A$5:$A$40,0))</f>
        <v/>
      </c>
      <c r="AA2369" s="4">
        <f>SUMPRODUCT(($C$2:$C$3444=C2369)*($X$2:$X$3444&lt;X2369))+SUMPRODUCT(($C$2:C2369=C2369)*($X$2:X2369=X2369))</f>
        <v/>
      </c>
      <c r="AB2369" s="4">
        <f>MIN(4,INT((AA2369-1)*4/COUNTIF($C$2:$C$3444,C2369))+1)</f>
        <v/>
      </c>
    </row>
    <row r="2370">
      <c r="A2370" s="5" t="inlineStr">
        <is>
          <t>W02757</t>
        </is>
      </c>
      <c r="B2370" s="5" t="inlineStr">
        <is>
          <t>PL · Kraków</t>
        </is>
      </c>
      <c r="C2370" s="5" t="inlineStr">
        <is>
          <t>PL</t>
        </is>
      </c>
      <c r="D2370" s="5" t="inlineStr">
        <is>
          <t>Krakow</t>
        </is>
      </c>
      <c r="E2370" s="5" t="inlineStr">
        <is>
          <t>HR</t>
        </is>
      </c>
      <c r="F2370" s="5" t="inlineStr">
        <is>
          <t>L2</t>
        </is>
      </c>
      <c r="G2370" s="5" t="inlineStr">
        <is>
          <t>HR L2</t>
        </is>
      </c>
      <c r="H2370" s="5" t="inlineStr">
        <is>
          <t>F</t>
        </is>
      </c>
      <c r="I2370" s="5" t="inlineStr">
        <is>
          <t>Permanent</t>
        </is>
      </c>
      <c r="J2370" s="5" t="inlineStr">
        <is>
          <t>Onsite</t>
        </is>
      </c>
      <c r="K2370" s="5" t="n">
        <v>1</v>
      </c>
      <c r="L2370" s="5" t="n">
        <v>40</v>
      </c>
      <c r="M2370" s="5" t="n">
        <v>2</v>
      </c>
      <c r="N2370" s="41" t="n">
        <v>30100</v>
      </c>
      <c r="O2370" s="41" t="n">
        <v>0</v>
      </c>
      <c r="P2370" s="41" t="n">
        <v>0</v>
      </c>
      <c r="Q2370" s="41" t="n">
        <v>0</v>
      </c>
      <c r="R2370" s="41" t="n">
        <v>0</v>
      </c>
      <c r="S2370" s="28">
        <f>L2370*Settings!$C$7</f>
        <v/>
      </c>
      <c r="T2370" s="34">
        <f>O2370+P2370+Q2370+R2370</f>
        <v/>
      </c>
      <c r="U2370" s="34">
        <f>N2370+T2370</f>
        <v/>
      </c>
      <c r="V2370" s="33">
        <f>N2370/S2370</f>
        <v/>
      </c>
      <c r="W2370" s="33">
        <f>T2370/S2370</f>
        <v/>
      </c>
      <c r="X2370" s="33">
        <f>U2370/S2370</f>
        <v/>
      </c>
      <c r="Y2370" s="4">
        <f>IF(T2370&gt;0,1,0)</f>
        <v/>
      </c>
      <c r="Z2370" s="4">
        <f>INDEX('Job Evaluation'!$I$5:$I$40,MATCH(G2370,'Job Evaluation'!$A$5:$A$40,0))</f>
        <v/>
      </c>
      <c r="AA2370" s="4">
        <f>SUMPRODUCT(($C$2:$C$3444=C2370)*($X$2:$X$3444&lt;X2370))+SUMPRODUCT(($C$2:C2370=C2370)*($X$2:X2370=X2370))</f>
        <v/>
      </c>
      <c r="AB2370" s="4">
        <f>MIN(4,INT((AA2370-1)*4/COUNTIF($C$2:$C$3444,C2370))+1)</f>
        <v/>
      </c>
    </row>
    <row r="2371">
      <c r="A2371" s="5" t="inlineStr">
        <is>
          <t>W02758</t>
        </is>
      </c>
      <c r="B2371" s="5" t="inlineStr">
        <is>
          <t>PL · Kraków</t>
        </is>
      </c>
      <c r="C2371" s="5" t="inlineStr">
        <is>
          <t>PL</t>
        </is>
      </c>
      <c r="D2371" s="5" t="inlineStr">
        <is>
          <t>Krakow</t>
        </is>
      </c>
      <c r="E2371" s="5" t="inlineStr">
        <is>
          <t>Sales</t>
        </is>
      </c>
      <c r="F2371" s="5" t="inlineStr">
        <is>
          <t>L2</t>
        </is>
      </c>
      <c r="G2371" s="5" t="inlineStr">
        <is>
          <t>Sales L2</t>
        </is>
      </c>
      <c r="H2371" s="5" t="inlineStr">
        <is>
          <t>F</t>
        </is>
      </c>
      <c r="I2371" s="5" t="inlineStr">
        <is>
          <t>Fixed-term</t>
        </is>
      </c>
      <c r="J2371" s="5" t="inlineStr">
        <is>
          <t>Hybrid</t>
        </is>
      </c>
      <c r="K2371" s="5" t="n">
        <v>1</v>
      </c>
      <c r="L2371" s="5" t="n">
        <v>40</v>
      </c>
      <c r="M2371" s="5" t="n">
        <v>5</v>
      </c>
      <c r="N2371" s="41" t="n">
        <v>25000</v>
      </c>
      <c r="O2371" s="41" t="n">
        <v>0</v>
      </c>
      <c r="P2371" s="41" t="n">
        <v>3670</v>
      </c>
      <c r="Q2371" s="41" t="n">
        <v>0</v>
      </c>
      <c r="R2371" s="41" t="n">
        <v>0</v>
      </c>
      <c r="S2371" s="28">
        <f>L2371*Settings!$C$7</f>
        <v/>
      </c>
      <c r="T2371" s="34">
        <f>O2371+P2371+Q2371+R2371</f>
        <v/>
      </c>
      <c r="U2371" s="34">
        <f>N2371+T2371</f>
        <v/>
      </c>
      <c r="V2371" s="33">
        <f>N2371/S2371</f>
        <v/>
      </c>
      <c r="W2371" s="33">
        <f>T2371/S2371</f>
        <v/>
      </c>
      <c r="X2371" s="33">
        <f>U2371/S2371</f>
        <v/>
      </c>
      <c r="Y2371" s="4">
        <f>IF(T2371&gt;0,1,0)</f>
        <v/>
      </c>
      <c r="Z2371" s="4">
        <f>INDEX('Job Evaluation'!$I$5:$I$40,MATCH(G2371,'Job Evaluation'!$A$5:$A$40,0))</f>
        <v/>
      </c>
      <c r="AA2371" s="4">
        <f>SUMPRODUCT(($C$2:$C$3444=C2371)*($X$2:$X$3444&lt;X2371))+SUMPRODUCT(($C$2:C2371=C2371)*($X$2:X2371=X2371))</f>
        <v/>
      </c>
      <c r="AB2371" s="4">
        <f>MIN(4,INT((AA2371-1)*4/COUNTIF($C$2:$C$3444,C2371))+1)</f>
        <v/>
      </c>
    </row>
    <row r="2372">
      <c r="A2372" s="5" t="inlineStr">
        <is>
          <t>W02759</t>
        </is>
      </c>
      <c r="B2372" s="5" t="inlineStr">
        <is>
          <t>IT · Milan</t>
        </is>
      </c>
      <c r="C2372" s="5" t="inlineStr">
        <is>
          <t>IT</t>
        </is>
      </c>
      <c r="D2372" s="5" t="inlineStr">
        <is>
          <t>Milan</t>
        </is>
      </c>
      <c r="E2372" s="5" t="inlineStr">
        <is>
          <t>Sales</t>
        </is>
      </c>
      <c r="F2372" s="5" t="inlineStr">
        <is>
          <t>L2</t>
        </is>
      </c>
      <c r="G2372" s="5" t="inlineStr">
        <is>
          <t>Sales L2</t>
        </is>
      </c>
      <c r="H2372" s="5" t="inlineStr">
        <is>
          <t>F</t>
        </is>
      </c>
      <c r="I2372" s="5" t="inlineStr">
        <is>
          <t>Permanent</t>
        </is>
      </c>
      <c r="J2372" s="5" t="inlineStr">
        <is>
          <t>Remote</t>
        </is>
      </c>
      <c r="K2372" s="5" t="n">
        <v>1</v>
      </c>
      <c r="L2372" s="5" t="n">
        <v>40</v>
      </c>
      <c r="M2372" s="5" t="n">
        <v>3</v>
      </c>
      <c r="N2372" s="41" t="n">
        <v>34250</v>
      </c>
      <c r="O2372" s="41" t="n">
        <v>0</v>
      </c>
      <c r="P2372" s="41" t="n">
        <v>4610</v>
      </c>
      <c r="Q2372" s="41" t="n">
        <v>0</v>
      </c>
      <c r="R2372" s="41" t="n">
        <v>0</v>
      </c>
      <c r="S2372" s="28">
        <f>L2372*Settings!$C$7</f>
        <v/>
      </c>
      <c r="T2372" s="34">
        <f>O2372+P2372+Q2372+R2372</f>
        <v/>
      </c>
      <c r="U2372" s="34">
        <f>N2372+T2372</f>
        <v/>
      </c>
      <c r="V2372" s="33">
        <f>N2372/S2372</f>
        <v/>
      </c>
      <c r="W2372" s="33">
        <f>T2372/S2372</f>
        <v/>
      </c>
      <c r="X2372" s="33">
        <f>U2372/S2372</f>
        <v/>
      </c>
      <c r="Y2372" s="4">
        <f>IF(T2372&gt;0,1,0)</f>
        <v/>
      </c>
      <c r="Z2372" s="4">
        <f>INDEX('Job Evaluation'!$I$5:$I$40,MATCH(G2372,'Job Evaluation'!$A$5:$A$40,0))</f>
        <v/>
      </c>
      <c r="AA2372" s="4">
        <f>SUMPRODUCT(($C$2:$C$3444=C2372)*($X$2:$X$3444&lt;X2372))+SUMPRODUCT(($C$2:C2372=C2372)*($X$2:X2372=X2372))</f>
        <v/>
      </c>
      <c r="AB2372" s="4">
        <f>MIN(4,INT((AA2372-1)*4/COUNTIF($C$2:$C$3444,C2372))+1)</f>
        <v/>
      </c>
    </row>
    <row r="2373">
      <c r="A2373" s="5" t="inlineStr">
        <is>
          <t>W02760</t>
        </is>
      </c>
      <c r="B2373" s="5" t="inlineStr">
        <is>
          <t>DE · Munich</t>
        </is>
      </c>
      <c r="C2373" s="5" t="inlineStr">
        <is>
          <t>DE</t>
        </is>
      </c>
      <c r="D2373" s="5" t="inlineStr">
        <is>
          <t>Munich</t>
        </is>
      </c>
      <c r="E2373" s="5" t="inlineStr">
        <is>
          <t>Customer Service</t>
        </is>
      </c>
      <c r="F2373" s="5" t="inlineStr">
        <is>
          <t>L3</t>
        </is>
      </c>
      <c r="G2373" s="5" t="inlineStr">
        <is>
          <t>Customer Service L3</t>
        </is>
      </c>
      <c r="H2373" s="5" t="inlineStr">
        <is>
          <t>F</t>
        </is>
      </c>
      <c r="I2373" s="5" t="inlineStr">
        <is>
          <t>Permanent</t>
        </is>
      </c>
      <c r="J2373" s="5" t="inlineStr">
        <is>
          <t>Hybrid</t>
        </is>
      </c>
      <c r="K2373" s="5" t="n">
        <v>1</v>
      </c>
      <c r="L2373" s="5" t="n">
        <v>40</v>
      </c>
      <c r="M2373" s="5" t="n">
        <v>3</v>
      </c>
      <c r="N2373" s="41" t="n">
        <v>59350</v>
      </c>
      <c r="O2373" s="41" t="n">
        <v>2940</v>
      </c>
      <c r="P2373" s="41" t="n">
        <v>0</v>
      </c>
      <c r="Q2373" s="41" t="n">
        <v>0</v>
      </c>
      <c r="R2373" s="41" t="n">
        <v>0</v>
      </c>
      <c r="S2373" s="28">
        <f>L2373*Settings!$C$7</f>
        <v/>
      </c>
      <c r="T2373" s="34">
        <f>O2373+P2373+Q2373+R2373</f>
        <v/>
      </c>
      <c r="U2373" s="34">
        <f>N2373+T2373</f>
        <v/>
      </c>
      <c r="V2373" s="33">
        <f>N2373/S2373</f>
        <v/>
      </c>
      <c r="W2373" s="33">
        <f>T2373/S2373</f>
        <v/>
      </c>
      <c r="X2373" s="33">
        <f>U2373/S2373</f>
        <v/>
      </c>
      <c r="Y2373" s="4">
        <f>IF(T2373&gt;0,1,0)</f>
        <v/>
      </c>
      <c r="Z2373" s="4">
        <f>INDEX('Job Evaluation'!$I$5:$I$40,MATCH(G2373,'Job Evaluation'!$A$5:$A$40,0))</f>
        <v/>
      </c>
      <c r="AA2373" s="4">
        <f>SUMPRODUCT(($C$2:$C$3444=C2373)*($X$2:$X$3444&lt;X2373))+SUMPRODUCT(($C$2:C2373=C2373)*($X$2:X2373=X2373))</f>
        <v/>
      </c>
      <c r="AB2373" s="4">
        <f>MIN(4,INT((AA2373-1)*4/COUNTIF($C$2:$C$3444,C2373))+1)</f>
        <v/>
      </c>
    </row>
    <row r="2374">
      <c r="A2374" s="5" t="inlineStr">
        <is>
          <t>W02761</t>
        </is>
      </c>
      <c r="B2374" s="5" t="inlineStr">
        <is>
          <t>PL · Kraków</t>
        </is>
      </c>
      <c r="C2374" s="5" t="inlineStr">
        <is>
          <t>PL</t>
        </is>
      </c>
      <c r="D2374" s="5" t="inlineStr">
        <is>
          <t>Krakow</t>
        </is>
      </c>
      <c r="E2374" s="5" t="inlineStr">
        <is>
          <t>Operations</t>
        </is>
      </c>
      <c r="F2374" s="5" t="inlineStr">
        <is>
          <t>L2</t>
        </is>
      </c>
      <c r="G2374" s="5" t="inlineStr">
        <is>
          <t>Operations L2</t>
        </is>
      </c>
      <c r="H2374" s="5" t="inlineStr">
        <is>
          <t>M</t>
        </is>
      </c>
      <c r="I2374" s="5" t="inlineStr">
        <is>
          <t>Fixed-term</t>
        </is>
      </c>
      <c r="J2374" s="5" t="inlineStr">
        <is>
          <t>Remote</t>
        </is>
      </c>
      <c r="K2374" s="5" t="n">
        <v>1</v>
      </c>
      <c r="L2374" s="5" t="n">
        <v>40</v>
      </c>
      <c r="M2374" s="5" t="n">
        <v>5</v>
      </c>
      <c r="N2374" s="41" t="n">
        <v>27100</v>
      </c>
      <c r="O2374" s="41" t="n">
        <v>0</v>
      </c>
      <c r="P2374" s="41" t="n">
        <v>0</v>
      </c>
      <c r="Q2374" s="41" t="n">
        <v>0</v>
      </c>
      <c r="R2374" s="41" t="n">
        <v>0</v>
      </c>
      <c r="S2374" s="28">
        <f>L2374*Settings!$C$7</f>
        <v/>
      </c>
      <c r="T2374" s="34">
        <f>O2374+P2374+Q2374+R2374</f>
        <v/>
      </c>
      <c r="U2374" s="34">
        <f>N2374+T2374</f>
        <v/>
      </c>
      <c r="V2374" s="33">
        <f>N2374/S2374</f>
        <v/>
      </c>
      <c r="W2374" s="33">
        <f>T2374/S2374</f>
        <v/>
      </c>
      <c r="X2374" s="33">
        <f>U2374/S2374</f>
        <v/>
      </c>
      <c r="Y2374" s="4">
        <f>IF(T2374&gt;0,1,0)</f>
        <v/>
      </c>
      <c r="Z2374" s="4">
        <f>INDEX('Job Evaluation'!$I$5:$I$40,MATCH(G2374,'Job Evaluation'!$A$5:$A$40,0))</f>
        <v/>
      </c>
      <c r="AA2374" s="4">
        <f>SUMPRODUCT(($C$2:$C$3444=C2374)*($X$2:$X$3444&lt;X2374))+SUMPRODUCT(($C$2:C2374=C2374)*($X$2:X2374=X2374))</f>
        <v/>
      </c>
      <c r="AB2374" s="4">
        <f>MIN(4,INT((AA2374-1)*4/COUNTIF($C$2:$C$3444,C2374))+1)</f>
        <v/>
      </c>
    </row>
    <row r="2375">
      <c r="A2375" s="5" t="inlineStr">
        <is>
          <t>W02762</t>
        </is>
      </c>
      <c r="B2375" s="5" t="inlineStr">
        <is>
          <t>PL · Kraków</t>
        </is>
      </c>
      <c r="C2375" s="5" t="inlineStr">
        <is>
          <t>PL</t>
        </is>
      </c>
      <c r="D2375" s="5" t="inlineStr">
        <is>
          <t>Krakow</t>
        </is>
      </c>
      <c r="E2375" s="5" t="inlineStr">
        <is>
          <t>Operations</t>
        </is>
      </c>
      <c r="F2375" s="5" t="inlineStr">
        <is>
          <t>L2</t>
        </is>
      </c>
      <c r="G2375" s="5" t="inlineStr">
        <is>
          <t>Operations L2</t>
        </is>
      </c>
      <c r="H2375" s="5" t="inlineStr">
        <is>
          <t>F</t>
        </is>
      </c>
      <c r="I2375" s="5" t="inlineStr">
        <is>
          <t>Permanent</t>
        </is>
      </c>
      <c r="J2375" s="5" t="inlineStr">
        <is>
          <t>Hybrid</t>
        </is>
      </c>
      <c r="K2375" s="5" t="n">
        <v>1</v>
      </c>
      <c r="L2375" s="5" t="n">
        <v>40</v>
      </c>
      <c r="M2375" s="5" t="n">
        <v>3</v>
      </c>
      <c r="N2375" s="41" t="n">
        <v>25900</v>
      </c>
      <c r="O2375" s="41" t="n">
        <v>0</v>
      </c>
      <c r="P2375" s="41" t="n">
        <v>0</v>
      </c>
      <c r="Q2375" s="41" t="n">
        <v>0</v>
      </c>
      <c r="R2375" s="41" t="n">
        <v>0</v>
      </c>
      <c r="S2375" s="28">
        <f>L2375*Settings!$C$7</f>
        <v/>
      </c>
      <c r="T2375" s="34">
        <f>O2375+P2375+Q2375+R2375</f>
        <v/>
      </c>
      <c r="U2375" s="34">
        <f>N2375+T2375</f>
        <v/>
      </c>
      <c r="V2375" s="33">
        <f>N2375/S2375</f>
        <v/>
      </c>
      <c r="W2375" s="33">
        <f>T2375/S2375</f>
        <v/>
      </c>
      <c r="X2375" s="33">
        <f>U2375/S2375</f>
        <v/>
      </c>
      <c r="Y2375" s="4">
        <f>IF(T2375&gt;0,1,0)</f>
        <v/>
      </c>
      <c r="Z2375" s="4">
        <f>INDEX('Job Evaluation'!$I$5:$I$40,MATCH(G2375,'Job Evaluation'!$A$5:$A$40,0))</f>
        <v/>
      </c>
      <c r="AA2375" s="4">
        <f>SUMPRODUCT(($C$2:$C$3444=C2375)*($X$2:$X$3444&lt;X2375))+SUMPRODUCT(($C$2:C2375=C2375)*($X$2:X2375=X2375))</f>
        <v/>
      </c>
      <c r="AB2375" s="4">
        <f>MIN(4,INT((AA2375-1)*4/COUNTIF($C$2:$C$3444,C2375))+1)</f>
        <v/>
      </c>
    </row>
    <row r="2376">
      <c r="A2376" s="5" t="inlineStr">
        <is>
          <t>W02763</t>
        </is>
      </c>
      <c r="B2376" s="5" t="inlineStr">
        <is>
          <t>PL · Kraków</t>
        </is>
      </c>
      <c r="C2376" s="5" t="inlineStr">
        <is>
          <t>PL</t>
        </is>
      </c>
      <c r="D2376" s="5" t="inlineStr">
        <is>
          <t>Krakow</t>
        </is>
      </c>
      <c r="E2376" s="5" t="inlineStr">
        <is>
          <t>Operations</t>
        </is>
      </c>
      <c r="F2376" s="5" t="inlineStr">
        <is>
          <t>L3</t>
        </is>
      </c>
      <c r="G2376" s="5" t="inlineStr">
        <is>
          <t>Operations L3</t>
        </is>
      </c>
      <c r="H2376" s="5" t="inlineStr">
        <is>
          <t>M</t>
        </is>
      </c>
      <c r="I2376" s="5" t="inlineStr">
        <is>
          <t>Permanent</t>
        </is>
      </c>
      <c r="J2376" s="5" t="inlineStr">
        <is>
          <t>Onsite</t>
        </is>
      </c>
      <c r="K2376" s="5" t="n">
        <v>1</v>
      </c>
      <c r="L2376" s="5" t="n">
        <v>40</v>
      </c>
      <c r="M2376" s="5" t="n">
        <v>4</v>
      </c>
      <c r="N2376" s="41" t="n">
        <v>34400</v>
      </c>
      <c r="O2376" s="41" t="n">
        <v>1750</v>
      </c>
      <c r="P2376" s="41" t="n">
        <v>0</v>
      </c>
      <c r="Q2376" s="41" t="n">
        <v>840</v>
      </c>
      <c r="R2376" s="41" t="n">
        <v>0</v>
      </c>
      <c r="S2376" s="28">
        <f>L2376*Settings!$C$7</f>
        <v/>
      </c>
      <c r="T2376" s="34">
        <f>O2376+P2376+Q2376+R2376</f>
        <v/>
      </c>
      <c r="U2376" s="34">
        <f>N2376+T2376</f>
        <v/>
      </c>
      <c r="V2376" s="33">
        <f>N2376/S2376</f>
        <v/>
      </c>
      <c r="W2376" s="33">
        <f>T2376/S2376</f>
        <v/>
      </c>
      <c r="X2376" s="33">
        <f>U2376/S2376</f>
        <v/>
      </c>
      <c r="Y2376" s="4">
        <f>IF(T2376&gt;0,1,0)</f>
        <v/>
      </c>
      <c r="Z2376" s="4">
        <f>INDEX('Job Evaluation'!$I$5:$I$40,MATCH(G2376,'Job Evaluation'!$A$5:$A$40,0))</f>
        <v/>
      </c>
      <c r="AA2376" s="4">
        <f>SUMPRODUCT(($C$2:$C$3444=C2376)*($X$2:$X$3444&lt;X2376))+SUMPRODUCT(($C$2:C2376=C2376)*($X$2:X2376=X2376))</f>
        <v/>
      </c>
      <c r="AB2376" s="4">
        <f>MIN(4,INT((AA2376-1)*4/COUNTIF($C$2:$C$3444,C2376))+1)</f>
        <v/>
      </c>
    </row>
    <row r="2377">
      <c r="A2377" s="5" t="inlineStr">
        <is>
          <t>W02764</t>
        </is>
      </c>
      <c r="B2377" s="5" t="inlineStr">
        <is>
          <t>IT · Milan</t>
        </is>
      </c>
      <c r="C2377" s="5" t="inlineStr">
        <is>
          <t>IT</t>
        </is>
      </c>
      <c r="D2377" s="5" t="inlineStr">
        <is>
          <t>Milan</t>
        </is>
      </c>
      <c r="E2377" s="5" t="inlineStr">
        <is>
          <t>Operations</t>
        </is>
      </c>
      <c r="F2377" s="5" t="inlineStr">
        <is>
          <t>L2</t>
        </is>
      </c>
      <c r="G2377" s="5" t="inlineStr">
        <is>
          <t>Operations L2</t>
        </is>
      </c>
      <c r="H2377" s="5" t="inlineStr">
        <is>
          <t>M</t>
        </is>
      </c>
      <c r="I2377" s="5" t="inlineStr">
        <is>
          <t>Permanent</t>
        </is>
      </c>
      <c r="J2377" s="5" t="inlineStr">
        <is>
          <t>Hybrid</t>
        </is>
      </c>
      <c r="K2377" s="5" t="n">
        <v>1</v>
      </c>
      <c r="L2377" s="5" t="n">
        <v>40</v>
      </c>
      <c r="M2377" s="5" t="n">
        <v>3</v>
      </c>
      <c r="N2377" s="41" t="n">
        <v>33050</v>
      </c>
      <c r="O2377" s="41" t="n">
        <v>0</v>
      </c>
      <c r="P2377" s="41" t="n">
        <v>0</v>
      </c>
      <c r="Q2377" s="41" t="n">
        <v>0</v>
      </c>
      <c r="R2377" s="41" t="n">
        <v>0</v>
      </c>
      <c r="S2377" s="28">
        <f>L2377*Settings!$C$7</f>
        <v/>
      </c>
      <c r="T2377" s="34">
        <f>O2377+P2377+Q2377+R2377</f>
        <v/>
      </c>
      <c r="U2377" s="34">
        <f>N2377+T2377</f>
        <v/>
      </c>
      <c r="V2377" s="33">
        <f>N2377/S2377</f>
        <v/>
      </c>
      <c r="W2377" s="33">
        <f>T2377/S2377</f>
        <v/>
      </c>
      <c r="X2377" s="33">
        <f>U2377/S2377</f>
        <v/>
      </c>
      <c r="Y2377" s="4">
        <f>IF(T2377&gt;0,1,0)</f>
        <v/>
      </c>
      <c r="Z2377" s="4">
        <f>INDEX('Job Evaluation'!$I$5:$I$40,MATCH(G2377,'Job Evaluation'!$A$5:$A$40,0))</f>
        <v/>
      </c>
      <c r="AA2377" s="4">
        <f>SUMPRODUCT(($C$2:$C$3444=C2377)*($X$2:$X$3444&lt;X2377))+SUMPRODUCT(($C$2:C2377=C2377)*($X$2:X2377=X2377))</f>
        <v/>
      </c>
      <c r="AB2377" s="4">
        <f>MIN(4,INT((AA2377-1)*4/COUNTIF($C$2:$C$3444,C2377))+1)</f>
        <v/>
      </c>
    </row>
    <row r="2378">
      <c r="A2378" s="5" t="inlineStr">
        <is>
          <t>W02765</t>
        </is>
      </c>
      <c r="B2378" s="5" t="inlineStr">
        <is>
          <t>PL · Kraków</t>
        </is>
      </c>
      <c r="C2378" s="5" t="inlineStr">
        <is>
          <t>PL</t>
        </is>
      </c>
      <c r="D2378" s="5" t="inlineStr">
        <is>
          <t>Krakow</t>
        </is>
      </c>
      <c r="E2378" s="5" t="inlineStr">
        <is>
          <t>Customer Service</t>
        </is>
      </c>
      <c r="F2378" s="5" t="inlineStr">
        <is>
          <t>L2</t>
        </is>
      </c>
      <c r="G2378" s="5" t="inlineStr">
        <is>
          <t>Customer Service L2</t>
        </is>
      </c>
      <c r="H2378" s="5" t="inlineStr">
        <is>
          <t>M</t>
        </is>
      </c>
      <c r="I2378" s="5" t="inlineStr">
        <is>
          <t>Permanent</t>
        </is>
      </c>
      <c r="J2378" s="5" t="inlineStr">
        <is>
          <t>Hybrid</t>
        </is>
      </c>
      <c r="K2378" s="5" t="n">
        <v>1</v>
      </c>
      <c r="L2378" s="5" t="n">
        <v>40</v>
      </c>
      <c r="M2378" s="5" t="n">
        <v>4</v>
      </c>
      <c r="N2378" s="41" t="n">
        <v>20950</v>
      </c>
      <c r="O2378" s="41" t="n">
        <v>0</v>
      </c>
      <c r="P2378" s="41" t="n">
        <v>0</v>
      </c>
      <c r="Q2378" s="41" t="n">
        <v>0</v>
      </c>
      <c r="R2378" s="41" t="n">
        <v>0</v>
      </c>
      <c r="S2378" s="28">
        <f>L2378*Settings!$C$7</f>
        <v/>
      </c>
      <c r="T2378" s="34">
        <f>O2378+P2378+Q2378+R2378</f>
        <v/>
      </c>
      <c r="U2378" s="34">
        <f>N2378+T2378</f>
        <v/>
      </c>
      <c r="V2378" s="33">
        <f>N2378/S2378</f>
        <v/>
      </c>
      <c r="W2378" s="33">
        <f>T2378/S2378</f>
        <v/>
      </c>
      <c r="X2378" s="33">
        <f>U2378/S2378</f>
        <v/>
      </c>
      <c r="Y2378" s="4">
        <f>IF(T2378&gt;0,1,0)</f>
        <v/>
      </c>
      <c r="Z2378" s="4">
        <f>INDEX('Job Evaluation'!$I$5:$I$40,MATCH(G2378,'Job Evaluation'!$A$5:$A$40,0))</f>
        <v/>
      </c>
      <c r="AA2378" s="4">
        <f>SUMPRODUCT(($C$2:$C$3444=C2378)*($X$2:$X$3444&lt;X2378))+SUMPRODUCT(($C$2:C2378=C2378)*($X$2:X2378=X2378))</f>
        <v/>
      </c>
      <c r="AB2378" s="4">
        <f>MIN(4,INT((AA2378-1)*4/COUNTIF($C$2:$C$3444,C2378))+1)</f>
        <v/>
      </c>
    </row>
    <row r="2379">
      <c r="A2379" s="5" t="inlineStr">
        <is>
          <t>W02766</t>
        </is>
      </c>
      <c r="B2379" s="5" t="inlineStr">
        <is>
          <t>IT · Milan</t>
        </is>
      </c>
      <c r="C2379" s="5" t="inlineStr">
        <is>
          <t>IT</t>
        </is>
      </c>
      <c r="D2379" s="5" t="inlineStr">
        <is>
          <t>Milan</t>
        </is>
      </c>
      <c r="E2379" s="5" t="inlineStr">
        <is>
          <t>Customer Service</t>
        </is>
      </c>
      <c r="F2379" s="5" t="inlineStr">
        <is>
          <t>L3</t>
        </is>
      </c>
      <c r="G2379" s="5" t="inlineStr">
        <is>
          <t>Customer Service L3</t>
        </is>
      </c>
      <c r="H2379" s="5" t="inlineStr">
        <is>
          <t>M</t>
        </is>
      </c>
      <c r="I2379" s="5" t="inlineStr">
        <is>
          <t>Fixed-term</t>
        </is>
      </c>
      <c r="J2379" s="5" t="inlineStr">
        <is>
          <t>Hybrid</t>
        </is>
      </c>
      <c r="K2379" s="5" t="n">
        <v>1</v>
      </c>
      <c r="L2379" s="5" t="n">
        <v>40</v>
      </c>
      <c r="M2379" s="5" t="n">
        <v>4</v>
      </c>
      <c r="N2379" s="41" t="n">
        <v>34100</v>
      </c>
      <c r="O2379" s="41" t="n">
        <v>2000</v>
      </c>
      <c r="P2379" s="41" t="n">
        <v>0</v>
      </c>
      <c r="Q2379" s="41" t="n">
        <v>0</v>
      </c>
      <c r="R2379" s="41" t="n">
        <v>0</v>
      </c>
      <c r="S2379" s="28">
        <f>L2379*Settings!$C$7</f>
        <v/>
      </c>
      <c r="T2379" s="34">
        <f>O2379+P2379+Q2379+R2379</f>
        <v/>
      </c>
      <c r="U2379" s="34">
        <f>N2379+T2379</f>
        <v/>
      </c>
      <c r="V2379" s="33">
        <f>N2379/S2379</f>
        <v/>
      </c>
      <c r="W2379" s="33">
        <f>T2379/S2379</f>
        <v/>
      </c>
      <c r="X2379" s="33">
        <f>U2379/S2379</f>
        <v/>
      </c>
      <c r="Y2379" s="4">
        <f>IF(T2379&gt;0,1,0)</f>
        <v/>
      </c>
      <c r="Z2379" s="4">
        <f>INDEX('Job Evaluation'!$I$5:$I$40,MATCH(G2379,'Job Evaluation'!$A$5:$A$40,0))</f>
        <v/>
      </c>
      <c r="AA2379" s="4">
        <f>SUMPRODUCT(($C$2:$C$3444=C2379)*($X$2:$X$3444&lt;X2379))+SUMPRODUCT(($C$2:C2379=C2379)*($X$2:X2379=X2379))</f>
        <v/>
      </c>
      <c r="AB2379" s="4">
        <f>MIN(4,INT((AA2379-1)*4/COUNTIF($C$2:$C$3444,C2379))+1)</f>
        <v/>
      </c>
    </row>
    <row r="2380">
      <c r="A2380" s="5" t="inlineStr">
        <is>
          <t>W02767</t>
        </is>
      </c>
      <c r="B2380" s="5" t="inlineStr">
        <is>
          <t>DE · Munich</t>
        </is>
      </c>
      <c r="C2380" s="5" t="inlineStr">
        <is>
          <t>DE</t>
        </is>
      </c>
      <c r="D2380" s="5" t="inlineStr">
        <is>
          <t>Munich</t>
        </is>
      </c>
      <c r="E2380" s="5" t="inlineStr">
        <is>
          <t>Operations</t>
        </is>
      </c>
      <c r="F2380" s="5" t="inlineStr">
        <is>
          <t>L2</t>
        </is>
      </c>
      <c r="G2380" s="5" t="inlineStr">
        <is>
          <t>Operations L2</t>
        </is>
      </c>
      <c r="H2380" s="5" t="inlineStr">
        <is>
          <t>M</t>
        </is>
      </c>
      <c r="I2380" s="5" t="inlineStr">
        <is>
          <t>Permanent</t>
        </is>
      </c>
      <c r="J2380" s="5" t="inlineStr">
        <is>
          <t>Remote</t>
        </is>
      </c>
      <c r="K2380" s="5" t="n">
        <v>1</v>
      </c>
      <c r="L2380" s="5" t="n">
        <v>40</v>
      </c>
      <c r="M2380" s="5" t="n">
        <v>3</v>
      </c>
      <c r="N2380" s="41" t="n">
        <v>47500</v>
      </c>
      <c r="O2380" s="41" t="n">
        <v>0</v>
      </c>
      <c r="P2380" s="41" t="n">
        <v>0</v>
      </c>
      <c r="Q2380" s="41" t="n">
        <v>0</v>
      </c>
      <c r="R2380" s="41" t="n">
        <v>0</v>
      </c>
      <c r="S2380" s="28">
        <f>L2380*Settings!$C$7</f>
        <v/>
      </c>
      <c r="T2380" s="34">
        <f>O2380+P2380+Q2380+R2380</f>
        <v/>
      </c>
      <c r="U2380" s="34">
        <f>N2380+T2380</f>
        <v/>
      </c>
      <c r="V2380" s="33">
        <f>N2380/S2380</f>
        <v/>
      </c>
      <c r="W2380" s="33">
        <f>T2380/S2380</f>
        <v/>
      </c>
      <c r="X2380" s="33">
        <f>U2380/S2380</f>
        <v/>
      </c>
      <c r="Y2380" s="4">
        <f>IF(T2380&gt;0,1,0)</f>
        <v/>
      </c>
      <c r="Z2380" s="4">
        <f>INDEX('Job Evaluation'!$I$5:$I$40,MATCH(G2380,'Job Evaluation'!$A$5:$A$40,0))</f>
        <v/>
      </c>
      <c r="AA2380" s="4">
        <f>SUMPRODUCT(($C$2:$C$3444=C2380)*($X$2:$X$3444&lt;X2380))+SUMPRODUCT(($C$2:C2380=C2380)*($X$2:X2380=X2380))</f>
        <v/>
      </c>
      <c r="AB2380" s="4">
        <f>MIN(4,INT((AA2380-1)*4/COUNTIF($C$2:$C$3444,C2380))+1)</f>
        <v/>
      </c>
    </row>
    <row r="2381">
      <c r="A2381" s="5" t="inlineStr">
        <is>
          <t>W02768</t>
        </is>
      </c>
      <c r="B2381" s="5" t="inlineStr">
        <is>
          <t>DE · Munich</t>
        </is>
      </c>
      <c r="C2381" s="5" t="inlineStr">
        <is>
          <t>DE</t>
        </is>
      </c>
      <c r="D2381" s="5" t="inlineStr">
        <is>
          <t>Munich</t>
        </is>
      </c>
      <c r="E2381" s="5" t="inlineStr">
        <is>
          <t>Tech</t>
        </is>
      </c>
      <c r="F2381" s="5" t="inlineStr">
        <is>
          <t>L4</t>
        </is>
      </c>
      <c r="G2381" s="5" t="inlineStr">
        <is>
          <t>Tech L4</t>
        </is>
      </c>
      <c r="H2381" s="5" t="inlineStr">
        <is>
          <t>M</t>
        </is>
      </c>
      <c r="I2381" s="5" t="inlineStr">
        <is>
          <t>Permanent</t>
        </is>
      </c>
      <c r="J2381" s="5" t="inlineStr">
        <is>
          <t>Hybrid</t>
        </is>
      </c>
      <c r="K2381" s="5" t="n">
        <v>1</v>
      </c>
      <c r="L2381" s="5" t="n">
        <v>40</v>
      </c>
      <c r="M2381" s="5" t="n">
        <v>4</v>
      </c>
      <c r="N2381" s="41" t="n">
        <v>112600</v>
      </c>
      <c r="O2381" s="41" t="n">
        <v>12170</v>
      </c>
      <c r="P2381" s="41" t="n">
        <v>0</v>
      </c>
      <c r="Q2381" s="41" t="n">
        <v>0</v>
      </c>
      <c r="R2381" s="41" t="n">
        <v>0</v>
      </c>
      <c r="S2381" s="28">
        <f>L2381*Settings!$C$7</f>
        <v/>
      </c>
      <c r="T2381" s="34">
        <f>O2381+P2381+Q2381+R2381</f>
        <v/>
      </c>
      <c r="U2381" s="34">
        <f>N2381+T2381</f>
        <v/>
      </c>
      <c r="V2381" s="33">
        <f>N2381/S2381</f>
        <v/>
      </c>
      <c r="W2381" s="33">
        <f>T2381/S2381</f>
        <v/>
      </c>
      <c r="X2381" s="33">
        <f>U2381/S2381</f>
        <v/>
      </c>
      <c r="Y2381" s="4">
        <f>IF(T2381&gt;0,1,0)</f>
        <v/>
      </c>
      <c r="Z2381" s="4">
        <f>INDEX('Job Evaluation'!$I$5:$I$40,MATCH(G2381,'Job Evaluation'!$A$5:$A$40,0))</f>
        <v/>
      </c>
      <c r="AA2381" s="4">
        <f>SUMPRODUCT(($C$2:$C$3444=C2381)*($X$2:$X$3444&lt;X2381))+SUMPRODUCT(($C$2:C2381=C2381)*($X$2:X2381=X2381))</f>
        <v/>
      </c>
      <c r="AB2381" s="4">
        <f>MIN(4,INT((AA2381-1)*4/COUNTIF($C$2:$C$3444,C2381))+1)</f>
        <v/>
      </c>
    </row>
    <row r="2382">
      <c r="A2382" s="5" t="inlineStr">
        <is>
          <t>W02771</t>
        </is>
      </c>
      <c r="B2382" s="5" t="inlineStr">
        <is>
          <t>DE · Munich</t>
        </is>
      </c>
      <c r="C2382" s="5" t="inlineStr">
        <is>
          <t>DE</t>
        </is>
      </c>
      <c r="D2382" s="5" t="inlineStr">
        <is>
          <t>Munich</t>
        </is>
      </c>
      <c r="E2382" s="5" t="inlineStr">
        <is>
          <t>HR</t>
        </is>
      </c>
      <c r="F2382" s="5" t="inlineStr">
        <is>
          <t>L1</t>
        </is>
      </c>
      <c r="G2382" s="5" t="inlineStr">
        <is>
          <t>HR L1</t>
        </is>
      </c>
      <c r="H2382" s="5" t="inlineStr">
        <is>
          <t>F</t>
        </is>
      </c>
      <c r="I2382" s="5" t="inlineStr">
        <is>
          <t>Permanent</t>
        </is>
      </c>
      <c r="J2382" s="5" t="inlineStr">
        <is>
          <t>Onsite</t>
        </is>
      </c>
      <c r="K2382" s="5" t="n">
        <v>1</v>
      </c>
      <c r="L2382" s="5" t="n">
        <v>40</v>
      </c>
      <c r="M2382" s="5" t="n">
        <v>1</v>
      </c>
      <c r="N2382" s="41" t="n">
        <v>40000</v>
      </c>
      <c r="O2382" s="41" t="n">
        <v>0</v>
      </c>
      <c r="P2382" s="41" t="n">
        <v>0</v>
      </c>
      <c r="Q2382" s="41" t="n">
        <v>0</v>
      </c>
      <c r="R2382" s="41" t="n">
        <v>0</v>
      </c>
      <c r="S2382" s="28">
        <f>L2382*Settings!$C$7</f>
        <v/>
      </c>
      <c r="T2382" s="34">
        <f>O2382+P2382+Q2382+R2382</f>
        <v/>
      </c>
      <c r="U2382" s="34">
        <f>N2382+T2382</f>
        <v/>
      </c>
      <c r="V2382" s="33">
        <f>N2382/S2382</f>
        <v/>
      </c>
      <c r="W2382" s="33">
        <f>T2382/S2382</f>
        <v/>
      </c>
      <c r="X2382" s="33">
        <f>U2382/S2382</f>
        <v/>
      </c>
      <c r="Y2382" s="4">
        <f>IF(T2382&gt;0,1,0)</f>
        <v/>
      </c>
      <c r="Z2382" s="4">
        <f>INDEX('Job Evaluation'!$I$5:$I$40,MATCH(G2382,'Job Evaluation'!$A$5:$A$40,0))</f>
        <v/>
      </c>
      <c r="AA2382" s="4">
        <f>SUMPRODUCT(($C$2:$C$3444=C2382)*($X$2:$X$3444&lt;X2382))+SUMPRODUCT(($C$2:C2382=C2382)*($X$2:X2382=X2382))</f>
        <v/>
      </c>
      <c r="AB2382" s="4">
        <f>MIN(4,INT((AA2382-1)*4/COUNTIF($C$2:$C$3444,C2382))+1)</f>
        <v/>
      </c>
    </row>
    <row r="2383">
      <c r="A2383" s="5" t="inlineStr">
        <is>
          <t>W02772</t>
        </is>
      </c>
      <c r="B2383" s="5" t="inlineStr">
        <is>
          <t>PL · Kraków</t>
        </is>
      </c>
      <c r="C2383" s="5" t="inlineStr">
        <is>
          <t>PL</t>
        </is>
      </c>
      <c r="D2383" s="5" t="inlineStr">
        <is>
          <t>Krakow</t>
        </is>
      </c>
      <c r="E2383" s="5" t="inlineStr">
        <is>
          <t>Sales</t>
        </is>
      </c>
      <c r="F2383" s="5" t="inlineStr">
        <is>
          <t>L3</t>
        </is>
      </c>
      <c r="G2383" s="5" t="inlineStr">
        <is>
          <t>Sales L3</t>
        </is>
      </c>
      <c r="H2383" s="5" t="inlineStr">
        <is>
          <t>F</t>
        </is>
      </c>
      <c r="I2383" s="5" t="inlineStr">
        <is>
          <t>Permanent</t>
        </is>
      </c>
      <c r="J2383" s="5" t="inlineStr">
        <is>
          <t>Hybrid</t>
        </is>
      </c>
      <c r="K2383" s="5" t="n">
        <v>1</v>
      </c>
      <c r="L2383" s="5" t="n">
        <v>40</v>
      </c>
      <c r="M2383" s="5" t="n">
        <v>4</v>
      </c>
      <c r="N2383" s="41" t="n">
        <v>36600</v>
      </c>
      <c r="O2383" s="41" t="n">
        <v>2430</v>
      </c>
      <c r="P2383" s="41" t="n">
        <v>2970</v>
      </c>
      <c r="Q2383" s="41" t="n">
        <v>0</v>
      </c>
      <c r="R2383" s="41" t="n">
        <v>0</v>
      </c>
      <c r="S2383" s="28">
        <f>L2383*Settings!$C$7</f>
        <v/>
      </c>
      <c r="T2383" s="34">
        <f>O2383+P2383+Q2383+R2383</f>
        <v/>
      </c>
      <c r="U2383" s="34">
        <f>N2383+T2383</f>
        <v/>
      </c>
      <c r="V2383" s="33">
        <f>N2383/S2383</f>
        <v/>
      </c>
      <c r="W2383" s="33">
        <f>T2383/S2383</f>
        <v/>
      </c>
      <c r="X2383" s="33">
        <f>U2383/S2383</f>
        <v/>
      </c>
      <c r="Y2383" s="4">
        <f>IF(T2383&gt;0,1,0)</f>
        <v/>
      </c>
      <c r="Z2383" s="4">
        <f>INDEX('Job Evaluation'!$I$5:$I$40,MATCH(G2383,'Job Evaluation'!$A$5:$A$40,0))</f>
        <v/>
      </c>
      <c r="AA2383" s="4">
        <f>SUMPRODUCT(($C$2:$C$3444=C2383)*($X$2:$X$3444&lt;X2383))+SUMPRODUCT(($C$2:C2383=C2383)*($X$2:X2383=X2383))</f>
        <v/>
      </c>
      <c r="AB2383" s="4">
        <f>MIN(4,INT((AA2383-1)*4/COUNTIF($C$2:$C$3444,C2383))+1)</f>
        <v/>
      </c>
    </row>
    <row r="2384">
      <c r="A2384" s="5" t="inlineStr">
        <is>
          <t>W02773</t>
        </is>
      </c>
      <c r="B2384" s="5" t="inlineStr">
        <is>
          <t>PL · Kraków</t>
        </is>
      </c>
      <c r="C2384" s="5" t="inlineStr">
        <is>
          <t>PL</t>
        </is>
      </c>
      <c r="D2384" s="5" t="inlineStr">
        <is>
          <t>Krakow</t>
        </is>
      </c>
      <c r="E2384" s="5" t="inlineStr">
        <is>
          <t>Sales</t>
        </is>
      </c>
      <c r="F2384" s="5" t="inlineStr">
        <is>
          <t>L6</t>
        </is>
      </c>
      <c r="G2384" s="5" t="inlineStr">
        <is>
          <t>Sales L6</t>
        </is>
      </c>
      <c r="H2384" s="5" t="inlineStr">
        <is>
          <t>M</t>
        </is>
      </c>
      <c r="I2384" s="5" t="inlineStr">
        <is>
          <t>Permanent</t>
        </is>
      </c>
      <c r="J2384" s="5" t="inlineStr">
        <is>
          <t>Remote</t>
        </is>
      </c>
      <c r="K2384" s="5" t="n">
        <v>1</v>
      </c>
      <c r="L2384" s="5" t="n">
        <v>40</v>
      </c>
      <c r="M2384" s="5" t="n">
        <v>3</v>
      </c>
      <c r="N2384" s="41" t="n">
        <v>83100</v>
      </c>
      <c r="O2384" s="41" t="n">
        <v>17850</v>
      </c>
      <c r="P2384" s="41" t="n">
        <v>13590</v>
      </c>
      <c r="Q2384" s="41" t="n">
        <v>0</v>
      </c>
      <c r="R2384" s="41" t="n">
        <v>4200</v>
      </c>
      <c r="S2384" s="28">
        <f>L2384*Settings!$C$7</f>
        <v/>
      </c>
      <c r="T2384" s="34">
        <f>O2384+P2384+Q2384+R2384</f>
        <v/>
      </c>
      <c r="U2384" s="34">
        <f>N2384+T2384</f>
        <v/>
      </c>
      <c r="V2384" s="33">
        <f>N2384/S2384</f>
        <v/>
      </c>
      <c r="W2384" s="33">
        <f>T2384/S2384</f>
        <v/>
      </c>
      <c r="X2384" s="33">
        <f>U2384/S2384</f>
        <v/>
      </c>
      <c r="Y2384" s="4">
        <f>IF(T2384&gt;0,1,0)</f>
        <v/>
      </c>
      <c r="Z2384" s="4">
        <f>INDEX('Job Evaluation'!$I$5:$I$40,MATCH(G2384,'Job Evaluation'!$A$5:$A$40,0))</f>
        <v/>
      </c>
      <c r="AA2384" s="4">
        <f>SUMPRODUCT(($C$2:$C$3444=C2384)*($X$2:$X$3444&lt;X2384))+SUMPRODUCT(($C$2:C2384=C2384)*($X$2:X2384=X2384))</f>
        <v/>
      </c>
      <c r="AB2384" s="4">
        <f>MIN(4,INT((AA2384-1)*4/COUNTIF($C$2:$C$3444,C2384))+1)</f>
        <v/>
      </c>
    </row>
    <row r="2385">
      <c r="A2385" s="5" t="inlineStr">
        <is>
          <t>W02774</t>
        </is>
      </c>
      <c r="B2385" s="5" t="inlineStr">
        <is>
          <t>ES · Barcelona</t>
        </is>
      </c>
      <c r="C2385" s="5" t="inlineStr">
        <is>
          <t>ES</t>
        </is>
      </c>
      <c r="D2385" s="5" t="inlineStr">
        <is>
          <t>Barcelona</t>
        </is>
      </c>
      <c r="E2385" s="5" t="inlineStr">
        <is>
          <t>Customer Service</t>
        </is>
      </c>
      <c r="F2385" s="5" t="inlineStr">
        <is>
          <t>L6</t>
        </is>
      </c>
      <c r="G2385" s="5" t="inlineStr">
        <is>
          <t>Customer Service L6</t>
        </is>
      </c>
      <c r="H2385" s="5" t="inlineStr">
        <is>
          <t>F</t>
        </is>
      </c>
      <c r="I2385" s="5" t="inlineStr">
        <is>
          <t>Permanent</t>
        </is>
      </c>
      <c r="J2385" s="5" t="inlineStr">
        <is>
          <t>Hybrid</t>
        </is>
      </c>
      <c r="K2385" s="5" t="n">
        <v>1</v>
      </c>
      <c r="L2385" s="5" t="n">
        <v>40</v>
      </c>
      <c r="M2385" s="5" t="n">
        <v>3</v>
      </c>
      <c r="N2385" s="41" t="n">
        <v>90500</v>
      </c>
      <c r="O2385" s="41" t="n">
        <v>16880</v>
      </c>
      <c r="P2385" s="41" t="n">
        <v>0</v>
      </c>
      <c r="Q2385" s="41" t="n">
        <v>0</v>
      </c>
      <c r="R2385" s="41" t="n">
        <v>5400</v>
      </c>
      <c r="S2385" s="28">
        <f>L2385*Settings!$C$7</f>
        <v/>
      </c>
      <c r="T2385" s="34">
        <f>O2385+P2385+Q2385+R2385</f>
        <v/>
      </c>
      <c r="U2385" s="34">
        <f>N2385+T2385</f>
        <v/>
      </c>
      <c r="V2385" s="33">
        <f>N2385/S2385</f>
        <v/>
      </c>
      <c r="W2385" s="33">
        <f>T2385/S2385</f>
        <v/>
      </c>
      <c r="X2385" s="33">
        <f>U2385/S2385</f>
        <v/>
      </c>
      <c r="Y2385" s="4">
        <f>IF(T2385&gt;0,1,0)</f>
        <v/>
      </c>
      <c r="Z2385" s="4">
        <f>INDEX('Job Evaluation'!$I$5:$I$40,MATCH(G2385,'Job Evaluation'!$A$5:$A$40,0))</f>
        <v/>
      </c>
      <c r="AA2385" s="4">
        <f>SUMPRODUCT(($C$2:$C$3444=C2385)*($X$2:$X$3444&lt;X2385))+SUMPRODUCT(($C$2:C2385=C2385)*($X$2:X2385=X2385))</f>
        <v/>
      </c>
      <c r="AB2385" s="4">
        <f>MIN(4,INT((AA2385-1)*4/COUNTIF($C$2:$C$3444,C2385))+1)</f>
        <v/>
      </c>
    </row>
    <row r="2386">
      <c r="A2386" s="5" t="inlineStr">
        <is>
          <t>W02776</t>
        </is>
      </c>
      <c r="B2386" s="5" t="inlineStr">
        <is>
          <t>DE · Munich</t>
        </is>
      </c>
      <c r="C2386" s="5" t="inlineStr">
        <is>
          <t>DE</t>
        </is>
      </c>
      <c r="D2386" s="5" t="inlineStr">
        <is>
          <t>Munich</t>
        </is>
      </c>
      <c r="E2386" s="5" t="inlineStr">
        <is>
          <t>Sales</t>
        </is>
      </c>
      <c r="F2386" s="5" t="inlineStr">
        <is>
          <t>L2</t>
        </is>
      </c>
      <c r="G2386" s="5" t="inlineStr">
        <is>
          <t>Sales L2</t>
        </is>
      </c>
      <c r="H2386" s="5" t="inlineStr">
        <is>
          <t>F</t>
        </is>
      </c>
      <c r="I2386" s="5" t="inlineStr">
        <is>
          <t>Fixed-term</t>
        </is>
      </c>
      <c r="J2386" s="5" t="inlineStr">
        <is>
          <t>Onsite</t>
        </is>
      </c>
      <c r="K2386" s="5" t="n">
        <v>1</v>
      </c>
      <c r="L2386" s="5" t="n">
        <v>40</v>
      </c>
      <c r="M2386" s="5" t="n">
        <v>3</v>
      </c>
      <c r="N2386" s="41" t="n">
        <v>51750</v>
      </c>
      <c r="O2386" s="41" t="n">
        <v>0</v>
      </c>
      <c r="P2386" s="41" t="n">
        <v>5060</v>
      </c>
      <c r="Q2386" s="41" t="n">
        <v>0</v>
      </c>
      <c r="R2386" s="41" t="n">
        <v>0</v>
      </c>
      <c r="S2386" s="28">
        <f>L2386*Settings!$C$7</f>
        <v/>
      </c>
      <c r="T2386" s="34">
        <f>O2386+P2386+Q2386+R2386</f>
        <v/>
      </c>
      <c r="U2386" s="34">
        <f>N2386+T2386</f>
        <v/>
      </c>
      <c r="V2386" s="33">
        <f>N2386/S2386</f>
        <v/>
      </c>
      <c r="W2386" s="33">
        <f>T2386/S2386</f>
        <v/>
      </c>
      <c r="X2386" s="33">
        <f>U2386/S2386</f>
        <v/>
      </c>
      <c r="Y2386" s="4">
        <f>IF(T2386&gt;0,1,0)</f>
        <v/>
      </c>
      <c r="Z2386" s="4">
        <f>INDEX('Job Evaluation'!$I$5:$I$40,MATCH(G2386,'Job Evaluation'!$A$5:$A$40,0))</f>
        <v/>
      </c>
      <c r="AA2386" s="4">
        <f>SUMPRODUCT(($C$2:$C$3444=C2386)*($X$2:$X$3444&lt;X2386))+SUMPRODUCT(($C$2:C2386=C2386)*($X$2:X2386=X2386))</f>
        <v/>
      </c>
      <c r="AB2386" s="4">
        <f>MIN(4,INT((AA2386-1)*4/COUNTIF($C$2:$C$3444,C2386))+1)</f>
        <v/>
      </c>
    </row>
    <row r="2387">
      <c r="A2387" s="5" t="inlineStr">
        <is>
          <t>W02777</t>
        </is>
      </c>
      <c r="B2387" s="5" t="inlineStr">
        <is>
          <t>ES · Barcelona</t>
        </is>
      </c>
      <c r="C2387" s="5" t="inlineStr">
        <is>
          <t>ES</t>
        </is>
      </c>
      <c r="D2387" s="5" t="inlineStr">
        <is>
          <t>Barcelona</t>
        </is>
      </c>
      <c r="E2387" s="5" t="inlineStr">
        <is>
          <t>Sales</t>
        </is>
      </c>
      <c r="F2387" s="5" t="inlineStr">
        <is>
          <t>L2</t>
        </is>
      </c>
      <c r="G2387" s="5" t="inlineStr">
        <is>
          <t>Sales L2</t>
        </is>
      </c>
      <c r="H2387" s="5" t="inlineStr">
        <is>
          <t>M</t>
        </is>
      </c>
      <c r="I2387" s="5" t="inlineStr">
        <is>
          <t>Fixed-term</t>
        </is>
      </c>
      <c r="J2387" s="5" t="inlineStr">
        <is>
          <t>Hybrid</t>
        </is>
      </c>
      <c r="K2387" s="5" t="n">
        <v>1</v>
      </c>
      <c r="L2387" s="5" t="n">
        <v>40</v>
      </c>
      <c r="M2387" s="5" t="n">
        <v>4</v>
      </c>
      <c r="N2387" s="41" t="n">
        <v>27300</v>
      </c>
      <c r="O2387" s="41" t="n">
        <v>0</v>
      </c>
      <c r="P2387" s="41" t="n">
        <v>3380</v>
      </c>
      <c r="Q2387" s="41" t="n">
        <v>0</v>
      </c>
      <c r="R2387" s="41" t="n">
        <v>0</v>
      </c>
      <c r="S2387" s="28">
        <f>L2387*Settings!$C$7</f>
        <v/>
      </c>
      <c r="T2387" s="34">
        <f>O2387+P2387+Q2387+R2387</f>
        <v/>
      </c>
      <c r="U2387" s="34">
        <f>N2387+T2387</f>
        <v/>
      </c>
      <c r="V2387" s="33">
        <f>N2387/S2387</f>
        <v/>
      </c>
      <c r="W2387" s="33">
        <f>T2387/S2387</f>
        <v/>
      </c>
      <c r="X2387" s="33">
        <f>U2387/S2387</f>
        <v/>
      </c>
      <c r="Y2387" s="4">
        <f>IF(T2387&gt;0,1,0)</f>
        <v/>
      </c>
      <c r="Z2387" s="4">
        <f>INDEX('Job Evaluation'!$I$5:$I$40,MATCH(G2387,'Job Evaluation'!$A$5:$A$40,0))</f>
        <v/>
      </c>
      <c r="AA2387" s="4">
        <f>SUMPRODUCT(($C$2:$C$3444=C2387)*($X$2:$X$3444&lt;X2387))+SUMPRODUCT(($C$2:C2387=C2387)*($X$2:X2387=X2387))</f>
        <v/>
      </c>
      <c r="AB2387" s="4">
        <f>MIN(4,INT((AA2387-1)*4/COUNTIF($C$2:$C$3444,C2387))+1)</f>
        <v/>
      </c>
    </row>
    <row r="2388">
      <c r="A2388" s="5" t="inlineStr">
        <is>
          <t>W02778</t>
        </is>
      </c>
      <c r="B2388" s="5" t="inlineStr">
        <is>
          <t>PL · Kraków</t>
        </is>
      </c>
      <c r="C2388" s="5" t="inlineStr">
        <is>
          <t>PL</t>
        </is>
      </c>
      <c r="D2388" s="5" t="inlineStr">
        <is>
          <t>Krakow</t>
        </is>
      </c>
      <c r="E2388" s="5" t="inlineStr">
        <is>
          <t>Operations</t>
        </is>
      </c>
      <c r="F2388" s="5" t="inlineStr">
        <is>
          <t>L2</t>
        </is>
      </c>
      <c r="G2388" s="5" t="inlineStr">
        <is>
          <t>Operations L2</t>
        </is>
      </c>
      <c r="H2388" s="5" t="inlineStr">
        <is>
          <t>F</t>
        </is>
      </c>
      <c r="I2388" s="5" t="inlineStr">
        <is>
          <t>Permanent</t>
        </is>
      </c>
      <c r="J2388" s="5" t="inlineStr">
        <is>
          <t>Hybrid</t>
        </is>
      </c>
      <c r="K2388" s="5" t="n">
        <v>1</v>
      </c>
      <c r="L2388" s="5" t="n">
        <v>40</v>
      </c>
      <c r="M2388" s="5" t="n">
        <v>3</v>
      </c>
      <c r="N2388" s="41" t="n">
        <v>24500</v>
      </c>
      <c r="O2388" s="41" t="n">
        <v>0</v>
      </c>
      <c r="P2388" s="41" t="n">
        <v>0</v>
      </c>
      <c r="Q2388" s="41" t="n">
        <v>0</v>
      </c>
      <c r="R2388" s="41" t="n">
        <v>0</v>
      </c>
      <c r="S2388" s="28">
        <f>L2388*Settings!$C$7</f>
        <v/>
      </c>
      <c r="T2388" s="34">
        <f>O2388+P2388+Q2388+R2388</f>
        <v/>
      </c>
      <c r="U2388" s="34">
        <f>N2388+T2388</f>
        <v/>
      </c>
      <c r="V2388" s="33">
        <f>N2388/S2388</f>
        <v/>
      </c>
      <c r="W2388" s="33">
        <f>T2388/S2388</f>
        <v/>
      </c>
      <c r="X2388" s="33">
        <f>U2388/S2388</f>
        <v/>
      </c>
      <c r="Y2388" s="4">
        <f>IF(T2388&gt;0,1,0)</f>
        <v/>
      </c>
      <c r="Z2388" s="4">
        <f>INDEX('Job Evaluation'!$I$5:$I$40,MATCH(G2388,'Job Evaluation'!$A$5:$A$40,0))</f>
        <v/>
      </c>
      <c r="AA2388" s="4">
        <f>SUMPRODUCT(($C$2:$C$3444=C2388)*($X$2:$X$3444&lt;X2388))+SUMPRODUCT(($C$2:C2388=C2388)*($X$2:X2388=X2388))</f>
        <v/>
      </c>
      <c r="AB2388" s="4">
        <f>MIN(4,INT((AA2388-1)*4/COUNTIF($C$2:$C$3444,C2388))+1)</f>
        <v/>
      </c>
    </row>
    <row r="2389">
      <c r="A2389" s="5" t="inlineStr">
        <is>
          <t>W02779</t>
        </is>
      </c>
      <c r="B2389" s="5" t="inlineStr">
        <is>
          <t>IT · Milan</t>
        </is>
      </c>
      <c r="C2389" s="5" t="inlineStr">
        <is>
          <t>IT</t>
        </is>
      </c>
      <c r="D2389" s="5" t="inlineStr">
        <is>
          <t>Milan</t>
        </is>
      </c>
      <c r="E2389" s="5" t="inlineStr">
        <is>
          <t>Finance</t>
        </is>
      </c>
      <c r="F2389" s="5" t="inlineStr">
        <is>
          <t>L2</t>
        </is>
      </c>
      <c r="G2389" s="5" t="inlineStr">
        <is>
          <t>Finance L2</t>
        </is>
      </c>
      <c r="H2389" s="5" t="inlineStr">
        <is>
          <t>F</t>
        </is>
      </c>
      <c r="I2389" s="5" t="inlineStr">
        <is>
          <t>Permanent</t>
        </is>
      </c>
      <c r="J2389" s="5" t="inlineStr">
        <is>
          <t>Hybrid</t>
        </is>
      </c>
      <c r="K2389" s="5" t="n">
        <v>0.8</v>
      </c>
      <c r="L2389" s="5" t="n">
        <v>32</v>
      </c>
      <c r="M2389" s="5" t="n">
        <v>4</v>
      </c>
      <c r="N2389" s="41" t="n">
        <v>26160</v>
      </c>
      <c r="O2389" s="41" t="n">
        <v>0</v>
      </c>
      <c r="P2389" s="41" t="n">
        <v>0</v>
      </c>
      <c r="Q2389" s="41" t="n">
        <v>0</v>
      </c>
      <c r="R2389" s="41" t="n">
        <v>0</v>
      </c>
      <c r="S2389" s="28">
        <f>L2389*Settings!$C$7</f>
        <v/>
      </c>
      <c r="T2389" s="34">
        <f>O2389+P2389+Q2389+R2389</f>
        <v/>
      </c>
      <c r="U2389" s="34">
        <f>N2389+T2389</f>
        <v/>
      </c>
      <c r="V2389" s="33">
        <f>N2389/S2389</f>
        <v/>
      </c>
      <c r="W2389" s="33">
        <f>T2389/S2389</f>
        <v/>
      </c>
      <c r="X2389" s="33">
        <f>U2389/S2389</f>
        <v/>
      </c>
      <c r="Y2389" s="4">
        <f>IF(T2389&gt;0,1,0)</f>
        <v/>
      </c>
      <c r="Z2389" s="4">
        <f>INDEX('Job Evaluation'!$I$5:$I$40,MATCH(G2389,'Job Evaluation'!$A$5:$A$40,0))</f>
        <v/>
      </c>
      <c r="AA2389" s="4">
        <f>SUMPRODUCT(($C$2:$C$3444=C2389)*($X$2:$X$3444&lt;X2389))+SUMPRODUCT(($C$2:C2389=C2389)*($X$2:X2389=X2389))</f>
        <v/>
      </c>
      <c r="AB2389" s="4">
        <f>MIN(4,INT((AA2389-1)*4/COUNTIF($C$2:$C$3444,C2389))+1)</f>
        <v/>
      </c>
    </row>
    <row r="2390">
      <c r="A2390" s="5" t="inlineStr">
        <is>
          <t>W02780</t>
        </is>
      </c>
      <c r="B2390" s="5" t="inlineStr">
        <is>
          <t>IT · Milan</t>
        </is>
      </c>
      <c r="C2390" s="5" t="inlineStr">
        <is>
          <t>IT</t>
        </is>
      </c>
      <c r="D2390" s="5" t="inlineStr">
        <is>
          <t>Milan</t>
        </is>
      </c>
      <c r="E2390" s="5" t="inlineStr">
        <is>
          <t>Operations</t>
        </is>
      </c>
      <c r="F2390" s="5" t="inlineStr">
        <is>
          <t>L4</t>
        </is>
      </c>
      <c r="G2390" s="5" t="inlineStr">
        <is>
          <t>Operations L4</t>
        </is>
      </c>
      <c r="H2390" s="5" t="inlineStr">
        <is>
          <t>M</t>
        </is>
      </c>
      <c r="I2390" s="5" t="inlineStr">
        <is>
          <t>Permanent</t>
        </is>
      </c>
      <c r="J2390" s="5" t="inlineStr">
        <is>
          <t>Onsite</t>
        </is>
      </c>
      <c r="K2390" s="5" t="n">
        <v>0.8</v>
      </c>
      <c r="L2390" s="5" t="n">
        <v>32</v>
      </c>
      <c r="M2390" s="5" t="n">
        <v>3</v>
      </c>
      <c r="N2390" s="41" t="n">
        <v>42600</v>
      </c>
      <c r="O2390" s="41" t="n">
        <v>3370</v>
      </c>
      <c r="P2390" s="41" t="n">
        <v>0</v>
      </c>
      <c r="Q2390" s="41" t="n">
        <v>0</v>
      </c>
      <c r="R2390" s="41" t="n">
        <v>0</v>
      </c>
      <c r="S2390" s="28">
        <f>L2390*Settings!$C$7</f>
        <v/>
      </c>
      <c r="T2390" s="34">
        <f>O2390+P2390+Q2390+R2390</f>
        <v/>
      </c>
      <c r="U2390" s="34">
        <f>N2390+T2390</f>
        <v/>
      </c>
      <c r="V2390" s="33">
        <f>N2390/S2390</f>
        <v/>
      </c>
      <c r="W2390" s="33">
        <f>T2390/S2390</f>
        <v/>
      </c>
      <c r="X2390" s="33">
        <f>U2390/S2390</f>
        <v/>
      </c>
      <c r="Y2390" s="4">
        <f>IF(T2390&gt;0,1,0)</f>
        <v/>
      </c>
      <c r="Z2390" s="4">
        <f>INDEX('Job Evaluation'!$I$5:$I$40,MATCH(G2390,'Job Evaluation'!$A$5:$A$40,0))</f>
        <v/>
      </c>
      <c r="AA2390" s="4">
        <f>SUMPRODUCT(($C$2:$C$3444=C2390)*($X$2:$X$3444&lt;X2390))+SUMPRODUCT(($C$2:C2390=C2390)*($X$2:X2390=X2390))</f>
        <v/>
      </c>
      <c r="AB2390" s="4">
        <f>MIN(4,INT((AA2390-1)*4/COUNTIF($C$2:$C$3444,C2390))+1)</f>
        <v/>
      </c>
    </row>
    <row r="2391">
      <c r="A2391" s="5" t="inlineStr">
        <is>
          <t>W02781</t>
        </is>
      </c>
      <c r="B2391" s="5" t="inlineStr">
        <is>
          <t>ES · Barcelona</t>
        </is>
      </c>
      <c r="C2391" s="5" t="inlineStr">
        <is>
          <t>ES</t>
        </is>
      </c>
      <c r="D2391" s="5" t="inlineStr">
        <is>
          <t>Barcelona</t>
        </is>
      </c>
      <c r="E2391" s="5" t="inlineStr">
        <is>
          <t>HR</t>
        </is>
      </c>
      <c r="F2391" s="5" t="inlineStr">
        <is>
          <t>L2</t>
        </is>
      </c>
      <c r="G2391" s="5" t="inlineStr">
        <is>
          <t>HR L2</t>
        </is>
      </c>
      <c r="H2391" s="5" t="inlineStr">
        <is>
          <t>M</t>
        </is>
      </c>
      <c r="I2391" s="5" t="inlineStr">
        <is>
          <t>Permanent</t>
        </is>
      </c>
      <c r="J2391" s="5" t="inlineStr">
        <is>
          <t>Onsite</t>
        </is>
      </c>
      <c r="K2391" s="5" t="n">
        <v>1</v>
      </c>
      <c r="L2391" s="5" t="n">
        <v>40</v>
      </c>
      <c r="M2391" s="5" t="n">
        <v>3</v>
      </c>
      <c r="N2391" s="41" t="n">
        <v>28850</v>
      </c>
      <c r="O2391" s="41" t="n">
        <v>0</v>
      </c>
      <c r="P2391" s="41" t="n">
        <v>0</v>
      </c>
      <c r="Q2391" s="41" t="n">
        <v>0</v>
      </c>
      <c r="R2391" s="41" t="n">
        <v>0</v>
      </c>
      <c r="S2391" s="28">
        <f>L2391*Settings!$C$7</f>
        <v/>
      </c>
      <c r="T2391" s="34">
        <f>O2391+P2391+Q2391+R2391</f>
        <v/>
      </c>
      <c r="U2391" s="34">
        <f>N2391+T2391</f>
        <v/>
      </c>
      <c r="V2391" s="33">
        <f>N2391/S2391</f>
        <v/>
      </c>
      <c r="W2391" s="33">
        <f>T2391/S2391</f>
        <v/>
      </c>
      <c r="X2391" s="33">
        <f>U2391/S2391</f>
        <v/>
      </c>
      <c r="Y2391" s="4">
        <f>IF(T2391&gt;0,1,0)</f>
        <v/>
      </c>
      <c r="Z2391" s="4">
        <f>INDEX('Job Evaluation'!$I$5:$I$40,MATCH(G2391,'Job Evaluation'!$A$5:$A$40,0))</f>
        <v/>
      </c>
      <c r="AA2391" s="4">
        <f>SUMPRODUCT(($C$2:$C$3444=C2391)*($X$2:$X$3444&lt;X2391))+SUMPRODUCT(($C$2:C2391=C2391)*($X$2:X2391=X2391))</f>
        <v/>
      </c>
      <c r="AB2391" s="4">
        <f>MIN(4,INT((AA2391-1)*4/COUNTIF($C$2:$C$3444,C2391))+1)</f>
        <v/>
      </c>
    </row>
    <row r="2392">
      <c r="A2392" s="5" t="inlineStr">
        <is>
          <t>W02782</t>
        </is>
      </c>
      <c r="B2392" s="5" t="inlineStr">
        <is>
          <t>IT · Milan</t>
        </is>
      </c>
      <c r="C2392" s="5" t="inlineStr">
        <is>
          <t>IT</t>
        </is>
      </c>
      <c r="D2392" s="5" t="inlineStr">
        <is>
          <t>Milan</t>
        </is>
      </c>
      <c r="E2392" s="5" t="inlineStr">
        <is>
          <t>Customer Service</t>
        </is>
      </c>
      <c r="F2392" s="5" t="inlineStr">
        <is>
          <t>L3</t>
        </is>
      </c>
      <c r="G2392" s="5" t="inlineStr">
        <is>
          <t>Customer Service L3</t>
        </is>
      </c>
      <c r="H2392" s="5" t="inlineStr">
        <is>
          <t>F</t>
        </is>
      </c>
      <c r="I2392" s="5" t="inlineStr">
        <is>
          <t>Permanent</t>
        </is>
      </c>
      <c r="J2392" s="5" t="inlineStr">
        <is>
          <t>Remote</t>
        </is>
      </c>
      <c r="K2392" s="5" t="n">
        <v>1</v>
      </c>
      <c r="L2392" s="5" t="n">
        <v>40</v>
      </c>
      <c r="M2392" s="5" t="n">
        <v>3</v>
      </c>
      <c r="N2392" s="41" t="n">
        <v>36000</v>
      </c>
      <c r="O2392" s="41" t="n">
        <v>1750</v>
      </c>
      <c r="P2392" s="41" t="n">
        <v>0</v>
      </c>
      <c r="Q2392" s="41" t="n">
        <v>0</v>
      </c>
      <c r="R2392" s="41" t="n">
        <v>0</v>
      </c>
      <c r="S2392" s="28">
        <f>L2392*Settings!$C$7</f>
        <v/>
      </c>
      <c r="T2392" s="34">
        <f>O2392+P2392+Q2392+R2392</f>
        <v/>
      </c>
      <c r="U2392" s="34">
        <f>N2392+T2392</f>
        <v/>
      </c>
      <c r="V2392" s="33">
        <f>N2392/S2392</f>
        <v/>
      </c>
      <c r="W2392" s="33">
        <f>T2392/S2392</f>
        <v/>
      </c>
      <c r="X2392" s="33">
        <f>U2392/S2392</f>
        <v/>
      </c>
      <c r="Y2392" s="4">
        <f>IF(T2392&gt;0,1,0)</f>
        <v/>
      </c>
      <c r="Z2392" s="4">
        <f>INDEX('Job Evaluation'!$I$5:$I$40,MATCH(G2392,'Job Evaluation'!$A$5:$A$40,0))</f>
        <v/>
      </c>
      <c r="AA2392" s="4">
        <f>SUMPRODUCT(($C$2:$C$3444=C2392)*($X$2:$X$3444&lt;X2392))+SUMPRODUCT(($C$2:C2392=C2392)*($X$2:X2392=X2392))</f>
        <v/>
      </c>
      <c r="AB2392" s="4">
        <f>MIN(4,INT((AA2392-1)*4/COUNTIF($C$2:$C$3444,C2392))+1)</f>
        <v/>
      </c>
    </row>
    <row r="2393">
      <c r="A2393" s="5" t="inlineStr">
        <is>
          <t>W02783</t>
        </is>
      </c>
      <c r="B2393" s="5" t="inlineStr">
        <is>
          <t>ES · Barcelona</t>
        </is>
      </c>
      <c r="C2393" s="5" t="inlineStr">
        <is>
          <t>ES</t>
        </is>
      </c>
      <c r="D2393" s="5" t="inlineStr">
        <is>
          <t>Barcelona</t>
        </is>
      </c>
      <c r="E2393" s="5" t="inlineStr">
        <is>
          <t>Finance</t>
        </is>
      </c>
      <c r="F2393" s="5" t="inlineStr">
        <is>
          <t>L1</t>
        </is>
      </c>
      <c r="G2393" s="5" t="inlineStr">
        <is>
          <t>Finance L1</t>
        </is>
      </c>
      <c r="H2393" s="5" t="inlineStr">
        <is>
          <t>F</t>
        </is>
      </c>
      <c r="I2393" s="5" t="inlineStr">
        <is>
          <t>Fixed-term</t>
        </is>
      </c>
      <c r="J2393" s="5" t="inlineStr">
        <is>
          <t>Hybrid</t>
        </is>
      </c>
      <c r="K2393" s="5" t="n">
        <v>1</v>
      </c>
      <c r="L2393" s="5" t="n">
        <v>40</v>
      </c>
      <c r="M2393" s="5" t="n">
        <v>3</v>
      </c>
      <c r="N2393" s="41" t="n">
        <v>25650</v>
      </c>
      <c r="O2393" s="41" t="n">
        <v>0</v>
      </c>
      <c r="P2393" s="41" t="n">
        <v>0</v>
      </c>
      <c r="Q2393" s="41" t="n">
        <v>0</v>
      </c>
      <c r="R2393" s="41" t="n">
        <v>0</v>
      </c>
      <c r="S2393" s="28">
        <f>L2393*Settings!$C$7</f>
        <v/>
      </c>
      <c r="T2393" s="34">
        <f>O2393+P2393+Q2393+R2393</f>
        <v/>
      </c>
      <c r="U2393" s="34">
        <f>N2393+T2393</f>
        <v/>
      </c>
      <c r="V2393" s="33">
        <f>N2393/S2393</f>
        <v/>
      </c>
      <c r="W2393" s="33">
        <f>T2393/S2393</f>
        <v/>
      </c>
      <c r="X2393" s="33">
        <f>U2393/S2393</f>
        <v/>
      </c>
      <c r="Y2393" s="4">
        <f>IF(T2393&gt;0,1,0)</f>
        <v/>
      </c>
      <c r="Z2393" s="4">
        <f>INDEX('Job Evaluation'!$I$5:$I$40,MATCH(G2393,'Job Evaluation'!$A$5:$A$40,0))</f>
        <v/>
      </c>
      <c r="AA2393" s="4">
        <f>SUMPRODUCT(($C$2:$C$3444=C2393)*($X$2:$X$3444&lt;X2393))+SUMPRODUCT(($C$2:C2393=C2393)*($X$2:X2393=X2393))</f>
        <v/>
      </c>
      <c r="AB2393" s="4">
        <f>MIN(4,INT((AA2393-1)*4/COUNTIF($C$2:$C$3444,C2393))+1)</f>
        <v/>
      </c>
    </row>
    <row r="2394">
      <c r="A2394" s="5" t="inlineStr">
        <is>
          <t>W02784</t>
        </is>
      </c>
      <c r="B2394" s="5" t="inlineStr">
        <is>
          <t>IT · Milan</t>
        </is>
      </c>
      <c r="C2394" s="5" t="inlineStr">
        <is>
          <t>IT</t>
        </is>
      </c>
      <c r="D2394" s="5" t="inlineStr">
        <is>
          <t>Milan</t>
        </is>
      </c>
      <c r="E2394" s="5" t="inlineStr">
        <is>
          <t>Sales</t>
        </is>
      </c>
      <c r="F2394" s="5" t="inlineStr">
        <is>
          <t>L3</t>
        </is>
      </c>
      <c r="G2394" s="5" t="inlineStr">
        <is>
          <t>Sales L3</t>
        </is>
      </c>
      <c r="H2394" s="5" t="inlineStr">
        <is>
          <t>F</t>
        </is>
      </c>
      <c r="I2394" s="5" t="inlineStr">
        <is>
          <t>Permanent</t>
        </is>
      </c>
      <c r="J2394" s="5" t="inlineStr">
        <is>
          <t>Onsite</t>
        </is>
      </c>
      <c r="K2394" s="5" t="n">
        <v>1</v>
      </c>
      <c r="L2394" s="5" t="n">
        <v>40</v>
      </c>
      <c r="M2394" s="5" t="n">
        <v>5</v>
      </c>
      <c r="N2394" s="41" t="n">
        <v>38750</v>
      </c>
      <c r="O2394" s="41" t="n">
        <v>3000</v>
      </c>
      <c r="P2394" s="41" t="n">
        <v>4740</v>
      </c>
      <c r="Q2394" s="41" t="n">
        <v>0</v>
      </c>
      <c r="R2394" s="41" t="n">
        <v>0</v>
      </c>
      <c r="S2394" s="28">
        <f>L2394*Settings!$C$7</f>
        <v/>
      </c>
      <c r="T2394" s="34">
        <f>O2394+P2394+Q2394+R2394</f>
        <v/>
      </c>
      <c r="U2394" s="34">
        <f>N2394+T2394</f>
        <v/>
      </c>
      <c r="V2394" s="33">
        <f>N2394/S2394</f>
        <v/>
      </c>
      <c r="W2394" s="33">
        <f>T2394/S2394</f>
        <v/>
      </c>
      <c r="X2394" s="33">
        <f>U2394/S2394</f>
        <v/>
      </c>
      <c r="Y2394" s="4">
        <f>IF(T2394&gt;0,1,0)</f>
        <v/>
      </c>
      <c r="Z2394" s="4">
        <f>INDEX('Job Evaluation'!$I$5:$I$40,MATCH(G2394,'Job Evaluation'!$A$5:$A$40,0))</f>
        <v/>
      </c>
      <c r="AA2394" s="4">
        <f>SUMPRODUCT(($C$2:$C$3444=C2394)*($X$2:$X$3444&lt;X2394))+SUMPRODUCT(($C$2:C2394=C2394)*($X$2:X2394=X2394))</f>
        <v/>
      </c>
      <c r="AB2394" s="4">
        <f>MIN(4,INT((AA2394-1)*4/COUNTIF($C$2:$C$3444,C2394))+1)</f>
        <v/>
      </c>
    </row>
    <row r="2395">
      <c r="A2395" s="5" t="inlineStr">
        <is>
          <t>W02785</t>
        </is>
      </c>
      <c r="B2395" s="5" t="inlineStr">
        <is>
          <t>PL · Kraków</t>
        </is>
      </c>
      <c r="C2395" s="5" t="inlineStr">
        <is>
          <t>PL</t>
        </is>
      </c>
      <c r="D2395" s="5" t="inlineStr">
        <is>
          <t>Krakow</t>
        </is>
      </c>
      <c r="E2395" s="5" t="inlineStr">
        <is>
          <t>Operations</t>
        </is>
      </c>
      <c r="F2395" s="5" t="inlineStr">
        <is>
          <t>L1</t>
        </is>
      </c>
      <c r="G2395" s="5" t="inlineStr">
        <is>
          <t>Operations L1</t>
        </is>
      </c>
      <c r="H2395" s="5" t="inlineStr">
        <is>
          <t>M</t>
        </is>
      </c>
      <c r="I2395" s="5" t="inlineStr">
        <is>
          <t>Permanent</t>
        </is>
      </c>
      <c r="J2395" s="5" t="inlineStr">
        <is>
          <t>Onsite</t>
        </is>
      </c>
      <c r="K2395" s="5" t="n">
        <v>1</v>
      </c>
      <c r="L2395" s="5" t="n">
        <v>40</v>
      </c>
      <c r="M2395" s="5" t="n">
        <v>4</v>
      </c>
      <c r="N2395" s="41" t="n">
        <v>20850</v>
      </c>
      <c r="O2395" s="41" t="n">
        <v>0</v>
      </c>
      <c r="P2395" s="41" t="n">
        <v>0</v>
      </c>
      <c r="Q2395" s="41" t="n">
        <v>840</v>
      </c>
      <c r="R2395" s="41" t="n">
        <v>0</v>
      </c>
      <c r="S2395" s="28">
        <f>L2395*Settings!$C$7</f>
        <v/>
      </c>
      <c r="T2395" s="34">
        <f>O2395+P2395+Q2395+R2395</f>
        <v/>
      </c>
      <c r="U2395" s="34">
        <f>N2395+T2395</f>
        <v/>
      </c>
      <c r="V2395" s="33">
        <f>N2395/S2395</f>
        <v/>
      </c>
      <c r="W2395" s="33">
        <f>T2395/S2395</f>
        <v/>
      </c>
      <c r="X2395" s="33">
        <f>U2395/S2395</f>
        <v/>
      </c>
      <c r="Y2395" s="4">
        <f>IF(T2395&gt;0,1,0)</f>
        <v/>
      </c>
      <c r="Z2395" s="4">
        <f>INDEX('Job Evaluation'!$I$5:$I$40,MATCH(G2395,'Job Evaluation'!$A$5:$A$40,0))</f>
        <v/>
      </c>
      <c r="AA2395" s="4">
        <f>SUMPRODUCT(($C$2:$C$3444=C2395)*($X$2:$X$3444&lt;X2395))+SUMPRODUCT(($C$2:C2395=C2395)*($X$2:X2395=X2395))</f>
        <v/>
      </c>
      <c r="AB2395" s="4">
        <f>MIN(4,INT((AA2395-1)*4/COUNTIF($C$2:$C$3444,C2395))+1)</f>
        <v/>
      </c>
    </row>
    <row r="2396">
      <c r="A2396" s="5" t="inlineStr">
        <is>
          <t>W02786</t>
        </is>
      </c>
      <c r="B2396" s="5" t="inlineStr">
        <is>
          <t>IT · Milan</t>
        </is>
      </c>
      <c r="C2396" s="5" t="inlineStr">
        <is>
          <t>IT</t>
        </is>
      </c>
      <c r="D2396" s="5" t="inlineStr">
        <is>
          <t>Milan</t>
        </is>
      </c>
      <c r="E2396" s="5" t="inlineStr">
        <is>
          <t>Tech</t>
        </is>
      </c>
      <c r="F2396" s="5" t="inlineStr">
        <is>
          <t>L2</t>
        </is>
      </c>
      <c r="G2396" s="5" t="inlineStr">
        <is>
          <t>Tech L2</t>
        </is>
      </c>
      <c r="H2396" s="5" t="inlineStr">
        <is>
          <t>M</t>
        </is>
      </c>
      <c r="I2396" s="5" t="inlineStr">
        <is>
          <t>Permanent</t>
        </is>
      </c>
      <c r="J2396" s="5" t="inlineStr">
        <is>
          <t>Hybrid</t>
        </is>
      </c>
      <c r="K2396" s="5" t="n">
        <v>1</v>
      </c>
      <c r="L2396" s="5" t="n">
        <v>40</v>
      </c>
      <c r="M2396" s="5" t="n">
        <v>3</v>
      </c>
      <c r="N2396" s="41" t="n">
        <v>45550</v>
      </c>
      <c r="O2396" s="41" t="n">
        <v>0</v>
      </c>
      <c r="P2396" s="41" t="n">
        <v>0</v>
      </c>
      <c r="Q2396" s="41" t="n">
        <v>0</v>
      </c>
      <c r="R2396" s="41" t="n">
        <v>0</v>
      </c>
      <c r="S2396" s="28">
        <f>L2396*Settings!$C$7</f>
        <v/>
      </c>
      <c r="T2396" s="34">
        <f>O2396+P2396+Q2396+R2396</f>
        <v/>
      </c>
      <c r="U2396" s="34">
        <f>N2396+T2396</f>
        <v/>
      </c>
      <c r="V2396" s="33">
        <f>N2396/S2396</f>
        <v/>
      </c>
      <c r="W2396" s="33">
        <f>T2396/S2396</f>
        <v/>
      </c>
      <c r="X2396" s="33">
        <f>U2396/S2396</f>
        <v/>
      </c>
      <c r="Y2396" s="4">
        <f>IF(T2396&gt;0,1,0)</f>
        <v/>
      </c>
      <c r="Z2396" s="4">
        <f>INDEX('Job Evaluation'!$I$5:$I$40,MATCH(G2396,'Job Evaluation'!$A$5:$A$40,0))</f>
        <v/>
      </c>
      <c r="AA2396" s="4">
        <f>SUMPRODUCT(($C$2:$C$3444=C2396)*($X$2:$X$3444&lt;X2396))+SUMPRODUCT(($C$2:C2396=C2396)*($X$2:X2396=X2396))</f>
        <v/>
      </c>
      <c r="AB2396" s="4">
        <f>MIN(4,INT((AA2396-1)*4/COUNTIF($C$2:$C$3444,C2396))+1)</f>
        <v/>
      </c>
    </row>
    <row r="2397">
      <c r="A2397" s="5" t="inlineStr">
        <is>
          <t>W02787</t>
        </is>
      </c>
      <c r="B2397" s="5" t="inlineStr">
        <is>
          <t>DE · Munich</t>
        </is>
      </c>
      <c r="C2397" s="5" t="inlineStr">
        <is>
          <t>DE</t>
        </is>
      </c>
      <c r="D2397" s="5" t="inlineStr">
        <is>
          <t>Munich</t>
        </is>
      </c>
      <c r="E2397" s="5" t="inlineStr">
        <is>
          <t>Operations</t>
        </is>
      </c>
      <c r="F2397" s="5" t="inlineStr">
        <is>
          <t>L4</t>
        </is>
      </c>
      <c r="G2397" s="5" t="inlineStr">
        <is>
          <t>Operations L4</t>
        </is>
      </c>
      <c r="H2397" s="5" t="inlineStr">
        <is>
          <t>F</t>
        </is>
      </c>
      <c r="I2397" s="5" t="inlineStr">
        <is>
          <t>Permanent</t>
        </is>
      </c>
      <c r="J2397" s="5" t="inlineStr">
        <is>
          <t>Remote</t>
        </is>
      </c>
      <c r="K2397" s="5" t="n">
        <v>1</v>
      </c>
      <c r="L2397" s="5" t="n">
        <v>40</v>
      </c>
      <c r="M2397" s="5" t="n">
        <v>4</v>
      </c>
      <c r="N2397" s="41" t="n">
        <v>59950</v>
      </c>
      <c r="O2397" s="41" t="n">
        <v>5890</v>
      </c>
      <c r="P2397" s="41" t="n">
        <v>0</v>
      </c>
      <c r="Q2397" s="41" t="n">
        <v>0</v>
      </c>
      <c r="R2397" s="41" t="n">
        <v>0</v>
      </c>
      <c r="S2397" s="28">
        <f>L2397*Settings!$C$7</f>
        <v/>
      </c>
      <c r="T2397" s="34">
        <f>O2397+P2397+Q2397+R2397</f>
        <v/>
      </c>
      <c r="U2397" s="34">
        <f>N2397+T2397</f>
        <v/>
      </c>
      <c r="V2397" s="33">
        <f>N2397/S2397</f>
        <v/>
      </c>
      <c r="W2397" s="33">
        <f>T2397/S2397</f>
        <v/>
      </c>
      <c r="X2397" s="33">
        <f>U2397/S2397</f>
        <v/>
      </c>
      <c r="Y2397" s="4">
        <f>IF(T2397&gt;0,1,0)</f>
        <v/>
      </c>
      <c r="Z2397" s="4">
        <f>INDEX('Job Evaluation'!$I$5:$I$40,MATCH(G2397,'Job Evaluation'!$A$5:$A$40,0))</f>
        <v/>
      </c>
      <c r="AA2397" s="4">
        <f>SUMPRODUCT(($C$2:$C$3444=C2397)*($X$2:$X$3444&lt;X2397))+SUMPRODUCT(($C$2:C2397=C2397)*($X$2:X2397=X2397))</f>
        <v/>
      </c>
      <c r="AB2397" s="4">
        <f>MIN(4,INT((AA2397-1)*4/COUNTIF($C$2:$C$3444,C2397))+1)</f>
        <v/>
      </c>
    </row>
    <row r="2398">
      <c r="A2398" s="5" t="inlineStr">
        <is>
          <t>W02788</t>
        </is>
      </c>
      <c r="B2398" s="5" t="inlineStr">
        <is>
          <t>PL · Kraków</t>
        </is>
      </c>
      <c r="C2398" s="5" t="inlineStr">
        <is>
          <t>PL</t>
        </is>
      </c>
      <c r="D2398" s="5" t="inlineStr">
        <is>
          <t>Krakow</t>
        </is>
      </c>
      <c r="E2398" s="5" t="inlineStr">
        <is>
          <t>Finance</t>
        </is>
      </c>
      <c r="F2398" s="5" t="inlineStr">
        <is>
          <t>L3</t>
        </is>
      </c>
      <c r="G2398" s="5" t="inlineStr">
        <is>
          <t>Finance L3</t>
        </is>
      </c>
      <c r="H2398" s="5" t="inlineStr">
        <is>
          <t>F</t>
        </is>
      </c>
      <c r="I2398" s="5" t="inlineStr">
        <is>
          <t>Permanent</t>
        </is>
      </c>
      <c r="J2398" s="5" t="inlineStr">
        <is>
          <t>Hybrid</t>
        </is>
      </c>
      <c r="K2398" s="5" t="n">
        <v>1</v>
      </c>
      <c r="L2398" s="5" t="n">
        <v>40</v>
      </c>
      <c r="M2398" s="5" t="n">
        <v>3</v>
      </c>
      <c r="N2398" s="41" t="n">
        <v>40400</v>
      </c>
      <c r="O2398" s="41" t="n">
        <v>1990</v>
      </c>
      <c r="P2398" s="41" t="n">
        <v>0</v>
      </c>
      <c r="Q2398" s="41" t="n">
        <v>0</v>
      </c>
      <c r="R2398" s="41" t="n">
        <v>0</v>
      </c>
      <c r="S2398" s="28">
        <f>L2398*Settings!$C$7</f>
        <v/>
      </c>
      <c r="T2398" s="34">
        <f>O2398+P2398+Q2398+R2398</f>
        <v/>
      </c>
      <c r="U2398" s="34">
        <f>N2398+T2398</f>
        <v/>
      </c>
      <c r="V2398" s="33">
        <f>N2398/S2398</f>
        <v/>
      </c>
      <c r="W2398" s="33">
        <f>T2398/S2398</f>
        <v/>
      </c>
      <c r="X2398" s="33">
        <f>U2398/S2398</f>
        <v/>
      </c>
      <c r="Y2398" s="4">
        <f>IF(T2398&gt;0,1,0)</f>
        <v/>
      </c>
      <c r="Z2398" s="4">
        <f>INDEX('Job Evaluation'!$I$5:$I$40,MATCH(G2398,'Job Evaluation'!$A$5:$A$40,0))</f>
        <v/>
      </c>
      <c r="AA2398" s="4">
        <f>SUMPRODUCT(($C$2:$C$3444=C2398)*($X$2:$X$3444&lt;X2398))+SUMPRODUCT(($C$2:C2398=C2398)*($X$2:X2398=X2398))</f>
        <v/>
      </c>
      <c r="AB2398" s="4">
        <f>MIN(4,INT((AA2398-1)*4/COUNTIF($C$2:$C$3444,C2398))+1)</f>
        <v/>
      </c>
    </row>
    <row r="2399">
      <c r="A2399" s="5" t="inlineStr">
        <is>
          <t>W02789</t>
        </is>
      </c>
      <c r="B2399" s="5" t="inlineStr">
        <is>
          <t>IT · Milan</t>
        </is>
      </c>
      <c r="C2399" s="5" t="inlineStr">
        <is>
          <t>IT</t>
        </is>
      </c>
      <c r="D2399" s="5" t="inlineStr">
        <is>
          <t>Milan</t>
        </is>
      </c>
      <c r="E2399" s="5" t="inlineStr">
        <is>
          <t>Tech</t>
        </is>
      </c>
      <c r="F2399" s="5" t="inlineStr">
        <is>
          <t>L4</t>
        </is>
      </c>
      <c r="G2399" s="5" t="inlineStr">
        <is>
          <t>Tech L4</t>
        </is>
      </c>
      <c r="H2399" s="5" t="inlineStr">
        <is>
          <t>M</t>
        </is>
      </c>
      <c r="I2399" s="5" t="inlineStr">
        <is>
          <t>Permanent</t>
        </is>
      </c>
      <c r="J2399" s="5" t="inlineStr">
        <is>
          <t>Hybrid</t>
        </is>
      </c>
      <c r="K2399" s="5" t="n">
        <v>1</v>
      </c>
      <c r="L2399" s="5" t="n">
        <v>40</v>
      </c>
      <c r="M2399" s="5" t="n">
        <v>2</v>
      </c>
      <c r="N2399" s="41" t="n">
        <v>61700</v>
      </c>
      <c r="O2399" s="41" t="n">
        <v>2270</v>
      </c>
      <c r="P2399" s="41" t="n">
        <v>0</v>
      </c>
      <c r="Q2399" s="41" t="n">
        <v>0</v>
      </c>
      <c r="R2399" s="41" t="n">
        <v>0</v>
      </c>
      <c r="S2399" s="28">
        <f>L2399*Settings!$C$7</f>
        <v/>
      </c>
      <c r="T2399" s="34">
        <f>O2399+P2399+Q2399+R2399</f>
        <v/>
      </c>
      <c r="U2399" s="34">
        <f>N2399+T2399</f>
        <v/>
      </c>
      <c r="V2399" s="33">
        <f>N2399/S2399</f>
        <v/>
      </c>
      <c r="W2399" s="33">
        <f>T2399/S2399</f>
        <v/>
      </c>
      <c r="X2399" s="33">
        <f>U2399/S2399</f>
        <v/>
      </c>
      <c r="Y2399" s="4">
        <f>IF(T2399&gt;0,1,0)</f>
        <v/>
      </c>
      <c r="Z2399" s="4">
        <f>INDEX('Job Evaluation'!$I$5:$I$40,MATCH(G2399,'Job Evaluation'!$A$5:$A$40,0))</f>
        <v/>
      </c>
      <c r="AA2399" s="4">
        <f>SUMPRODUCT(($C$2:$C$3444=C2399)*($X$2:$X$3444&lt;X2399))+SUMPRODUCT(($C$2:C2399=C2399)*($X$2:X2399=X2399))</f>
        <v/>
      </c>
      <c r="AB2399" s="4">
        <f>MIN(4,INT((AA2399-1)*4/COUNTIF($C$2:$C$3444,C2399))+1)</f>
        <v/>
      </c>
    </row>
    <row r="2400">
      <c r="A2400" s="5" t="inlineStr">
        <is>
          <t>W02790</t>
        </is>
      </c>
      <c r="B2400" s="5" t="inlineStr">
        <is>
          <t>DE · Munich</t>
        </is>
      </c>
      <c r="C2400" s="5" t="inlineStr">
        <is>
          <t>DE</t>
        </is>
      </c>
      <c r="D2400" s="5" t="inlineStr">
        <is>
          <t>Munich</t>
        </is>
      </c>
      <c r="E2400" s="5" t="inlineStr">
        <is>
          <t>Operations</t>
        </is>
      </c>
      <c r="F2400" s="5" t="inlineStr">
        <is>
          <t>L2</t>
        </is>
      </c>
      <c r="G2400" s="5" t="inlineStr">
        <is>
          <t>Operations L2</t>
        </is>
      </c>
      <c r="H2400" s="5" t="inlineStr">
        <is>
          <t>F</t>
        </is>
      </c>
      <c r="I2400" s="5" t="inlineStr">
        <is>
          <t>Permanent</t>
        </is>
      </c>
      <c r="J2400" s="5" t="inlineStr">
        <is>
          <t>Onsite</t>
        </is>
      </c>
      <c r="K2400" s="5" t="n">
        <v>1</v>
      </c>
      <c r="L2400" s="5" t="n">
        <v>40</v>
      </c>
      <c r="M2400" s="5" t="n">
        <v>3</v>
      </c>
      <c r="N2400" s="41" t="n">
        <v>45200</v>
      </c>
      <c r="O2400" s="41" t="n">
        <v>0</v>
      </c>
      <c r="P2400" s="41" t="n">
        <v>0</v>
      </c>
      <c r="Q2400" s="41" t="n">
        <v>1800</v>
      </c>
      <c r="R2400" s="41" t="n">
        <v>0</v>
      </c>
      <c r="S2400" s="28">
        <f>L2400*Settings!$C$7</f>
        <v/>
      </c>
      <c r="T2400" s="34">
        <f>O2400+P2400+Q2400+R2400</f>
        <v/>
      </c>
      <c r="U2400" s="34">
        <f>N2400+T2400</f>
        <v/>
      </c>
      <c r="V2400" s="33">
        <f>N2400/S2400</f>
        <v/>
      </c>
      <c r="W2400" s="33">
        <f>T2400/S2400</f>
        <v/>
      </c>
      <c r="X2400" s="33">
        <f>U2400/S2400</f>
        <v/>
      </c>
      <c r="Y2400" s="4">
        <f>IF(T2400&gt;0,1,0)</f>
        <v/>
      </c>
      <c r="Z2400" s="4">
        <f>INDEX('Job Evaluation'!$I$5:$I$40,MATCH(G2400,'Job Evaluation'!$A$5:$A$40,0))</f>
        <v/>
      </c>
      <c r="AA2400" s="4">
        <f>SUMPRODUCT(($C$2:$C$3444=C2400)*($X$2:$X$3444&lt;X2400))+SUMPRODUCT(($C$2:C2400=C2400)*($X$2:X2400=X2400))</f>
        <v/>
      </c>
      <c r="AB2400" s="4">
        <f>MIN(4,INT((AA2400-1)*4/COUNTIF($C$2:$C$3444,C2400))+1)</f>
        <v/>
      </c>
    </row>
    <row r="2401">
      <c r="A2401" s="5" t="inlineStr">
        <is>
          <t>W02791</t>
        </is>
      </c>
      <c r="B2401" s="5" t="inlineStr">
        <is>
          <t>IT · Milan</t>
        </is>
      </c>
      <c r="C2401" s="5" t="inlineStr">
        <is>
          <t>IT</t>
        </is>
      </c>
      <c r="D2401" s="5" t="inlineStr">
        <is>
          <t>Milan</t>
        </is>
      </c>
      <c r="E2401" s="5" t="inlineStr">
        <is>
          <t>Customer Service</t>
        </is>
      </c>
      <c r="F2401" s="5" t="inlineStr">
        <is>
          <t>L2</t>
        </is>
      </c>
      <c r="G2401" s="5" t="inlineStr">
        <is>
          <t>Customer Service L2</t>
        </is>
      </c>
      <c r="H2401" s="5" t="inlineStr">
        <is>
          <t>F</t>
        </is>
      </c>
      <c r="I2401" s="5" t="inlineStr">
        <is>
          <t>Permanent</t>
        </is>
      </c>
      <c r="J2401" s="5" t="inlineStr">
        <is>
          <t>Remote</t>
        </is>
      </c>
      <c r="K2401" s="5" t="n">
        <v>1</v>
      </c>
      <c r="L2401" s="5" t="n">
        <v>40</v>
      </c>
      <c r="M2401" s="5" t="n">
        <v>3</v>
      </c>
      <c r="N2401" s="41" t="n">
        <v>29950</v>
      </c>
      <c r="O2401" s="41" t="n">
        <v>0</v>
      </c>
      <c r="P2401" s="41" t="n">
        <v>0</v>
      </c>
      <c r="Q2401" s="41" t="n">
        <v>0</v>
      </c>
      <c r="R2401" s="41" t="n">
        <v>0</v>
      </c>
      <c r="S2401" s="28">
        <f>L2401*Settings!$C$7</f>
        <v/>
      </c>
      <c r="T2401" s="34">
        <f>O2401+P2401+Q2401+R2401</f>
        <v/>
      </c>
      <c r="U2401" s="34">
        <f>N2401+T2401</f>
        <v/>
      </c>
      <c r="V2401" s="33">
        <f>N2401/S2401</f>
        <v/>
      </c>
      <c r="W2401" s="33">
        <f>T2401/S2401</f>
        <v/>
      </c>
      <c r="X2401" s="33">
        <f>U2401/S2401</f>
        <v/>
      </c>
      <c r="Y2401" s="4">
        <f>IF(T2401&gt;0,1,0)</f>
        <v/>
      </c>
      <c r="Z2401" s="4">
        <f>INDEX('Job Evaluation'!$I$5:$I$40,MATCH(G2401,'Job Evaluation'!$A$5:$A$40,0))</f>
        <v/>
      </c>
      <c r="AA2401" s="4">
        <f>SUMPRODUCT(($C$2:$C$3444=C2401)*($X$2:$X$3444&lt;X2401))+SUMPRODUCT(($C$2:C2401=C2401)*($X$2:X2401=X2401))</f>
        <v/>
      </c>
      <c r="AB2401" s="4">
        <f>MIN(4,INT((AA2401-1)*4/COUNTIF($C$2:$C$3444,C2401))+1)</f>
        <v/>
      </c>
    </row>
    <row r="2402">
      <c r="A2402" s="5" t="inlineStr">
        <is>
          <t>W02792</t>
        </is>
      </c>
      <c r="B2402" s="5" t="inlineStr">
        <is>
          <t>IT · Milan</t>
        </is>
      </c>
      <c r="C2402" s="5" t="inlineStr">
        <is>
          <t>IT</t>
        </is>
      </c>
      <c r="D2402" s="5" t="inlineStr">
        <is>
          <t>Milan</t>
        </is>
      </c>
      <c r="E2402" s="5" t="inlineStr">
        <is>
          <t>Operations</t>
        </is>
      </c>
      <c r="F2402" s="5" t="inlineStr">
        <is>
          <t>L2</t>
        </is>
      </c>
      <c r="G2402" s="5" t="inlineStr">
        <is>
          <t>Operations L2</t>
        </is>
      </c>
      <c r="H2402" s="5" t="inlineStr">
        <is>
          <t>F</t>
        </is>
      </c>
      <c r="I2402" s="5" t="inlineStr">
        <is>
          <t>Fixed-term</t>
        </is>
      </c>
      <c r="J2402" s="5" t="inlineStr">
        <is>
          <t>Hybrid</t>
        </is>
      </c>
      <c r="K2402" s="5" t="n">
        <v>1</v>
      </c>
      <c r="L2402" s="5" t="n">
        <v>40</v>
      </c>
      <c r="M2402" s="5" t="n">
        <v>3</v>
      </c>
      <c r="N2402" s="41" t="n">
        <v>26550</v>
      </c>
      <c r="O2402" s="41" t="n">
        <v>0</v>
      </c>
      <c r="P2402" s="41" t="n">
        <v>0</v>
      </c>
      <c r="Q2402" s="41" t="n">
        <v>0</v>
      </c>
      <c r="R2402" s="41" t="n">
        <v>0</v>
      </c>
      <c r="S2402" s="28">
        <f>L2402*Settings!$C$7</f>
        <v/>
      </c>
      <c r="T2402" s="34">
        <f>O2402+P2402+Q2402+R2402</f>
        <v/>
      </c>
      <c r="U2402" s="34">
        <f>N2402+T2402</f>
        <v/>
      </c>
      <c r="V2402" s="33">
        <f>N2402/S2402</f>
        <v/>
      </c>
      <c r="W2402" s="33">
        <f>T2402/S2402</f>
        <v/>
      </c>
      <c r="X2402" s="33">
        <f>U2402/S2402</f>
        <v/>
      </c>
      <c r="Y2402" s="4">
        <f>IF(T2402&gt;0,1,0)</f>
        <v/>
      </c>
      <c r="Z2402" s="4">
        <f>INDEX('Job Evaluation'!$I$5:$I$40,MATCH(G2402,'Job Evaluation'!$A$5:$A$40,0))</f>
        <v/>
      </c>
      <c r="AA2402" s="4">
        <f>SUMPRODUCT(($C$2:$C$3444=C2402)*($X$2:$X$3444&lt;X2402))+SUMPRODUCT(($C$2:C2402=C2402)*($X$2:X2402=X2402))</f>
        <v/>
      </c>
      <c r="AB2402" s="4">
        <f>MIN(4,INT((AA2402-1)*4/COUNTIF($C$2:$C$3444,C2402))+1)</f>
        <v/>
      </c>
    </row>
    <row r="2403">
      <c r="A2403" s="5" t="inlineStr">
        <is>
          <t>W02793</t>
        </is>
      </c>
      <c r="B2403" s="5" t="inlineStr">
        <is>
          <t>DE · Munich</t>
        </is>
      </c>
      <c r="C2403" s="5" t="inlineStr">
        <is>
          <t>DE</t>
        </is>
      </c>
      <c r="D2403" s="5" t="inlineStr">
        <is>
          <t>Munich</t>
        </is>
      </c>
      <c r="E2403" s="5" t="inlineStr">
        <is>
          <t>Operations</t>
        </is>
      </c>
      <c r="F2403" s="5" t="inlineStr">
        <is>
          <t>L1</t>
        </is>
      </c>
      <c r="G2403" s="5" t="inlineStr">
        <is>
          <t>Operations L1</t>
        </is>
      </c>
      <c r="H2403" s="5" t="inlineStr">
        <is>
          <t>F</t>
        </is>
      </c>
      <c r="I2403" s="5" t="inlineStr">
        <is>
          <t>Permanent</t>
        </is>
      </c>
      <c r="J2403" s="5" t="inlineStr">
        <is>
          <t>Onsite</t>
        </is>
      </c>
      <c r="K2403" s="5" t="n">
        <v>1</v>
      </c>
      <c r="L2403" s="5" t="n">
        <v>40</v>
      </c>
      <c r="M2403" s="5" t="n">
        <v>3</v>
      </c>
      <c r="N2403" s="41" t="n">
        <v>36200</v>
      </c>
      <c r="O2403" s="41" t="n">
        <v>0</v>
      </c>
      <c r="P2403" s="41" t="n">
        <v>0</v>
      </c>
      <c r="Q2403" s="41" t="n">
        <v>1800</v>
      </c>
      <c r="R2403" s="41" t="n">
        <v>0</v>
      </c>
      <c r="S2403" s="28">
        <f>L2403*Settings!$C$7</f>
        <v/>
      </c>
      <c r="T2403" s="34">
        <f>O2403+P2403+Q2403+R2403</f>
        <v/>
      </c>
      <c r="U2403" s="34">
        <f>N2403+T2403</f>
        <v/>
      </c>
      <c r="V2403" s="33">
        <f>N2403/S2403</f>
        <v/>
      </c>
      <c r="W2403" s="33">
        <f>T2403/S2403</f>
        <v/>
      </c>
      <c r="X2403" s="33">
        <f>U2403/S2403</f>
        <v/>
      </c>
      <c r="Y2403" s="4">
        <f>IF(T2403&gt;0,1,0)</f>
        <v/>
      </c>
      <c r="Z2403" s="4">
        <f>INDEX('Job Evaluation'!$I$5:$I$40,MATCH(G2403,'Job Evaluation'!$A$5:$A$40,0))</f>
        <v/>
      </c>
      <c r="AA2403" s="4">
        <f>SUMPRODUCT(($C$2:$C$3444=C2403)*($X$2:$X$3444&lt;X2403))+SUMPRODUCT(($C$2:C2403=C2403)*($X$2:X2403=X2403))</f>
        <v/>
      </c>
      <c r="AB2403" s="4">
        <f>MIN(4,INT((AA2403-1)*4/COUNTIF($C$2:$C$3444,C2403))+1)</f>
        <v/>
      </c>
    </row>
    <row r="2404">
      <c r="A2404" s="5" t="inlineStr">
        <is>
          <t>W02794</t>
        </is>
      </c>
      <c r="B2404" s="5" t="inlineStr">
        <is>
          <t>DE · Munich</t>
        </is>
      </c>
      <c r="C2404" s="5" t="inlineStr">
        <is>
          <t>DE</t>
        </is>
      </c>
      <c r="D2404" s="5" t="inlineStr">
        <is>
          <t>Munich</t>
        </is>
      </c>
      <c r="E2404" s="5" t="inlineStr">
        <is>
          <t>Sales</t>
        </is>
      </c>
      <c r="F2404" s="5" t="inlineStr">
        <is>
          <t>L1</t>
        </is>
      </c>
      <c r="G2404" s="5" t="inlineStr">
        <is>
          <t>Sales L1</t>
        </is>
      </c>
      <c r="H2404" s="5" t="inlineStr">
        <is>
          <t>M</t>
        </is>
      </c>
      <c r="I2404" s="5" t="inlineStr">
        <is>
          <t>Fixed-term</t>
        </is>
      </c>
      <c r="J2404" s="5" t="inlineStr">
        <is>
          <t>Hybrid</t>
        </is>
      </c>
      <c r="K2404" s="5" t="n">
        <v>1</v>
      </c>
      <c r="L2404" s="5" t="n">
        <v>40</v>
      </c>
      <c r="M2404" s="5" t="n">
        <v>3</v>
      </c>
      <c r="N2404" s="41" t="n">
        <v>38250</v>
      </c>
      <c r="O2404" s="41" t="n">
        <v>0</v>
      </c>
      <c r="P2404" s="41" t="n">
        <v>6070</v>
      </c>
      <c r="Q2404" s="41" t="n">
        <v>0</v>
      </c>
      <c r="R2404" s="41" t="n">
        <v>0</v>
      </c>
      <c r="S2404" s="28">
        <f>L2404*Settings!$C$7</f>
        <v/>
      </c>
      <c r="T2404" s="34">
        <f>O2404+P2404+Q2404+R2404</f>
        <v/>
      </c>
      <c r="U2404" s="34">
        <f>N2404+T2404</f>
        <v/>
      </c>
      <c r="V2404" s="33">
        <f>N2404/S2404</f>
        <v/>
      </c>
      <c r="W2404" s="33">
        <f>T2404/S2404</f>
        <v/>
      </c>
      <c r="X2404" s="33">
        <f>U2404/S2404</f>
        <v/>
      </c>
      <c r="Y2404" s="4">
        <f>IF(T2404&gt;0,1,0)</f>
        <v/>
      </c>
      <c r="Z2404" s="4">
        <f>INDEX('Job Evaluation'!$I$5:$I$40,MATCH(G2404,'Job Evaluation'!$A$5:$A$40,0))</f>
        <v/>
      </c>
      <c r="AA2404" s="4">
        <f>SUMPRODUCT(($C$2:$C$3444=C2404)*($X$2:$X$3444&lt;X2404))+SUMPRODUCT(($C$2:C2404=C2404)*($X$2:X2404=X2404))</f>
        <v/>
      </c>
      <c r="AB2404" s="4">
        <f>MIN(4,INT((AA2404-1)*4/COUNTIF($C$2:$C$3444,C2404))+1)</f>
        <v/>
      </c>
    </row>
    <row r="2405">
      <c r="A2405" s="5" t="inlineStr">
        <is>
          <t>W02795</t>
        </is>
      </c>
      <c r="B2405" s="5" t="inlineStr">
        <is>
          <t>DE · Munich</t>
        </is>
      </c>
      <c r="C2405" s="5" t="inlineStr">
        <is>
          <t>DE</t>
        </is>
      </c>
      <c r="D2405" s="5" t="inlineStr">
        <is>
          <t>Munich</t>
        </is>
      </c>
      <c r="E2405" s="5" t="inlineStr">
        <is>
          <t>HR</t>
        </is>
      </c>
      <c r="F2405" s="5" t="inlineStr">
        <is>
          <t>L2</t>
        </is>
      </c>
      <c r="G2405" s="5" t="inlineStr">
        <is>
          <t>HR L2</t>
        </is>
      </c>
      <c r="H2405" s="5" t="inlineStr">
        <is>
          <t>M</t>
        </is>
      </c>
      <c r="I2405" s="5" t="inlineStr">
        <is>
          <t>Fixed-term</t>
        </is>
      </c>
      <c r="J2405" s="5" t="inlineStr">
        <is>
          <t>Onsite</t>
        </is>
      </c>
      <c r="K2405" s="5" t="n">
        <v>1</v>
      </c>
      <c r="L2405" s="5" t="n">
        <v>40</v>
      </c>
      <c r="M2405" s="5" t="n">
        <v>2</v>
      </c>
      <c r="N2405" s="41" t="n">
        <v>50700</v>
      </c>
      <c r="O2405" s="41" t="n">
        <v>0</v>
      </c>
      <c r="P2405" s="41" t="n">
        <v>0</v>
      </c>
      <c r="Q2405" s="41" t="n">
        <v>0</v>
      </c>
      <c r="R2405" s="41" t="n">
        <v>0</v>
      </c>
      <c r="S2405" s="28">
        <f>L2405*Settings!$C$7</f>
        <v/>
      </c>
      <c r="T2405" s="34">
        <f>O2405+P2405+Q2405+R2405</f>
        <v/>
      </c>
      <c r="U2405" s="34">
        <f>N2405+T2405</f>
        <v/>
      </c>
      <c r="V2405" s="33">
        <f>N2405/S2405</f>
        <v/>
      </c>
      <c r="W2405" s="33">
        <f>T2405/S2405</f>
        <v/>
      </c>
      <c r="X2405" s="33">
        <f>U2405/S2405</f>
        <v/>
      </c>
      <c r="Y2405" s="4">
        <f>IF(T2405&gt;0,1,0)</f>
        <v/>
      </c>
      <c r="Z2405" s="4">
        <f>INDEX('Job Evaluation'!$I$5:$I$40,MATCH(G2405,'Job Evaluation'!$A$5:$A$40,0))</f>
        <v/>
      </c>
      <c r="AA2405" s="4">
        <f>SUMPRODUCT(($C$2:$C$3444=C2405)*($X$2:$X$3444&lt;X2405))+SUMPRODUCT(($C$2:C2405=C2405)*($X$2:X2405=X2405))</f>
        <v/>
      </c>
      <c r="AB2405" s="4">
        <f>MIN(4,INT((AA2405-1)*4/COUNTIF($C$2:$C$3444,C2405))+1)</f>
        <v/>
      </c>
    </row>
    <row r="2406">
      <c r="A2406" s="5" t="inlineStr">
        <is>
          <t>W02796</t>
        </is>
      </c>
      <c r="B2406" s="5" t="inlineStr">
        <is>
          <t>DE · Munich</t>
        </is>
      </c>
      <c r="C2406" s="5" t="inlineStr">
        <is>
          <t>DE</t>
        </is>
      </c>
      <c r="D2406" s="5" t="inlineStr">
        <is>
          <t>Munich</t>
        </is>
      </c>
      <c r="E2406" s="5" t="inlineStr">
        <is>
          <t>Customer Service</t>
        </is>
      </c>
      <c r="F2406" s="5" t="inlineStr">
        <is>
          <t>L6</t>
        </is>
      </c>
      <c r="G2406" s="5" t="inlineStr">
        <is>
          <t>Customer Service L6</t>
        </is>
      </c>
      <c r="H2406" s="5" t="inlineStr">
        <is>
          <t>M</t>
        </is>
      </c>
      <c r="I2406" s="5" t="inlineStr">
        <is>
          <t>Permanent</t>
        </is>
      </c>
      <c r="J2406" s="5" t="inlineStr">
        <is>
          <t>Hybrid</t>
        </is>
      </c>
      <c r="K2406" s="5" t="n">
        <v>1</v>
      </c>
      <c r="L2406" s="5" t="n">
        <v>40</v>
      </c>
      <c r="M2406" s="5" t="n">
        <v>4</v>
      </c>
      <c r="N2406" s="41" t="n">
        <v>144400</v>
      </c>
      <c r="O2406" s="41" t="n">
        <v>37990</v>
      </c>
      <c r="P2406" s="41" t="n">
        <v>0</v>
      </c>
      <c r="Q2406" s="41" t="n">
        <v>0</v>
      </c>
      <c r="R2406" s="41" t="n">
        <v>7200</v>
      </c>
      <c r="S2406" s="28">
        <f>L2406*Settings!$C$7</f>
        <v/>
      </c>
      <c r="T2406" s="34">
        <f>O2406+P2406+Q2406+R2406</f>
        <v/>
      </c>
      <c r="U2406" s="34">
        <f>N2406+T2406</f>
        <v/>
      </c>
      <c r="V2406" s="33">
        <f>N2406/S2406</f>
        <v/>
      </c>
      <c r="W2406" s="33">
        <f>T2406/S2406</f>
        <v/>
      </c>
      <c r="X2406" s="33">
        <f>U2406/S2406</f>
        <v/>
      </c>
      <c r="Y2406" s="4">
        <f>IF(T2406&gt;0,1,0)</f>
        <v/>
      </c>
      <c r="Z2406" s="4">
        <f>INDEX('Job Evaluation'!$I$5:$I$40,MATCH(G2406,'Job Evaluation'!$A$5:$A$40,0))</f>
        <v/>
      </c>
      <c r="AA2406" s="4">
        <f>SUMPRODUCT(($C$2:$C$3444=C2406)*($X$2:$X$3444&lt;X2406))+SUMPRODUCT(($C$2:C2406=C2406)*($X$2:X2406=X2406))</f>
        <v/>
      </c>
      <c r="AB2406" s="4">
        <f>MIN(4,INT((AA2406-1)*4/COUNTIF($C$2:$C$3444,C2406))+1)</f>
        <v/>
      </c>
    </row>
    <row r="2407">
      <c r="A2407" s="5" t="inlineStr">
        <is>
          <t>W02797</t>
        </is>
      </c>
      <c r="B2407" s="5" t="inlineStr">
        <is>
          <t>PL · Kraków</t>
        </is>
      </c>
      <c r="C2407" s="5" t="inlineStr">
        <is>
          <t>PL</t>
        </is>
      </c>
      <c r="D2407" s="5" t="inlineStr">
        <is>
          <t>Krakow</t>
        </is>
      </c>
      <c r="E2407" s="5" t="inlineStr">
        <is>
          <t>Tech</t>
        </is>
      </c>
      <c r="F2407" s="5" t="inlineStr">
        <is>
          <t>L4</t>
        </is>
      </c>
      <c r="G2407" s="5" t="inlineStr">
        <is>
          <t>Tech L4</t>
        </is>
      </c>
      <c r="H2407" s="5" t="inlineStr">
        <is>
          <t>M</t>
        </is>
      </c>
      <c r="I2407" s="5" t="inlineStr">
        <is>
          <t>Permanent</t>
        </is>
      </c>
      <c r="J2407" s="5" t="inlineStr">
        <is>
          <t>Hybrid</t>
        </is>
      </c>
      <c r="K2407" s="5" t="n">
        <v>1</v>
      </c>
      <c r="L2407" s="5" t="n">
        <v>40</v>
      </c>
      <c r="M2407" s="5" t="n">
        <v>2</v>
      </c>
      <c r="N2407" s="41" t="n">
        <v>54500</v>
      </c>
      <c r="O2407" s="41" t="n">
        <v>2040</v>
      </c>
      <c r="P2407" s="41" t="n">
        <v>0</v>
      </c>
      <c r="Q2407" s="41" t="n">
        <v>0</v>
      </c>
      <c r="R2407" s="41" t="n">
        <v>0</v>
      </c>
      <c r="S2407" s="28">
        <f>L2407*Settings!$C$7</f>
        <v/>
      </c>
      <c r="T2407" s="34">
        <f>O2407+P2407+Q2407+R2407</f>
        <v/>
      </c>
      <c r="U2407" s="34">
        <f>N2407+T2407</f>
        <v/>
      </c>
      <c r="V2407" s="33">
        <f>N2407/S2407</f>
        <v/>
      </c>
      <c r="W2407" s="33">
        <f>T2407/S2407</f>
        <v/>
      </c>
      <c r="X2407" s="33">
        <f>U2407/S2407</f>
        <v/>
      </c>
      <c r="Y2407" s="4">
        <f>IF(T2407&gt;0,1,0)</f>
        <v/>
      </c>
      <c r="Z2407" s="4">
        <f>INDEX('Job Evaluation'!$I$5:$I$40,MATCH(G2407,'Job Evaluation'!$A$5:$A$40,0))</f>
        <v/>
      </c>
      <c r="AA2407" s="4">
        <f>SUMPRODUCT(($C$2:$C$3444=C2407)*($X$2:$X$3444&lt;X2407))+SUMPRODUCT(($C$2:C2407=C2407)*($X$2:X2407=X2407))</f>
        <v/>
      </c>
      <c r="AB2407" s="4">
        <f>MIN(4,INT((AA2407-1)*4/COUNTIF($C$2:$C$3444,C2407))+1)</f>
        <v/>
      </c>
    </row>
    <row r="2408">
      <c r="A2408" s="5" t="inlineStr">
        <is>
          <t>W02799</t>
        </is>
      </c>
      <c r="B2408" s="5" t="inlineStr">
        <is>
          <t>PL · Kraków</t>
        </is>
      </c>
      <c r="C2408" s="5" t="inlineStr">
        <is>
          <t>PL</t>
        </is>
      </c>
      <c r="D2408" s="5" t="inlineStr">
        <is>
          <t>Krakow</t>
        </is>
      </c>
      <c r="E2408" s="5" t="inlineStr">
        <is>
          <t>Customer Service</t>
        </is>
      </c>
      <c r="F2408" s="5" t="inlineStr">
        <is>
          <t>L1</t>
        </is>
      </c>
      <c r="G2408" s="5" t="inlineStr">
        <is>
          <t>Customer Service L1</t>
        </is>
      </c>
      <c r="H2408" s="5" t="inlineStr">
        <is>
          <t>F</t>
        </is>
      </c>
      <c r="I2408" s="5" t="inlineStr">
        <is>
          <t>Permanent</t>
        </is>
      </c>
      <c r="J2408" s="5" t="inlineStr">
        <is>
          <t>Onsite</t>
        </is>
      </c>
      <c r="K2408" s="5" t="n">
        <v>0.8</v>
      </c>
      <c r="L2408" s="5" t="n">
        <v>32</v>
      </c>
      <c r="M2408" s="5" t="n">
        <v>3</v>
      </c>
      <c r="N2408" s="41" t="n">
        <v>16160</v>
      </c>
      <c r="O2408" s="41" t="n">
        <v>0</v>
      </c>
      <c r="P2408" s="41" t="n">
        <v>0</v>
      </c>
      <c r="Q2408" s="41" t="n">
        <v>672</v>
      </c>
      <c r="R2408" s="41" t="n">
        <v>0</v>
      </c>
      <c r="S2408" s="28">
        <f>L2408*Settings!$C$7</f>
        <v/>
      </c>
      <c r="T2408" s="34">
        <f>O2408+P2408+Q2408+R2408</f>
        <v/>
      </c>
      <c r="U2408" s="34">
        <f>N2408+T2408</f>
        <v/>
      </c>
      <c r="V2408" s="33">
        <f>N2408/S2408</f>
        <v/>
      </c>
      <c r="W2408" s="33">
        <f>T2408/S2408</f>
        <v/>
      </c>
      <c r="X2408" s="33">
        <f>U2408/S2408</f>
        <v/>
      </c>
      <c r="Y2408" s="4">
        <f>IF(T2408&gt;0,1,0)</f>
        <v/>
      </c>
      <c r="Z2408" s="4">
        <f>INDEX('Job Evaluation'!$I$5:$I$40,MATCH(G2408,'Job Evaluation'!$A$5:$A$40,0))</f>
        <v/>
      </c>
      <c r="AA2408" s="4">
        <f>SUMPRODUCT(($C$2:$C$3444=C2408)*($X$2:$X$3444&lt;X2408))+SUMPRODUCT(($C$2:C2408=C2408)*($X$2:X2408=X2408))</f>
        <v/>
      </c>
      <c r="AB2408" s="4">
        <f>MIN(4,INT((AA2408-1)*4/COUNTIF($C$2:$C$3444,C2408))+1)</f>
        <v/>
      </c>
    </row>
    <row r="2409">
      <c r="A2409" s="5" t="inlineStr">
        <is>
          <t>W02800</t>
        </is>
      </c>
      <c r="B2409" s="5" t="inlineStr">
        <is>
          <t>PL · Kraków</t>
        </is>
      </c>
      <c r="C2409" s="5" t="inlineStr">
        <is>
          <t>PL</t>
        </is>
      </c>
      <c r="D2409" s="5" t="inlineStr">
        <is>
          <t>Krakow</t>
        </is>
      </c>
      <c r="E2409" s="5" t="inlineStr">
        <is>
          <t>Operations</t>
        </is>
      </c>
      <c r="F2409" s="5" t="inlineStr">
        <is>
          <t>L3</t>
        </is>
      </c>
      <c r="G2409" s="5" t="inlineStr">
        <is>
          <t>Operations L3</t>
        </is>
      </c>
      <c r="H2409" s="5" t="inlineStr">
        <is>
          <t>M</t>
        </is>
      </c>
      <c r="I2409" s="5" t="inlineStr">
        <is>
          <t>Permanent</t>
        </is>
      </c>
      <c r="J2409" s="5" t="inlineStr">
        <is>
          <t>Hybrid</t>
        </is>
      </c>
      <c r="K2409" s="5" t="n">
        <v>1</v>
      </c>
      <c r="L2409" s="5" t="n">
        <v>40</v>
      </c>
      <c r="M2409" s="5" t="n">
        <v>3</v>
      </c>
      <c r="N2409" s="41" t="n">
        <v>25050</v>
      </c>
      <c r="O2409" s="41" t="n">
        <v>1240</v>
      </c>
      <c r="P2409" s="41" t="n">
        <v>0</v>
      </c>
      <c r="Q2409" s="41" t="n">
        <v>0</v>
      </c>
      <c r="R2409" s="41" t="n">
        <v>0</v>
      </c>
      <c r="S2409" s="28">
        <f>L2409*Settings!$C$7</f>
        <v/>
      </c>
      <c r="T2409" s="34">
        <f>O2409+P2409+Q2409+R2409</f>
        <v/>
      </c>
      <c r="U2409" s="34">
        <f>N2409+T2409</f>
        <v/>
      </c>
      <c r="V2409" s="33">
        <f>N2409/S2409</f>
        <v/>
      </c>
      <c r="W2409" s="33">
        <f>T2409/S2409</f>
        <v/>
      </c>
      <c r="X2409" s="33">
        <f>U2409/S2409</f>
        <v/>
      </c>
      <c r="Y2409" s="4">
        <f>IF(T2409&gt;0,1,0)</f>
        <v/>
      </c>
      <c r="Z2409" s="4">
        <f>INDEX('Job Evaluation'!$I$5:$I$40,MATCH(G2409,'Job Evaluation'!$A$5:$A$40,0))</f>
        <v/>
      </c>
      <c r="AA2409" s="4">
        <f>SUMPRODUCT(($C$2:$C$3444=C2409)*($X$2:$X$3444&lt;X2409))+SUMPRODUCT(($C$2:C2409=C2409)*($X$2:X2409=X2409))</f>
        <v/>
      </c>
      <c r="AB2409" s="4">
        <f>MIN(4,INT((AA2409-1)*4/COUNTIF($C$2:$C$3444,C2409))+1)</f>
        <v/>
      </c>
    </row>
    <row r="2410">
      <c r="A2410" s="5" t="inlineStr">
        <is>
          <t>W02801</t>
        </is>
      </c>
      <c r="B2410" s="5" t="inlineStr">
        <is>
          <t>PL · Kraków</t>
        </is>
      </c>
      <c r="C2410" s="5" t="inlineStr">
        <is>
          <t>PL</t>
        </is>
      </c>
      <c r="D2410" s="5" t="inlineStr">
        <is>
          <t>Krakow</t>
        </is>
      </c>
      <c r="E2410" s="5" t="inlineStr">
        <is>
          <t>Operations</t>
        </is>
      </c>
      <c r="F2410" s="5" t="inlineStr">
        <is>
          <t>L1</t>
        </is>
      </c>
      <c r="G2410" s="5" t="inlineStr">
        <is>
          <t>Operations L1</t>
        </is>
      </c>
      <c r="H2410" s="5" t="inlineStr">
        <is>
          <t>M</t>
        </is>
      </c>
      <c r="I2410" s="5" t="inlineStr">
        <is>
          <t>Permanent</t>
        </is>
      </c>
      <c r="J2410" s="5" t="inlineStr">
        <is>
          <t>Hybrid</t>
        </is>
      </c>
      <c r="K2410" s="5" t="n">
        <v>1</v>
      </c>
      <c r="L2410" s="5" t="n">
        <v>40</v>
      </c>
      <c r="M2410" s="5" t="n">
        <v>3</v>
      </c>
      <c r="N2410" s="41" t="n">
        <v>20850</v>
      </c>
      <c r="O2410" s="41" t="n">
        <v>0</v>
      </c>
      <c r="P2410" s="41" t="n">
        <v>0</v>
      </c>
      <c r="Q2410" s="41" t="n">
        <v>0</v>
      </c>
      <c r="R2410" s="41" t="n">
        <v>0</v>
      </c>
      <c r="S2410" s="28">
        <f>L2410*Settings!$C$7</f>
        <v/>
      </c>
      <c r="T2410" s="34">
        <f>O2410+P2410+Q2410+R2410</f>
        <v/>
      </c>
      <c r="U2410" s="34">
        <f>N2410+T2410</f>
        <v/>
      </c>
      <c r="V2410" s="33">
        <f>N2410/S2410</f>
        <v/>
      </c>
      <c r="W2410" s="33">
        <f>T2410/S2410</f>
        <v/>
      </c>
      <c r="X2410" s="33">
        <f>U2410/S2410</f>
        <v/>
      </c>
      <c r="Y2410" s="4">
        <f>IF(T2410&gt;0,1,0)</f>
        <v/>
      </c>
      <c r="Z2410" s="4">
        <f>INDEX('Job Evaluation'!$I$5:$I$40,MATCH(G2410,'Job Evaluation'!$A$5:$A$40,0))</f>
        <v/>
      </c>
      <c r="AA2410" s="4">
        <f>SUMPRODUCT(($C$2:$C$3444=C2410)*($X$2:$X$3444&lt;X2410))+SUMPRODUCT(($C$2:C2410=C2410)*($X$2:X2410=X2410))</f>
        <v/>
      </c>
      <c r="AB2410" s="4">
        <f>MIN(4,INT((AA2410-1)*4/COUNTIF($C$2:$C$3444,C2410))+1)</f>
        <v/>
      </c>
    </row>
    <row r="2411">
      <c r="A2411" s="5" t="inlineStr">
        <is>
          <t>W02802</t>
        </is>
      </c>
      <c r="B2411" s="5" t="inlineStr">
        <is>
          <t>PL · Kraków</t>
        </is>
      </c>
      <c r="C2411" s="5" t="inlineStr">
        <is>
          <t>PL</t>
        </is>
      </c>
      <c r="D2411" s="5" t="inlineStr">
        <is>
          <t>Krakow</t>
        </is>
      </c>
      <c r="E2411" s="5" t="inlineStr">
        <is>
          <t>Sales</t>
        </is>
      </c>
      <c r="F2411" s="5" t="inlineStr">
        <is>
          <t>L4</t>
        </is>
      </c>
      <c r="G2411" s="5" t="inlineStr">
        <is>
          <t>Sales L4</t>
        </is>
      </c>
      <c r="H2411" s="5" t="inlineStr">
        <is>
          <t>M</t>
        </is>
      </c>
      <c r="I2411" s="5" t="inlineStr">
        <is>
          <t>Permanent</t>
        </is>
      </c>
      <c r="J2411" s="5" t="inlineStr">
        <is>
          <t>Hybrid</t>
        </is>
      </c>
      <c r="K2411" s="5" t="n">
        <v>1</v>
      </c>
      <c r="L2411" s="5" t="n">
        <v>40</v>
      </c>
      <c r="M2411" s="5" t="n">
        <v>3</v>
      </c>
      <c r="N2411" s="41" t="n">
        <v>43800</v>
      </c>
      <c r="O2411" s="41" t="n">
        <v>3820</v>
      </c>
      <c r="P2411" s="41" t="n">
        <v>8400</v>
      </c>
      <c r="Q2411" s="41" t="n">
        <v>0</v>
      </c>
      <c r="R2411" s="41" t="n">
        <v>0</v>
      </c>
      <c r="S2411" s="28">
        <f>L2411*Settings!$C$7</f>
        <v/>
      </c>
      <c r="T2411" s="34">
        <f>O2411+P2411+Q2411+R2411</f>
        <v/>
      </c>
      <c r="U2411" s="34">
        <f>N2411+T2411</f>
        <v/>
      </c>
      <c r="V2411" s="33">
        <f>N2411/S2411</f>
        <v/>
      </c>
      <c r="W2411" s="33">
        <f>T2411/S2411</f>
        <v/>
      </c>
      <c r="X2411" s="33">
        <f>U2411/S2411</f>
        <v/>
      </c>
      <c r="Y2411" s="4">
        <f>IF(T2411&gt;0,1,0)</f>
        <v/>
      </c>
      <c r="Z2411" s="4">
        <f>INDEX('Job Evaluation'!$I$5:$I$40,MATCH(G2411,'Job Evaluation'!$A$5:$A$40,0))</f>
        <v/>
      </c>
      <c r="AA2411" s="4">
        <f>SUMPRODUCT(($C$2:$C$3444=C2411)*($X$2:$X$3444&lt;X2411))+SUMPRODUCT(($C$2:C2411=C2411)*($X$2:X2411=X2411))</f>
        <v/>
      </c>
      <c r="AB2411" s="4">
        <f>MIN(4,INT((AA2411-1)*4/COUNTIF($C$2:$C$3444,C2411))+1)</f>
        <v/>
      </c>
    </row>
    <row r="2412">
      <c r="A2412" s="5" t="inlineStr">
        <is>
          <t>W02804</t>
        </is>
      </c>
      <c r="B2412" s="5" t="inlineStr">
        <is>
          <t>DE · Munich</t>
        </is>
      </c>
      <c r="C2412" s="5" t="inlineStr">
        <is>
          <t>DE</t>
        </is>
      </c>
      <c r="D2412" s="5" t="inlineStr">
        <is>
          <t>Munich</t>
        </is>
      </c>
      <c r="E2412" s="5" t="inlineStr">
        <is>
          <t>Operations</t>
        </is>
      </c>
      <c r="F2412" s="5" t="inlineStr">
        <is>
          <t>L2</t>
        </is>
      </c>
      <c r="G2412" s="5" t="inlineStr">
        <is>
          <t>Operations L2</t>
        </is>
      </c>
      <c r="H2412" s="5" t="inlineStr">
        <is>
          <t>F</t>
        </is>
      </c>
      <c r="I2412" s="5" t="inlineStr">
        <is>
          <t>Permanent</t>
        </is>
      </c>
      <c r="J2412" s="5" t="inlineStr">
        <is>
          <t>Hybrid</t>
        </is>
      </c>
      <c r="K2412" s="5" t="n">
        <v>1</v>
      </c>
      <c r="L2412" s="5" t="n">
        <v>40</v>
      </c>
      <c r="M2412" s="5" t="n">
        <v>3</v>
      </c>
      <c r="N2412" s="41" t="n">
        <v>48500</v>
      </c>
      <c r="O2412" s="41" t="n">
        <v>0</v>
      </c>
      <c r="P2412" s="41" t="n">
        <v>0</v>
      </c>
      <c r="Q2412" s="41" t="n">
        <v>0</v>
      </c>
      <c r="R2412" s="41" t="n">
        <v>0</v>
      </c>
      <c r="S2412" s="28">
        <f>L2412*Settings!$C$7</f>
        <v/>
      </c>
      <c r="T2412" s="34">
        <f>O2412+P2412+Q2412+R2412</f>
        <v/>
      </c>
      <c r="U2412" s="34">
        <f>N2412+T2412</f>
        <v/>
      </c>
      <c r="V2412" s="33">
        <f>N2412/S2412</f>
        <v/>
      </c>
      <c r="W2412" s="33">
        <f>T2412/S2412</f>
        <v/>
      </c>
      <c r="X2412" s="33">
        <f>U2412/S2412</f>
        <v/>
      </c>
      <c r="Y2412" s="4">
        <f>IF(T2412&gt;0,1,0)</f>
        <v/>
      </c>
      <c r="Z2412" s="4">
        <f>INDEX('Job Evaluation'!$I$5:$I$40,MATCH(G2412,'Job Evaluation'!$A$5:$A$40,0))</f>
        <v/>
      </c>
      <c r="AA2412" s="4">
        <f>SUMPRODUCT(($C$2:$C$3444=C2412)*($X$2:$X$3444&lt;X2412))+SUMPRODUCT(($C$2:C2412=C2412)*($X$2:X2412=X2412))</f>
        <v/>
      </c>
      <c r="AB2412" s="4">
        <f>MIN(4,INT((AA2412-1)*4/COUNTIF($C$2:$C$3444,C2412))+1)</f>
        <v/>
      </c>
    </row>
    <row r="2413">
      <c r="A2413" s="5" t="inlineStr">
        <is>
          <t>W02805</t>
        </is>
      </c>
      <c r="B2413" s="5" t="inlineStr">
        <is>
          <t>DE · Munich</t>
        </is>
      </c>
      <c r="C2413" s="5" t="inlineStr">
        <is>
          <t>DE</t>
        </is>
      </c>
      <c r="D2413" s="5" t="inlineStr">
        <is>
          <t>Munich</t>
        </is>
      </c>
      <c r="E2413" s="5" t="inlineStr">
        <is>
          <t>Finance</t>
        </is>
      </c>
      <c r="F2413" s="5" t="inlineStr">
        <is>
          <t>L2</t>
        </is>
      </c>
      <c r="G2413" s="5" t="inlineStr">
        <is>
          <t>Finance L2</t>
        </is>
      </c>
      <c r="H2413" s="5" t="inlineStr">
        <is>
          <t>F</t>
        </is>
      </c>
      <c r="I2413" s="5" t="inlineStr">
        <is>
          <t>Permanent</t>
        </is>
      </c>
      <c r="J2413" s="5" t="inlineStr">
        <is>
          <t>Remote</t>
        </is>
      </c>
      <c r="K2413" s="5" t="n">
        <v>1</v>
      </c>
      <c r="L2413" s="5" t="n">
        <v>40</v>
      </c>
      <c r="M2413" s="5" t="n">
        <v>3</v>
      </c>
      <c r="N2413" s="41" t="n">
        <v>53200</v>
      </c>
      <c r="O2413" s="41" t="n">
        <v>0</v>
      </c>
      <c r="P2413" s="41" t="n">
        <v>0</v>
      </c>
      <c r="Q2413" s="41" t="n">
        <v>0</v>
      </c>
      <c r="R2413" s="41" t="n">
        <v>0</v>
      </c>
      <c r="S2413" s="28">
        <f>L2413*Settings!$C$7</f>
        <v/>
      </c>
      <c r="T2413" s="34">
        <f>O2413+P2413+Q2413+R2413</f>
        <v/>
      </c>
      <c r="U2413" s="34">
        <f>N2413+T2413</f>
        <v/>
      </c>
      <c r="V2413" s="33">
        <f>N2413/S2413</f>
        <v/>
      </c>
      <c r="W2413" s="33">
        <f>T2413/S2413</f>
        <v/>
      </c>
      <c r="X2413" s="33">
        <f>U2413/S2413</f>
        <v/>
      </c>
      <c r="Y2413" s="4">
        <f>IF(T2413&gt;0,1,0)</f>
        <v/>
      </c>
      <c r="Z2413" s="4">
        <f>INDEX('Job Evaluation'!$I$5:$I$40,MATCH(G2413,'Job Evaluation'!$A$5:$A$40,0))</f>
        <v/>
      </c>
      <c r="AA2413" s="4">
        <f>SUMPRODUCT(($C$2:$C$3444=C2413)*($X$2:$X$3444&lt;X2413))+SUMPRODUCT(($C$2:C2413=C2413)*($X$2:X2413=X2413))</f>
        <v/>
      </c>
      <c r="AB2413" s="4">
        <f>MIN(4,INT((AA2413-1)*4/COUNTIF($C$2:$C$3444,C2413))+1)</f>
        <v/>
      </c>
    </row>
    <row r="2414">
      <c r="A2414" s="5" t="inlineStr">
        <is>
          <t>W02807</t>
        </is>
      </c>
      <c r="B2414" s="5" t="inlineStr">
        <is>
          <t>ES · Barcelona</t>
        </is>
      </c>
      <c r="C2414" s="5" t="inlineStr">
        <is>
          <t>ES</t>
        </is>
      </c>
      <c r="D2414" s="5" t="inlineStr">
        <is>
          <t>Barcelona</t>
        </is>
      </c>
      <c r="E2414" s="5" t="inlineStr">
        <is>
          <t>Tech</t>
        </is>
      </c>
      <c r="F2414" s="5" t="inlineStr">
        <is>
          <t>L5</t>
        </is>
      </c>
      <c r="G2414" s="5" t="inlineStr">
        <is>
          <t>Tech L5</t>
        </is>
      </c>
      <c r="H2414" s="5" t="inlineStr">
        <is>
          <t>M</t>
        </is>
      </c>
      <c r="I2414" s="5" t="inlineStr">
        <is>
          <t>Permanent</t>
        </is>
      </c>
      <c r="J2414" s="5" t="inlineStr">
        <is>
          <t>Onsite</t>
        </is>
      </c>
      <c r="K2414" s="5" t="n">
        <v>1</v>
      </c>
      <c r="L2414" s="5" t="n">
        <v>40</v>
      </c>
      <c r="M2414" s="5" t="n">
        <v>4</v>
      </c>
      <c r="N2414" s="41" t="n">
        <v>88550</v>
      </c>
      <c r="O2414" s="41" t="n">
        <v>13700</v>
      </c>
      <c r="P2414" s="41" t="n">
        <v>0</v>
      </c>
      <c r="Q2414" s="41" t="n">
        <v>0</v>
      </c>
      <c r="R2414" s="41" t="n">
        <v>5400</v>
      </c>
      <c r="S2414" s="28">
        <f>L2414*Settings!$C$7</f>
        <v/>
      </c>
      <c r="T2414" s="34">
        <f>O2414+P2414+Q2414+R2414</f>
        <v/>
      </c>
      <c r="U2414" s="34">
        <f>N2414+T2414</f>
        <v/>
      </c>
      <c r="V2414" s="33">
        <f>N2414/S2414</f>
        <v/>
      </c>
      <c r="W2414" s="33">
        <f>T2414/S2414</f>
        <v/>
      </c>
      <c r="X2414" s="33">
        <f>U2414/S2414</f>
        <v/>
      </c>
      <c r="Y2414" s="4">
        <f>IF(T2414&gt;0,1,0)</f>
        <v/>
      </c>
      <c r="Z2414" s="4">
        <f>INDEX('Job Evaluation'!$I$5:$I$40,MATCH(G2414,'Job Evaluation'!$A$5:$A$40,0))</f>
        <v/>
      </c>
      <c r="AA2414" s="4">
        <f>SUMPRODUCT(($C$2:$C$3444=C2414)*($X$2:$X$3444&lt;X2414))+SUMPRODUCT(($C$2:C2414=C2414)*($X$2:X2414=X2414))</f>
        <v/>
      </c>
      <c r="AB2414" s="4">
        <f>MIN(4,INT((AA2414-1)*4/COUNTIF($C$2:$C$3444,C2414))+1)</f>
        <v/>
      </c>
    </row>
    <row r="2415">
      <c r="A2415" s="5" t="inlineStr">
        <is>
          <t>W02808</t>
        </is>
      </c>
      <c r="B2415" s="5" t="inlineStr">
        <is>
          <t>IT · Milan</t>
        </is>
      </c>
      <c r="C2415" s="5" t="inlineStr">
        <is>
          <t>IT</t>
        </is>
      </c>
      <c r="D2415" s="5" t="inlineStr">
        <is>
          <t>Milan</t>
        </is>
      </c>
      <c r="E2415" s="5" t="inlineStr">
        <is>
          <t>Operations</t>
        </is>
      </c>
      <c r="F2415" s="5" t="inlineStr">
        <is>
          <t>L4</t>
        </is>
      </c>
      <c r="G2415" s="5" t="inlineStr">
        <is>
          <t>Operations L4</t>
        </is>
      </c>
      <c r="H2415" s="5" t="inlineStr">
        <is>
          <t>M</t>
        </is>
      </c>
      <c r="I2415" s="5" t="inlineStr">
        <is>
          <t>Permanent</t>
        </is>
      </c>
      <c r="J2415" s="5" t="inlineStr">
        <is>
          <t>Hybrid</t>
        </is>
      </c>
      <c r="K2415" s="5" t="n">
        <v>1</v>
      </c>
      <c r="L2415" s="5" t="n">
        <v>40</v>
      </c>
      <c r="M2415" s="5" t="n">
        <v>3</v>
      </c>
      <c r="N2415" s="41" t="n">
        <v>50600</v>
      </c>
      <c r="O2415" s="41" t="n">
        <v>4170</v>
      </c>
      <c r="P2415" s="41" t="n">
        <v>0</v>
      </c>
      <c r="Q2415" s="41" t="n">
        <v>0</v>
      </c>
      <c r="R2415" s="41" t="n">
        <v>0</v>
      </c>
      <c r="S2415" s="28">
        <f>L2415*Settings!$C$7</f>
        <v/>
      </c>
      <c r="T2415" s="34">
        <f>O2415+P2415+Q2415+R2415</f>
        <v/>
      </c>
      <c r="U2415" s="34">
        <f>N2415+T2415</f>
        <v/>
      </c>
      <c r="V2415" s="33">
        <f>N2415/S2415</f>
        <v/>
      </c>
      <c r="W2415" s="33">
        <f>T2415/S2415</f>
        <v/>
      </c>
      <c r="X2415" s="33">
        <f>U2415/S2415</f>
        <v/>
      </c>
      <c r="Y2415" s="4">
        <f>IF(T2415&gt;0,1,0)</f>
        <v/>
      </c>
      <c r="Z2415" s="4">
        <f>INDEX('Job Evaluation'!$I$5:$I$40,MATCH(G2415,'Job Evaluation'!$A$5:$A$40,0))</f>
        <v/>
      </c>
      <c r="AA2415" s="4">
        <f>SUMPRODUCT(($C$2:$C$3444=C2415)*($X$2:$X$3444&lt;X2415))+SUMPRODUCT(($C$2:C2415=C2415)*($X$2:X2415=X2415))</f>
        <v/>
      </c>
      <c r="AB2415" s="4">
        <f>MIN(4,INT((AA2415-1)*4/COUNTIF($C$2:$C$3444,C2415))+1)</f>
        <v/>
      </c>
    </row>
    <row r="2416">
      <c r="A2416" s="5" t="inlineStr">
        <is>
          <t>W02809</t>
        </is>
      </c>
      <c r="B2416" s="5" t="inlineStr">
        <is>
          <t>PL · Kraków</t>
        </is>
      </c>
      <c r="C2416" s="5" t="inlineStr">
        <is>
          <t>PL</t>
        </is>
      </c>
      <c r="D2416" s="5" t="inlineStr">
        <is>
          <t>Krakow</t>
        </is>
      </c>
      <c r="E2416" s="5" t="inlineStr">
        <is>
          <t>HR</t>
        </is>
      </c>
      <c r="F2416" s="5" t="inlineStr">
        <is>
          <t>L5</t>
        </is>
      </c>
      <c r="G2416" s="5" t="inlineStr">
        <is>
          <t>HR L5</t>
        </is>
      </c>
      <c r="H2416" s="5" t="inlineStr">
        <is>
          <t>F</t>
        </is>
      </c>
      <c r="I2416" s="5" t="inlineStr">
        <is>
          <t>Fixed-term</t>
        </is>
      </c>
      <c r="J2416" s="5" t="inlineStr">
        <is>
          <t>Hybrid</t>
        </is>
      </c>
      <c r="K2416" s="5" t="n">
        <v>1</v>
      </c>
      <c r="L2416" s="5" t="n">
        <v>40</v>
      </c>
      <c r="M2416" s="5" t="n">
        <v>3</v>
      </c>
      <c r="N2416" s="41" t="n">
        <v>53800</v>
      </c>
      <c r="O2416" s="41" t="n">
        <v>5650</v>
      </c>
      <c r="P2416" s="41" t="n">
        <v>0</v>
      </c>
      <c r="Q2416" s="41" t="n">
        <v>0</v>
      </c>
      <c r="R2416" s="41" t="n">
        <v>4200</v>
      </c>
      <c r="S2416" s="28">
        <f>L2416*Settings!$C$7</f>
        <v/>
      </c>
      <c r="T2416" s="34">
        <f>O2416+P2416+Q2416+R2416</f>
        <v/>
      </c>
      <c r="U2416" s="34">
        <f>N2416+T2416</f>
        <v/>
      </c>
      <c r="V2416" s="33">
        <f>N2416/S2416</f>
        <v/>
      </c>
      <c r="W2416" s="33">
        <f>T2416/S2416</f>
        <v/>
      </c>
      <c r="X2416" s="33">
        <f>U2416/S2416</f>
        <v/>
      </c>
      <c r="Y2416" s="4">
        <f>IF(T2416&gt;0,1,0)</f>
        <v/>
      </c>
      <c r="Z2416" s="4">
        <f>INDEX('Job Evaluation'!$I$5:$I$40,MATCH(G2416,'Job Evaluation'!$A$5:$A$40,0))</f>
        <v/>
      </c>
      <c r="AA2416" s="4">
        <f>SUMPRODUCT(($C$2:$C$3444=C2416)*($X$2:$X$3444&lt;X2416))+SUMPRODUCT(($C$2:C2416=C2416)*($X$2:X2416=X2416))</f>
        <v/>
      </c>
      <c r="AB2416" s="4">
        <f>MIN(4,INT((AA2416-1)*4/COUNTIF($C$2:$C$3444,C2416))+1)</f>
        <v/>
      </c>
    </row>
    <row r="2417">
      <c r="A2417" s="5" t="inlineStr">
        <is>
          <t>W02810</t>
        </is>
      </c>
      <c r="B2417" s="5" t="inlineStr">
        <is>
          <t>IT · Milan</t>
        </is>
      </c>
      <c r="C2417" s="5" t="inlineStr">
        <is>
          <t>IT</t>
        </is>
      </c>
      <c r="D2417" s="5" t="inlineStr">
        <is>
          <t>Milan</t>
        </is>
      </c>
      <c r="E2417" s="5" t="inlineStr">
        <is>
          <t>Customer Service</t>
        </is>
      </c>
      <c r="F2417" s="5" t="inlineStr">
        <is>
          <t>L4</t>
        </is>
      </c>
      <c r="G2417" s="5" t="inlineStr">
        <is>
          <t>Customer Service L4</t>
        </is>
      </c>
      <c r="H2417" s="5" t="inlineStr">
        <is>
          <t>M</t>
        </is>
      </c>
      <c r="I2417" s="5" t="inlineStr">
        <is>
          <t>Permanent</t>
        </is>
      </c>
      <c r="J2417" s="5" t="inlineStr">
        <is>
          <t>Onsite</t>
        </is>
      </c>
      <c r="K2417" s="5" t="n">
        <v>0.8</v>
      </c>
      <c r="L2417" s="5" t="n">
        <v>32</v>
      </c>
      <c r="M2417" s="5" t="n">
        <v>5</v>
      </c>
      <c r="N2417" s="41" t="n">
        <v>41560</v>
      </c>
      <c r="O2417" s="41" t="n">
        <v>5090</v>
      </c>
      <c r="P2417" s="41" t="n">
        <v>0</v>
      </c>
      <c r="Q2417" s="41" t="n">
        <v>0</v>
      </c>
      <c r="R2417" s="41" t="n">
        <v>0</v>
      </c>
      <c r="S2417" s="28">
        <f>L2417*Settings!$C$7</f>
        <v/>
      </c>
      <c r="T2417" s="34">
        <f>O2417+P2417+Q2417+R2417</f>
        <v/>
      </c>
      <c r="U2417" s="34">
        <f>N2417+T2417</f>
        <v/>
      </c>
      <c r="V2417" s="33">
        <f>N2417/S2417</f>
        <v/>
      </c>
      <c r="W2417" s="33">
        <f>T2417/S2417</f>
        <v/>
      </c>
      <c r="X2417" s="33">
        <f>U2417/S2417</f>
        <v/>
      </c>
      <c r="Y2417" s="4">
        <f>IF(T2417&gt;0,1,0)</f>
        <v/>
      </c>
      <c r="Z2417" s="4">
        <f>INDEX('Job Evaluation'!$I$5:$I$40,MATCH(G2417,'Job Evaluation'!$A$5:$A$40,0))</f>
        <v/>
      </c>
      <c r="AA2417" s="4">
        <f>SUMPRODUCT(($C$2:$C$3444=C2417)*($X$2:$X$3444&lt;X2417))+SUMPRODUCT(($C$2:C2417=C2417)*($X$2:X2417=X2417))</f>
        <v/>
      </c>
      <c r="AB2417" s="4">
        <f>MIN(4,INT((AA2417-1)*4/COUNTIF($C$2:$C$3444,C2417))+1)</f>
        <v/>
      </c>
    </row>
    <row r="2418">
      <c r="A2418" s="5" t="inlineStr">
        <is>
          <t>W02811</t>
        </is>
      </c>
      <c r="B2418" s="5" t="inlineStr">
        <is>
          <t>PL · Kraków</t>
        </is>
      </c>
      <c r="C2418" s="5" t="inlineStr">
        <is>
          <t>PL</t>
        </is>
      </c>
      <c r="D2418" s="5" t="inlineStr">
        <is>
          <t>Krakow</t>
        </is>
      </c>
      <c r="E2418" s="5" t="inlineStr">
        <is>
          <t>Tech</t>
        </is>
      </c>
      <c r="F2418" s="5" t="inlineStr">
        <is>
          <t>L3</t>
        </is>
      </c>
      <c r="G2418" s="5" t="inlineStr">
        <is>
          <t>Tech L3</t>
        </is>
      </c>
      <c r="H2418" s="5" t="inlineStr">
        <is>
          <t>M</t>
        </is>
      </c>
      <c r="I2418" s="5" t="inlineStr">
        <is>
          <t>Permanent</t>
        </is>
      </c>
      <c r="J2418" s="5" t="inlineStr">
        <is>
          <t>Hybrid</t>
        </is>
      </c>
      <c r="K2418" s="5" t="n">
        <v>1</v>
      </c>
      <c r="L2418" s="5" t="n">
        <v>40</v>
      </c>
      <c r="M2418" s="5" t="n">
        <v>3</v>
      </c>
      <c r="N2418" s="41" t="n">
        <v>37050</v>
      </c>
      <c r="O2418" s="41" t="n">
        <v>1770</v>
      </c>
      <c r="P2418" s="41" t="n">
        <v>0</v>
      </c>
      <c r="Q2418" s="41" t="n">
        <v>0</v>
      </c>
      <c r="R2418" s="41" t="n">
        <v>0</v>
      </c>
      <c r="S2418" s="28">
        <f>L2418*Settings!$C$7</f>
        <v/>
      </c>
      <c r="T2418" s="34">
        <f>O2418+P2418+Q2418+R2418</f>
        <v/>
      </c>
      <c r="U2418" s="34">
        <f>N2418+T2418</f>
        <v/>
      </c>
      <c r="V2418" s="33">
        <f>N2418/S2418</f>
        <v/>
      </c>
      <c r="W2418" s="33">
        <f>T2418/S2418</f>
        <v/>
      </c>
      <c r="X2418" s="33">
        <f>U2418/S2418</f>
        <v/>
      </c>
      <c r="Y2418" s="4">
        <f>IF(T2418&gt;0,1,0)</f>
        <v/>
      </c>
      <c r="Z2418" s="4">
        <f>INDEX('Job Evaluation'!$I$5:$I$40,MATCH(G2418,'Job Evaluation'!$A$5:$A$40,0))</f>
        <v/>
      </c>
      <c r="AA2418" s="4">
        <f>SUMPRODUCT(($C$2:$C$3444=C2418)*($X$2:$X$3444&lt;X2418))+SUMPRODUCT(($C$2:C2418=C2418)*($X$2:X2418=X2418))</f>
        <v/>
      </c>
      <c r="AB2418" s="4">
        <f>MIN(4,INT((AA2418-1)*4/COUNTIF($C$2:$C$3444,C2418))+1)</f>
        <v/>
      </c>
    </row>
    <row r="2419">
      <c r="A2419" s="5" t="inlineStr">
        <is>
          <t>W02813</t>
        </is>
      </c>
      <c r="B2419" s="5" t="inlineStr">
        <is>
          <t>DE · Munich</t>
        </is>
      </c>
      <c r="C2419" s="5" t="inlineStr">
        <is>
          <t>DE</t>
        </is>
      </c>
      <c r="D2419" s="5" t="inlineStr">
        <is>
          <t>Munich</t>
        </is>
      </c>
      <c r="E2419" s="5" t="inlineStr">
        <is>
          <t>Customer Service</t>
        </is>
      </c>
      <c r="F2419" s="5" t="inlineStr">
        <is>
          <t>L2</t>
        </is>
      </c>
      <c r="G2419" s="5" t="inlineStr">
        <is>
          <t>Customer Service L2</t>
        </is>
      </c>
      <c r="H2419" s="5" t="inlineStr">
        <is>
          <t>F</t>
        </is>
      </c>
      <c r="I2419" s="5" t="inlineStr">
        <is>
          <t>Fixed-term</t>
        </is>
      </c>
      <c r="J2419" s="5" t="inlineStr">
        <is>
          <t>Remote</t>
        </is>
      </c>
      <c r="K2419" s="5" t="n">
        <v>1</v>
      </c>
      <c r="L2419" s="5" t="n">
        <v>40</v>
      </c>
      <c r="M2419" s="5" t="n">
        <v>3</v>
      </c>
      <c r="N2419" s="41" t="n">
        <v>39800</v>
      </c>
      <c r="O2419" s="41" t="n">
        <v>0</v>
      </c>
      <c r="P2419" s="41" t="n">
        <v>0</v>
      </c>
      <c r="Q2419" s="41" t="n">
        <v>0</v>
      </c>
      <c r="R2419" s="41" t="n">
        <v>0</v>
      </c>
      <c r="S2419" s="28">
        <f>L2419*Settings!$C$7</f>
        <v/>
      </c>
      <c r="T2419" s="34">
        <f>O2419+P2419+Q2419+R2419</f>
        <v/>
      </c>
      <c r="U2419" s="34">
        <f>N2419+T2419</f>
        <v/>
      </c>
      <c r="V2419" s="33">
        <f>N2419/S2419</f>
        <v/>
      </c>
      <c r="W2419" s="33">
        <f>T2419/S2419</f>
        <v/>
      </c>
      <c r="X2419" s="33">
        <f>U2419/S2419</f>
        <v/>
      </c>
      <c r="Y2419" s="4">
        <f>IF(T2419&gt;0,1,0)</f>
        <v/>
      </c>
      <c r="Z2419" s="4">
        <f>INDEX('Job Evaluation'!$I$5:$I$40,MATCH(G2419,'Job Evaluation'!$A$5:$A$40,0))</f>
        <v/>
      </c>
      <c r="AA2419" s="4">
        <f>SUMPRODUCT(($C$2:$C$3444=C2419)*($X$2:$X$3444&lt;X2419))+SUMPRODUCT(($C$2:C2419=C2419)*($X$2:X2419=X2419))</f>
        <v/>
      </c>
      <c r="AB2419" s="4">
        <f>MIN(4,INT((AA2419-1)*4/COUNTIF($C$2:$C$3444,C2419))+1)</f>
        <v/>
      </c>
    </row>
    <row r="2420">
      <c r="A2420" s="5" t="inlineStr">
        <is>
          <t>W02814</t>
        </is>
      </c>
      <c r="B2420" s="5" t="inlineStr">
        <is>
          <t>PL · Kraków</t>
        </is>
      </c>
      <c r="C2420" s="5" t="inlineStr">
        <is>
          <t>PL</t>
        </is>
      </c>
      <c r="D2420" s="5" t="inlineStr">
        <is>
          <t>Krakow</t>
        </is>
      </c>
      <c r="E2420" s="5" t="inlineStr">
        <is>
          <t>Customer Service</t>
        </is>
      </c>
      <c r="F2420" s="5" t="inlineStr">
        <is>
          <t>L4</t>
        </is>
      </c>
      <c r="G2420" s="5" t="inlineStr">
        <is>
          <t>Customer Service L4</t>
        </is>
      </c>
      <c r="H2420" s="5" t="inlineStr">
        <is>
          <t>M</t>
        </is>
      </c>
      <c r="I2420" s="5" t="inlineStr">
        <is>
          <t>Permanent</t>
        </is>
      </c>
      <c r="J2420" s="5" t="inlineStr">
        <is>
          <t>Onsite</t>
        </is>
      </c>
      <c r="K2420" s="5" t="n">
        <v>1</v>
      </c>
      <c r="L2420" s="5" t="n">
        <v>40</v>
      </c>
      <c r="M2420" s="5" t="n">
        <v>3</v>
      </c>
      <c r="N2420" s="41" t="n">
        <v>38500</v>
      </c>
      <c r="O2420" s="41" t="n">
        <v>3140</v>
      </c>
      <c r="P2420" s="41" t="n">
        <v>0</v>
      </c>
      <c r="Q2420" s="41" t="n">
        <v>0</v>
      </c>
      <c r="R2420" s="41" t="n">
        <v>0</v>
      </c>
      <c r="S2420" s="28">
        <f>L2420*Settings!$C$7</f>
        <v/>
      </c>
      <c r="T2420" s="34">
        <f>O2420+P2420+Q2420+R2420</f>
        <v/>
      </c>
      <c r="U2420" s="34">
        <f>N2420+T2420</f>
        <v/>
      </c>
      <c r="V2420" s="33">
        <f>N2420/S2420</f>
        <v/>
      </c>
      <c r="W2420" s="33">
        <f>T2420/S2420</f>
        <v/>
      </c>
      <c r="X2420" s="33">
        <f>U2420/S2420</f>
        <v/>
      </c>
      <c r="Y2420" s="4">
        <f>IF(T2420&gt;0,1,0)</f>
        <v/>
      </c>
      <c r="Z2420" s="4">
        <f>INDEX('Job Evaluation'!$I$5:$I$40,MATCH(G2420,'Job Evaluation'!$A$5:$A$40,0))</f>
        <v/>
      </c>
      <c r="AA2420" s="4">
        <f>SUMPRODUCT(($C$2:$C$3444=C2420)*($X$2:$X$3444&lt;X2420))+SUMPRODUCT(($C$2:C2420=C2420)*($X$2:X2420=X2420))</f>
        <v/>
      </c>
      <c r="AB2420" s="4">
        <f>MIN(4,INT((AA2420-1)*4/COUNTIF($C$2:$C$3444,C2420))+1)</f>
        <v/>
      </c>
    </row>
    <row r="2421">
      <c r="A2421" s="5" t="inlineStr">
        <is>
          <t>W02815</t>
        </is>
      </c>
      <c r="B2421" s="5" t="inlineStr">
        <is>
          <t>DE · Munich</t>
        </is>
      </c>
      <c r="C2421" s="5" t="inlineStr">
        <is>
          <t>DE</t>
        </is>
      </c>
      <c r="D2421" s="5" t="inlineStr">
        <is>
          <t>Munich</t>
        </is>
      </c>
      <c r="E2421" s="5" t="inlineStr">
        <is>
          <t>Customer Service</t>
        </is>
      </c>
      <c r="F2421" s="5" t="inlineStr">
        <is>
          <t>L4</t>
        </is>
      </c>
      <c r="G2421" s="5" t="inlineStr">
        <is>
          <t>Customer Service L4</t>
        </is>
      </c>
      <c r="H2421" s="5" t="inlineStr">
        <is>
          <t>M</t>
        </is>
      </c>
      <c r="I2421" s="5" t="inlineStr">
        <is>
          <t>Permanent</t>
        </is>
      </c>
      <c r="J2421" s="5" t="inlineStr">
        <is>
          <t>Hybrid</t>
        </is>
      </c>
      <c r="K2421" s="5" t="n">
        <v>1</v>
      </c>
      <c r="L2421" s="5" t="n">
        <v>40</v>
      </c>
      <c r="M2421" s="5" t="n">
        <v>3</v>
      </c>
      <c r="N2421" s="41" t="n">
        <v>85700</v>
      </c>
      <c r="O2421" s="41" t="n">
        <v>7400</v>
      </c>
      <c r="P2421" s="41" t="n">
        <v>0</v>
      </c>
      <c r="Q2421" s="41" t="n">
        <v>0</v>
      </c>
      <c r="R2421" s="41" t="n">
        <v>0</v>
      </c>
      <c r="S2421" s="28">
        <f>L2421*Settings!$C$7</f>
        <v/>
      </c>
      <c r="T2421" s="34">
        <f>O2421+P2421+Q2421+R2421</f>
        <v/>
      </c>
      <c r="U2421" s="34">
        <f>N2421+T2421</f>
        <v/>
      </c>
      <c r="V2421" s="33">
        <f>N2421/S2421</f>
        <v/>
      </c>
      <c r="W2421" s="33">
        <f>T2421/S2421</f>
        <v/>
      </c>
      <c r="X2421" s="33">
        <f>U2421/S2421</f>
        <v/>
      </c>
      <c r="Y2421" s="4">
        <f>IF(T2421&gt;0,1,0)</f>
        <v/>
      </c>
      <c r="Z2421" s="4">
        <f>INDEX('Job Evaluation'!$I$5:$I$40,MATCH(G2421,'Job Evaluation'!$A$5:$A$40,0))</f>
        <v/>
      </c>
      <c r="AA2421" s="4">
        <f>SUMPRODUCT(($C$2:$C$3444=C2421)*($X$2:$X$3444&lt;X2421))+SUMPRODUCT(($C$2:C2421=C2421)*($X$2:X2421=X2421))</f>
        <v/>
      </c>
      <c r="AB2421" s="4">
        <f>MIN(4,INT((AA2421-1)*4/COUNTIF($C$2:$C$3444,C2421))+1)</f>
        <v/>
      </c>
    </row>
    <row r="2422">
      <c r="A2422" s="5" t="inlineStr">
        <is>
          <t>W02818</t>
        </is>
      </c>
      <c r="B2422" s="5" t="inlineStr">
        <is>
          <t>IT · Milan</t>
        </is>
      </c>
      <c r="C2422" s="5" t="inlineStr">
        <is>
          <t>IT</t>
        </is>
      </c>
      <c r="D2422" s="5" t="inlineStr">
        <is>
          <t>Milan</t>
        </is>
      </c>
      <c r="E2422" s="5" t="inlineStr">
        <is>
          <t>Operations</t>
        </is>
      </c>
      <c r="F2422" s="5" t="inlineStr">
        <is>
          <t>L2</t>
        </is>
      </c>
      <c r="G2422" s="5" t="inlineStr">
        <is>
          <t>Operations L2</t>
        </is>
      </c>
      <c r="H2422" s="5" t="inlineStr">
        <is>
          <t>M</t>
        </is>
      </c>
      <c r="I2422" s="5" t="inlineStr">
        <is>
          <t>Permanent</t>
        </is>
      </c>
      <c r="J2422" s="5" t="inlineStr">
        <is>
          <t>Onsite</t>
        </is>
      </c>
      <c r="K2422" s="5" t="n">
        <v>1</v>
      </c>
      <c r="L2422" s="5" t="n">
        <v>40</v>
      </c>
      <c r="M2422" s="5" t="n">
        <v>3</v>
      </c>
      <c r="N2422" s="41" t="n">
        <v>34400</v>
      </c>
      <c r="O2422" s="41" t="n">
        <v>0</v>
      </c>
      <c r="P2422" s="41" t="n">
        <v>0</v>
      </c>
      <c r="Q2422" s="41" t="n">
        <v>1320</v>
      </c>
      <c r="R2422" s="41" t="n">
        <v>0</v>
      </c>
      <c r="S2422" s="28">
        <f>L2422*Settings!$C$7</f>
        <v/>
      </c>
      <c r="T2422" s="34">
        <f>O2422+P2422+Q2422+R2422</f>
        <v/>
      </c>
      <c r="U2422" s="34">
        <f>N2422+T2422</f>
        <v/>
      </c>
      <c r="V2422" s="33">
        <f>N2422/S2422</f>
        <v/>
      </c>
      <c r="W2422" s="33">
        <f>T2422/S2422</f>
        <v/>
      </c>
      <c r="X2422" s="33">
        <f>U2422/S2422</f>
        <v/>
      </c>
      <c r="Y2422" s="4">
        <f>IF(T2422&gt;0,1,0)</f>
        <v/>
      </c>
      <c r="Z2422" s="4">
        <f>INDEX('Job Evaluation'!$I$5:$I$40,MATCH(G2422,'Job Evaluation'!$A$5:$A$40,0))</f>
        <v/>
      </c>
      <c r="AA2422" s="4">
        <f>SUMPRODUCT(($C$2:$C$3444=C2422)*($X$2:$X$3444&lt;X2422))+SUMPRODUCT(($C$2:C2422=C2422)*($X$2:X2422=X2422))</f>
        <v/>
      </c>
      <c r="AB2422" s="4">
        <f>MIN(4,INT((AA2422-1)*4/COUNTIF($C$2:$C$3444,C2422))+1)</f>
        <v/>
      </c>
    </row>
    <row r="2423">
      <c r="A2423" s="5" t="inlineStr">
        <is>
          <t>W02819</t>
        </is>
      </c>
      <c r="B2423" s="5" t="inlineStr">
        <is>
          <t>IT · Milan</t>
        </is>
      </c>
      <c r="C2423" s="5" t="inlineStr">
        <is>
          <t>IT</t>
        </is>
      </c>
      <c r="D2423" s="5" t="inlineStr">
        <is>
          <t>Milan</t>
        </is>
      </c>
      <c r="E2423" s="5" t="inlineStr">
        <is>
          <t>Operations</t>
        </is>
      </c>
      <c r="F2423" s="5" t="inlineStr">
        <is>
          <t>L3</t>
        </is>
      </c>
      <c r="G2423" s="5" t="inlineStr">
        <is>
          <t>Operations L3</t>
        </is>
      </c>
      <c r="H2423" s="5" t="inlineStr">
        <is>
          <t>F</t>
        </is>
      </c>
      <c r="I2423" s="5" t="inlineStr">
        <is>
          <t>Permanent</t>
        </is>
      </c>
      <c r="J2423" s="5" t="inlineStr">
        <is>
          <t>Hybrid</t>
        </is>
      </c>
      <c r="K2423" s="5" t="n">
        <v>0.8</v>
      </c>
      <c r="L2423" s="5" t="n">
        <v>32</v>
      </c>
      <c r="M2423" s="5" t="n">
        <v>3</v>
      </c>
      <c r="N2423" s="41" t="n">
        <v>29280</v>
      </c>
      <c r="O2423" s="41" t="n">
        <v>1440</v>
      </c>
      <c r="P2423" s="41" t="n">
        <v>0</v>
      </c>
      <c r="Q2423" s="41" t="n">
        <v>0</v>
      </c>
      <c r="R2423" s="41" t="n">
        <v>0</v>
      </c>
      <c r="S2423" s="28">
        <f>L2423*Settings!$C$7</f>
        <v/>
      </c>
      <c r="T2423" s="34">
        <f>O2423+P2423+Q2423+R2423</f>
        <v/>
      </c>
      <c r="U2423" s="34">
        <f>N2423+T2423</f>
        <v/>
      </c>
      <c r="V2423" s="33">
        <f>N2423/S2423</f>
        <v/>
      </c>
      <c r="W2423" s="33">
        <f>T2423/S2423</f>
        <v/>
      </c>
      <c r="X2423" s="33">
        <f>U2423/S2423</f>
        <v/>
      </c>
      <c r="Y2423" s="4">
        <f>IF(T2423&gt;0,1,0)</f>
        <v/>
      </c>
      <c r="Z2423" s="4">
        <f>INDEX('Job Evaluation'!$I$5:$I$40,MATCH(G2423,'Job Evaluation'!$A$5:$A$40,0))</f>
        <v/>
      </c>
      <c r="AA2423" s="4">
        <f>SUMPRODUCT(($C$2:$C$3444=C2423)*($X$2:$X$3444&lt;X2423))+SUMPRODUCT(($C$2:C2423=C2423)*($X$2:X2423=X2423))</f>
        <v/>
      </c>
      <c r="AB2423" s="4">
        <f>MIN(4,INT((AA2423-1)*4/COUNTIF($C$2:$C$3444,C2423))+1)</f>
        <v/>
      </c>
    </row>
    <row r="2424">
      <c r="A2424" s="5" t="inlineStr">
        <is>
          <t>W02820</t>
        </is>
      </c>
      <c r="B2424" s="5" t="inlineStr">
        <is>
          <t>PL · Kraków</t>
        </is>
      </c>
      <c r="C2424" s="5" t="inlineStr">
        <is>
          <t>PL</t>
        </is>
      </c>
      <c r="D2424" s="5" t="inlineStr">
        <is>
          <t>Krakow</t>
        </is>
      </c>
      <c r="E2424" s="5" t="inlineStr">
        <is>
          <t>Operations</t>
        </is>
      </c>
      <c r="F2424" s="5" t="inlineStr">
        <is>
          <t>L1</t>
        </is>
      </c>
      <c r="G2424" s="5" t="inlineStr">
        <is>
          <t>Operations L1</t>
        </is>
      </c>
      <c r="H2424" s="5" t="inlineStr">
        <is>
          <t>M</t>
        </is>
      </c>
      <c r="I2424" s="5" t="inlineStr">
        <is>
          <t>Permanent</t>
        </is>
      </c>
      <c r="J2424" s="5" t="inlineStr">
        <is>
          <t>Hybrid</t>
        </is>
      </c>
      <c r="K2424" s="5" t="n">
        <v>0.8</v>
      </c>
      <c r="L2424" s="5" t="n">
        <v>32</v>
      </c>
      <c r="M2424" s="5" t="n">
        <v>3</v>
      </c>
      <c r="N2424" s="41" t="n">
        <v>16360</v>
      </c>
      <c r="O2424" s="41" t="n">
        <v>0</v>
      </c>
      <c r="P2424" s="41" t="n">
        <v>0</v>
      </c>
      <c r="Q2424" s="41" t="n">
        <v>0</v>
      </c>
      <c r="R2424" s="41" t="n">
        <v>0</v>
      </c>
      <c r="S2424" s="28">
        <f>L2424*Settings!$C$7</f>
        <v/>
      </c>
      <c r="T2424" s="34">
        <f>O2424+P2424+Q2424+R2424</f>
        <v/>
      </c>
      <c r="U2424" s="34">
        <f>N2424+T2424</f>
        <v/>
      </c>
      <c r="V2424" s="33">
        <f>N2424/S2424</f>
        <v/>
      </c>
      <c r="W2424" s="33">
        <f>T2424/S2424</f>
        <v/>
      </c>
      <c r="X2424" s="33">
        <f>U2424/S2424</f>
        <v/>
      </c>
      <c r="Y2424" s="4">
        <f>IF(T2424&gt;0,1,0)</f>
        <v/>
      </c>
      <c r="Z2424" s="4">
        <f>INDEX('Job Evaluation'!$I$5:$I$40,MATCH(G2424,'Job Evaluation'!$A$5:$A$40,0))</f>
        <v/>
      </c>
      <c r="AA2424" s="4">
        <f>SUMPRODUCT(($C$2:$C$3444=C2424)*($X$2:$X$3444&lt;X2424))+SUMPRODUCT(($C$2:C2424=C2424)*($X$2:X2424=X2424))</f>
        <v/>
      </c>
      <c r="AB2424" s="4">
        <f>MIN(4,INT((AA2424-1)*4/COUNTIF($C$2:$C$3444,C2424))+1)</f>
        <v/>
      </c>
    </row>
    <row r="2425">
      <c r="A2425" s="5" t="inlineStr">
        <is>
          <t>W02821</t>
        </is>
      </c>
      <c r="B2425" s="5" t="inlineStr">
        <is>
          <t>DE · Munich</t>
        </is>
      </c>
      <c r="C2425" s="5" t="inlineStr">
        <is>
          <t>DE</t>
        </is>
      </c>
      <c r="D2425" s="5" t="inlineStr">
        <is>
          <t>Munich</t>
        </is>
      </c>
      <c r="E2425" s="5" t="inlineStr">
        <is>
          <t>Tech</t>
        </is>
      </c>
      <c r="F2425" s="5" t="inlineStr">
        <is>
          <t>L1</t>
        </is>
      </c>
      <c r="G2425" s="5" t="inlineStr">
        <is>
          <t>Tech L1</t>
        </is>
      </c>
      <c r="H2425" s="5" t="inlineStr">
        <is>
          <t>M</t>
        </is>
      </c>
      <c r="I2425" s="5" t="inlineStr">
        <is>
          <t>Fixed-term</t>
        </is>
      </c>
      <c r="J2425" s="5" t="inlineStr">
        <is>
          <t>Onsite</t>
        </is>
      </c>
      <c r="K2425" s="5" t="n">
        <v>1</v>
      </c>
      <c r="L2425" s="5" t="n">
        <v>40</v>
      </c>
      <c r="M2425" s="5" t="n">
        <v>2</v>
      </c>
      <c r="N2425" s="41" t="n">
        <v>44250</v>
      </c>
      <c r="O2425" s="41" t="n">
        <v>0</v>
      </c>
      <c r="P2425" s="41" t="n">
        <v>0</v>
      </c>
      <c r="Q2425" s="41" t="n">
        <v>0</v>
      </c>
      <c r="R2425" s="41" t="n">
        <v>0</v>
      </c>
      <c r="S2425" s="28">
        <f>L2425*Settings!$C$7</f>
        <v/>
      </c>
      <c r="T2425" s="34">
        <f>O2425+P2425+Q2425+R2425</f>
        <v/>
      </c>
      <c r="U2425" s="34">
        <f>N2425+T2425</f>
        <v/>
      </c>
      <c r="V2425" s="33">
        <f>N2425/S2425</f>
        <v/>
      </c>
      <c r="W2425" s="33">
        <f>T2425/S2425</f>
        <v/>
      </c>
      <c r="X2425" s="33">
        <f>U2425/S2425</f>
        <v/>
      </c>
      <c r="Y2425" s="4">
        <f>IF(T2425&gt;0,1,0)</f>
        <v/>
      </c>
      <c r="Z2425" s="4">
        <f>INDEX('Job Evaluation'!$I$5:$I$40,MATCH(G2425,'Job Evaluation'!$A$5:$A$40,0))</f>
        <v/>
      </c>
      <c r="AA2425" s="4">
        <f>SUMPRODUCT(($C$2:$C$3444=C2425)*($X$2:$X$3444&lt;X2425))+SUMPRODUCT(($C$2:C2425=C2425)*($X$2:X2425=X2425))</f>
        <v/>
      </c>
      <c r="AB2425" s="4">
        <f>MIN(4,INT((AA2425-1)*4/COUNTIF($C$2:$C$3444,C2425))+1)</f>
        <v/>
      </c>
    </row>
    <row r="2426">
      <c r="A2426" s="5" t="inlineStr">
        <is>
          <t>W02822</t>
        </is>
      </c>
      <c r="B2426" s="5" t="inlineStr">
        <is>
          <t>ES · Barcelona</t>
        </is>
      </c>
      <c r="C2426" s="5" t="inlineStr">
        <is>
          <t>ES</t>
        </is>
      </c>
      <c r="D2426" s="5" t="inlineStr">
        <is>
          <t>Barcelona</t>
        </is>
      </c>
      <c r="E2426" s="5" t="inlineStr">
        <is>
          <t>HR</t>
        </is>
      </c>
      <c r="F2426" s="5" t="inlineStr">
        <is>
          <t>L2</t>
        </is>
      </c>
      <c r="G2426" s="5" t="inlineStr">
        <is>
          <t>HR L2</t>
        </is>
      </c>
      <c r="H2426" s="5" t="inlineStr">
        <is>
          <t>F</t>
        </is>
      </c>
      <c r="I2426" s="5" t="inlineStr">
        <is>
          <t>Fixed-term</t>
        </is>
      </c>
      <c r="J2426" s="5" t="inlineStr">
        <is>
          <t>Onsite</t>
        </is>
      </c>
      <c r="K2426" s="5" t="n">
        <v>1</v>
      </c>
      <c r="L2426" s="5" t="n">
        <v>40</v>
      </c>
      <c r="M2426" s="5" t="n">
        <v>1</v>
      </c>
      <c r="N2426" s="41" t="n">
        <v>27700</v>
      </c>
      <c r="O2426" s="41" t="n">
        <v>0</v>
      </c>
      <c r="P2426" s="41" t="n">
        <v>0</v>
      </c>
      <c r="Q2426" s="41" t="n">
        <v>0</v>
      </c>
      <c r="R2426" s="41" t="n">
        <v>0</v>
      </c>
      <c r="S2426" s="28">
        <f>L2426*Settings!$C$7</f>
        <v/>
      </c>
      <c r="T2426" s="34">
        <f>O2426+P2426+Q2426+R2426</f>
        <v/>
      </c>
      <c r="U2426" s="34">
        <f>N2426+T2426</f>
        <v/>
      </c>
      <c r="V2426" s="33">
        <f>N2426/S2426</f>
        <v/>
      </c>
      <c r="W2426" s="33">
        <f>T2426/S2426</f>
        <v/>
      </c>
      <c r="X2426" s="33">
        <f>U2426/S2426</f>
        <v/>
      </c>
      <c r="Y2426" s="4">
        <f>IF(T2426&gt;0,1,0)</f>
        <v/>
      </c>
      <c r="Z2426" s="4">
        <f>INDEX('Job Evaluation'!$I$5:$I$40,MATCH(G2426,'Job Evaluation'!$A$5:$A$40,0))</f>
        <v/>
      </c>
      <c r="AA2426" s="4">
        <f>SUMPRODUCT(($C$2:$C$3444=C2426)*($X$2:$X$3444&lt;X2426))+SUMPRODUCT(($C$2:C2426=C2426)*($X$2:X2426=X2426))</f>
        <v/>
      </c>
      <c r="AB2426" s="4">
        <f>MIN(4,INT((AA2426-1)*4/COUNTIF($C$2:$C$3444,C2426))+1)</f>
        <v/>
      </c>
    </row>
    <row r="2427">
      <c r="A2427" s="5" t="inlineStr">
        <is>
          <t>W02823</t>
        </is>
      </c>
      <c r="B2427" s="5" t="inlineStr">
        <is>
          <t>DE · Munich</t>
        </is>
      </c>
      <c r="C2427" s="5" t="inlineStr">
        <is>
          <t>DE</t>
        </is>
      </c>
      <c r="D2427" s="5" t="inlineStr">
        <is>
          <t>Munich</t>
        </is>
      </c>
      <c r="E2427" s="5" t="inlineStr">
        <is>
          <t>Tech</t>
        </is>
      </c>
      <c r="F2427" s="5" t="inlineStr">
        <is>
          <t>L2</t>
        </is>
      </c>
      <c r="G2427" s="5" t="inlineStr">
        <is>
          <t>Tech L2</t>
        </is>
      </c>
      <c r="H2427" s="5" t="inlineStr">
        <is>
          <t>F</t>
        </is>
      </c>
      <c r="I2427" s="5" t="inlineStr">
        <is>
          <t>Permanent</t>
        </is>
      </c>
      <c r="J2427" s="5" t="inlineStr">
        <is>
          <t>Hybrid</t>
        </is>
      </c>
      <c r="K2427" s="5" t="n">
        <v>1</v>
      </c>
      <c r="L2427" s="5" t="n">
        <v>40</v>
      </c>
      <c r="M2427" s="5" t="n">
        <v>3</v>
      </c>
      <c r="N2427" s="41" t="n">
        <v>52050</v>
      </c>
      <c r="O2427" s="41" t="n">
        <v>0</v>
      </c>
      <c r="P2427" s="41" t="n">
        <v>0</v>
      </c>
      <c r="Q2427" s="41" t="n">
        <v>0</v>
      </c>
      <c r="R2427" s="41" t="n">
        <v>0</v>
      </c>
      <c r="S2427" s="28">
        <f>L2427*Settings!$C$7</f>
        <v/>
      </c>
      <c r="T2427" s="34">
        <f>O2427+P2427+Q2427+R2427</f>
        <v/>
      </c>
      <c r="U2427" s="34">
        <f>N2427+T2427</f>
        <v/>
      </c>
      <c r="V2427" s="33">
        <f>N2427/S2427</f>
        <v/>
      </c>
      <c r="W2427" s="33">
        <f>T2427/S2427</f>
        <v/>
      </c>
      <c r="X2427" s="33">
        <f>U2427/S2427</f>
        <v/>
      </c>
      <c r="Y2427" s="4">
        <f>IF(T2427&gt;0,1,0)</f>
        <v/>
      </c>
      <c r="Z2427" s="4">
        <f>INDEX('Job Evaluation'!$I$5:$I$40,MATCH(G2427,'Job Evaluation'!$A$5:$A$40,0))</f>
        <v/>
      </c>
      <c r="AA2427" s="4">
        <f>SUMPRODUCT(($C$2:$C$3444=C2427)*($X$2:$X$3444&lt;X2427))+SUMPRODUCT(($C$2:C2427=C2427)*($X$2:X2427=X2427))</f>
        <v/>
      </c>
      <c r="AB2427" s="4">
        <f>MIN(4,INT((AA2427-1)*4/COUNTIF($C$2:$C$3444,C2427))+1)</f>
        <v/>
      </c>
    </row>
    <row r="2428">
      <c r="A2428" s="5" t="inlineStr">
        <is>
          <t>W02824</t>
        </is>
      </c>
      <c r="B2428" s="5" t="inlineStr">
        <is>
          <t>PL · Kraków</t>
        </is>
      </c>
      <c r="C2428" s="5" t="inlineStr">
        <is>
          <t>PL</t>
        </is>
      </c>
      <c r="D2428" s="5" t="inlineStr">
        <is>
          <t>Krakow</t>
        </is>
      </c>
      <c r="E2428" s="5" t="inlineStr">
        <is>
          <t>Customer Service</t>
        </is>
      </c>
      <c r="F2428" s="5" t="inlineStr">
        <is>
          <t>L4</t>
        </is>
      </c>
      <c r="G2428" s="5" t="inlineStr">
        <is>
          <t>Customer Service L4</t>
        </is>
      </c>
      <c r="H2428" s="5" t="inlineStr">
        <is>
          <t>F</t>
        </is>
      </c>
      <c r="I2428" s="5" t="inlineStr">
        <is>
          <t>Permanent</t>
        </is>
      </c>
      <c r="J2428" s="5" t="inlineStr">
        <is>
          <t>Onsite</t>
        </is>
      </c>
      <c r="K2428" s="5" t="n">
        <v>1</v>
      </c>
      <c r="L2428" s="5" t="n">
        <v>40</v>
      </c>
      <c r="M2428" s="5" t="n">
        <v>1</v>
      </c>
      <c r="N2428" s="41" t="n">
        <v>40600</v>
      </c>
      <c r="O2428" s="41" t="n">
        <v>0</v>
      </c>
      <c r="P2428" s="41" t="n">
        <v>0</v>
      </c>
      <c r="Q2428" s="41" t="n">
        <v>0</v>
      </c>
      <c r="R2428" s="41" t="n">
        <v>0</v>
      </c>
      <c r="S2428" s="28">
        <f>L2428*Settings!$C$7</f>
        <v/>
      </c>
      <c r="T2428" s="34">
        <f>O2428+P2428+Q2428+R2428</f>
        <v/>
      </c>
      <c r="U2428" s="34">
        <f>N2428+T2428</f>
        <v/>
      </c>
      <c r="V2428" s="33">
        <f>N2428/S2428</f>
        <v/>
      </c>
      <c r="W2428" s="33">
        <f>T2428/S2428</f>
        <v/>
      </c>
      <c r="X2428" s="33">
        <f>U2428/S2428</f>
        <v/>
      </c>
      <c r="Y2428" s="4">
        <f>IF(T2428&gt;0,1,0)</f>
        <v/>
      </c>
      <c r="Z2428" s="4">
        <f>INDEX('Job Evaluation'!$I$5:$I$40,MATCH(G2428,'Job Evaluation'!$A$5:$A$40,0))</f>
        <v/>
      </c>
      <c r="AA2428" s="4">
        <f>SUMPRODUCT(($C$2:$C$3444=C2428)*($X$2:$X$3444&lt;X2428))+SUMPRODUCT(($C$2:C2428=C2428)*($X$2:X2428=X2428))</f>
        <v/>
      </c>
      <c r="AB2428" s="4">
        <f>MIN(4,INT((AA2428-1)*4/COUNTIF($C$2:$C$3444,C2428))+1)</f>
        <v/>
      </c>
    </row>
    <row r="2429">
      <c r="A2429" s="5" t="inlineStr">
        <is>
          <t>W02825</t>
        </is>
      </c>
      <c r="B2429" s="5" t="inlineStr">
        <is>
          <t>DE · Munich</t>
        </is>
      </c>
      <c r="C2429" s="5" t="inlineStr">
        <is>
          <t>DE</t>
        </is>
      </c>
      <c r="D2429" s="5" t="inlineStr">
        <is>
          <t>Munich</t>
        </is>
      </c>
      <c r="E2429" s="5" t="inlineStr">
        <is>
          <t>Sales</t>
        </is>
      </c>
      <c r="F2429" s="5" t="inlineStr">
        <is>
          <t>L2</t>
        </is>
      </c>
      <c r="G2429" s="5" t="inlineStr">
        <is>
          <t>Sales L2</t>
        </is>
      </c>
      <c r="H2429" s="5" t="inlineStr">
        <is>
          <t>F</t>
        </is>
      </c>
      <c r="I2429" s="5" t="inlineStr">
        <is>
          <t>Permanent</t>
        </is>
      </c>
      <c r="J2429" s="5" t="inlineStr">
        <is>
          <t>Onsite</t>
        </is>
      </c>
      <c r="K2429" s="5" t="n">
        <v>0.8</v>
      </c>
      <c r="L2429" s="5" t="n">
        <v>32</v>
      </c>
      <c r="M2429" s="5" t="n">
        <v>4</v>
      </c>
      <c r="N2429" s="41" t="n">
        <v>35160</v>
      </c>
      <c r="O2429" s="41" t="n">
        <v>0</v>
      </c>
      <c r="P2429" s="41" t="n">
        <v>5280</v>
      </c>
      <c r="Q2429" s="41" t="n">
        <v>0</v>
      </c>
      <c r="R2429" s="41" t="n">
        <v>0</v>
      </c>
      <c r="S2429" s="28">
        <f>L2429*Settings!$C$7</f>
        <v/>
      </c>
      <c r="T2429" s="34">
        <f>O2429+P2429+Q2429+R2429</f>
        <v/>
      </c>
      <c r="U2429" s="34">
        <f>N2429+T2429</f>
        <v/>
      </c>
      <c r="V2429" s="33">
        <f>N2429/S2429</f>
        <v/>
      </c>
      <c r="W2429" s="33">
        <f>T2429/S2429</f>
        <v/>
      </c>
      <c r="X2429" s="33">
        <f>U2429/S2429</f>
        <v/>
      </c>
      <c r="Y2429" s="4">
        <f>IF(T2429&gt;0,1,0)</f>
        <v/>
      </c>
      <c r="Z2429" s="4">
        <f>INDEX('Job Evaluation'!$I$5:$I$40,MATCH(G2429,'Job Evaluation'!$A$5:$A$40,0))</f>
        <v/>
      </c>
      <c r="AA2429" s="4">
        <f>SUMPRODUCT(($C$2:$C$3444=C2429)*($X$2:$X$3444&lt;X2429))+SUMPRODUCT(($C$2:C2429=C2429)*($X$2:X2429=X2429))</f>
        <v/>
      </c>
      <c r="AB2429" s="4">
        <f>MIN(4,INT((AA2429-1)*4/COUNTIF($C$2:$C$3444,C2429))+1)</f>
        <v/>
      </c>
    </row>
    <row r="2430">
      <c r="A2430" s="5" t="inlineStr">
        <is>
          <t>W02826</t>
        </is>
      </c>
      <c r="B2430" s="5" t="inlineStr">
        <is>
          <t>PL · Kraków</t>
        </is>
      </c>
      <c r="C2430" s="5" t="inlineStr">
        <is>
          <t>PL</t>
        </is>
      </c>
      <c r="D2430" s="5" t="inlineStr">
        <is>
          <t>Krakow</t>
        </is>
      </c>
      <c r="E2430" s="5" t="inlineStr">
        <is>
          <t>Finance</t>
        </is>
      </c>
      <c r="F2430" s="5" t="inlineStr">
        <is>
          <t>L1</t>
        </is>
      </c>
      <c r="G2430" s="5" t="inlineStr">
        <is>
          <t>Finance L1</t>
        </is>
      </c>
      <c r="H2430" s="5" t="inlineStr">
        <is>
          <t>M</t>
        </is>
      </c>
      <c r="I2430" s="5" t="inlineStr">
        <is>
          <t>Permanent</t>
        </is>
      </c>
      <c r="J2430" s="5" t="inlineStr">
        <is>
          <t>Hybrid</t>
        </is>
      </c>
      <c r="K2430" s="5" t="n">
        <v>0.8</v>
      </c>
      <c r="L2430" s="5" t="n">
        <v>32</v>
      </c>
      <c r="M2430" s="5" t="n">
        <v>3</v>
      </c>
      <c r="N2430" s="41" t="n">
        <v>19120</v>
      </c>
      <c r="O2430" s="41" t="n">
        <v>0</v>
      </c>
      <c r="P2430" s="41" t="n">
        <v>0</v>
      </c>
      <c r="Q2430" s="41" t="n">
        <v>0</v>
      </c>
      <c r="R2430" s="41" t="n">
        <v>0</v>
      </c>
      <c r="S2430" s="28">
        <f>L2430*Settings!$C$7</f>
        <v/>
      </c>
      <c r="T2430" s="34">
        <f>O2430+P2430+Q2430+R2430</f>
        <v/>
      </c>
      <c r="U2430" s="34">
        <f>N2430+T2430</f>
        <v/>
      </c>
      <c r="V2430" s="33">
        <f>N2430/S2430</f>
        <v/>
      </c>
      <c r="W2430" s="33">
        <f>T2430/S2430</f>
        <v/>
      </c>
      <c r="X2430" s="33">
        <f>U2430/S2430</f>
        <v/>
      </c>
      <c r="Y2430" s="4">
        <f>IF(T2430&gt;0,1,0)</f>
        <v/>
      </c>
      <c r="Z2430" s="4">
        <f>INDEX('Job Evaluation'!$I$5:$I$40,MATCH(G2430,'Job Evaluation'!$A$5:$A$40,0))</f>
        <v/>
      </c>
      <c r="AA2430" s="4">
        <f>SUMPRODUCT(($C$2:$C$3444=C2430)*($X$2:$X$3444&lt;X2430))+SUMPRODUCT(($C$2:C2430=C2430)*($X$2:X2430=X2430))</f>
        <v/>
      </c>
      <c r="AB2430" s="4">
        <f>MIN(4,INT((AA2430-1)*4/COUNTIF($C$2:$C$3444,C2430))+1)</f>
        <v/>
      </c>
    </row>
    <row r="2431">
      <c r="A2431" s="5" t="inlineStr">
        <is>
          <t>W02827</t>
        </is>
      </c>
      <c r="B2431" s="5" t="inlineStr">
        <is>
          <t>PL · Kraków</t>
        </is>
      </c>
      <c r="C2431" s="5" t="inlineStr">
        <is>
          <t>PL</t>
        </is>
      </c>
      <c r="D2431" s="5" t="inlineStr">
        <is>
          <t>Krakow</t>
        </is>
      </c>
      <c r="E2431" s="5" t="inlineStr">
        <is>
          <t>Customer Service</t>
        </is>
      </c>
      <c r="F2431" s="5" t="inlineStr">
        <is>
          <t>L1</t>
        </is>
      </c>
      <c r="G2431" s="5" t="inlineStr">
        <is>
          <t>Customer Service L1</t>
        </is>
      </c>
      <c r="H2431" s="5" t="inlineStr">
        <is>
          <t>F</t>
        </is>
      </c>
      <c r="I2431" s="5" t="inlineStr">
        <is>
          <t>Permanent</t>
        </is>
      </c>
      <c r="J2431" s="5" t="inlineStr">
        <is>
          <t>Remote</t>
        </is>
      </c>
      <c r="K2431" s="5" t="n">
        <v>1</v>
      </c>
      <c r="L2431" s="5" t="n">
        <v>40</v>
      </c>
      <c r="M2431" s="5" t="n">
        <v>3</v>
      </c>
      <c r="N2431" s="41" t="n">
        <v>18400</v>
      </c>
      <c r="O2431" s="41" t="n">
        <v>0</v>
      </c>
      <c r="P2431" s="41" t="n">
        <v>0</v>
      </c>
      <c r="Q2431" s="41" t="n">
        <v>0</v>
      </c>
      <c r="R2431" s="41" t="n">
        <v>0</v>
      </c>
      <c r="S2431" s="28">
        <f>L2431*Settings!$C$7</f>
        <v/>
      </c>
      <c r="T2431" s="34">
        <f>O2431+P2431+Q2431+R2431</f>
        <v/>
      </c>
      <c r="U2431" s="34">
        <f>N2431+T2431</f>
        <v/>
      </c>
      <c r="V2431" s="33">
        <f>N2431/S2431</f>
        <v/>
      </c>
      <c r="W2431" s="33">
        <f>T2431/S2431</f>
        <v/>
      </c>
      <c r="X2431" s="33">
        <f>U2431/S2431</f>
        <v/>
      </c>
      <c r="Y2431" s="4">
        <f>IF(T2431&gt;0,1,0)</f>
        <v/>
      </c>
      <c r="Z2431" s="4">
        <f>INDEX('Job Evaluation'!$I$5:$I$40,MATCH(G2431,'Job Evaluation'!$A$5:$A$40,0))</f>
        <v/>
      </c>
      <c r="AA2431" s="4">
        <f>SUMPRODUCT(($C$2:$C$3444=C2431)*($X$2:$X$3444&lt;X2431))+SUMPRODUCT(($C$2:C2431=C2431)*($X$2:X2431=X2431))</f>
        <v/>
      </c>
      <c r="AB2431" s="4">
        <f>MIN(4,INT((AA2431-1)*4/COUNTIF($C$2:$C$3444,C2431))+1)</f>
        <v/>
      </c>
    </row>
    <row r="2432">
      <c r="A2432" s="5" t="inlineStr">
        <is>
          <t>W02828</t>
        </is>
      </c>
      <c r="B2432" s="5" t="inlineStr">
        <is>
          <t>PL · Kraków</t>
        </is>
      </c>
      <c r="C2432" s="5" t="inlineStr">
        <is>
          <t>PL</t>
        </is>
      </c>
      <c r="D2432" s="5" t="inlineStr">
        <is>
          <t>Krakow</t>
        </is>
      </c>
      <c r="E2432" s="5" t="inlineStr">
        <is>
          <t>Operations</t>
        </is>
      </c>
      <c r="F2432" s="5" t="inlineStr">
        <is>
          <t>L1</t>
        </is>
      </c>
      <c r="G2432" s="5" t="inlineStr">
        <is>
          <t>Operations L1</t>
        </is>
      </c>
      <c r="H2432" s="5" t="inlineStr">
        <is>
          <t>M</t>
        </is>
      </c>
      <c r="I2432" s="5" t="inlineStr">
        <is>
          <t>Permanent</t>
        </is>
      </c>
      <c r="J2432" s="5" t="inlineStr">
        <is>
          <t>Hybrid</t>
        </is>
      </c>
      <c r="K2432" s="5" t="n">
        <v>1</v>
      </c>
      <c r="L2432" s="5" t="n">
        <v>40</v>
      </c>
      <c r="M2432" s="5" t="n">
        <v>2</v>
      </c>
      <c r="N2432" s="41" t="n">
        <v>21200</v>
      </c>
      <c r="O2432" s="41" t="n">
        <v>0</v>
      </c>
      <c r="P2432" s="41" t="n">
        <v>0</v>
      </c>
      <c r="Q2432" s="41" t="n">
        <v>0</v>
      </c>
      <c r="R2432" s="41" t="n">
        <v>0</v>
      </c>
      <c r="S2432" s="28">
        <f>L2432*Settings!$C$7</f>
        <v/>
      </c>
      <c r="T2432" s="34">
        <f>O2432+P2432+Q2432+R2432</f>
        <v/>
      </c>
      <c r="U2432" s="34">
        <f>N2432+T2432</f>
        <v/>
      </c>
      <c r="V2432" s="33">
        <f>N2432/S2432</f>
        <v/>
      </c>
      <c r="W2432" s="33">
        <f>T2432/S2432</f>
        <v/>
      </c>
      <c r="X2432" s="33">
        <f>U2432/S2432</f>
        <v/>
      </c>
      <c r="Y2432" s="4">
        <f>IF(T2432&gt;0,1,0)</f>
        <v/>
      </c>
      <c r="Z2432" s="4">
        <f>INDEX('Job Evaluation'!$I$5:$I$40,MATCH(G2432,'Job Evaluation'!$A$5:$A$40,0))</f>
        <v/>
      </c>
      <c r="AA2432" s="4">
        <f>SUMPRODUCT(($C$2:$C$3444=C2432)*($X$2:$X$3444&lt;X2432))+SUMPRODUCT(($C$2:C2432=C2432)*($X$2:X2432=X2432))</f>
        <v/>
      </c>
      <c r="AB2432" s="4">
        <f>MIN(4,INT((AA2432-1)*4/COUNTIF($C$2:$C$3444,C2432))+1)</f>
        <v/>
      </c>
    </row>
    <row r="2433">
      <c r="A2433" s="5" t="inlineStr">
        <is>
          <t>W02829</t>
        </is>
      </c>
      <c r="B2433" s="5" t="inlineStr">
        <is>
          <t>IT · Milan</t>
        </is>
      </c>
      <c r="C2433" s="5" t="inlineStr">
        <is>
          <t>IT</t>
        </is>
      </c>
      <c r="D2433" s="5" t="inlineStr">
        <is>
          <t>Milan</t>
        </is>
      </c>
      <c r="E2433" s="5" t="inlineStr">
        <is>
          <t>Sales</t>
        </is>
      </c>
      <c r="F2433" s="5" t="inlineStr">
        <is>
          <t>L1</t>
        </is>
      </c>
      <c r="G2433" s="5" t="inlineStr">
        <is>
          <t>Sales L1</t>
        </is>
      </c>
      <c r="H2433" s="5" t="inlineStr">
        <is>
          <t>M</t>
        </is>
      </c>
      <c r="I2433" s="5" t="inlineStr">
        <is>
          <t>Permanent</t>
        </is>
      </c>
      <c r="J2433" s="5" t="inlineStr">
        <is>
          <t>Hybrid</t>
        </is>
      </c>
      <c r="K2433" s="5" t="n">
        <v>1</v>
      </c>
      <c r="L2433" s="5" t="n">
        <v>40</v>
      </c>
      <c r="M2433" s="5" t="n">
        <v>3</v>
      </c>
      <c r="N2433" s="41" t="n">
        <v>27600</v>
      </c>
      <c r="O2433" s="41" t="n">
        <v>0</v>
      </c>
      <c r="P2433" s="41" t="n">
        <v>3810</v>
      </c>
      <c r="Q2433" s="41" t="n">
        <v>0</v>
      </c>
      <c r="R2433" s="41" t="n">
        <v>0</v>
      </c>
      <c r="S2433" s="28">
        <f>L2433*Settings!$C$7</f>
        <v/>
      </c>
      <c r="T2433" s="34">
        <f>O2433+P2433+Q2433+R2433</f>
        <v/>
      </c>
      <c r="U2433" s="34">
        <f>N2433+T2433</f>
        <v/>
      </c>
      <c r="V2433" s="33">
        <f>N2433/S2433</f>
        <v/>
      </c>
      <c r="W2433" s="33">
        <f>T2433/S2433</f>
        <v/>
      </c>
      <c r="X2433" s="33">
        <f>U2433/S2433</f>
        <v/>
      </c>
      <c r="Y2433" s="4">
        <f>IF(T2433&gt;0,1,0)</f>
        <v/>
      </c>
      <c r="Z2433" s="4">
        <f>INDEX('Job Evaluation'!$I$5:$I$40,MATCH(G2433,'Job Evaluation'!$A$5:$A$40,0))</f>
        <v/>
      </c>
      <c r="AA2433" s="4">
        <f>SUMPRODUCT(($C$2:$C$3444=C2433)*($X$2:$X$3444&lt;X2433))+SUMPRODUCT(($C$2:C2433=C2433)*($X$2:X2433=X2433))</f>
        <v/>
      </c>
      <c r="AB2433" s="4">
        <f>MIN(4,INT((AA2433-1)*4/COUNTIF($C$2:$C$3444,C2433))+1)</f>
        <v/>
      </c>
    </row>
    <row r="2434">
      <c r="A2434" s="5" t="inlineStr">
        <is>
          <t>W02830</t>
        </is>
      </c>
      <c r="B2434" s="5" t="inlineStr">
        <is>
          <t>ES · Barcelona</t>
        </is>
      </c>
      <c r="C2434" s="5" t="inlineStr">
        <is>
          <t>ES</t>
        </is>
      </c>
      <c r="D2434" s="5" t="inlineStr">
        <is>
          <t>Barcelona</t>
        </is>
      </c>
      <c r="E2434" s="5" t="inlineStr">
        <is>
          <t>Customer Service</t>
        </is>
      </c>
      <c r="F2434" s="5" t="inlineStr">
        <is>
          <t>L1</t>
        </is>
      </c>
      <c r="G2434" s="5" t="inlineStr">
        <is>
          <t>Customer Service L1</t>
        </is>
      </c>
      <c r="H2434" s="5" t="inlineStr">
        <is>
          <t>F</t>
        </is>
      </c>
      <c r="I2434" s="5" t="inlineStr">
        <is>
          <t>Permanent</t>
        </is>
      </c>
      <c r="J2434" s="5" t="inlineStr">
        <is>
          <t>Hybrid</t>
        </is>
      </c>
      <c r="K2434" s="5" t="n">
        <v>1</v>
      </c>
      <c r="L2434" s="5" t="n">
        <v>40</v>
      </c>
      <c r="M2434" s="5" t="n">
        <v>3</v>
      </c>
      <c r="N2434" s="41" t="n">
        <v>24100</v>
      </c>
      <c r="O2434" s="41" t="n">
        <v>0</v>
      </c>
      <c r="P2434" s="41" t="n">
        <v>0</v>
      </c>
      <c r="Q2434" s="41" t="n">
        <v>0</v>
      </c>
      <c r="R2434" s="41" t="n">
        <v>0</v>
      </c>
      <c r="S2434" s="28">
        <f>L2434*Settings!$C$7</f>
        <v/>
      </c>
      <c r="T2434" s="34">
        <f>O2434+P2434+Q2434+R2434</f>
        <v/>
      </c>
      <c r="U2434" s="34">
        <f>N2434+T2434</f>
        <v/>
      </c>
      <c r="V2434" s="33">
        <f>N2434/S2434</f>
        <v/>
      </c>
      <c r="W2434" s="33">
        <f>T2434/S2434</f>
        <v/>
      </c>
      <c r="X2434" s="33">
        <f>U2434/S2434</f>
        <v/>
      </c>
      <c r="Y2434" s="4">
        <f>IF(T2434&gt;0,1,0)</f>
        <v/>
      </c>
      <c r="Z2434" s="4">
        <f>INDEX('Job Evaluation'!$I$5:$I$40,MATCH(G2434,'Job Evaluation'!$A$5:$A$40,0))</f>
        <v/>
      </c>
      <c r="AA2434" s="4">
        <f>SUMPRODUCT(($C$2:$C$3444=C2434)*($X$2:$X$3444&lt;X2434))+SUMPRODUCT(($C$2:C2434=C2434)*($X$2:X2434=X2434))</f>
        <v/>
      </c>
      <c r="AB2434" s="4">
        <f>MIN(4,INT((AA2434-1)*4/COUNTIF($C$2:$C$3444,C2434))+1)</f>
        <v/>
      </c>
    </row>
    <row r="2435">
      <c r="A2435" s="5" t="inlineStr">
        <is>
          <t>W02831</t>
        </is>
      </c>
      <c r="B2435" s="5" t="inlineStr">
        <is>
          <t>ES · Barcelona</t>
        </is>
      </c>
      <c r="C2435" s="5" t="inlineStr">
        <is>
          <t>ES</t>
        </is>
      </c>
      <c r="D2435" s="5" t="inlineStr">
        <is>
          <t>Barcelona</t>
        </is>
      </c>
      <c r="E2435" s="5" t="inlineStr">
        <is>
          <t>Tech</t>
        </is>
      </c>
      <c r="F2435" s="5" t="inlineStr">
        <is>
          <t>L1</t>
        </is>
      </c>
      <c r="G2435" s="5" t="inlineStr">
        <is>
          <t>Tech L1</t>
        </is>
      </c>
      <c r="H2435" s="5" t="inlineStr">
        <is>
          <t>F</t>
        </is>
      </c>
      <c r="I2435" s="5" t="inlineStr">
        <is>
          <t>Permanent</t>
        </is>
      </c>
      <c r="J2435" s="5" t="inlineStr">
        <is>
          <t>Hybrid</t>
        </is>
      </c>
      <c r="K2435" s="5" t="n">
        <v>1</v>
      </c>
      <c r="L2435" s="5" t="n">
        <v>40</v>
      </c>
      <c r="M2435" s="5" t="n">
        <v>3</v>
      </c>
      <c r="N2435" s="41" t="n">
        <v>34350</v>
      </c>
      <c r="O2435" s="41" t="n">
        <v>0</v>
      </c>
      <c r="P2435" s="41" t="n">
        <v>0</v>
      </c>
      <c r="Q2435" s="41" t="n">
        <v>0</v>
      </c>
      <c r="R2435" s="41" t="n">
        <v>0</v>
      </c>
      <c r="S2435" s="28">
        <f>L2435*Settings!$C$7</f>
        <v/>
      </c>
      <c r="T2435" s="34">
        <f>O2435+P2435+Q2435+R2435</f>
        <v/>
      </c>
      <c r="U2435" s="34">
        <f>N2435+T2435</f>
        <v/>
      </c>
      <c r="V2435" s="33">
        <f>N2435/S2435</f>
        <v/>
      </c>
      <c r="W2435" s="33">
        <f>T2435/S2435</f>
        <v/>
      </c>
      <c r="X2435" s="33">
        <f>U2435/S2435</f>
        <v/>
      </c>
      <c r="Y2435" s="4">
        <f>IF(T2435&gt;0,1,0)</f>
        <v/>
      </c>
      <c r="Z2435" s="4">
        <f>INDEX('Job Evaluation'!$I$5:$I$40,MATCH(G2435,'Job Evaluation'!$A$5:$A$40,0))</f>
        <v/>
      </c>
      <c r="AA2435" s="4">
        <f>SUMPRODUCT(($C$2:$C$3444=C2435)*($X$2:$X$3444&lt;X2435))+SUMPRODUCT(($C$2:C2435=C2435)*($X$2:X2435=X2435))</f>
        <v/>
      </c>
      <c r="AB2435" s="4">
        <f>MIN(4,INT((AA2435-1)*4/COUNTIF($C$2:$C$3444,C2435))+1)</f>
        <v/>
      </c>
    </row>
    <row r="2436">
      <c r="A2436" s="5" t="inlineStr">
        <is>
          <t>W02832</t>
        </is>
      </c>
      <c r="B2436" s="5" t="inlineStr">
        <is>
          <t>DE · Munich</t>
        </is>
      </c>
      <c r="C2436" s="5" t="inlineStr">
        <is>
          <t>DE</t>
        </is>
      </c>
      <c r="D2436" s="5" t="inlineStr">
        <is>
          <t>Munich</t>
        </is>
      </c>
      <c r="E2436" s="5" t="inlineStr">
        <is>
          <t>HR</t>
        </is>
      </c>
      <c r="F2436" s="5" t="inlineStr">
        <is>
          <t>L1</t>
        </is>
      </c>
      <c r="G2436" s="5" t="inlineStr">
        <is>
          <t>HR L1</t>
        </is>
      </c>
      <c r="H2436" s="5" t="inlineStr">
        <is>
          <t>F</t>
        </is>
      </c>
      <c r="I2436" s="5" t="inlineStr">
        <is>
          <t>Permanent</t>
        </is>
      </c>
      <c r="J2436" s="5" t="inlineStr">
        <is>
          <t>Hybrid</t>
        </is>
      </c>
      <c r="K2436" s="5" t="n">
        <v>1</v>
      </c>
      <c r="L2436" s="5" t="n">
        <v>40</v>
      </c>
      <c r="M2436" s="5" t="n">
        <v>3</v>
      </c>
      <c r="N2436" s="41" t="n">
        <v>43450</v>
      </c>
      <c r="O2436" s="41" t="n">
        <v>0</v>
      </c>
      <c r="P2436" s="41" t="n">
        <v>0</v>
      </c>
      <c r="Q2436" s="41" t="n">
        <v>0</v>
      </c>
      <c r="R2436" s="41" t="n">
        <v>0</v>
      </c>
      <c r="S2436" s="28">
        <f>L2436*Settings!$C$7</f>
        <v/>
      </c>
      <c r="T2436" s="34">
        <f>O2436+P2436+Q2436+R2436</f>
        <v/>
      </c>
      <c r="U2436" s="34">
        <f>N2436+T2436</f>
        <v/>
      </c>
      <c r="V2436" s="33">
        <f>N2436/S2436</f>
        <v/>
      </c>
      <c r="W2436" s="33">
        <f>T2436/S2436</f>
        <v/>
      </c>
      <c r="X2436" s="33">
        <f>U2436/S2436</f>
        <v/>
      </c>
      <c r="Y2436" s="4">
        <f>IF(T2436&gt;0,1,0)</f>
        <v/>
      </c>
      <c r="Z2436" s="4">
        <f>INDEX('Job Evaluation'!$I$5:$I$40,MATCH(G2436,'Job Evaluation'!$A$5:$A$40,0))</f>
        <v/>
      </c>
      <c r="AA2436" s="4">
        <f>SUMPRODUCT(($C$2:$C$3444=C2436)*($X$2:$X$3444&lt;X2436))+SUMPRODUCT(($C$2:C2436=C2436)*($X$2:X2436=X2436))</f>
        <v/>
      </c>
      <c r="AB2436" s="4">
        <f>MIN(4,INT((AA2436-1)*4/COUNTIF($C$2:$C$3444,C2436))+1)</f>
        <v/>
      </c>
    </row>
    <row r="2437">
      <c r="A2437" s="5" t="inlineStr">
        <is>
          <t>W02834</t>
        </is>
      </c>
      <c r="B2437" s="5" t="inlineStr">
        <is>
          <t>ES · Barcelona</t>
        </is>
      </c>
      <c r="C2437" s="5" t="inlineStr">
        <is>
          <t>ES</t>
        </is>
      </c>
      <c r="D2437" s="5" t="inlineStr">
        <is>
          <t>Barcelona</t>
        </is>
      </c>
      <c r="E2437" s="5" t="inlineStr">
        <is>
          <t>HR</t>
        </is>
      </c>
      <c r="F2437" s="5" t="inlineStr">
        <is>
          <t>L3</t>
        </is>
      </c>
      <c r="G2437" s="5" t="inlineStr">
        <is>
          <t>HR L3</t>
        </is>
      </c>
      <c r="H2437" s="5" t="inlineStr">
        <is>
          <t>F</t>
        </is>
      </c>
      <c r="I2437" s="5" t="inlineStr">
        <is>
          <t>Fixed-term</t>
        </is>
      </c>
      <c r="J2437" s="5" t="inlineStr">
        <is>
          <t>Hybrid</t>
        </is>
      </c>
      <c r="K2437" s="5" t="n">
        <v>1</v>
      </c>
      <c r="L2437" s="5" t="n">
        <v>40</v>
      </c>
      <c r="M2437" s="5" t="n">
        <v>3</v>
      </c>
      <c r="N2437" s="41" t="n">
        <v>30850</v>
      </c>
      <c r="O2437" s="41" t="n">
        <v>1620</v>
      </c>
      <c r="P2437" s="41" t="n">
        <v>0</v>
      </c>
      <c r="Q2437" s="41" t="n">
        <v>0</v>
      </c>
      <c r="R2437" s="41" t="n">
        <v>0</v>
      </c>
      <c r="S2437" s="28">
        <f>L2437*Settings!$C$7</f>
        <v/>
      </c>
      <c r="T2437" s="34">
        <f>O2437+P2437+Q2437+R2437</f>
        <v/>
      </c>
      <c r="U2437" s="34">
        <f>N2437+T2437</f>
        <v/>
      </c>
      <c r="V2437" s="33">
        <f>N2437/S2437</f>
        <v/>
      </c>
      <c r="W2437" s="33">
        <f>T2437/S2437</f>
        <v/>
      </c>
      <c r="X2437" s="33">
        <f>U2437/S2437</f>
        <v/>
      </c>
      <c r="Y2437" s="4">
        <f>IF(T2437&gt;0,1,0)</f>
        <v/>
      </c>
      <c r="Z2437" s="4">
        <f>INDEX('Job Evaluation'!$I$5:$I$40,MATCH(G2437,'Job Evaluation'!$A$5:$A$40,0))</f>
        <v/>
      </c>
      <c r="AA2437" s="4">
        <f>SUMPRODUCT(($C$2:$C$3444=C2437)*($X$2:$X$3444&lt;X2437))+SUMPRODUCT(($C$2:C2437=C2437)*($X$2:X2437=X2437))</f>
        <v/>
      </c>
      <c r="AB2437" s="4">
        <f>MIN(4,INT((AA2437-1)*4/COUNTIF($C$2:$C$3444,C2437))+1)</f>
        <v/>
      </c>
    </row>
    <row r="2438">
      <c r="A2438" s="5" t="inlineStr">
        <is>
          <t>W02836</t>
        </is>
      </c>
      <c r="B2438" s="5" t="inlineStr">
        <is>
          <t>PL · Kraków</t>
        </is>
      </c>
      <c r="C2438" s="5" t="inlineStr">
        <is>
          <t>PL</t>
        </is>
      </c>
      <c r="D2438" s="5" t="inlineStr">
        <is>
          <t>Krakow</t>
        </is>
      </c>
      <c r="E2438" s="5" t="inlineStr">
        <is>
          <t>Tech</t>
        </is>
      </c>
      <c r="F2438" s="5" t="inlineStr">
        <is>
          <t>L1</t>
        </is>
      </c>
      <c r="G2438" s="5" t="inlineStr">
        <is>
          <t>Tech L1</t>
        </is>
      </c>
      <c r="H2438" s="5" t="inlineStr">
        <is>
          <t>M</t>
        </is>
      </c>
      <c r="I2438" s="5" t="inlineStr">
        <is>
          <t>Permanent</t>
        </is>
      </c>
      <c r="J2438" s="5" t="inlineStr">
        <is>
          <t>Hybrid</t>
        </is>
      </c>
      <c r="K2438" s="5" t="n">
        <v>1</v>
      </c>
      <c r="L2438" s="5" t="n">
        <v>40</v>
      </c>
      <c r="M2438" s="5" t="n">
        <v>3</v>
      </c>
      <c r="N2438" s="41" t="n">
        <v>28950</v>
      </c>
      <c r="O2438" s="41" t="n">
        <v>0</v>
      </c>
      <c r="P2438" s="41" t="n">
        <v>0</v>
      </c>
      <c r="Q2438" s="41" t="n">
        <v>0</v>
      </c>
      <c r="R2438" s="41" t="n">
        <v>0</v>
      </c>
      <c r="S2438" s="28">
        <f>L2438*Settings!$C$7</f>
        <v/>
      </c>
      <c r="T2438" s="34">
        <f>O2438+P2438+Q2438+R2438</f>
        <v/>
      </c>
      <c r="U2438" s="34">
        <f>N2438+T2438</f>
        <v/>
      </c>
      <c r="V2438" s="33">
        <f>N2438/S2438</f>
        <v/>
      </c>
      <c r="W2438" s="33">
        <f>T2438/S2438</f>
        <v/>
      </c>
      <c r="X2438" s="33">
        <f>U2438/S2438</f>
        <v/>
      </c>
      <c r="Y2438" s="4">
        <f>IF(T2438&gt;0,1,0)</f>
        <v/>
      </c>
      <c r="Z2438" s="4">
        <f>INDEX('Job Evaluation'!$I$5:$I$40,MATCH(G2438,'Job Evaluation'!$A$5:$A$40,0))</f>
        <v/>
      </c>
      <c r="AA2438" s="4">
        <f>SUMPRODUCT(($C$2:$C$3444=C2438)*($X$2:$X$3444&lt;X2438))+SUMPRODUCT(($C$2:C2438=C2438)*($X$2:X2438=X2438))</f>
        <v/>
      </c>
      <c r="AB2438" s="4">
        <f>MIN(4,INT((AA2438-1)*4/COUNTIF($C$2:$C$3444,C2438))+1)</f>
        <v/>
      </c>
    </row>
    <row r="2439">
      <c r="A2439" s="5" t="inlineStr">
        <is>
          <t>W02837</t>
        </is>
      </c>
      <c r="B2439" s="5" t="inlineStr">
        <is>
          <t>IT · Milan</t>
        </is>
      </c>
      <c r="C2439" s="5" t="inlineStr">
        <is>
          <t>IT</t>
        </is>
      </c>
      <c r="D2439" s="5" t="inlineStr">
        <is>
          <t>Milan</t>
        </is>
      </c>
      <c r="E2439" s="5" t="inlineStr">
        <is>
          <t>Customer Service</t>
        </is>
      </c>
      <c r="F2439" s="5" t="inlineStr">
        <is>
          <t>L1</t>
        </is>
      </c>
      <c r="G2439" s="5" t="inlineStr">
        <is>
          <t>Customer Service L1</t>
        </is>
      </c>
      <c r="H2439" s="5" t="inlineStr">
        <is>
          <t>F</t>
        </is>
      </c>
      <c r="I2439" s="5" t="inlineStr">
        <is>
          <t>Permanent</t>
        </is>
      </c>
      <c r="J2439" s="5" t="inlineStr">
        <is>
          <t>Hybrid</t>
        </is>
      </c>
      <c r="K2439" s="5" t="n">
        <v>1</v>
      </c>
      <c r="L2439" s="5" t="n">
        <v>40</v>
      </c>
      <c r="M2439" s="5" t="n">
        <v>1</v>
      </c>
      <c r="N2439" s="41" t="n">
        <v>22650</v>
      </c>
      <c r="O2439" s="41" t="n">
        <v>0</v>
      </c>
      <c r="P2439" s="41" t="n">
        <v>0</v>
      </c>
      <c r="Q2439" s="41" t="n">
        <v>0</v>
      </c>
      <c r="R2439" s="41" t="n">
        <v>0</v>
      </c>
      <c r="S2439" s="28">
        <f>L2439*Settings!$C$7</f>
        <v/>
      </c>
      <c r="T2439" s="34">
        <f>O2439+P2439+Q2439+R2439</f>
        <v/>
      </c>
      <c r="U2439" s="34">
        <f>N2439+T2439</f>
        <v/>
      </c>
      <c r="V2439" s="33">
        <f>N2439/S2439</f>
        <v/>
      </c>
      <c r="W2439" s="33">
        <f>T2439/S2439</f>
        <v/>
      </c>
      <c r="X2439" s="33">
        <f>U2439/S2439</f>
        <v/>
      </c>
      <c r="Y2439" s="4">
        <f>IF(T2439&gt;0,1,0)</f>
        <v/>
      </c>
      <c r="Z2439" s="4">
        <f>INDEX('Job Evaluation'!$I$5:$I$40,MATCH(G2439,'Job Evaluation'!$A$5:$A$40,0))</f>
        <v/>
      </c>
      <c r="AA2439" s="4">
        <f>SUMPRODUCT(($C$2:$C$3444=C2439)*($X$2:$X$3444&lt;X2439))+SUMPRODUCT(($C$2:C2439=C2439)*($X$2:X2439=X2439))</f>
        <v/>
      </c>
      <c r="AB2439" s="4">
        <f>MIN(4,INT((AA2439-1)*4/COUNTIF($C$2:$C$3444,C2439))+1)</f>
        <v/>
      </c>
    </row>
    <row r="2440">
      <c r="A2440" s="5" t="inlineStr">
        <is>
          <t>W02838</t>
        </is>
      </c>
      <c r="B2440" s="5" t="inlineStr">
        <is>
          <t>PL · Kraków</t>
        </is>
      </c>
      <c r="C2440" s="5" t="inlineStr">
        <is>
          <t>PL</t>
        </is>
      </c>
      <c r="D2440" s="5" t="inlineStr">
        <is>
          <t>Krakow</t>
        </is>
      </c>
      <c r="E2440" s="5" t="inlineStr">
        <is>
          <t>Operations</t>
        </is>
      </c>
      <c r="F2440" s="5" t="inlineStr">
        <is>
          <t>L2</t>
        </is>
      </c>
      <c r="G2440" s="5" t="inlineStr">
        <is>
          <t>Operations L2</t>
        </is>
      </c>
      <c r="H2440" s="5" t="inlineStr">
        <is>
          <t>M</t>
        </is>
      </c>
      <c r="I2440" s="5" t="inlineStr">
        <is>
          <t>Permanent</t>
        </is>
      </c>
      <c r="J2440" s="5" t="inlineStr">
        <is>
          <t>Hybrid</t>
        </is>
      </c>
      <c r="K2440" s="5" t="n">
        <v>1</v>
      </c>
      <c r="L2440" s="5" t="n">
        <v>40</v>
      </c>
      <c r="M2440" s="5" t="n">
        <v>3</v>
      </c>
      <c r="N2440" s="41" t="n">
        <v>27950</v>
      </c>
      <c r="O2440" s="41" t="n">
        <v>0</v>
      </c>
      <c r="P2440" s="41" t="n">
        <v>0</v>
      </c>
      <c r="Q2440" s="41" t="n">
        <v>0</v>
      </c>
      <c r="R2440" s="41" t="n">
        <v>0</v>
      </c>
      <c r="S2440" s="28">
        <f>L2440*Settings!$C$7</f>
        <v/>
      </c>
      <c r="T2440" s="34">
        <f>O2440+P2440+Q2440+R2440</f>
        <v/>
      </c>
      <c r="U2440" s="34">
        <f>N2440+T2440</f>
        <v/>
      </c>
      <c r="V2440" s="33">
        <f>N2440/S2440</f>
        <v/>
      </c>
      <c r="W2440" s="33">
        <f>T2440/S2440</f>
        <v/>
      </c>
      <c r="X2440" s="33">
        <f>U2440/S2440</f>
        <v/>
      </c>
      <c r="Y2440" s="4">
        <f>IF(T2440&gt;0,1,0)</f>
        <v/>
      </c>
      <c r="Z2440" s="4">
        <f>INDEX('Job Evaluation'!$I$5:$I$40,MATCH(G2440,'Job Evaluation'!$A$5:$A$40,0))</f>
        <v/>
      </c>
      <c r="AA2440" s="4">
        <f>SUMPRODUCT(($C$2:$C$3444=C2440)*($X$2:$X$3444&lt;X2440))+SUMPRODUCT(($C$2:C2440=C2440)*($X$2:X2440=X2440))</f>
        <v/>
      </c>
      <c r="AB2440" s="4">
        <f>MIN(4,INT((AA2440-1)*4/COUNTIF($C$2:$C$3444,C2440))+1)</f>
        <v/>
      </c>
    </row>
    <row r="2441">
      <c r="A2441" s="5" t="inlineStr">
        <is>
          <t>W02839</t>
        </is>
      </c>
      <c r="B2441" s="5" t="inlineStr">
        <is>
          <t>PL · Kraków</t>
        </is>
      </c>
      <c r="C2441" s="5" t="inlineStr">
        <is>
          <t>PL</t>
        </is>
      </c>
      <c r="D2441" s="5" t="inlineStr">
        <is>
          <t>Krakow</t>
        </is>
      </c>
      <c r="E2441" s="5" t="inlineStr">
        <is>
          <t>Customer Service</t>
        </is>
      </c>
      <c r="F2441" s="5" t="inlineStr">
        <is>
          <t>L3</t>
        </is>
      </c>
      <c r="G2441" s="5" t="inlineStr">
        <is>
          <t>Customer Service L3</t>
        </is>
      </c>
      <c r="H2441" s="5" t="inlineStr">
        <is>
          <t>F</t>
        </is>
      </c>
      <c r="I2441" s="5" t="inlineStr">
        <is>
          <t>Permanent</t>
        </is>
      </c>
      <c r="J2441" s="5" t="inlineStr">
        <is>
          <t>Hybrid</t>
        </is>
      </c>
      <c r="K2441" s="5" t="n">
        <v>1</v>
      </c>
      <c r="L2441" s="5" t="n">
        <v>40</v>
      </c>
      <c r="M2441" s="5" t="n">
        <v>2</v>
      </c>
      <c r="N2441" s="41" t="n">
        <v>28550</v>
      </c>
      <c r="O2441" s="41" t="n">
        <v>680</v>
      </c>
      <c r="P2441" s="41" t="n">
        <v>0</v>
      </c>
      <c r="Q2441" s="41" t="n">
        <v>0</v>
      </c>
      <c r="R2441" s="41" t="n">
        <v>0</v>
      </c>
      <c r="S2441" s="28">
        <f>L2441*Settings!$C$7</f>
        <v/>
      </c>
      <c r="T2441" s="34">
        <f>O2441+P2441+Q2441+R2441</f>
        <v/>
      </c>
      <c r="U2441" s="34">
        <f>N2441+T2441</f>
        <v/>
      </c>
      <c r="V2441" s="33">
        <f>N2441/S2441</f>
        <v/>
      </c>
      <c r="W2441" s="33">
        <f>T2441/S2441</f>
        <v/>
      </c>
      <c r="X2441" s="33">
        <f>U2441/S2441</f>
        <v/>
      </c>
      <c r="Y2441" s="4">
        <f>IF(T2441&gt;0,1,0)</f>
        <v/>
      </c>
      <c r="Z2441" s="4">
        <f>INDEX('Job Evaluation'!$I$5:$I$40,MATCH(G2441,'Job Evaluation'!$A$5:$A$40,0))</f>
        <v/>
      </c>
      <c r="AA2441" s="4">
        <f>SUMPRODUCT(($C$2:$C$3444=C2441)*($X$2:$X$3444&lt;X2441))+SUMPRODUCT(($C$2:C2441=C2441)*($X$2:X2441=X2441))</f>
        <v/>
      </c>
      <c r="AB2441" s="4">
        <f>MIN(4,INT((AA2441-1)*4/COUNTIF($C$2:$C$3444,C2441))+1)</f>
        <v/>
      </c>
    </row>
    <row r="2442">
      <c r="A2442" s="5" t="inlineStr">
        <is>
          <t>W02840</t>
        </is>
      </c>
      <c r="B2442" s="5" t="inlineStr">
        <is>
          <t>PL · Kraków</t>
        </is>
      </c>
      <c r="C2442" s="5" t="inlineStr">
        <is>
          <t>PL</t>
        </is>
      </c>
      <c r="D2442" s="5" t="inlineStr">
        <is>
          <t>Krakow</t>
        </is>
      </c>
      <c r="E2442" s="5" t="inlineStr">
        <is>
          <t>Operations</t>
        </is>
      </c>
      <c r="F2442" s="5" t="inlineStr">
        <is>
          <t>L6</t>
        </is>
      </c>
      <c r="G2442" s="5" t="inlineStr">
        <is>
          <t>Operations L6</t>
        </is>
      </c>
      <c r="H2442" s="5" t="inlineStr">
        <is>
          <t>M</t>
        </is>
      </c>
      <c r="I2442" s="5" t="inlineStr">
        <is>
          <t>Permanent</t>
        </is>
      </c>
      <c r="J2442" s="5" t="inlineStr">
        <is>
          <t>Hybrid</t>
        </is>
      </c>
      <c r="K2442" s="5" t="n">
        <v>1</v>
      </c>
      <c r="L2442" s="5" t="n">
        <v>40</v>
      </c>
      <c r="M2442" s="5" t="n">
        <v>3</v>
      </c>
      <c r="N2442" s="41" t="n">
        <v>82350</v>
      </c>
      <c r="O2442" s="41" t="n">
        <v>16460</v>
      </c>
      <c r="P2442" s="41" t="n">
        <v>0</v>
      </c>
      <c r="Q2442" s="41" t="n">
        <v>0</v>
      </c>
      <c r="R2442" s="41" t="n">
        <v>4200</v>
      </c>
      <c r="S2442" s="28">
        <f>L2442*Settings!$C$7</f>
        <v/>
      </c>
      <c r="T2442" s="34">
        <f>O2442+P2442+Q2442+R2442</f>
        <v/>
      </c>
      <c r="U2442" s="34">
        <f>N2442+T2442</f>
        <v/>
      </c>
      <c r="V2442" s="33">
        <f>N2442/S2442</f>
        <v/>
      </c>
      <c r="W2442" s="33">
        <f>T2442/S2442</f>
        <v/>
      </c>
      <c r="X2442" s="33">
        <f>U2442/S2442</f>
        <v/>
      </c>
      <c r="Y2442" s="4">
        <f>IF(T2442&gt;0,1,0)</f>
        <v/>
      </c>
      <c r="Z2442" s="4">
        <f>INDEX('Job Evaluation'!$I$5:$I$40,MATCH(G2442,'Job Evaluation'!$A$5:$A$40,0))</f>
        <v/>
      </c>
      <c r="AA2442" s="4">
        <f>SUMPRODUCT(($C$2:$C$3444=C2442)*($X$2:$X$3444&lt;X2442))+SUMPRODUCT(($C$2:C2442=C2442)*($X$2:X2442=X2442))</f>
        <v/>
      </c>
      <c r="AB2442" s="4">
        <f>MIN(4,INT((AA2442-1)*4/COUNTIF($C$2:$C$3444,C2442))+1)</f>
        <v/>
      </c>
    </row>
    <row r="2443">
      <c r="A2443" s="5" t="inlineStr">
        <is>
          <t>W02842</t>
        </is>
      </c>
      <c r="B2443" s="5" t="inlineStr">
        <is>
          <t>ES · Barcelona</t>
        </is>
      </c>
      <c r="C2443" s="5" t="inlineStr">
        <is>
          <t>ES</t>
        </is>
      </c>
      <c r="D2443" s="5" t="inlineStr">
        <is>
          <t>Barcelona</t>
        </is>
      </c>
      <c r="E2443" s="5" t="inlineStr">
        <is>
          <t>Tech</t>
        </is>
      </c>
      <c r="F2443" s="5" t="inlineStr">
        <is>
          <t>L2</t>
        </is>
      </c>
      <c r="G2443" s="5" t="inlineStr">
        <is>
          <t>Tech L2</t>
        </is>
      </c>
      <c r="H2443" s="5" t="inlineStr">
        <is>
          <t>M</t>
        </is>
      </c>
      <c r="I2443" s="5" t="inlineStr">
        <is>
          <t>Permanent</t>
        </is>
      </c>
      <c r="J2443" s="5" t="inlineStr">
        <is>
          <t>Onsite</t>
        </is>
      </c>
      <c r="K2443" s="5" t="n">
        <v>1</v>
      </c>
      <c r="L2443" s="5" t="n">
        <v>40</v>
      </c>
      <c r="M2443" s="5" t="n">
        <v>3</v>
      </c>
      <c r="N2443" s="41" t="n">
        <v>45150</v>
      </c>
      <c r="O2443" s="41" t="n">
        <v>0</v>
      </c>
      <c r="P2443" s="41" t="n">
        <v>0</v>
      </c>
      <c r="Q2443" s="41" t="n">
        <v>0</v>
      </c>
      <c r="R2443" s="41" t="n">
        <v>0</v>
      </c>
      <c r="S2443" s="28">
        <f>L2443*Settings!$C$7</f>
        <v/>
      </c>
      <c r="T2443" s="34">
        <f>O2443+P2443+Q2443+R2443</f>
        <v/>
      </c>
      <c r="U2443" s="34">
        <f>N2443+T2443</f>
        <v/>
      </c>
      <c r="V2443" s="33">
        <f>N2443/S2443</f>
        <v/>
      </c>
      <c r="W2443" s="33">
        <f>T2443/S2443</f>
        <v/>
      </c>
      <c r="X2443" s="33">
        <f>U2443/S2443</f>
        <v/>
      </c>
      <c r="Y2443" s="4">
        <f>IF(T2443&gt;0,1,0)</f>
        <v/>
      </c>
      <c r="Z2443" s="4">
        <f>INDEX('Job Evaluation'!$I$5:$I$40,MATCH(G2443,'Job Evaluation'!$A$5:$A$40,0))</f>
        <v/>
      </c>
      <c r="AA2443" s="4">
        <f>SUMPRODUCT(($C$2:$C$3444=C2443)*($X$2:$X$3444&lt;X2443))+SUMPRODUCT(($C$2:C2443=C2443)*($X$2:X2443=X2443))</f>
        <v/>
      </c>
      <c r="AB2443" s="4">
        <f>MIN(4,INT((AA2443-1)*4/COUNTIF($C$2:$C$3444,C2443))+1)</f>
        <v/>
      </c>
    </row>
    <row r="2444">
      <c r="A2444" s="5" t="inlineStr">
        <is>
          <t>W02843</t>
        </is>
      </c>
      <c r="B2444" s="5" t="inlineStr">
        <is>
          <t>PL · Kraków</t>
        </is>
      </c>
      <c r="C2444" s="5" t="inlineStr">
        <is>
          <t>PL</t>
        </is>
      </c>
      <c r="D2444" s="5" t="inlineStr">
        <is>
          <t>Krakow</t>
        </is>
      </c>
      <c r="E2444" s="5" t="inlineStr">
        <is>
          <t>Sales</t>
        </is>
      </c>
      <c r="F2444" s="5" t="inlineStr">
        <is>
          <t>L4</t>
        </is>
      </c>
      <c r="G2444" s="5" t="inlineStr">
        <is>
          <t>Sales L4</t>
        </is>
      </c>
      <c r="H2444" s="5" t="inlineStr">
        <is>
          <t>M</t>
        </is>
      </c>
      <c r="I2444" s="5" t="inlineStr">
        <is>
          <t>Permanent</t>
        </is>
      </c>
      <c r="J2444" s="5" t="inlineStr">
        <is>
          <t>Onsite</t>
        </is>
      </c>
      <c r="K2444" s="5" t="n">
        <v>1</v>
      </c>
      <c r="L2444" s="5" t="n">
        <v>40</v>
      </c>
      <c r="M2444" s="5" t="n">
        <v>3</v>
      </c>
      <c r="N2444" s="41" t="n">
        <v>47000</v>
      </c>
      <c r="O2444" s="41" t="n">
        <v>4070</v>
      </c>
      <c r="P2444" s="41" t="n">
        <v>5270</v>
      </c>
      <c r="Q2444" s="41" t="n">
        <v>0</v>
      </c>
      <c r="R2444" s="41" t="n">
        <v>0</v>
      </c>
      <c r="S2444" s="28">
        <f>L2444*Settings!$C$7</f>
        <v/>
      </c>
      <c r="T2444" s="34">
        <f>O2444+P2444+Q2444+R2444</f>
        <v/>
      </c>
      <c r="U2444" s="34">
        <f>N2444+T2444</f>
        <v/>
      </c>
      <c r="V2444" s="33">
        <f>N2444/S2444</f>
        <v/>
      </c>
      <c r="W2444" s="33">
        <f>T2444/S2444</f>
        <v/>
      </c>
      <c r="X2444" s="33">
        <f>U2444/S2444</f>
        <v/>
      </c>
      <c r="Y2444" s="4">
        <f>IF(T2444&gt;0,1,0)</f>
        <v/>
      </c>
      <c r="Z2444" s="4">
        <f>INDEX('Job Evaluation'!$I$5:$I$40,MATCH(G2444,'Job Evaluation'!$A$5:$A$40,0))</f>
        <v/>
      </c>
      <c r="AA2444" s="4">
        <f>SUMPRODUCT(($C$2:$C$3444=C2444)*($X$2:$X$3444&lt;X2444))+SUMPRODUCT(($C$2:C2444=C2444)*($X$2:X2444=X2444))</f>
        <v/>
      </c>
      <c r="AB2444" s="4">
        <f>MIN(4,INT((AA2444-1)*4/COUNTIF($C$2:$C$3444,C2444))+1)</f>
        <v/>
      </c>
    </row>
    <row r="2445">
      <c r="A2445" s="5" t="inlineStr">
        <is>
          <t>W02844</t>
        </is>
      </c>
      <c r="B2445" s="5" t="inlineStr">
        <is>
          <t>DE · Munich</t>
        </is>
      </c>
      <c r="C2445" s="5" t="inlineStr">
        <is>
          <t>DE</t>
        </is>
      </c>
      <c r="D2445" s="5" t="inlineStr">
        <is>
          <t>Munich</t>
        </is>
      </c>
      <c r="E2445" s="5" t="inlineStr">
        <is>
          <t>Finance</t>
        </is>
      </c>
      <c r="F2445" s="5" t="inlineStr">
        <is>
          <t>L2</t>
        </is>
      </c>
      <c r="G2445" s="5" t="inlineStr">
        <is>
          <t>Finance L2</t>
        </is>
      </c>
      <c r="H2445" s="5" t="inlineStr">
        <is>
          <t>F</t>
        </is>
      </c>
      <c r="I2445" s="5" t="inlineStr">
        <is>
          <t>Permanent</t>
        </is>
      </c>
      <c r="J2445" s="5" t="inlineStr">
        <is>
          <t>Hybrid</t>
        </is>
      </c>
      <c r="K2445" s="5" t="n">
        <v>1</v>
      </c>
      <c r="L2445" s="5" t="n">
        <v>40</v>
      </c>
      <c r="M2445" s="5" t="n">
        <v>3</v>
      </c>
      <c r="N2445" s="41" t="n">
        <v>47950</v>
      </c>
      <c r="O2445" s="41" t="n">
        <v>0</v>
      </c>
      <c r="P2445" s="41" t="n">
        <v>0</v>
      </c>
      <c r="Q2445" s="41" t="n">
        <v>0</v>
      </c>
      <c r="R2445" s="41" t="n">
        <v>0</v>
      </c>
      <c r="S2445" s="28">
        <f>L2445*Settings!$C$7</f>
        <v/>
      </c>
      <c r="T2445" s="34">
        <f>O2445+P2445+Q2445+R2445</f>
        <v/>
      </c>
      <c r="U2445" s="34">
        <f>N2445+T2445</f>
        <v/>
      </c>
      <c r="V2445" s="33">
        <f>N2445/S2445</f>
        <v/>
      </c>
      <c r="W2445" s="33">
        <f>T2445/S2445</f>
        <v/>
      </c>
      <c r="X2445" s="33">
        <f>U2445/S2445</f>
        <v/>
      </c>
      <c r="Y2445" s="4">
        <f>IF(T2445&gt;0,1,0)</f>
        <v/>
      </c>
      <c r="Z2445" s="4">
        <f>INDEX('Job Evaluation'!$I$5:$I$40,MATCH(G2445,'Job Evaluation'!$A$5:$A$40,0))</f>
        <v/>
      </c>
      <c r="AA2445" s="4">
        <f>SUMPRODUCT(($C$2:$C$3444=C2445)*($X$2:$X$3444&lt;X2445))+SUMPRODUCT(($C$2:C2445=C2445)*($X$2:X2445=X2445))</f>
        <v/>
      </c>
      <c r="AB2445" s="4">
        <f>MIN(4,INT((AA2445-1)*4/COUNTIF($C$2:$C$3444,C2445))+1)</f>
        <v/>
      </c>
    </row>
    <row r="2446">
      <c r="A2446" s="5" t="inlineStr">
        <is>
          <t>W02845</t>
        </is>
      </c>
      <c r="B2446" s="5" t="inlineStr">
        <is>
          <t>DE · Munich</t>
        </is>
      </c>
      <c r="C2446" s="5" t="inlineStr">
        <is>
          <t>DE</t>
        </is>
      </c>
      <c r="D2446" s="5" t="inlineStr">
        <is>
          <t>Munich</t>
        </is>
      </c>
      <c r="E2446" s="5" t="inlineStr">
        <is>
          <t>Customer Service</t>
        </is>
      </c>
      <c r="F2446" s="5" t="inlineStr">
        <is>
          <t>L1</t>
        </is>
      </c>
      <c r="G2446" s="5" t="inlineStr">
        <is>
          <t>Customer Service L1</t>
        </is>
      </c>
      <c r="H2446" s="5" t="inlineStr">
        <is>
          <t>F</t>
        </is>
      </c>
      <c r="I2446" s="5" t="inlineStr">
        <is>
          <t>Permanent</t>
        </is>
      </c>
      <c r="J2446" s="5" t="inlineStr">
        <is>
          <t>Hybrid</t>
        </is>
      </c>
      <c r="K2446" s="5" t="n">
        <v>1</v>
      </c>
      <c r="L2446" s="5" t="n">
        <v>40</v>
      </c>
      <c r="M2446" s="5" t="n">
        <v>3</v>
      </c>
      <c r="N2446" s="41" t="n">
        <v>34100</v>
      </c>
      <c r="O2446" s="41" t="n">
        <v>0</v>
      </c>
      <c r="P2446" s="41" t="n">
        <v>0</v>
      </c>
      <c r="Q2446" s="41" t="n">
        <v>0</v>
      </c>
      <c r="R2446" s="41" t="n">
        <v>0</v>
      </c>
      <c r="S2446" s="28">
        <f>L2446*Settings!$C$7</f>
        <v/>
      </c>
      <c r="T2446" s="34">
        <f>O2446+P2446+Q2446+R2446</f>
        <v/>
      </c>
      <c r="U2446" s="34">
        <f>N2446+T2446</f>
        <v/>
      </c>
      <c r="V2446" s="33">
        <f>N2446/S2446</f>
        <v/>
      </c>
      <c r="W2446" s="33">
        <f>T2446/S2446</f>
        <v/>
      </c>
      <c r="X2446" s="33">
        <f>U2446/S2446</f>
        <v/>
      </c>
      <c r="Y2446" s="4">
        <f>IF(T2446&gt;0,1,0)</f>
        <v/>
      </c>
      <c r="Z2446" s="4">
        <f>INDEX('Job Evaluation'!$I$5:$I$40,MATCH(G2446,'Job Evaluation'!$A$5:$A$40,0))</f>
        <v/>
      </c>
      <c r="AA2446" s="4">
        <f>SUMPRODUCT(($C$2:$C$3444=C2446)*($X$2:$X$3444&lt;X2446))+SUMPRODUCT(($C$2:C2446=C2446)*($X$2:X2446=X2446))</f>
        <v/>
      </c>
      <c r="AB2446" s="4">
        <f>MIN(4,INT((AA2446-1)*4/COUNTIF($C$2:$C$3444,C2446))+1)</f>
        <v/>
      </c>
    </row>
    <row r="2447">
      <c r="A2447" s="5" t="inlineStr">
        <is>
          <t>W02846</t>
        </is>
      </c>
      <c r="B2447" s="5" t="inlineStr">
        <is>
          <t>DE · Munich</t>
        </is>
      </c>
      <c r="C2447" s="5" t="inlineStr">
        <is>
          <t>DE</t>
        </is>
      </c>
      <c r="D2447" s="5" t="inlineStr">
        <is>
          <t>Munich</t>
        </is>
      </c>
      <c r="E2447" s="5" t="inlineStr">
        <is>
          <t>Tech</t>
        </is>
      </c>
      <c r="F2447" s="5" t="inlineStr">
        <is>
          <t>L3</t>
        </is>
      </c>
      <c r="G2447" s="5" t="inlineStr">
        <is>
          <t>Tech L3</t>
        </is>
      </c>
      <c r="H2447" s="5" t="inlineStr">
        <is>
          <t>M</t>
        </is>
      </c>
      <c r="I2447" s="5" t="inlineStr">
        <is>
          <t>Permanent</t>
        </is>
      </c>
      <c r="J2447" s="5" t="inlineStr">
        <is>
          <t>Hybrid</t>
        </is>
      </c>
      <c r="K2447" s="5" t="n">
        <v>1</v>
      </c>
      <c r="L2447" s="5" t="n">
        <v>40</v>
      </c>
      <c r="M2447" s="5" t="n">
        <v>4</v>
      </c>
      <c r="N2447" s="41" t="n">
        <v>75850</v>
      </c>
      <c r="O2447" s="41" t="n">
        <v>4320</v>
      </c>
      <c r="P2447" s="41" t="n">
        <v>0</v>
      </c>
      <c r="Q2447" s="41" t="n">
        <v>0</v>
      </c>
      <c r="R2447" s="41" t="n">
        <v>0</v>
      </c>
      <c r="S2447" s="28">
        <f>L2447*Settings!$C$7</f>
        <v/>
      </c>
      <c r="T2447" s="34">
        <f>O2447+P2447+Q2447+R2447</f>
        <v/>
      </c>
      <c r="U2447" s="34">
        <f>N2447+T2447</f>
        <v/>
      </c>
      <c r="V2447" s="33">
        <f>N2447/S2447</f>
        <v/>
      </c>
      <c r="W2447" s="33">
        <f>T2447/S2447</f>
        <v/>
      </c>
      <c r="X2447" s="33">
        <f>U2447/S2447</f>
        <v/>
      </c>
      <c r="Y2447" s="4">
        <f>IF(T2447&gt;0,1,0)</f>
        <v/>
      </c>
      <c r="Z2447" s="4">
        <f>INDEX('Job Evaluation'!$I$5:$I$40,MATCH(G2447,'Job Evaluation'!$A$5:$A$40,0))</f>
        <v/>
      </c>
      <c r="AA2447" s="4">
        <f>SUMPRODUCT(($C$2:$C$3444=C2447)*($X$2:$X$3444&lt;X2447))+SUMPRODUCT(($C$2:C2447=C2447)*($X$2:X2447=X2447))</f>
        <v/>
      </c>
      <c r="AB2447" s="4">
        <f>MIN(4,INT((AA2447-1)*4/COUNTIF($C$2:$C$3444,C2447))+1)</f>
        <v/>
      </c>
    </row>
    <row r="2448">
      <c r="A2448" s="5" t="inlineStr">
        <is>
          <t>W02847</t>
        </is>
      </c>
      <c r="B2448" s="5" t="inlineStr">
        <is>
          <t>PL · Kraków</t>
        </is>
      </c>
      <c r="C2448" s="5" t="inlineStr">
        <is>
          <t>PL</t>
        </is>
      </c>
      <c r="D2448" s="5" t="inlineStr">
        <is>
          <t>Krakow</t>
        </is>
      </c>
      <c r="E2448" s="5" t="inlineStr">
        <is>
          <t>Customer Service</t>
        </is>
      </c>
      <c r="F2448" s="5" t="inlineStr">
        <is>
          <t>L1</t>
        </is>
      </c>
      <c r="G2448" s="5" t="inlineStr">
        <is>
          <t>Customer Service L1</t>
        </is>
      </c>
      <c r="H2448" s="5" t="inlineStr">
        <is>
          <t>M</t>
        </is>
      </c>
      <c r="I2448" s="5" t="inlineStr">
        <is>
          <t>Fixed-term</t>
        </is>
      </c>
      <c r="J2448" s="5" t="inlineStr">
        <is>
          <t>Onsite</t>
        </is>
      </c>
      <c r="K2448" s="5" t="n">
        <v>1</v>
      </c>
      <c r="L2448" s="5" t="n">
        <v>40</v>
      </c>
      <c r="M2448" s="5" t="n">
        <v>3</v>
      </c>
      <c r="N2448" s="41" t="n">
        <v>17550</v>
      </c>
      <c r="O2448" s="41" t="n">
        <v>0</v>
      </c>
      <c r="P2448" s="41" t="n">
        <v>0</v>
      </c>
      <c r="Q2448" s="41" t="n">
        <v>840</v>
      </c>
      <c r="R2448" s="41" t="n">
        <v>0</v>
      </c>
      <c r="S2448" s="28">
        <f>L2448*Settings!$C$7</f>
        <v/>
      </c>
      <c r="T2448" s="34">
        <f>O2448+P2448+Q2448+R2448</f>
        <v/>
      </c>
      <c r="U2448" s="34">
        <f>N2448+T2448</f>
        <v/>
      </c>
      <c r="V2448" s="33">
        <f>N2448/S2448</f>
        <v/>
      </c>
      <c r="W2448" s="33">
        <f>T2448/S2448</f>
        <v/>
      </c>
      <c r="X2448" s="33">
        <f>U2448/S2448</f>
        <v/>
      </c>
      <c r="Y2448" s="4">
        <f>IF(T2448&gt;0,1,0)</f>
        <v/>
      </c>
      <c r="Z2448" s="4">
        <f>INDEX('Job Evaluation'!$I$5:$I$40,MATCH(G2448,'Job Evaluation'!$A$5:$A$40,0))</f>
        <v/>
      </c>
      <c r="AA2448" s="4">
        <f>SUMPRODUCT(($C$2:$C$3444=C2448)*($X$2:$X$3444&lt;X2448))+SUMPRODUCT(($C$2:C2448=C2448)*($X$2:X2448=X2448))</f>
        <v/>
      </c>
      <c r="AB2448" s="4">
        <f>MIN(4,INT((AA2448-1)*4/COUNTIF($C$2:$C$3444,C2448))+1)</f>
        <v/>
      </c>
    </row>
    <row r="2449">
      <c r="A2449" s="5" t="inlineStr">
        <is>
          <t>W02848</t>
        </is>
      </c>
      <c r="B2449" s="5" t="inlineStr">
        <is>
          <t>DE · Munich</t>
        </is>
      </c>
      <c r="C2449" s="5" t="inlineStr">
        <is>
          <t>DE</t>
        </is>
      </c>
      <c r="D2449" s="5" t="inlineStr">
        <is>
          <t>Munich</t>
        </is>
      </c>
      <c r="E2449" s="5" t="inlineStr">
        <is>
          <t>Customer Service</t>
        </is>
      </c>
      <c r="F2449" s="5" t="inlineStr">
        <is>
          <t>L2</t>
        </is>
      </c>
      <c r="G2449" s="5" t="inlineStr">
        <is>
          <t>Customer Service L2</t>
        </is>
      </c>
      <c r="H2449" s="5" t="inlineStr">
        <is>
          <t>F</t>
        </is>
      </c>
      <c r="I2449" s="5" t="inlineStr">
        <is>
          <t>Permanent</t>
        </is>
      </c>
      <c r="J2449" s="5" t="inlineStr">
        <is>
          <t>Remote</t>
        </is>
      </c>
      <c r="K2449" s="5" t="n">
        <v>1</v>
      </c>
      <c r="L2449" s="5" t="n">
        <v>40</v>
      </c>
      <c r="M2449" s="5" t="n">
        <v>4</v>
      </c>
      <c r="N2449" s="41" t="n">
        <v>46550</v>
      </c>
      <c r="O2449" s="41" t="n">
        <v>0</v>
      </c>
      <c r="P2449" s="41" t="n">
        <v>0</v>
      </c>
      <c r="Q2449" s="41" t="n">
        <v>0</v>
      </c>
      <c r="R2449" s="41" t="n">
        <v>0</v>
      </c>
      <c r="S2449" s="28">
        <f>L2449*Settings!$C$7</f>
        <v/>
      </c>
      <c r="T2449" s="34">
        <f>O2449+P2449+Q2449+R2449</f>
        <v/>
      </c>
      <c r="U2449" s="34">
        <f>N2449+T2449</f>
        <v/>
      </c>
      <c r="V2449" s="33">
        <f>N2449/S2449</f>
        <v/>
      </c>
      <c r="W2449" s="33">
        <f>T2449/S2449</f>
        <v/>
      </c>
      <c r="X2449" s="33">
        <f>U2449/S2449</f>
        <v/>
      </c>
      <c r="Y2449" s="4">
        <f>IF(T2449&gt;0,1,0)</f>
        <v/>
      </c>
      <c r="Z2449" s="4">
        <f>INDEX('Job Evaluation'!$I$5:$I$40,MATCH(G2449,'Job Evaluation'!$A$5:$A$40,0))</f>
        <v/>
      </c>
      <c r="AA2449" s="4">
        <f>SUMPRODUCT(($C$2:$C$3444=C2449)*($X$2:$X$3444&lt;X2449))+SUMPRODUCT(($C$2:C2449=C2449)*($X$2:X2449=X2449))</f>
        <v/>
      </c>
      <c r="AB2449" s="4">
        <f>MIN(4,INT((AA2449-1)*4/COUNTIF($C$2:$C$3444,C2449))+1)</f>
        <v/>
      </c>
    </row>
    <row r="2450">
      <c r="A2450" s="5" t="inlineStr">
        <is>
          <t>W02849</t>
        </is>
      </c>
      <c r="B2450" s="5" t="inlineStr">
        <is>
          <t>PL · Kraków</t>
        </is>
      </c>
      <c r="C2450" s="5" t="inlineStr">
        <is>
          <t>PL</t>
        </is>
      </c>
      <c r="D2450" s="5" t="inlineStr">
        <is>
          <t>Krakow</t>
        </is>
      </c>
      <c r="E2450" s="5" t="inlineStr">
        <is>
          <t>Operations</t>
        </is>
      </c>
      <c r="F2450" s="5" t="inlineStr">
        <is>
          <t>L2</t>
        </is>
      </c>
      <c r="G2450" s="5" t="inlineStr">
        <is>
          <t>Operations L2</t>
        </is>
      </c>
      <c r="H2450" s="5" t="inlineStr">
        <is>
          <t>F</t>
        </is>
      </c>
      <c r="I2450" s="5" t="inlineStr">
        <is>
          <t>Permanent</t>
        </is>
      </c>
      <c r="J2450" s="5" t="inlineStr">
        <is>
          <t>Hybrid</t>
        </is>
      </c>
      <c r="K2450" s="5" t="n">
        <v>1</v>
      </c>
      <c r="L2450" s="5" t="n">
        <v>40</v>
      </c>
      <c r="M2450" s="5" t="n">
        <v>3</v>
      </c>
      <c r="N2450" s="41" t="n">
        <v>25650</v>
      </c>
      <c r="O2450" s="41" t="n">
        <v>0</v>
      </c>
      <c r="P2450" s="41" t="n">
        <v>0</v>
      </c>
      <c r="Q2450" s="41" t="n">
        <v>0</v>
      </c>
      <c r="R2450" s="41" t="n">
        <v>0</v>
      </c>
      <c r="S2450" s="28">
        <f>L2450*Settings!$C$7</f>
        <v/>
      </c>
      <c r="T2450" s="34">
        <f>O2450+P2450+Q2450+R2450</f>
        <v/>
      </c>
      <c r="U2450" s="34">
        <f>N2450+T2450</f>
        <v/>
      </c>
      <c r="V2450" s="33">
        <f>N2450/S2450</f>
        <v/>
      </c>
      <c r="W2450" s="33">
        <f>T2450/S2450</f>
        <v/>
      </c>
      <c r="X2450" s="33">
        <f>U2450/S2450</f>
        <v/>
      </c>
      <c r="Y2450" s="4">
        <f>IF(T2450&gt;0,1,0)</f>
        <v/>
      </c>
      <c r="Z2450" s="4">
        <f>INDEX('Job Evaluation'!$I$5:$I$40,MATCH(G2450,'Job Evaluation'!$A$5:$A$40,0))</f>
        <v/>
      </c>
      <c r="AA2450" s="4">
        <f>SUMPRODUCT(($C$2:$C$3444=C2450)*($X$2:$X$3444&lt;X2450))+SUMPRODUCT(($C$2:C2450=C2450)*($X$2:X2450=X2450))</f>
        <v/>
      </c>
      <c r="AB2450" s="4">
        <f>MIN(4,INT((AA2450-1)*4/COUNTIF($C$2:$C$3444,C2450))+1)</f>
        <v/>
      </c>
    </row>
    <row r="2451">
      <c r="A2451" s="5" t="inlineStr">
        <is>
          <t>W02850</t>
        </is>
      </c>
      <c r="B2451" s="5" t="inlineStr">
        <is>
          <t>IT · Milan</t>
        </is>
      </c>
      <c r="C2451" s="5" t="inlineStr">
        <is>
          <t>IT</t>
        </is>
      </c>
      <c r="D2451" s="5" t="inlineStr">
        <is>
          <t>Milan</t>
        </is>
      </c>
      <c r="E2451" s="5" t="inlineStr">
        <is>
          <t>Tech</t>
        </is>
      </c>
      <c r="F2451" s="5" t="inlineStr">
        <is>
          <t>L5</t>
        </is>
      </c>
      <c r="G2451" s="5" t="inlineStr">
        <is>
          <t>Tech L5</t>
        </is>
      </c>
      <c r="H2451" s="5" t="inlineStr">
        <is>
          <t>M</t>
        </is>
      </c>
      <c r="I2451" s="5" t="inlineStr">
        <is>
          <t>Permanent</t>
        </is>
      </c>
      <c r="J2451" s="5" t="inlineStr">
        <is>
          <t>Onsite</t>
        </is>
      </c>
      <c r="K2451" s="5" t="n">
        <v>1</v>
      </c>
      <c r="L2451" s="5" t="n">
        <v>40</v>
      </c>
      <c r="M2451" s="5" t="n">
        <v>2</v>
      </c>
      <c r="N2451" s="41" t="n">
        <v>106600</v>
      </c>
      <c r="O2451" s="41" t="n">
        <v>5670</v>
      </c>
      <c r="P2451" s="41" t="n">
        <v>0</v>
      </c>
      <c r="Q2451" s="41" t="n">
        <v>0</v>
      </c>
      <c r="R2451" s="41" t="n">
        <v>6000</v>
      </c>
      <c r="S2451" s="28">
        <f>L2451*Settings!$C$7</f>
        <v/>
      </c>
      <c r="T2451" s="34">
        <f>O2451+P2451+Q2451+R2451</f>
        <v/>
      </c>
      <c r="U2451" s="34">
        <f>N2451+T2451</f>
        <v/>
      </c>
      <c r="V2451" s="33">
        <f>N2451/S2451</f>
        <v/>
      </c>
      <c r="W2451" s="33">
        <f>T2451/S2451</f>
        <v/>
      </c>
      <c r="X2451" s="33">
        <f>U2451/S2451</f>
        <v/>
      </c>
      <c r="Y2451" s="4">
        <f>IF(T2451&gt;0,1,0)</f>
        <v/>
      </c>
      <c r="Z2451" s="4">
        <f>INDEX('Job Evaluation'!$I$5:$I$40,MATCH(G2451,'Job Evaluation'!$A$5:$A$40,0))</f>
        <v/>
      </c>
      <c r="AA2451" s="4">
        <f>SUMPRODUCT(($C$2:$C$3444=C2451)*($X$2:$X$3444&lt;X2451))+SUMPRODUCT(($C$2:C2451=C2451)*($X$2:X2451=X2451))</f>
        <v/>
      </c>
      <c r="AB2451" s="4">
        <f>MIN(4,INT((AA2451-1)*4/COUNTIF($C$2:$C$3444,C2451))+1)</f>
        <v/>
      </c>
    </row>
    <row r="2452">
      <c r="A2452" s="5" t="inlineStr">
        <is>
          <t>W02851</t>
        </is>
      </c>
      <c r="B2452" s="5" t="inlineStr">
        <is>
          <t>IT · Milan</t>
        </is>
      </c>
      <c r="C2452" s="5" t="inlineStr">
        <is>
          <t>IT</t>
        </is>
      </c>
      <c r="D2452" s="5" t="inlineStr">
        <is>
          <t>Milan</t>
        </is>
      </c>
      <c r="E2452" s="5" t="inlineStr">
        <is>
          <t>Operations</t>
        </is>
      </c>
      <c r="F2452" s="5" t="inlineStr">
        <is>
          <t>L5</t>
        </is>
      </c>
      <c r="G2452" s="5" t="inlineStr">
        <is>
          <t>Operations L5</t>
        </is>
      </c>
      <c r="H2452" s="5" t="inlineStr">
        <is>
          <t>M</t>
        </is>
      </c>
      <c r="I2452" s="5" t="inlineStr">
        <is>
          <t>Permanent</t>
        </is>
      </c>
      <c r="J2452" s="5" t="inlineStr">
        <is>
          <t>Onsite</t>
        </is>
      </c>
      <c r="K2452" s="5" t="n">
        <v>1</v>
      </c>
      <c r="L2452" s="5" t="n">
        <v>40</v>
      </c>
      <c r="M2452" s="5" t="n">
        <v>3</v>
      </c>
      <c r="N2452" s="41" t="n">
        <v>64450</v>
      </c>
      <c r="O2452" s="41" t="n">
        <v>7630</v>
      </c>
      <c r="P2452" s="41" t="n">
        <v>0</v>
      </c>
      <c r="Q2452" s="41" t="n">
        <v>0</v>
      </c>
      <c r="R2452" s="41" t="n">
        <v>6000</v>
      </c>
      <c r="S2452" s="28">
        <f>L2452*Settings!$C$7</f>
        <v/>
      </c>
      <c r="T2452" s="34">
        <f>O2452+P2452+Q2452+R2452</f>
        <v/>
      </c>
      <c r="U2452" s="34">
        <f>N2452+T2452</f>
        <v/>
      </c>
      <c r="V2452" s="33">
        <f>N2452/S2452</f>
        <v/>
      </c>
      <c r="W2452" s="33">
        <f>T2452/S2452</f>
        <v/>
      </c>
      <c r="X2452" s="33">
        <f>U2452/S2452</f>
        <v/>
      </c>
      <c r="Y2452" s="4">
        <f>IF(T2452&gt;0,1,0)</f>
        <v/>
      </c>
      <c r="Z2452" s="4">
        <f>INDEX('Job Evaluation'!$I$5:$I$40,MATCH(G2452,'Job Evaluation'!$A$5:$A$40,0))</f>
        <v/>
      </c>
      <c r="AA2452" s="4">
        <f>SUMPRODUCT(($C$2:$C$3444=C2452)*($X$2:$X$3444&lt;X2452))+SUMPRODUCT(($C$2:C2452=C2452)*($X$2:X2452=X2452))</f>
        <v/>
      </c>
      <c r="AB2452" s="4">
        <f>MIN(4,INT((AA2452-1)*4/COUNTIF($C$2:$C$3444,C2452))+1)</f>
        <v/>
      </c>
    </row>
    <row r="2453">
      <c r="A2453" s="5" t="inlineStr">
        <is>
          <t>W02852</t>
        </is>
      </c>
      <c r="B2453" s="5" t="inlineStr">
        <is>
          <t>ES · Barcelona</t>
        </is>
      </c>
      <c r="C2453" s="5" t="inlineStr">
        <is>
          <t>ES</t>
        </is>
      </c>
      <c r="D2453" s="5" t="inlineStr">
        <is>
          <t>Barcelona</t>
        </is>
      </c>
      <c r="E2453" s="5" t="inlineStr">
        <is>
          <t>Customer Service</t>
        </is>
      </c>
      <c r="F2453" s="5" t="inlineStr">
        <is>
          <t>L4</t>
        </is>
      </c>
      <c r="G2453" s="5" t="inlineStr">
        <is>
          <t>Customer Service L4</t>
        </is>
      </c>
      <c r="H2453" s="5" t="inlineStr">
        <is>
          <t>F</t>
        </is>
      </c>
      <c r="I2453" s="5" t="inlineStr">
        <is>
          <t>Permanent</t>
        </is>
      </c>
      <c r="J2453" s="5" t="inlineStr">
        <is>
          <t>Hybrid</t>
        </is>
      </c>
      <c r="K2453" s="5" t="n">
        <v>1</v>
      </c>
      <c r="L2453" s="5" t="n">
        <v>40</v>
      </c>
      <c r="M2453" s="5" t="n">
        <v>3</v>
      </c>
      <c r="N2453" s="41" t="n">
        <v>43450</v>
      </c>
      <c r="O2453" s="41" t="n">
        <v>3360</v>
      </c>
      <c r="P2453" s="41" t="n">
        <v>0</v>
      </c>
      <c r="Q2453" s="41" t="n">
        <v>0</v>
      </c>
      <c r="R2453" s="41" t="n">
        <v>0</v>
      </c>
      <c r="S2453" s="28">
        <f>L2453*Settings!$C$7</f>
        <v/>
      </c>
      <c r="T2453" s="34">
        <f>O2453+P2453+Q2453+R2453</f>
        <v/>
      </c>
      <c r="U2453" s="34">
        <f>N2453+T2453</f>
        <v/>
      </c>
      <c r="V2453" s="33">
        <f>N2453/S2453</f>
        <v/>
      </c>
      <c r="W2453" s="33">
        <f>T2453/S2453</f>
        <v/>
      </c>
      <c r="X2453" s="33">
        <f>U2453/S2453</f>
        <v/>
      </c>
      <c r="Y2453" s="4">
        <f>IF(T2453&gt;0,1,0)</f>
        <v/>
      </c>
      <c r="Z2453" s="4">
        <f>INDEX('Job Evaluation'!$I$5:$I$40,MATCH(G2453,'Job Evaluation'!$A$5:$A$40,0))</f>
        <v/>
      </c>
      <c r="AA2453" s="4">
        <f>SUMPRODUCT(($C$2:$C$3444=C2453)*($X$2:$X$3444&lt;X2453))+SUMPRODUCT(($C$2:C2453=C2453)*($X$2:X2453=X2453))</f>
        <v/>
      </c>
      <c r="AB2453" s="4">
        <f>MIN(4,INT((AA2453-1)*4/COUNTIF($C$2:$C$3444,C2453))+1)</f>
        <v/>
      </c>
    </row>
    <row r="2454">
      <c r="A2454" s="5" t="inlineStr">
        <is>
          <t>W02853</t>
        </is>
      </c>
      <c r="B2454" s="5" t="inlineStr">
        <is>
          <t>IT · Milan</t>
        </is>
      </c>
      <c r="C2454" s="5" t="inlineStr">
        <is>
          <t>IT</t>
        </is>
      </c>
      <c r="D2454" s="5" t="inlineStr">
        <is>
          <t>Milan</t>
        </is>
      </c>
      <c r="E2454" s="5" t="inlineStr">
        <is>
          <t>Sales</t>
        </is>
      </c>
      <c r="F2454" s="5" t="inlineStr">
        <is>
          <t>L5</t>
        </is>
      </c>
      <c r="G2454" s="5" t="inlineStr">
        <is>
          <t>Sales L5</t>
        </is>
      </c>
      <c r="H2454" s="5" t="inlineStr">
        <is>
          <t>M</t>
        </is>
      </c>
      <c r="I2454" s="5" t="inlineStr">
        <is>
          <t>Permanent</t>
        </is>
      </c>
      <c r="J2454" s="5" t="inlineStr">
        <is>
          <t>Hybrid</t>
        </is>
      </c>
      <c r="K2454" s="5" t="n">
        <v>1</v>
      </c>
      <c r="L2454" s="5" t="n">
        <v>40</v>
      </c>
      <c r="M2454" s="5" t="n">
        <v>4</v>
      </c>
      <c r="N2454" s="41" t="n">
        <v>82300</v>
      </c>
      <c r="O2454" s="41" t="n">
        <v>12290</v>
      </c>
      <c r="P2454" s="41" t="n">
        <v>12850</v>
      </c>
      <c r="Q2454" s="41" t="n">
        <v>0</v>
      </c>
      <c r="R2454" s="41" t="n">
        <v>6000</v>
      </c>
      <c r="S2454" s="28">
        <f>L2454*Settings!$C$7</f>
        <v/>
      </c>
      <c r="T2454" s="34">
        <f>O2454+P2454+Q2454+R2454</f>
        <v/>
      </c>
      <c r="U2454" s="34">
        <f>N2454+T2454</f>
        <v/>
      </c>
      <c r="V2454" s="33">
        <f>N2454/S2454</f>
        <v/>
      </c>
      <c r="W2454" s="33">
        <f>T2454/S2454</f>
        <v/>
      </c>
      <c r="X2454" s="33">
        <f>U2454/S2454</f>
        <v/>
      </c>
      <c r="Y2454" s="4">
        <f>IF(T2454&gt;0,1,0)</f>
        <v/>
      </c>
      <c r="Z2454" s="4">
        <f>INDEX('Job Evaluation'!$I$5:$I$40,MATCH(G2454,'Job Evaluation'!$A$5:$A$40,0))</f>
        <v/>
      </c>
      <c r="AA2454" s="4">
        <f>SUMPRODUCT(($C$2:$C$3444=C2454)*($X$2:$X$3444&lt;X2454))+SUMPRODUCT(($C$2:C2454=C2454)*($X$2:X2454=X2454))</f>
        <v/>
      </c>
      <c r="AB2454" s="4">
        <f>MIN(4,INT((AA2454-1)*4/COUNTIF($C$2:$C$3444,C2454))+1)</f>
        <v/>
      </c>
    </row>
    <row r="2455">
      <c r="A2455" s="5" t="inlineStr">
        <is>
          <t>W02854</t>
        </is>
      </c>
      <c r="B2455" s="5" t="inlineStr">
        <is>
          <t>PL · Kraków</t>
        </is>
      </c>
      <c r="C2455" s="5" t="inlineStr">
        <is>
          <t>PL</t>
        </is>
      </c>
      <c r="D2455" s="5" t="inlineStr">
        <is>
          <t>Krakow</t>
        </is>
      </c>
      <c r="E2455" s="5" t="inlineStr">
        <is>
          <t>Operations</t>
        </is>
      </c>
      <c r="F2455" s="5" t="inlineStr">
        <is>
          <t>L1</t>
        </is>
      </c>
      <c r="G2455" s="5" t="inlineStr">
        <is>
          <t>Operations L1</t>
        </is>
      </c>
      <c r="H2455" s="5" t="inlineStr">
        <is>
          <t>M</t>
        </is>
      </c>
      <c r="I2455" s="5" t="inlineStr">
        <is>
          <t>Permanent</t>
        </is>
      </c>
      <c r="J2455" s="5" t="inlineStr">
        <is>
          <t>Remote</t>
        </is>
      </c>
      <c r="K2455" s="5" t="n">
        <v>1</v>
      </c>
      <c r="L2455" s="5" t="n">
        <v>40</v>
      </c>
      <c r="M2455" s="5" t="n">
        <v>3</v>
      </c>
      <c r="N2455" s="41" t="n">
        <v>20950</v>
      </c>
      <c r="O2455" s="41" t="n">
        <v>0</v>
      </c>
      <c r="P2455" s="41" t="n">
        <v>0</v>
      </c>
      <c r="Q2455" s="41" t="n">
        <v>0</v>
      </c>
      <c r="R2455" s="41" t="n">
        <v>0</v>
      </c>
      <c r="S2455" s="28">
        <f>L2455*Settings!$C$7</f>
        <v/>
      </c>
      <c r="T2455" s="34">
        <f>O2455+P2455+Q2455+R2455</f>
        <v/>
      </c>
      <c r="U2455" s="34">
        <f>N2455+T2455</f>
        <v/>
      </c>
      <c r="V2455" s="33">
        <f>N2455/S2455</f>
        <v/>
      </c>
      <c r="W2455" s="33">
        <f>T2455/S2455</f>
        <v/>
      </c>
      <c r="X2455" s="33">
        <f>U2455/S2455</f>
        <v/>
      </c>
      <c r="Y2455" s="4">
        <f>IF(T2455&gt;0,1,0)</f>
        <v/>
      </c>
      <c r="Z2455" s="4">
        <f>INDEX('Job Evaluation'!$I$5:$I$40,MATCH(G2455,'Job Evaluation'!$A$5:$A$40,0))</f>
        <v/>
      </c>
      <c r="AA2455" s="4">
        <f>SUMPRODUCT(($C$2:$C$3444=C2455)*($X$2:$X$3444&lt;X2455))+SUMPRODUCT(($C$2:C2455=C2455)*($X$2:X2455=X2455))</f>
        <v/>
      </c>
      <c r="AB2455" s="4">
        <f>MIN(4,INT((AA2455-1)*4/COUNTIF($C$2:$C$3444,C2455))+1)</f>
        <v/>
      </c>
    </row>
    <row r="2456">
      <c r="A2456" s="5" t="inlineStr">
        <is>
          <t>W02855</t>
        </is>
      </c>
      <c r="B2456" s="5" t="inlineStr">
        <is>
          <t>IT · Milan</t>
        </is>
      </c>
      <c r="C2456" s="5" t="inlineStr">
        <is>
          <t>IT</t>
        </is>
      </c>
      <c r="D2456" s="5" t="inlineStr">
        <is>
          <t>Milan</t>
        </is>
      </c>
      <c r="E2456" s="5" t="inlineStr">
        <is>
          <t>Operations</t>
        </is>
      </c>
      <c r="F2456" s="5" t="inlineStr">
        <is>
          <t>L1</t>
        </is>
      </c>
      <c r="G2456" s="5" t="inlineStr">
        <is>
          <t>Operations L1</t>
        </is>
      </c>
      <c r="H2456" s="5" t="inlineStr">
        <is>
          <t>M</t>
        </is>
      </c>
      <c r="I2456" s="5" t="inlineStr">
        <is>
          <t>Permanent</t>
        </is>
      </c>
      <c r="J2456" s="5" t="inlineStr">
        <is>
          <t>Hybrid</t>
        </is>
      </c>
      <c r="K2456" s="5" t="n">
        <v>1</v>
      </c>
      <c r="L2456" s="5" t="n">
        <v>40</v>
      </c>
      <c r="M2456" s="5" t="n">
        <v>3</v>
      </c>
      <c r="N2456" s="41" t="n">
        <v>23950</v>
      </c>
      <c r="O2456" s="41" t="n">
        <v>0</v>
      </c>
      <c r="P2456" s="41" t="n">
        <v>0</v>
      </c>
      <c r="Q2456" s="41" t="n">
        <v>0</v>
      </c>
      <c r="R2456" s="41" t="n">
        <v>0</v>
      </c>
      <c r="S2456" s="28">
        <f>L2456*Settings!$C$7</f>
        <v/>
      </c>
      <c r="T2456" s="34">
        <f>O2456+P2456+Q2456+R2456</f>
        <v/>
      </c>
      <c r="U2456" s="34">
        <f>N2456+T2456</f>
        <v/>
      </c>
      <c r="V2456" s="33">
        <f>N2456/S2456</f>
        <v/>
      </c>
      <c r="W2456" s="33">
        <f>T2456/S2456</f>
        <v/>
      </c>
      <c r="X2456" s="33">
        <f>U2456/S2456</f>
        <v/>
      </c>
      <c r="Y2456" s="4">
        <f>IF(T2456&gt;0,1,0)</f>
        <v/>
      </c>
      <c r="Z2456" s="4">
        <f>INDEX('Job Evaluation'!$I$5:$I$40,MATCH(G2456,'Job Evaluation'!$A$5:$A$40,0))</f>
        <v/>
      </c>
      <c r="AA2456" s="4">
        <f>SUMPRODUCT(($C$2:$C$3444=C2456)*($X$2:$X$3444&lt;X2456))+SUMPRODUCT(($C$2:C2456=C2456)*($X$2:X2456=X2456))</f>
        <v/>
      </c>
      <c r="AB2456" s="4">
        <f>MIN(4,INT((AA2456-1)*4/COUNTIF($C$2:$C$3444,C2456))+1)</f>
        <v/>
      </c>
    </row>
    <row r="2457">
      <c r="A2457" s="5" t="inlineStr">
        <is>
          <t>W02856</t>
        </is>
      </c>
      <c r="B2457" s="5" t="inlineStr">
        <is>
          <t>PL · Kraków</t>
        </is>
      </c>
      <c r="C2457" s="5" t="inlineStr">
        <is>
          <t>PL</t>
        </is>
      </c>
      <c r="D2457" s="5" t="inlineStr">
        <is>
          <t>Krakow</t>
        </is>
      </c>
      <c r="E2457" s="5" t="inlineStr">
        <is>
          <t>Customer Service</t>
        </is>
      </c>
      <c r="F2457" s="5" t="inlineStr">
        <is>
          <t>L2</t>
        </is>
      </c>
      <c r="G2457" s="5" t="inlineStr">
        <is>
          <t>Customer Service L2</t>
        </is>
      </c>
      <c r="H2457" s="5" t="inlineStr">
        <is>
          <t>F</t>
        </is>
      </c>
      <c r="I2457" s="5" t="inlineStr">
        <is>
          <t>Permanent</t>
        </is>
      </c>
      <c r="J2457" s="5" t="inlineStr">
        <is>
          <t>Onsite</t>
        </is>
      </c>
      <c r="K2457" s="5" t="n">
        <v>1</v>
      </c>
      <c r="L2457" s="5" t="n">
        <v>40</v>
      </c>
      <c r="M2457" s="5" t="n">
        <v>4</v>
      </c>
      <c r="N2457" s="41" t="n">
        <v>24950</v>
      </c>
      <c r="O2457" s="41" t="n">
        <v>0</v>
      </c>
      <c r="P2457" s="41" t="n">
        <v>0</v>
      </c>
      <c r="Q2457" s="41" t="n">
        <v>840</v>
      </c>
      <c r="R2457" s="41" t="n">
        <v>0</v>
      </c>
      <c r="S2457" s="28">
        <f>L2457*Settings!$C$7</f>
        <v/>
      </c>
      <c r="T2457" s="34">
        <f>O2457+P2457+Q2457+R2457</f>
        <v/>
      </c>
      <c r="U2457" s="34">
        <f>N2457+T2457</f>
        <v/>
      </c>
      <c r="V2457" s="33">
        <f>N2457/S2457</f>
        <v/>
      </c>
      <c r="W2457" s="33">
        <f>T2457/S2457</f>
        <v/>
      </c>
      <c r="X2457" s="33">
        <f>U2457/S2457</f>
        <v/>
      </c>
      <c r="Y2457" s="4">
        <f>IF(T2457&gt;0,1,0)</f>
        <v/>
      </c>
      <c r="Z2457" s="4">
        <f>INDEX('Job Evaluation'!$I$5:$I$40,MATCH(G2457,'Job Evaluation'!$A$5:$A$40,0))</f>
        <v/>
      </c>
      <c r="AA2457" s="4">
        <f>SUMPRODUCT(($C$2:$C$3444=C2457)*($X$2:$X$3444&lt;X2457))+SUMPRODUCT(($C$2:C2457=C2457)*($X$2:X2457=X2457))</f>
        <v/>
      </c>
      <c r="AB2457" s="4">
        <f>MIN(4,INT((AA2457-1)*4/COUNTIF($C$2:$C$3444,C2457))+1)</f>
        <v/>
      </c>
    </row>
    <row r="2458">
      <c r="A2458" s="5" t="inlineStr">
        <is>
          <t>W02857</t>
        </is>
      </c>
      <c r="B2458" s="5" t="inlineStr">
        <is>
          <t>PL · Kraków</t>
        </is>
      </c>
      <c r="C2458" s="5" t="inlineStr">
        <is>
          <t>PL</t>
        </is>
      </c>
      <c r="D2458" s="5" t="inlineStr">
        <is>
          <t>Krakow</t>
        </is>
      </c>
      <c r="E2458" s="5" t="inlineStr">
        <is>
          <t>Customer Service</t>
        </is>
      </c>
      <c r="F2458" s="5" t="inlineStr">
        <is>
          <t>L3</t>
        </is>
      </c>
      <c r="G2458" s="5" t="inlineStr">
        <is>
          <t>Customer Service L3</t>
        </is>
      </c>
      <c r="H2458" s="5" t="inlineStr">
        <is>
          <t>F</t>
        </is>
      </c>
      <c r="I2458" s="5" t="inlineStr">
        <is>
          <t>Permanent</t>
        </is>
      </c>
      <c r="J2458" s="5" t="inlineStr">
        <is>
          <t>Onsite</t>
        </is>
      </c>
      <c r="K2458" s="5" t="n">
        <v>1</v>
      </c>
      <c r="L2458" s="5" t="n">
        <v>40</v>
      </c>
      <c r="M2458" s="5" t="n">
        <v>2</v>
      </c>
      <c r="N2458" s="41" t="n">
        <v>34300</v>
      </c>
      <c r="O2458" s="41" t="n">
        <v>840</v>
      </c>
      <c r="P2458" s="41" t="n">
        <v>0</v>
      </c>
      <c r="Q2458" s="41" t="n">
        <v>840</v>
      </c>
      <c r="R2458" s="41" t="n">
        <v>0</v>
      </c>
      <c r="S2458" s="28">
        <f>L2458*Settings!$C$7</f>
        <v/>
      </c>
      <c r="T2458" s="34">
        <f>O2458+P2458+Q2458+R2458</f>
        <v/>
      </c>
      <c r="U2458" s="34">
        <f>N2458+T2458</f>
        <v/>
      </c>
      <c r="V2458" s="33">
        <f>N2458/S2458</f>
        <v/>
      </c>
      <c r="W2458" s="33">
        <f>T2458/S2458</f>
        <v/>
      </c>
      <c r="X2458" s="33">
        <f>U2458/S2458</f>
        <v/>
      </c>
      <c r="Y2458" s="4">
        <f>IF(T2458&gt;0,1,0)</f>
        <v/>
      </c>
      <c r="Z2458" s="4">
        <f>INDEX('Job Evaluation'!$I$5:$I$40,MATCH(G2458,'Job Evaluation'!$A$5:$A$40,0))</f>
        <v/>
      </c>
      <c r="AA2458" s="4">
        <f>SUMPRODUCT(($C$2:$C$3444=C2458)*($X$2:$X$3444&lt;X2458))+SUMPRODUCT(($C$2:C2458=C2458)*($X$2:X2458=X2458))</f>
        <v/>
      </c>
      <c r="AB2458" s="4">
        <f>MIN(4,INT((AA2458-1)*4/COUNTIF($C$2:$C$3444,C2458))+1)</f>
        <v/>
      </c>
    </row>
    <row r="2459">
      <c r="A2459" s="5" t="inlineStr">
        <is>
          <t>W02858</t>
        </is>
      </c>
      <c r="B2459" s="5" t="inlineStr">
        <is>
          <t>PL · Kraków</t>
        </is>
      </c>
      <c r="C2459" s="5" t="inlineStr">
        <is>
          <t>PL</t>
        </is>
      </c>
      <c r="D2459" s="5" t="inlineStr">
        <is>
          <t>Krakow</t>
        </is>
      </c>
      <c r="E2459" s="5" t="inlineStr">
        <is>
          <t>Customer Service</t>
        </is>
      </c>
      <c r="F2459" s="5" t="inlineStr">
        <is>
          <t>L2</t>
        </is>
      </c>
      <c r="G2459" s="5" t="inlineStr">
        <is>
          <t>Customer Service L2</t>
        </is>
      </c>
      <c r="H2459" s="5" t="inlineStr">
        <is>
          <t>F</t>
        </is>
      </c>
      <c r="I2459" s="5" t="inlineStr">
        <is>
          <t>Fixed-term</t>
        </is>
      </c>
      <c r="J2459" s="5" t="inlineStr">
        <is>
          <t>Hybrid</t>
        </is>
      </c>
      <c r="K2459" s="5" t="n">
        <v>1</v>
      </c>
      <c r="L2459" s="5" t="n">
        <v>40</v>
      </c>
      <c r="M2459" s="5" t="n">
        <v>3</v>
      </c>
      <c r="N2459" s="41" t="n">
        <v>22750</v>
      </c>
      <c r="O2459" s="41" t="n">
        <v>0</v>
      </c>
      <c r="P2459" s="41" t="n">
        <v>0</v>
      </c>
      <c r="Q2459" s="41" t="n">
        <v>0</v>
      </c>
      <c r="R2459" s="41" t="n">
        <v>0</v>
      </c>
      <c r="S2459" s="28">
        <f>L2459*Settings!$C$7</f>
        <v/>
      </c>
      <c r="T2459" s="34">
        <f>O2459+P2459+Q2459+R2459</f>
        <v/>
      </c>
      <c r="U2459" s="34">
        <f>N2459+T2459</f>
        <v/>
      </c>
      <c r="V2459" s="33">
        <f>N2459/S2459</f>
        <v/>
      </c>
      <c r="W2459" s="33">
        <f>T2459/S2459</f>
        <v/>
      </c>
      <c r="X2459" s="33">
        <f>U2459/S2459</f>
        <v/>
      </c>
      <c r="Y2459" s="4">
        <f>IF(T2459&gt;0,1,0)</f>
        <v/>
      </c>
      <c r="Z2459" s="4">
        <f>INDEX('Job Evaluation'!$I$5:$I$40,MATCH(G2459,'Job Evaluation'!$A$5:$A$40,0))</f>
        <v/>
      </c>
      <c r="AA2459" s="4">
        <f>SUMPRODUCT(($C$2:$C$3444=C2459)*($X$2:$X$3444&lt;X2459))+SUMPRODUCT(($C$2:C2459=C2459)*($X$2:X2459=X2459))</f>
        <v/>
      </c>
      <c r="AB2459" s="4">
        <f>MIN(4,INT((AA2459-1)*4/COUNTIF($C$2:$C$3444,C2459))+1)</f>
        <v/>
      </c>
    </row>
    <row r="2460">
      <c r="A2460" s="5" t="inlineStr">
        <is>
          <t>W02860</t>
        </is>
      </c>
      <c r="B2460" s="5" t="inlineStr">
        <is>
          <t>ES · Barcelona</t>
        </is>
      </c>
      <c r="C2460" s="5" t="inlineStr">
        <is>
          <t>ES</t>
        </is>
      </c>
      <c r="D2460" s="5" t="inlineStr">
        <is>
          <t>Barcelona</t>
        </is>
      </c>
      <c r="E2460" s="5" t="inlineStr">
        <is>
          <t>Sales</t>
        </is>
      </c>
      <c r="F2460" s="5" t="inlineStr">
        <is>
          <t>L1</t>
        </is>
      </c>
      <c r="G2460" s="5" t="inlineStr">
        <is>
          <t>Sales L1</t>
        </is>
      </c>
      <c r="H2460" s="5" t="inlineStr">
        <is>
          <t>M</t>
        </is>
      </c>
      <c r="I2460" s="5" t="inlineStr">
        <is>
          <t>Permanent</t>
        </is>
      </c>
      <c r="J2460" s="5" t="inlineStr">
        <is>
          <t>Remote</t>
        </is>
      </c>
      <c r="K2460" s="5" t="n">
        <v>1</v>
      </c>
      <c r="L2460" s="5" t="n">
        <v>40</v>
      </c>
      <c r="M2460" s="5" t="n">
        <v>3</v>
      </c>
      <c r="N2460" s="41" t="n">
        <v>29450</v>
      </c>
      <c r="O2460" s="41" t="n">
        <v>0</v>
      </c>
      <c r="P2460" s="41" t="n">
        <v>5230</v>
      </c>
      <c r="Q2460" s="41" t="n">
        <v>0</v>
      </c>
      <c r="R2460" s="41" t="n">
        <v>0</v>
      </c>
      <c r="S2460" s="28">
        <f>L2460*Settings!$C$7</f>
        <v/>
      </c>
      <c r="T2460" s="34">
        <f>O2460+P2460+Q2460+R2460</f>
        <v/>
      </c>
      <c r="U2460" s="34">
        <f>N2460+T2460</f>
        <v/>
      </c>
      <c r="V2460" s="33">
        <f>N2460/S2460</f>
        <v/>
      </c>
      <c r="W2460" s="33">
        <f>T2460/S2460</f>
        <v/>
      </c>
      <c r="X2460" s="33">
        <f>U2460/S2460</f>
        <v/>
      </c>
      <c r="Y2460" s="4">
        <f>IF(T2460&gt;0,1,0)</f>
        <v/>
      </c>
      <c r="Z2460" s="4">
        <f>INDEX('Job Evaluation'!$I$5:$I$40,MATCH(G2460,'Job Evaluation'!$A$5:$A$40,0))</f>
        <v/>
      </c>
      <c r="AA2460" s="4">
        <f>SUMPRODUCT(($C$2:$C$3444=C2460)*($X$2:$X$3444&lt;X2460))+SUMPRODUCT(($C$2:C2460=C2460)*($X$2:X2460=X2460))</f>
        <v/>
      </c>
      <c r="AB2460" s="4">
        <f>MIN(4,INT((AA2460-1)*4/COUNTIF($C$2:$C$3444,C2460))+1)</f>
        <v/>
      </c>
    </row>
    <row r="2461">
      <c r="A2461" s="5" t="inlineStr">
        <is>
          <t>W02863</t>
        </is>
      </c>
      <c r="B2461" s="5" t="inlineStr">
        <is>
          <t>IT · Milan</t>
        </is>
      </c>
      <c r="C2461" s="5" t="inlineStr">
        <is>
          <t>IT</t>
        </is>
      </c>
      <c r="D2461" s="5" t="inlineStr">
        <is>
          <t>Milan</t>
        </is>
      </c>
      <c r="E2461" s="5" t="inlineStr">
        <is>
          <t>HR</t>
        </is>
      </c>
      <c r="F2461" s="5" t="inlineStr">
        <is>
          <t>L5</t>
        </is>
      </c>
      <c r="G2461" s="5" t="inlineStr">
        <is>
          <t>HR L5</t>
        </is>
      </c>
      <c r="H2461" s="5" t="inlineStr">
        <is>
          <t>F</t>
        </is>
      </c>
      <c r="I2461" s="5" t="inlineStr">
        <is>
          <t>Fixed-term</t>
        </is>
      </c>
      <c r="J2461" s="5" t="inlineStr">
        <is>
          <t>Hybrid</t>
        </is>
      </c>
      <c r="K2461" s="5" t="n">
        <v>1</v>
      </c>
      <c r="L2461" s="5" t="n">
        <v>40</v>
      </c>
      <c r="M2461" s="5" t="n">
        <v>2</v>
      </c>
      <c r="N2461" s="41" t="n">
        <v>65650</v>
      </c>
      <c r="O2461" s="41" t="n">
        <v>3820</v>
      </c>
      <c r="P2461" s="41" t="n">
        <v>0</v>
      </c>
      <c r="Q2461" s="41" t="n">
        <v>0</v>
      </c>
      <c r="R2461" s="41" t="n">
        <v>6000</v>
      </c>
      <c r="S2461" s="28">
        <f>L2461*Settings!$C$7</f>
        <v/>
      </c>
      <c r="T2461" s="34">
        <f>O2461+P2461+Q2461+R2461</f>
        <v/>
      </c>
      <c r="U2461" s="34">
        <f>N2461+T2461</f>
        <v/>
      </c>
      <c r="V2461" s="33">
        <f>N2461/S2461</f>
        <v/>
      </c>
      <c r="W2461" s="33">
        <f>T2461/S2461</f>
        <v/>
      </c>
      <c r="X2461" s="33">
        <f>U2461/S2461</f>
        <v/>
      </c>
      <c r="Y2461" s="4">
        <f>IF(T2461&gt;0,1,0)</f>
        <v/>
      </c>
      <c r="Z2461" s="4">
        <f>INDEX('Job Evaluation'!$I$5:$I$40,MATCH(G2461,'Job Evaluation'!$A$5:$A$40,0))</f>
        <v/>
      </c>
      <c r="AA2461" s="4">
        <f>SUMPRODUCT(($C$2:$C$3444=C2461)*($X$2:$X$3444&lt;X2461))+SUMPRODUCT(($C$2:C2461=C2461)*($X$2:X2461=X2461))</f>
        <v/>
      </c>
      <c r="AB2461" s="4">
        <f>MIN(4,INT((AA2461-1)*4/COUNTIF($C$2:$C$3444,C2461))+1)</f>
        <v/>
      </c>
    </row>
    <row r="2462">
      <c r="A2462" s="5" t="inlineStr">
        <is>
          <t>W02864</t>
        </is>
      </c>
      <c r="B2462" s="5" t="inlineStr">
        <is>
          <t>DE · Munich</t>
        </is>
      </c>
      <c r="C2462" s="5" t="inlineStr">
        <is>
          <t>DE</t>
        </is>
      </c>
      <c r="D2462" s="5" t="inlineStr">
        <is>
          <t>Munich</t>
        </is>
      </c>
      <c r="E2462" s="5" t="inlineStr">
        <is>
          <t>Operations</t>
        </is>
      </c>
      <c r="F2462" s="5" t="inlineStr">
        <is>
          <t>L1</t>
        </is>
      </c>
      <c r="G2462" s="5" t="inlineStr">
        <is>
          <t>Operations L1</t>
        </is>
      </c>
      <c r="H2462" s="5" t="inlineStr">
        <is>
          <t>M</t>
        </is>
      </c>
      <c r="I2462" s="5" t="inlineStr">
        <is>
          <t>Fixed-term</t>
        </is>
      </c>
      <c r="J2462" s="5" t="inlineStr">
        <is>
          <t>Hybrid</t>
        </is>
      </c>
      <c r="K2462" s="5" t="n">
        <v>1</v>
      </c>
      <c r="L2462" s="5" t="n">
        <v>40</v>
      </c>
      <c r="M2462" s="5" t="n">
        <v>2</v>
      </c>
      <c r="N2462" s="41" t="n">
        <v>34900</v>
      </c>
      <c r="O2462" s="41" t="n">
        <v>0</v>
      </c>
      <c r="P2462" s="41" t="n">
        <v>0</v>
      </c>
      <c r="Q2462" s="41" t="n">
        <v>0</v>
      </c>
      <c r="R2462" s="41" t="n">
        <v>0</v>
      </c>
      <c r="S2462" s="28">
        <f>L2462*Settings!$C$7</f>
        <v/>
      </c>
      <c r="T2462" s="34">
        <f>O2462+P2462+Q2462+R2462</f>
        <v/>
      </c>
      <c r="U2462" s="34">
        <f>N2462+T2462</f>
        <v/>
      </c>
      <c r="V2462" s="33">
        <f>N2462/S2462</f>
        <v/>
      </c>
      <c r="W2462" s="33">
        <f>T2462/S2462</f>
        <v/>
      </c>
      <c r="X2462" s="33">
        <f>U2462/S2462</f>
        <v/>
      </c>
      <c r="Y2462" s="4">
        <f>IF(T2462&gt;0,1,0)</f>
        <v/>
      </c>
      <c r="Z2462" s="4">
        <f>INDEX('Job Evaluation'!$I$5:$I$40,MATCH(G2462,'Job Evaluation'!$A$5:$A$40,0))</f>
        <v/>
      </c>
      <c r="AA2462" s="4">
        <f>SUMPRODUCT(($C$2:$C$3444=C2462)*($X$2:$X$3444&lt;X2462))+SUMPRODUCT(($C$2:C2462=C2462)*($X$2:X2462=X2462))</f>
        <v/>
      </c>
      <c r="AB2462" s="4">
        <f>MIN(4,INT((AA2462-1)*4/COUNTIF($C$2:$C$3444,C2462))+1)</f>
        <v/>
      </c>
    </row>
    <row r="2463">
      <c r="A2463" s="5" t="inlineStr">
        <is>
          <t>W02865</t>
        </is>
      </c>
      <c r="B2463" s="5" t="inlineStr">
        <is>
          <t>DE · Munich</t>
        </is>
      </c>
      <c r="C2463" s="5" t="inlineStr">
        <is>
          <t>DE</t>
        </is>
      </c>
      <c r="D2463" s="5" t="inlineStr">
        <is>
          <t>Munich</t>
        </is>
      </c>
      <c r="E2463" s="5" t="inlineStr">
        <is>
          <t>Operations</t>
        </is>
      </c>
      <c r="F2463" s="5" t="inlineStr">
        <is>
          <t>L4</t>
        </is>
      </c>
      <c r="G2463" s="5" t="inlineStr">
        <is>
          <t>Operations L4</t>
        </is>
      </c>
      <c r="H2463" s="5" t="inlineStr">
        <is>
          <t>M</t>
        </is>
      </c>
      <c r="I2463" s="5" t="inlineStr">
        <is>
          <t>Permanent</t>
        </is>
      </c>
      <c r="J2463" s="5" t="inlineStr">
        <is>
          <t>Hybrid</t>
        </is>
      </c>
      <c r="K2463" s="5" t="n">
        <v>1</v>
      </c>
      <c r="L2463" s="5" t="n">
        <v>40</v>
      </c>
      <c r="M2463" s="5" t="n">
        <v>3</v>
      </c>
      <c r="N2463" s="41" t="n">
        <v>78350</v>
      </c>
      <c r="O2463" s="41" t="n">
        <v>5610</v>
      </c>
      <c r="P2463" s="41" t="n">
        <v>0</v>
      </c>
      <c r="Q2463" s="41" t="n">
        <v>0</v>
      </c>
      <c r="R2463" s="41" t="n">
        <v>0</v>
      </c>
      <c r="S2463" s="28">
        <f>L2463*Settings!$C$7</f>
        <v/>
      </c>
      <c r="T2463" s="34">
        <f>O2463+P2463+Q2463+R2463</f>
        <v/>
      </c>
      <c r="U2463" s="34">
        <f>N2463+T2463</f>
        <v/>
      </c>
      <c r="V2463" s="33">
        <f>N2463/S2463</f>
        <v/>
      </c>
      <c r="W2463" s="33">
        <f>T2463/S2463</f>
        <v/>
      </c>
      <c r="X2463" s="33">
        <f>U2463/S2463</f>
        <v/>
      </c>
      <c r="Y2463" s="4">
        <f>IF(T2463&gt;0,1,0)</f>
        <v/>
      </c>
      <c r="Z2463" s="4">
        <f>INDEX('Job Evaluation'!$I$5:$I$40,MATCH(G2463,'Job Evaluation'!$A$5:$A$40,0))</f>
        <v/>
      </c>
      <c r="AA2463" s="4">
        <f>SUMPRODUCT(($C$2:$C$3444=C2463)*($X$2:$X$3444&lt;X2463))+SUMPRODUCT(($C$2:C2463=C2463)*($X$2:X2463=X2463))</f>
        <v/>
      </c>
      <c r="AB2463" s="4">
        <f>MIN(4,INT((AA2463-1)*4/COUNTIF($C$2:$C$3444,C2463))+1)</f>
        <v/>
      </c>
    </row>
    <row r="2464">
      <c r="A2464" s="5" t="inlineStr">
        <is>
          <t>W02866</t>
        </is>
      </c>
      <c r="B2464" s="5" t="inlineStr">
        <is>
          <t>PL · Kraków</t>
        </is>
      </c>
      <c r="C2464" s="5" t="inlineStr">
        <is>
          <t>PL</t>
        </is>
      </c>
      <c r="D2464" s="5" t="inlineStr">
        <is>
          <t>Krakow</t>
        </is>
      </c>
      <c r="E2464" s="5" t="inlineStr">
        <is>
          <t>Finance</t>
        </is>
      </c>
      <c r="F2464" s="5" t="inlineStr">
        <is>
          <t>L1</t>
        </is>
      </c>
      <c r="G2464" s="5" t="inlineStr">
        <is>
          <t>Finance L1</t>
        </is>
      </c>
      <c r="H2464" s="5" t="inlineStr">
        <is>
          <t>M</t>
        </is>
      </c>
      <c r="I2464" s="5" t="inlineStr">
        <is>
          <t>Permanent</t>
        </is>
      </c>
      <c r="J2464" s="5" t="inlineStr">
        <is>
          <t>Hybrid</t>
        </is>
      </c>
      <c r="K2464" s="5" t="n">
        <v>1</v>
      </c>
      <c r="L2464" s="5" t="n">
        <v>40</v>
      </c>
      <c r="M2464" s="5" t="n">
        <v>3</v>
      </c>
      <c r="N2464" s="41" t="n">
        <v>24250</v>
      </c>
      <c r="O2464" s="41" t="n">
        <v>0</v>
      </c>
      <c r="P2464" s="41" t="n">
        <v>0</v>
      </c>
      <c r="Q2464" s="41" t="n">
        <v>0</v>
      </c>
      <c r="R2464" s="41" t="n">
        <v>0</v>
      </c>
      <c r="S2464" s="28">
        <f>L2464*Settings!$C$7</f>
        <v/>
      </c>
      <c r="T2464" s="34">
        <f>O2464+P2464+Q2464+R2464</f>
        <v/>
      </c>
      <c r="U2464" s="34">
        <f>N2464+T2464</f>
        <v/>
      </c>
      <c r="V2464" s="33">
        <f>N2464/S2464</f>
        <v/>
      </c>
      <c r="W2464" s="33">
        <f>T2464/S2464</f>
        <v/>
      </c>
      <c r="X2464" s="33">
        <f>U2464/S2464</f>
        <v/>
      </c>
      <c r="Y2464" s="4">
        <f>IF(T2464&gt;0,1,0)</f>
        <v/>
      </c>
      <c r="Z2464" s="4">
        <f>INDEX('Job Evaluation'!$I$5:$I$40,MATCH(G2464,'Job Evaluation'!$A$5:$A$40,0))</f>
        <v/>
      </c>
      <c r="AA2464" s="4">
        <f>SUMPRODUCT(($C$2:$C$3444=C2464)*($X$2:$X$3444&lt;X2464))+SUMPRODUCT(($C$2:C2464=C2464)*($X$2:X2464=X2464))</f>
        <v/>
      </c>
      <c r="AB2464" s="4">
        <f>MIN(4,INT((AA2464-1)*4/COUNTIF($C$2:$C$3444,C2464))+1)</f>
        <v/>
      </c>
    </row>
    <row r="2465">
      <c r="A2465" s="5" t="inlineStr">
        <is>
          <t>W02867</t>
        </is>
      </c>
      <c r="B2465" s="5" t="inlineStr">
        <is>
          <t>IT · Milan</t>
        </is>
      </c>
      <c r="C2465" s="5" t="inlineStr">
        <is>
          <t>IT</t>
        </is>
      </c>
      <c r="D2465" s="5" t="inlineStr">
        <is>
          <t>Milan</t>
        </is>
      </c>
      <c r="E2465" s="5" t="inlineStr">
        <is>
          <t>Customer Service</t>
        </is>
      </c>
      <c r="F2465" s="5" t="inlineStr">
        <is>
          <t>L3</t>
        </is>
      </c>
      <c r="G2465" s="5" t="inlineStr">
        <is>
          <t>Customer Service L3</t>
        </is>
      </c>
      <c r="H2465" s="5" t="inlineStr">
        <is>
          <t>M</t>
        </is>
      </c>
      <c r="I2465" s="5" t="inlineStr">
        <is>
          <t>Permanent</t>
        </is>
      </c>
      <c r="J2465" s="5" t="inlineStr">
        <is>
          <t>Onsite</t>
        </is>
      </c>
      <c r="K2465" s="5" t="n">
        <v>0.8</v>
      </c>
      <c r="L2465" s="5" t="n">
        <v>32</v>
      </c>
      <c r="M2465" s="5" t="n">
        <v>4</v>
      </c>
      <c r="N2465" s="41" t="n">
        <v>28320</v>
      </c>
      <c r="O2465" s="41" t="n">
        <v>1540</v>
      </c>
      <c r="P2465" s="41" t="n">
        <v>0</v>
      </c>
      <c r="Q2465" s="41" t="n">
        <v>1056</v>
      </c>
      <c r="R2465" s="41" t="n">
        <v>0</v>
      </c>
      <c r="S2465" s="28">
        <f>L2465*Settings!$C$7</f>
        <v/>
      </c>
      <c r="T2465" s="34">
        <f>O2465+P2465+Q2465+R2465</f>
        <v/>
      </c>
      <c r="U2465" s="34">
        <f>N2465+T2465</f>
        <v/>
      </c>
      <c r="V2465" s="33">
        <f>N2465/S2465</f>
        <v/>
      </c>
      <c r="W2465" s="33">
        <f>T2465/S2465</f>
        <v/>
      </c>
      <c r="X2465" s="33">
        <f>U2465/S2465</f>
        <v/>
      </c>
      <c r="Y2465" s="4">
        <f>IF(T2465&gt;0,1,0)</f>
        <v/>
      </c>
      <c r="Z2465" s="4">
        <f>INDEX('Job Evaluation'!$I$5:$I$40,MATCH(G2465,'Job Evaluation'!$A$5:$A$40,0))</f>
        <v/>
      </c>
      <c r="AA2465" s="4">
        <f>SUMPRODUCT(($C$2:$C$3444=C2465)*($X$2:$X$3444&lt;X2465))+SUMPRODUCT(($C$2:C2465=C2465)*($X$2:X2465=X2465))</f>
        <v/>
      </c>
      <c r="AB2465" s="4">
        <f>MIN(4,INT((AA2465-1)*4/COUNTIF($C$2:$C$3444,C2465))+1)</f>
        <v/>
      </c>
    </row>
    <row r="2466">
      <c r="A2466" s="5" t="inlineStr">
        <is>
          <t>W02869</t>
        </is>
      </c>
      <c r="B2466" s="5" t="inlineStr">
        <is>
          <t>PL · Kraków</t>
        </is>
      </c>
      <c r="C2466" s="5" t="inlineStr">
        <is>
          <t>PL</t>
        </is>
      </c>
      <c r="D2466" s="5" t="inlineStr">
        <is>
          <t>Krakow</t>
        </is>
      </c>
      <c r="E2466" s="5" t="inlineStr">
        <is>
          <t>Customer Service</t>
        </is>
      </c>
      <c r="F2466" s="5" t="inlineStr">
        <is>
          <t>L3</t>
        </is>
      </c>
      <c r="G2466" s="5" t="inlineStr">
        <is>
          <t>Customer Service L3</t>
        </is>
      </c>
      <c r="H2466" s="5" t="inlineStr">
        <is>
          <t>M</t>
        </is>
      </c>
      <c r="I2466" s="5" t="inlineStr">
        <is>
          <t>Permanent</t>
        </is>
      </c>
      <c r="J2466" s="5" t="inlineStr">
        <is>
          <t>Hybrid</t>
        </is>
      </c>
      <c r="K2466" s="5" t="n">
        <v>1</v>
      </c>
      <c r="L2466" s="5" t="n">
        <v>40</v>
      </c>
      <c r="M2466" s="5" t="n">
        <v>2</v>
      </c>
      <c r="N2466" s="41" t="n">
        <v>33250</v>
      </c>
      <c r="O2466" s="41" t="n">
        <v>850</v>
      </c>
      <c r="P2466" s="41" t="n">
        <v>0</v>
      </c>
      <c r="Q2466" s="41" t="n">
        <v>0</v>
      </c>
      <c r="R2466" s="41" t="n">
        <v>0</v>
      </c>
      <c r="S2466" s="28">
        <f>L2466*Settings!$C$7</f>
        <v/>
      </c>
      <c r="T2466" s="34">
        <f>O2466+P2466+Q2466+R2466</f>
        <v/>
      </c>
      <c r="U2466" s="34">
        <f>N2466+T2466</f>
        <v/>
      </c>
      <c r="V2466" s="33">
        <f>N2466/S2466</f>
        <v/>
      </c>
      <c r="W2466" s="33">
        <f>T2466/S2466</f>
        <v/>
      </c>
      <c r="X2466" s="33">
        <f>U2466/S2466</f>
        <v/>
      </c>
      <c r="Y2466" s="4">
        <f>IF(T2466&gt;0,1,0)</f>
        <v/>
      </c>
      <c r="Z2466" s="4">
        <f>INDEX('Job Evaluation'!$I$5:$I$40,MATCH(G2466,'Job Evaluation'!$A$5:$A$40,0))</f>
        <v/>
      </c>
      <c r="AA2466" s="4">
        <f>SUMPRODUCT(($C$2:$C$3444=C2466)*($X$2:$X$3444&lt;X2466))+SUMPRODUCT(($C$2:C2466=C2466)*($X$2:X2466=X2466))</f>
        <v/>
      </c>
      <c r="AB2466" s="4">
        <f>MIN(4,INT((AA2466-1)*4/COUNTIF($C$2:$C$3444,C2466))+1)</f>
        <v/>
      </c>
    </row>
    <row r="2467">
      <c r="A2467" s="5" t="inlineStr">
        <is>
          <t>W02870</t>
        </is>
      </c>
      <c r="B2467" s="5" t="inlineStr">
        <is>
          <t>ES · Barcelona</t>
        </is>
      </c>
      <c r="C2467" s="5" t="inlineStr">
        <is>
          <t>ES</t>
        </is>
      </c>
      <c r="D2467" s="5" t="inlineStr">
        <is>
          <t>Barcelona</t>
        </is>
      </c>
      <c r="E2467" s="5" t="inlineStr">
        <is>
          <t>Customer Service</t>
        </is>
      </c>
      <c r="F2467" s="5" t="inlineStr">
        <is>
          <t>L1</t>
        </is>
      </c>
      <c r="G2467" s="5" t="inlineStr">
        <is>
          <t>Customer Service L1</t>
        </is>
      </c>
      <c r="H2467" s="5" t="inlineStr">
        <is>
          <t>F</t>
        </is>
      </c>
      <c r="I2467" s="5" t="inlineStr">
        <is>
          <t>Permanent</t>
        </is>
      </c>
      <c r="J2467" s="5" t="inlineStr">
        <is>
          <t>Remote</t>
        </is>
      </c>
      <c r="K2467" s="5" t="n">
        <v>1</v>
      </c>
      <c r="L2467" s="5" t="n">
        <v>40</v>
      </c>
      <c r="M2467" s="5" t="n">
        <v>3</v>
      </c>
      <c r="N2467" s="41" t="n">
        <v>22600</v>
      </c>
      <c r="O2467" s="41" t="n">
        <v>0</v>
      </c>
      <c r="P2467" s="41" t="n">
        <v>0</v>
      </c>
      <c r="Q2467" s="41" t="n">
        <v>0</v>
      </c>
      <c r="R2467" s="41" t="n">
        <v>0</v>
      </c>
      <c r="S2467" s="28">
        <f>L2467*Settings!$C$7</f>
        <v/>
      </c>
      <c r="T2467" s="34">
        <f>O2467+P2467+Q2467+R2467</f>
        <v/>
      </c>
      <c r="U2467" s="34">
        <f>N2467+T2467</f>
        <v/>
      </c>
      <c r="V2467" s="33">
        <f>N2467/S2467</f>
        <v/>
      </c>
      <c r="W2467" s="33">
        <f>T2467/S2467</f>
        <v/>
      </c>
      <c r="X2467" s="33">
        <f>U2467/S2467</f>
        <v/>
      </c>
      <c r="Y2467" s="4">
        <f>IF(T2467&gt;0,1,0)</f>
        <v/>
      </c>
      <c r="Z2467" s="4">
        <f>INDEX('Job Evaluation'!$I$5:$I$40,MATCH(G2467,'Job Evaluation'!$A$5:$A$40,0))</f>
        <v/>
      </c>
      <c r="AA2467" s="4">
        <f>SUMPRODUCT(($C$2:$C$3444=C2467)*($X$2:$X$3444&lt;X2467))+SUMPRODUCT(($C$2:C2467=C2467)*($X$2:X2467=X2467))</f>
        <v/>
      </c>
      <c r="AB2467" s="4">
        <f>MIN(4,INT((AA2467-1)*4/COUNTIF($C$2:$C$3444,C2467))+1)</f>
        <v/>
      </c>
    </row>
    <row r="2468">
      <c r="A2468" s="5" t="inlineStr">
        <is>
          <t>W02871</t>
        </is>
      </c>
      <c r="B2468" s="5" t="inlineStr">
        <is>
          <t>PL · Kraków</t>
        </is>
      </c>
      <c r="C2468" s="5" t="inlineStr">
        <is>
          <t>PL</t>
        </is>
      </c>
      <c r="D2468" s="5" t="inlineStr">
        <is>
          <t>Krakow</t>
        </is>
      </c>
      <c r="E2468" s="5" t="inlineStr">
        <is>
          <t>Operations</t>
        </is>
      </c>
      <c r="F2468" s="5" t="inlineStr">
        <is>
          <t>L4</t>
        </is>
      </c>
      <c r="G2468" s="5" t="inlineStr">
        <is>
          <t>Operations L4</t>
        </is>
      </c>
      <c r="H2468" s="5" t="inlineStr">
        <is>
          <t>F</t>
        </is>
      </c>
      <c r="I2468" s="5" t="inlineStr">
        <is>
          <t>Fixed-term</t>
        </is>
      </c>
      <c r="J2468" s="5" t="inlineStr">
        <is>
          <t>Remote</t>
        </is>
      </c>
      <c r="K2468" s="5" t="n">
        <v>1</v>
      </c>
      <c r="L2468" s="5" t="n">
        <v>40</v>
      </c>
      <c r="M2468" s="5" t="n">
        <v>3</v>
      </c>
      <c r="N2468" s="41" t="n">
        <v>39800</v>
      </c>
      <c r="O2468" s="41" t="n">
        <v>3090</v>
      </c>
      <c r="P2468" s="41" t="n">
        <v>0</v>
      </c>
      <c r="Q2468" s="41" t="n">
        <v>0</v>
      </c>
      <c r="R2468" s="41" t="n">
        <v>0</v>
      </c>
      <c r="S2468" s="28">
        <f>L2468*Settings!$C$7</f>
        <v/>
      </c>
      <c r="T2468" s="34">
        <f>O2468+P2468+Q2468+R2468</f>
        <v/>
      </c>
      <c r="U2468" s="34">
        <f>N2468+T2468</f>
        <v/>
      </c>
      <c r="V2468" s="33">
        <f>N2468/S2468</f>
        <v/>
      </c>
      <c r="W2468" s="33">
        <f>T2468/S2468</f>
        <v/>
      </c>
      <c r="X2468" s="33">
        <f>U2468/S2468</f>
        <v/>
      </c>
      <c r="Y2468" s="4">
        <f>IF(T2468&gt;0,1,0)</f>
        <v/>
      </c>
      <c r="Z2468" s="4">
        <f>INDEX('Job Evaluation'!$I$5:$I$40,MATCH(G2468,'Job Evaluation'!$A$5:$A$40,0))</f>
        <v/>
      </c>
      <c r="AA2468" s="4">
        <f>SUMPRODUCT(($C$2:$C$3444=C2468)*($X$2:$X$3444&lt;X2468))+SUMPRODUCT(($C$2:C2468=C2468)*($X$2:X2468=X2468))</f>
        <v/>
      </c>
      <c r="AB2468" s="4">
        <f>MIN(4,INT((AA2468-1)*4/COUNTIF($C$2:$C$3444,C2468))+1)</f>
        <v/>
      </c>
    </row>
    <row r="2469">
      <c r="A2469" s="5" t="inlineStr">
        <is>
          <t>W02872</t>
        </is>
      </c>
      <c r="B2469" s="5" t="inlineStr">
        <is>
          <t>IT · Milan</t>
        </is>
      </c>
      <c r="C2469" s="5" t="inlineStr">
        <is>
          <t>IT</t>
        </is>
      </c>
      <c r="D2469" s="5" t="inlineStr">
        <is>
          <t>Milan</t>
        </is>
      </c>
      <c r="E2469" s="5" t="inlineStr">
        <is>
          <t>Sales</t>
        </is>
      </c>
      <c r="F2469" s="5" t="inlineStr">
        <is>
          <t>L1</t>
        </is>
      </c>
      <c r="G2469" s="5" t="inlineStr">
        <is>
          <t>Sales L1</t>
        </is>
      </c>
      <c r="H2469" s="5" t="inlineStr">
        <is>
          <t>F</t>
        </is>
      </c>
      <c r="I2469" s="5" t="inlineStr">
        <is>
          <t>Permanent</t>
        </is>
      </c>
      <c r="J2469" s="5" t="inlineStr">
        <is>
          <t>Remote</t>
        </is>
      </c>
      <c r="K2469" s="5" t="n">
        <v>1</v>
      </c>
      <c r="L2469" s="5" t="n">
        <v>40</v>
      </c>
      <c r="M2469" s="5" t="n">
        <v>4</v>
      </c>
      <c r="N2469" s="41" t="n">
        <v>26400</v>
      </c>
      <c r="O2469" s="41" t="n">
        <v>0</v>
      </c>
      <c r="P2469" s="41" t="n">
        <v>3750</v>
      </c>
      <c r="Q2469" s="41" t="n">
        <v>0</v>
      </c>
      <c r="R2469" s="41" t="n">
        <v>0</v>
      </c>
      <c r="S2469" s="28">
        <f>L2469*Settings!$C$7</f>
        <v/>
      </c>
      <c r="T2469" s="34">
        <f>O2469+P2469+Q2469+R2469</f>
        <v/>
      </c>
      <c r="U2469" s="34">
        <f>N2469+T2469</f>
        <v/>
      </c>
      <c r="V2469" s="33">
        <f>N2469/S2469</f>
        <v/>
      </c>
      <c r="W2469" s="33">
        <f>T2469/S2469</f>
        <v/>
      </c>
      <c r="X2469" s="33">
        <f>U2469/S2469</f>
        <v/>
      </c>
      <c r="Y2469" s="4">
        <f>IF(T2469&gt;0,1,0)</f>
        <v/>
      </c>
      <c r="Z2469" s="4">
        <f>INDEX('Job Evaluation'!$I$5:$I$40,MATCH(G2469,'Job Evaluation'!$A$5:$A$40,0))</f>
        <v/>
      </c>
      <c r="AA2469" s="4">
        <f>SUMPRODUCT(($C$2:$C$3444=C2469)*($X$2:$X$3444&lt;X2469))+SUMPRODUCT(($C$2:C2469=C2469)*($X$2:X2469=X2469))</f>
        <v/>
      </c>
      <c r="AB2469" s="4">
        <f>MIN(4,INT((AA2469-1)*4/COUNTIF($C$2:$C$3444,C2469))+1)</f>
        <v/>
      </c>
    </row>
    <row r="2470">
      <c r="A2470" s="5" t="inlineStr">
        <is>
          <t>W02873</t>
        </is>
      </c>
      <c r="B2470" s="5" t="inlineStr">
        <is>
          <t>IT · Milan</t>
        </is>
      </c>
      <c r="C2470" s="5" t="inlineStr">
        <is>
          <t>IT</t>
        </is>
      </c>
      <c r="D2470" s="5" t="inlineStr">
        <is>
          <t>Milan</t>
        </is>
      </c>
      <c r="E2470" s="5" t="inlineStr">
        <is>
          <t>Operations</t>
        </is>
      </c>
      <c r="F2470" s="5" t="inlineStr">
        <is>
          <t>L5</t>
        </is>
      </c>
      <c r="G2470" s="5" t="inlineStr">
        <is>
          <t>Operations L5</t>
        </is>
      </c>
      <c r="H2470" s="5" t="inlineStr">
        <is>
          <t>M</t>
        </is>
      </c>
      <c r="I2470" s="5" t="inlineStr">
        <is>
          <t>Permanent</t>
        </is>
      </c>
      <c r="J2470" s="5" t="inlineStr">
        <is>
          <t>Remote</t>
        </is>
      </c>
      <c r="K2470" s="5" t="n">
        <v>1</v>
      </c>
      <c r="L2470" s="5" t="n">
        <v>40</v>
      </c>
      <c r="M2470" s="5" t="n">
        <v>3</v>
      </c>
      <c r="N2470" s="41" t="n">
        <v>75850</v>
      </c>
      <c r="O2470" s="41" t="n">
        <v>9000</v>
      </c>
      <c r="P2470" s="41" t="n">
        <v>0</v>
      </c>
      <c r="Q2470" s="41" t="n">
        <v>0</v>
      </c>
      <c r="R2470" s="41" t="n">
        <v>6000</v>
      </c>
      <c r="S2470" s="28">
        <f>L2470*Settings!$C$7</f>
        <v/>
      </c>
      <c r="T2470" s="34">
        <f>O2470+P2470+Q2470+R2470</f>
        <v/>
      </c>
      <c r="U2470" s="34">
        <f>N2470+T2470</f>
        <v/>
      </c>
      <c r="V2470" s="33">
        <f>N2470/S2470</f>
        <v/>
      </c>
      <c r="W2470" s="33">
        <f>T2470/S2470</f>
        <v/>
      </c>
      <c r="X2470" s="33">
        <f>U2470/S2470</f>
        <v/>
      </c>
      <c r="Y2470" s="4">
        <f>IF(T2470&gt;0,1,0)</f>
        <v/>
      </c>
      <c r="Z2470" s="4">
        <f>INDEX('Job Evaluation'!$I$5:$I$40,MATCH(G2470,'Job Evaluation'!$A$5:$A$40,0))</f>
        <v/>
      </c>
      <c r="AA2470" s="4">
        <f>SUMPRODUCT(($C$2:$C$3444=C2470)*($X$2:$X$3444&lt;X2470))+SUMPRODUCT(($C$2:C2470=C2470)*($X$2:X2470=X2470))</f>
        <v/>
      </c>
      <c r="AB2470" s="4">
        <f>MIN(4,INT((AA2470-1)*4/COUNTIF($C$2:$C$3444,C2470))+1)</f>
        <v/>
      </c>
    </row>
    <row r="2471">
      <c r="A2471" s="5" t="inlineStr">
        <is>
          <t>W02874</t>
        </is>
      </c>
      <c r="B2471" s="5" t="inlineStr">
        <is>
          <t>DE · Munich</t>
        </is>
      </c>
      <c r="C2471" s="5" t="inlineStr">
        <is>
          <t>DE</t>
        </is>
      </c>
      <c r="D2471" s="5" t="inlineStr">
        <is>
          <t>Munich</t>
        </is>
      </c>
      <c r="E2471" s="5" t="inlineStr">
        <is>
          <t>Customer Service</t>
        </is>
      </c>
      <c r="F2471" s="5" t="inlineStr">
        <is>
          <t>L2</t>
        </is>
      </c>
      <c r="G2471" s="5" t="inlineStr">
        <is>
          <t>Customer Service L2</t>
        </is>
      </c>
      <c r="H2471" s="5" t="inlineStr">
        <is>
          <t>M</t>
        </is>
      </c>
      <c r="I2471" s="5" t="inlineStr">
        <is>
          <t>Permanent</t>
        </is>
      </c>
      <c r="J2471" s="5" t="inlineStr">
        <is>
          <t>Hybrid</t>
        </is>
      </c>
      <c r="K2471" s="5" t="n">
        <v>1</v>
      </c>
      <c r="L2471" s="5" t="n">
        <v>40</v>
      </c>
      <c r="M2471" s="5" t="n">
        <v>4</v>
      </c>
      <c r="N2471" s="41" t="n">
        <v>43050</v>
      </c>
      <c r="O2471" s="41" t="n">
        <v>0</v>
      </c>
      <c r="P2471" s="41" t="n">
        <v>0</v>
      </c>
      <c r="Q2471" s="41" t="n">
        <v>0</v>
      </c>
      <c r="R2471" s="41" t="n">
        <v>0</v>
      </c>
      <c r="S2471" s="28">
        <f>L2471*Settings!$C$7</f>
        <v/>
      </c>
      <c r="T2471" s="34">
        <f>O2471+P2471+Q2471+R2471</f>
        <v/>
      </c>
      <c r="U2471" s="34">
        <f>N2471+T2471</f>
        <v/>
      </c>
      <c r="V2471" s="33">
        <f>N2471/S2471</f>
        <v/>
      </c>
      <c r="W2471" s="33">
        <f>T2471/S2471</f>
        <v/>
      </c>
      <c r="X2471" s="33">
        <f>U2471/S2471</f>
        <v/>
      </c>
      <c r="Y2471" s="4">
        <f>IF(T2471&gt;0,1,0)</f>
        <v/>
      </c>
      <c r="Z2471" s="4">
        <f>INDEX('Job Evaluation'!$I$5:$I$40,MATCH(G2471,'Job Evaluation'!$A$5:$A$40,0))</f>
        <v/>
      </c>
      <c r="AA2471" s="4">
        <f>SUMPRODUCT(($C$2:$C$3444=C2471)*($X$2:$X$3444&lt;X2471))+SUMPRODUCT(($C$2:C2471=C2471)*($X$2:X2471=X2471))</f>
        <v/>
      </c>
      <c r="AB2471" s="4">
        <f>MIN(4,INT((AA2471-1)*4/COUNTIF($C$2:$C$3444,C2471))+1)</f>
        <v/>
      </c>
    </row>
    <row r="2472">
      <c r="A2472" s="5" t="inlineStr">
        <is>
          <t>W02875</t>
        </is>
      </c>
      <c r="B2472" s="5" t="inlineStr">
        <is>
          <t>PL · Kraków</t>
        </is>
      </c>
      <c r="C2472" s="5" t="inlineStr">
        <is>
          <t>PL</t>
        </is>
      </c>
      <c r="D2472" s="5" t="inlineStr">
        <is>
          <t>Krakow</t>
        </is>
      </c>
      <c r="E2472" s="5" t="inlineStr">
        <is>
          <t>Sales</t>
        </is>
      </c>
      <c r="F2472" s="5" t="inlineStr">
        <is>
          <t>L1</t>
        </is>
      </c>
      <c r="G2472" s="5" t="inlineStr">
        <is>
          <t>Sales L1</t>
        </is>
      </c>
      <c r="H2472" s="5" t="inlineStr">
        <is>
          <t>F</t>
        </is>
      </c>
      <c r="I2472" s="5" t="inlineStr">
        <is>
          <t>Fixed-term</t>
        </is>
      </c>
      <c r="J2472" s="5" t="inlineStr">
        <is>
          <t>Onsite</t>
        </is>
      </c>
      <c r="K2472" s="5" t="n">
        <v>1</v>
      </c>
      <c r="L2472" s="5" t="n">
        <v>40</v>
      </c>
      <c r="M2472" s="5" t="n">
        <v>3</v>
      </c>
      <c r="N2472" s="41" t="n">
        <v>19850</v>
      </c>
      <c r="O2472" s="41" t="n">
        <v>0</v>
      </c>
      <c r="P2472" s="41" t="n">
        <v>2020</v>
      </c>
      <c r="Q2472" s="41" t="n">
        <v>0</v>
      </c>
      <c r="R2472" s="41" t="n">
        <v>0</v>
      </c>
      <c r="S2472" s="28">
        <f>L2472*Settings!$C$7</f>
        <v/>
      </c>
      <c r="T2472" s="34">
        <f>O2472+P2472+Q2472+R2472</f>
        <v/>
      </c>
      <c r="U2472" s="34">
        <f>N2472+T2472</f>
        <v/>
      </c>
      <c r="V2472" s="33">
        <f>N2472/S2472</f>
        <v/>
      </c>
      <c r="W2472" s="33">
        <f>T2472/S2472</f>
        <v/>
      </c>
      <c r="X2472" s="33">
        <f>U2472/S2472</f>
        <v/>
      </c>
      <c r="Y2472" s="4">
        <f>IF(T2472&gt;0,1,0)</f>
        <v/>
      </c>
      <c r="Z2472" s="4">
        <f>INDEX('Job Evaluation'!$I$5:$I$40,MATCH(G2472,'Job Evaluation'!$A$5:$A$40,0))</f>
        <v/>
      </c>
      <c r="AA2472" s="4">
        <f>SUMPRODUCT(($C$2:$C$3444=C2472)*($X$2:$X$3444&lt;X2472))+SUMPRODUCT(($C$2:C2472=C2472)*($X$2:X2472=X2472))</f>
        <v/>
      </c>
      <c r="AB2472" s="4">
        <f>MIN(4,INT((AA2472-1)*4/COUNTIF($C$2:$C$3444,C2472))+1)</f>
        <v/>
      </c>
    </row>
    <row r="2473">
      <c r="A2473" s="5" t="inlineStr">
        <is>
          <t>W02876</t>
        </is>
      </c>
      <c r="B2473" s="5" t="inlineStr">
        <is>
          <t>IT · Milan</t>
        </is>
      </c>
      <c r="C2473" s="5" t="inlineStr">
        <is>
          <t>IT</t>
        </is>
      </c>
      <c r="D2473" s="5" t="inlineStr">
        <is>
          <t>Milan</t>
        </is>
      </c>
      <c r="E2473" s="5" t="inlineStr">
        <is>
          <t>Customer Service</t>
        </is>
      </c>
      <c r="F2473" s="5" t="inlineStr">
        <is>
          <t>L1</t>
        </is>
      </c>
      <c r="G2473" s="5" t="inlineStr">
        <is>
          <t>Customer Service L1</t>
        </is>
      </c>
      <c r="H2473" s="5" t="inlineStr">
        <is>
          <t>F</t>
        </is>
      </c>
      <c r="I2473" s="5" t="inlineStr">
        <is>
          <t>Permanent</t>
        </is>
      </c>
      <c r="J2473" s="5" t="inlineStr">
        <is>
          <t>Onsite</t>
        </is>
      </c>
      <c r="K2473" s="5" t="n">
        <v>1</v>
      </c>
      <c r="L2473" s="5" t="n">
        <v>40</v>
      </c>
      <c r="M2473" s="5" t="n">
        <v>3</v>
      </c>
      <c r="N2473" s="41" t="n">
        <v>22500</v>
      </c>
      <c r="O2473" s="41" t="n">
        <v>0</v>
      </c>
      <c r="P2473" s="41" t="n">
        <v>0</v>
      </c>
      <c r="Q2473" s="41" t="n">
        <v>1320</v>
      </c>
      <c r="R2473" s="41" t="n">
        <v>0</v>
      </c>
      <c r="S2473" s="28">
        <f>L2473*Settings!$C$7</f>
        <v/>
      </c>
      <c r="T2473" s="34">
        <f>O2473+P2473+Q2473+R2473</f>
        <v/>
      </c>
      <c r="U2473" s="34">
        <f>N2473+T2473</f>
        <v/>
      </c>
      <c r="V2473" s="33">
        <f>N2473/S2473</f>
        <v/>
      </c>
      <c r="W2473" s="33">
        <f>T2473/S2473</f>
        <v/>
      </c>
      <c r="X2473" s="33">
        <f>U2473/S2473</f>
        <v/>
      </c>
      <c r="Y2473" s="4">
        <f>IF(T2473&gt;0,1,0)</f>
        <v/>
      </c>
      <c r="Z2473" s="4">
        <f>INDEX('Job Evaluation'!$I$5:$I$40,MATCH(G2473,'Job Evaluation'!$A$5:$A$40,0))</f>
        <v/>
      </c>
      <c r="AA2473" s="4">
        <f>SUMPRODUCT(($C$2:$C$3444=C2473)*($X$2:$X$3444&lt;X2473))+SUMPRODUCT(($C$2:C2473=C2473)*($X$2:X2473=X2473))</f>
        <v/>
      </c>
      <c r="AB2473" s="4">
        <f>MIN(4,INT((AA2473-1)*4/COUNTIF($C$2:$C$3444,C2473))+1)</f>
        <v/>
      </c>
    </row>
    <row r="2474">
      <c r="A2474" s="5" t="inlineStr">
        <is>
          <t>W02877</t>
        </is>
      </c>
      <c r="B2474" s="5" t="inlineStr">
        <is>
          <t>IT · Milan</t>
        </is>
      </c>
      <c r="C2474" s="5" t="inlineStr">
        <is>
          <t>IT</t>
        </is>
      </c>
      <c r="D2474" s="5" t="inlineStr">
        <is>
          <t>Milan</t>
        </is>
      </c>
      <c r="E2474" s="5" t="inlineStr">
        <is>
          <t>Operations</t>
        </is>
      </c>
      <c r="F2474" s="5" t="inlineStr">
        <is>
          <t>L4</t>
        </is>
      </c>
      <c r="G2474" s="5" t="inlineStr">
        <is>
          <t>Operations L4</t>
        </is>
      </c>
      <c r="H2474" s="5" t="inlineStr">
        <is>
          <t>M</t>
        </is>
      </c>
      <c r="I2474" s="5" t="inlineStr">
        <is>
          <t>Permanent</t>
        </is>
      </c>
      <c r="J2474" s="5" t="inlineStr">
        <is>
          <t>Remote</t>
        </is>
      </c>
      <c r="K2474" s="5" t="n">
        <v>1</v>
      </c>
      <c r="L2474" s="5" t="n">
        <v>40</v>
      </c>
      <c r="M2474" s="5" t="n">
        <v>3</v>
      </c>
      <c r="N2474" s="41" t="n">
        <v>56950</v>
      </c>
      <c r="O2474" s="41" t="n">
        <v>4480</v>
      </c>
      <c r="P2474" s="41" t="n">
        <v>0</v>
      </c>
      <c r="Q2474" s="41" t="n">
        <v>0</v>
      </c>
      <c r="R2474" s="41" t="n">
        <v>0</v>
      </c>
      <c r="S2474" s="28">
        <f>L2474*Settings!$C$7</f>
        <v/>
      </c>
      <c r="T2474" s="34">
        <f>O2474+P2474+Q2474+R2474</f>
        <v/>
      </c>
      <c r="U2474" s="34">
        <f>N2474+T2474</f>
        <v/>
      </c>
      <c r="V2474" s="33">
        <f>N2474/S2474</f>
        <v/>
      </c>
      <c r="W2474" s="33">
        <f>T2474/S2474</f>
        <v/>
      </c>
      <c r="X2474" s="33">
        <f>U2474/S2474</f>
        <v/>
      </c>
      <c r="Y2474" s="4">
        <f>IF(T2474&gt;0,1,0)</f>
        <v/>
      </c>
      <c r="Z2474" s="4">
        <f>INDEX('Job Evaluation'!$I$5:$I$40,MATCH(G2474,'Job Evaluation'!$A$5:$A$40,0))</f>
        <v/>
      </c>
      <c r="AA2474" s="4">
        <f>SUMPRODUCT(($C$2:$C$3444=C2474)*($X$2:$X$3444&lt;X2474))+SUMPRODUCT(($C$2:C2474=C2474)*($X$2:X2474=X2474))</f>
        <v/>
      </c>
      <c r="AB2474" s="4">
        <f>MIN(4,INT((AA2474-1)*4/COUNTIF($C$2:$C$3444,C2474))+1)</f>
        <v/>
      </c>
    </row>
    <row r="2475">
      <c r="A2475" s="5" t="inlineStr">
        <is>
          <t>W02878</t>
        </is>
      </c>
      <c r="B2475" s="5" t="inlineStr">
        <is>
          <t>PL · Kraków</t>
        </is>
      </c>
      <c r="C2475" s="5" t="inlineStr">
        <is>
          <t>PL</t>
        </is>
      </c>
      <c r="D2475" s="5" t="inlineStr">
        <is>
          <t>Krakow</t>
        </is>
      </c>
      <c r="E2475" s="5" t="inlineStr">
        <is>
          <t>Finance</t>
        </is>
      </c>
      <c r="F2475" s="5" t="inlineStr">
        <is>
          <t>L1</t>
        </is>
      </c>
      <c r="G2475" s="5" t="inlineStr">
        <is>
          <t>Finance L1</t>
        </is>
      </c>
      <c r="H2475" s="5" t="inlineStr">
        <is>
          <t>M</t>
        </is>
      </c>
      <c r="I2475" s="5" t="inlineStr">
        <is>
          <t>Permanent</t>
        </is>
      </c>
      <c r="J2475" s="5" t="inlineStr">
        <is>
          <t>Onsite</t>
        </is>
      </c>
      <c r="K2475" s="5" t="n">
        <v>1</v>
      </c>
      <c r="L2475" s="5" t="n">
        <v>40</v>
      </c>
      <c r="M2475" s="5" t="n">
        <v>5</v>
      </c>
      <c r="N2475" s="41" t="n">
        <v>22750</v>
      </c>
      <c r="O2475" s="41" t="n">
        <v>0</v>
      </c>
      <c r="P2475" s="41" t="n">
        <v>0</v>
      </c>
      <c r="Q2475" s="41" t="n">
        <v>0</v>
      </c>
      <c r="R2475" s="41" t="n">
        <v>0</v>
      </c>
      <c r="S2475" s="28">
        <f>L2475*Settings!$C$7</f>
        <v/>
      </c>
      <c r="T2475" s="34">
        <f>O2475+P2475+Q2475+R2475</f>
        <v/>
      </c>
      <c r="U2475" s="34">
        <f>N2475+T2475</f>
        <v/>
      </c>
      <c r="V2475" s="33">
        <f>N2475/S2475</f>
        <v/>
      </c>
      <c r="W2475" s="33">
        <f>T2475/S2475</f>
        <v/>
      </c>
      <c r="X2475" s="33">
        <f>U2475/S2475</f>
        <v/>
      </c>
      <c r="Y2475" s="4">
        <f>IF(T2475&gt;0,1,0)</f>
        <v/>
      </c>
      <c r="Z2475" s="4">
        <f>INDEX('Job Evaluation'!$I$5:$I$40,MATCH(G2475,'Job Evaluation'!$A$5:$A$40,0))</f>
        <v/>
      </c>
      <c r="AA2475" s="4">
        <f>SUMPRODUCT(($C$2:$C$3444=C2475)*($X$2:$X$3444&lt;X2475))+SUMPRODUCT(($C$2:C2475=C2475)*($X$2:X2475=X2475))</f>
        <v/>
      </c>
      <c r="AB2475" s="4">
        <f>MIN(4,INT((AA2475-1)*4/COUNTIF($C$2:$C$3444,C2475))+1)</f>
        <v/>
      </c>
    </row>
    <row r="2476">
      <c r="A2476" s="5" t="inlineStr">
        <is>
          <t>W02879</t>
        </is>
      </c>
      <c r="B2476" s="5" t="inlineStr">
        <is>
          <t>PL · Kraków</t>
        </is>
      </c>
      <c r="C2476" s="5" t="inlineStr">
        <is>
          <t>PL</t>
        </is>
      </c>
      <c r="D2476" s="5" t="inlineStr">
        <is>
          <t>Krakow</t>
        </is>
      </c>
      <c r="E2476" s="5" t="inlineStr">
        <is>
          <t>HR</t>
        </is>
      </c>
      <c r="F2476" s="5" t="inlineStr">
        <is>
          <t>L1</t>
        </is>
      </c>
      <c r="G2476" s="5" t="inlineStr">
        <is>
          <t>HR L1</t>
        </is>
      </c>
      <c r="H2476" s="5" t="inlineStr">
        <is>
          <t>M</t>
        </is>
      </c>
      <c r="I2476" s="5" t="inlineStr">
        <is>
          <t>Permanent</t>
        </is>
      </c>
      <c r="J2476" s="5" t="inlineStr">
        <is>
          <t>Onsite</t>
        </is>
      </c>
      <c r="K2476" s="5" t="n">
        <v>1</v>
      </c>
      <c r="L2476" s="5" t="n">
        <v>40</v>
      </c>
      <c r="M2476" s="5" t="n">
        <v>4</v>
      </c>
      <c r="N2476" s="41" t="n">
        <v>21100</v>
      </c>
      <c r="O2476" s="41" t="n">
        <v>0</v>
      </c>
      <c r="P2476" s="41" t="n">
        <v>0</v>
      </c>
      <c r="Q2476" s="41" t="n">
        <v>0</v>
      </c>
      <c r="R2476" s="41" t="n">
        <v>0</v>
      </c>
      <c r="S2476" s="28">
        <f>L2476*Settings!$C$7</f>
        <v/>
      </c>
      <c r="T2476" s="34">
        <f>O2476+P2476+Q2476+R2476</f>
        <v/>
      </c>
      <c r="U2476" s="34">
        <f>N2476+T2476</f>
        <v/>
      </c>
      <c r="V2476" s="33">
        <f>N2476/S2476</f>
        <v/>
      </c>
      <c r="W2476" s="33">
        <f>T2476/S2476</f>
        <v/>
      </c>
      <c r="X2476" s="33">
        <f>U2476/S2476</f>
        <v/>
      </c>
      <c r="Y2476" s="4">
        <f>IF(T2476&gt;0,1,0)</f>
        <v/>
      </c>
      <c r="Z2476" s="4">
        <f>INDEX('Job Evaluation'!$I$5:$I$40,MATCH(G2476,'Job Evaluation'!$A$5:$A$40,0))</f>
        <v/>
      </c>
      <c r="AA2476" s="4">
        <f>SUMPRODUCT(($C$2:$C$3444=C2476)*($X$2:$X$3444&lt;X2476))+SUMPRODUCT(($C$2:C2476=C2476)*($X$2:X2476=X2476))</f>
        <v/>
      </c>
      <c r="AB2476" s="4">
        <f>MIN(4,INT((AA2476-1)*4/COUNTIF($C$2:$C$3444,C2476))+1)</f>
        <v/>
      </c>
    </row>
    <row r="2477">
      <c r="A2477" s="5" t="inlineStr">
        <is>
          <t>W02880</t>
        </is>
      </c>
      <c r="B2477" s="5" t="inlineStr">
        <is>
          <t>PL · Kraków</t>
        </is>
      </c>
      <c r="C2477" s="5" t="inlineStr">
        <is>
          <t>PL</t>
        </is>
      </c>
      <c r="D2477" s="5" t="inlineStr">
        <is>
          <t>Krakow</t>
        </is>
      </c>
      <c r="E2477" s="5" t="inlineStr">
        <is>
          <t>Customer Service</t>
        </is>
      </c>
      <c r="F2477" s="5" t="inlineStr">
        <is>
          <t>L2</t>
        </is>
      </c>
      <c r="G2477" s="5" t="inlineStr">
        <is>
          <t>Customer Service L2</t>
        </is>
      </c>
      <c r="H2477" s="5" t="inlineStr">
        <is>
          <t>F</t>
        </is>
      </c>
      <c r="I2477" s="5" t="inlineStr">
        <is>
          <t>Permanent</t>
        </is>
      </c>
      <c r="J2477" s="5" t="inlineStr">
        <is>
          <t>Onsite</t>
        </is>
      </c>
      <c r="K2477" s="5" t="n">
        <v>1</v>
      </c>
      <c r="L2477" s="5" t="n">
        <v>40</v>
      </c>
      <c r="M2477" s="5" t="n">
        <v>3</v>
      </c>
      <c r="N2477" s="41" t="n">
        <v>22900</v>
      </c>
      <c r="O2477" s="41" t="n">
        <v>0</v>
      </c>
      <c r="P2477" s="41" t="n">
        <v>0</v>
      </c>
      <c r="Q2477" s="41" t="n">
        <v>840</v>
      </c>
      <c r="R2477" s="41" t="n">
        <v>0</v>
      </c>
      <c r="S2477" s="28">
        <f>L2477*Settings!$C$7</f>
        <v/>
      </c>
      <c r="T2477" s="34">
        <f>O2477+P2477+Q2477+R2477</f>
        <v/>
      </c>
      <c r="U2477" s="34">
        <f>N2477+T2477</f>
        <v/>
      </c>
      <c r="V2477" s="33">
        <f>N2477/S2477</f>
        <v/>
      </c>
      <c r="W2477" s="33">
        <f>T2477/S2477</f>
        <v/>
      </c>
      <c r="X2477" s="33">
        <f>U2477/S2477</f>
        <v/>
      </c>
      <c r="Y2477" s="4">
        <f>IF(T2477&gt;0,1,0)</f>
        <v/>
      </c>
      <c r="Z2477" s="4">
        <f>INDEX('Job Evaluation'!$I$5:$I$40,MATCH(G2477,'Job Evaluation'!$A$5:$A$40,0))</f>
        <v/>
      </c>
      <c r="AA2477" s="4">
        <f>SUMPRODUCT(($C$2:$C$3444=C2477)*($X$2:$X$3444&lt;X2477))+SUMPRODUCT(($C$2:C2477=C2477)*($X$2:X2477=X2477))</f>
        <v/>
      </c>
      <c r="AB2477" s="4">
        <f>MIN(4,INT((AA2477-1)*4/COUNTIF($C$2:$C$3444,C2477))+1)</f>
        <v/>
      </c>
    </row>
    <row r="2478">
      <c r="A2478" s="5" t="inlineStr">
        <is>
          <t>W02881</t>
        </is>
      </c>
      <c r="B2478" s="5" t="inlineStr">
        <is>
          <t>IT · Milan</t>
        </is>
      </c>
      <c r="C2478" s="5" t="inlineStr">
        <is>
          <t>IT</t>
        </is>
      </c>
      <c r="D2478" s="5" t="inlineStr">
        <is>
          <t>Milan</t>
        </is>
      </c>
      <c r="E2478" s="5" t="inlineStr">
        <is>
          <t>Customer Service</t>
        </is>
      </c>
      <c r="F2478" s="5" t="inlineStr">
        <is>
          <t>L3</t>
        </is>
      </c>
      <c r="G2478" s="5" t="inlineStr">
        <is>
          <t>Customer Service L3</t>
        </is>
      </c>
      <c r="H2478" s="5" t="inlineStr">
        <is>
          <t>F</t>
        </is>
      </c>
      <c r="I2478" s="5" t="inlineStr">
        <is>
          <t>Permanent</t>
        </is>
      </c>
      <c r="J2478" s="5" t="inlineStr">
        <is>
          <t>Onsite</t>
        </is>
      </c>
      <c r="K2478" s="5" t="n">
        <v>1</v>
      </c>
      <c r="L2478" s="5" t="n">
        <v>40</v>
      </c>
      <c r="M2478" s="5" t="n">
        <v>4</v>
      </c>
      <c r="N2478" s="41" t="n">
        <v>37200</v>
      </c>
      <c r="O2478" s="41" t="n">
        <v>2250</v>
      </c>
      <c r="P2478" s="41" t="n">
        <v>0</v>
      </c>
      <c r="Q2478" s="41" t="n">
        <v>1320</v>
      </c>
      <c r="R2478" s="41" t="n">
        <v>0</v>
      </c>
      <c r="S2478" s="28">
        <f>L2478*Settings!$C$7</f>
        <v/>
      </c>
      <c r="T2478" s="34">
        <f>O2478+P2478+Q2478+R2478</f>
        <v/>
      </c>
      <c r="U2478" s="34">
        <f>N2478+T2478</f>
        <v/>
      </c>
      <c r="V2478" s="33">
        <f>N2478/S2478</f>
        <v/>
      </c>
      <c r="W2478" s="33">
        <f>T2478/S2478</f>
        <v/>
      </c>
      <c r="X2478" s="33">
        <f>U2478/S2478</f>
        <v/>
      </c>
      <c r="Y2478" s="4">
        <f>IF(T2478&gt;0,1,0)</f>
        <v/>
      </c>
      <c r="Z2478" s="4">
        <f>INDEX('Job Evaluation'!$I$5:$I$40,MATCH(G2478,'Job Evaluation'!$A$5:$A$40,0))</f>
        <v/>
      </c>
      <c r="AA2478" s="4">
        <f>SUMPRODUCT(($C$2:$C$3444=C2478)*($X$2:$X$3444&lt;X2478))+SUMPRODUCT(($C$2:C2478=C2478)*($X$2:X2478=X2478))</f>
        <v/>
      </c>
      <c r="AB2478" s="4">
        <f>MIN(4,INT((AA2478-1)*4/COUNTIF($C$2:$C$3444,C2478))+1)</f>
        <v/>
      </c>
    </row>
    <row r="2479">
      <c r="A2479" s="5" t="inlineStr">
        <is>
          <t>W02882</t>
        </is>
      </c>
      <c r="B2479" s="5" t="inlineStr">
        <is>
          <t>DE · Munich</t>
        </is>
      </c>
      <c r="C2479" s="5" t="inlineStr">
        <is>
          <t>DE</t>
        </is>
      </c>
      <c r="D2479" s="5" t="inlineStr">
        <is>
          <t>Munich</t>
        </is>
      </c>
      <c r="E2479" s="5" t="inlineStr">
        <is>
          <t>Customer Service</t>
        </is>
      </c>
      <c r="F2479" s="5" t="inlineStr">
        <is>
          <t>L3</t>
        </is>
      </c>
      <c r="G2479" s="5" t="inlineStr">
        <is>
          <t>Customer Service L3</t>
        </is>
      </c>
      <c r="H2479" s="5" t="inlineStr">
        <is>
          <t>F</t>
        </is>
      </c>
      <c r="I2479" s="5" t="inlineStr">
        <is>
          <t>Permanent</t>
        </is>
      </c>
      <c r="J2479" s="5" t="inlineStr">
        <is>
          <t>Hybrid</t>
        </is>
      </c>
      <c r="K2479" s="5" t="n">
        <v>1</v>
      </c>
      <c r="L2479" s="5" t="n">
        <v>40</v>
      </c>
      <c r="M2479" s="5" t="n">
        <v>3</v>
      </c>
      <c r="N2479" s="41" t="n">
        <v>53900</v>
      </c>
      <c r="O2479" s="41" t="n">
        <v>2760</v>
      </c>
      <c r="P2479" s="41" t="n">
        <v>0</v>
      </c>
      <c r="Q2479" s="41" t="n">
        <v>0</v>
      </c>
      <c r="R2479" s="41" t="n">
        <v>0</v>
      </c>
      <c r="S2479" s="28">
        <f>L2479*Settings!$C$7</f>
        <v/>
      </c>
      <c r="T2479" s="34">
        <f>O2479+P2479+Q2479+R2479</f>
        <v/>
      </c>
      <c r="U2479" s="34">
        <f>N2479+T2479</f>
        <v/>
      </c>
      <c r="V2479" s="33">
        <f>N2479/S2479</f>
        <v/>
      </c>
      <c r="W2479" s="33">
        <f>T2479/S2479</f>
        <v/>
      </c>
      <c r="X2479" s="33">
        <f>U2479/S2479</f>
        <v/>
      </c>
      <c r="Y2479" s="4">
        <f>IF(T2479&gt;0,1,0)</f>
        <v/>
      </c>
      <c r="Z2479" s="4">
        <f>INDEX('Job Evaluation'!$I$5:$I$40,MATCH(G2479,'Job Evaluation'!$A$5:$A$40,0))</f>
        <v/>
      </c>
      <c r="AA2479" s="4">
        <f>SUMPRODUCT(($C$2:$C$3444=C2479)*($X$2:$X$3444&lt;X2479))+SUMPRODUCT(($C$2:C2479=C2479)*($X$2:X2479=X2479))</f>
        <v/>
      </c>
      <c r="AB2479" s="4">
        <f>MIN(4,INT((AA2479-1)*4/COUNTIF($C$2:$C$3444,C2479))+1)</f>
        <v/>
      </c>
    </row>
    <row r="2480">
      <c r="A2480" s="5" t="inlineStr">
        <is>
          <t>W02884</t>
        </is>
      </c>
      <c r="B2480" s="5" t="inlineStr">
        <is>
          <t>DE · Munich</t>
        </is>
      </c>
      <c r="C2480" s="5" t="inlineStr">
        <is>
          <t>DE</t>
        </is>
      </c>
      <c r="D2480" s="5" t="inlineStr">
        <is>
          <t>Munich</t>
        </is>
      </c>
      <c r="E2480" s="5" t="inlineStr">
        <is>
          <t>Customer Service</t>
        </is>
      </c>
      <c r="F2480" s="5" t="inlineStr">
        <is>
          <t>L3</t>
        </is>
      </c>
      <c r="G2480" s="5" t="inlineStr">
        <is>
          <t>Customer Service L3</t>
        </is>
      </c>
      <c r="H2480" s="5" t="inlineStr">
        <is>
          <t>F</t>
        </is>
      </c>
      <c r="I2480" s="5" t="inlineStr">
        <is>
          <t>Fixed-term</t>
        </is>
      </c>
      <c r="J2480" s="5" t="inlineStr">
        <is>
          <t>Hybrid</t>
        </is>
      </c>
      <c r="K2480" s="5" t="n">
        <v>1</v>
      </c>
      <c r="L2480" s="5" t="n">
        <v>40</v>
      </c>
      <c r="M2480" s="5" t="n">
        <v>3</v>
      </c>
      <c r="N2480" s="41" t="n">
        <v>52750</v>
      </c>
      <c r="O2480" s="41" t="n">
        <v>2760</v>
      </c>
      <c r="P2480" s="41" t="n">
        <v>0</v>
      </c>
      <c r="Q2480" s="41" t="n">
        <v>0</v>
      </c>
      <c r="R2480" s="41" t="n">
        <v>0</v>
      </c>
      <c r="S2480" s="28">
        <f>L2480*Settings!$C$7</f>
        <v/>
      </c>
      <c r="T2480" s="34">
        <f>O2480+P2480+Q2480+R2480</f>
        <v/>
      </c>
      <c r="U2480" s="34">
        <f>N2480+T2480</f>
        <v/>
      </c>
      <c r="V2480" s="33">
        <f>N2480/S2480</f>
        <v/>
      </c>
      <c r="W2480" s="33">
        <f>T2480/S2480</f>
        <v/>
      </c>
      <c r="X2480" s="33">
        <f>U2480/S2480</f>
        <v/>
      </c>
      <c r="Y2480" s="4">
        <f>IF(T2480&gt;0,1,0)</f>
        <v/>
      </c>
      <c r="Z2480" s="4">
        <f>INDEX('Job Evaluation'!$I$5:$I$40,MATCH(G2480,'Job Evaluation'!$A$5:$A$40,0))</f>
        <v/>
      </c>
      <c r="AA2480" s="4">
        <f>SUMPRODUCT(($C$2:$C$3444=C2480)*($X$2:$X$3444&lt;X2480))+SUMPRODUCT(($C$2:C2480=C2480)*($X$2:X2480=X2480))</f>
        <v/>
      </c>
      <c r="AB2480" s="4">
        <f>MIN(4,INT((AA2480-1)*4/COUNTIF($C$2:$C$3444,C2480))+1)</f>
        <v/>
      </c>
    </row>
    <row r="2481">
      <c r="A2481" s="5" t="inlineStr">
        <is>
          <t>W02885</t>
        </is>
      </c>
      <c r="B2481" s="5" t="inlineStr">
        <is>
          <t>PL · Kraków</t>
        </is>
      </c>
      <c r="C2481" s="5" t="inlineStr">
        <is>
          <t>PL</t>
        </is>
      </c>
      <c r="D2481" s="5" t="inlineStr">
        <is>
          <t>Krakow</t>
        </is>
      </c>
      <c r="E2481" s="5" t="inlineStr">
        <is>
          <t>Customer Service</t>
        </is>
      </c>
      <c r="F2481" s="5" t="inlineStr">
        <is>
          <t>L2</t>
        </is>
      </c>
      <c r="G2481" s="5" t="inlineStr">
        <is>
          <t>Customer Service L2</t>
        </is>
      </c>
      <c r="H2481" s="5" t="inlineStr">
        <is>
          <t>F</t>
        </is>
      </c>
      <c r="I2481" s="5" t="inlineStr">
        <is>
          <t>Permanent</t>
        </is>
      </c>
      <c r="J2481" s="5" t="inlineStr">
        <is>
          <t>Hybrid</t>
        </is>
      </c>
      <c r="K2481" s="5" t="n">
        <v>1</v>
      </c>
      <c r="L2481" s="5" t="n">
        <v>40</v>
      </c>
      <c r="M2481" s="5" t="n">
        <v>4</v>
      </c>
      <c r="N2481" s="41" t="n">
        <v>27000</v>
      </c>
      <c r="O2481" s="41" t="n">
        <v>0</v>
      </c>
      <c r="P2481" s="41" t="n">
        <v>0</v>
      </c>
      <c r="Q2481" s="41" t="n">
        <v>0</v>
      </c>
      <c r="R2481" s="41" t="n">
        <v>0</v>
      </c>
      <c r="S2481" s="28">
        <f>L2481*Settings!$C$7</f>
        <v/>
      </c>
      <c r="T2481" s="34">
        <f>O2481+P2481+Q2481+R2481</f>
        <v/>
      </c>
      <c r="U2481" s="34">
        <f>N2481+T2481</f>
        <v/>
      </c>
      <c r="V2481" s="33">
        <f>N2481/S2481</f>
        <v/>
      </c>
      <c r="W2481" s="33">
        <f>T2481/S2481</f>
        <v/>
      </c>
      <c r="X2481" s="33">
        <f>U2481/S2481</f>
        <v/>
      </c>
      <c r="Y2481" s="4">
        <f>IF(T2481&gt;0,1,0)</f>
        <v/>
      </c>
      <c r="Z2481" s="4">
        <f>INDEX('Job Evaluation'!$I$5:$I$40,MATCH(G2481,'Job Evaluation'!$A$5:$A$40,0))</f>
        <v/>
      </c>
      <c r="AA2481" s="4">
        <f>SUMPRODUCT(($C$2:$C$3444=C2481)*($X$2:$X$3444&lt;X2481))+SUMPRODUCT(($C$2:C2481=C2481)*($X$2:X2481=X2481))</f>
        <v/>
      </c>
      <c r="AB2481" s="4">
        <f>MIN(4,INT((AA2481-1)*4/COUNTIF($C$2:$C$3444,C2481))+1)</f>
        <v/>
      </c>
    </row>
    <row r="2482">
      <c r="A2482" s="5" t="inlineStr">
        <is>
          <t>W02886</t>
        </is>
      </c>
      <c r="B2482" s="5" t="inlineStr">
        <is>
          <t>ES · Barcelona</t>
        </is>
      </c>
      <c r="C2482" s="5" t="inlineStr">
        <is>
          <t>ES</t>
        </is>
      </c>
      <c r="D2482" s="5" t="inlineStr">
        <is>
          <t>Barcelona</t>
        </is>
      </c>
      <c r="E2482" s="5" t="inlineStr">
        <is>
          <t>Customer Service</t>
        </is>
      </c>
      <c r="F2482" s="5" t="inlineStr">
        <is>
          <t>L2</t>
        </is>
      </c>
      <c r="G2482" s="5" t="inlineStr">
        <is>
          <t>Customer Service L2</t>
        </is>
      </c>
      <c r="H2482" s="5" t="inlineStr">
        <is>
          <t>F</t>
        </is>
      </c>
      <c r="I2482" s="5" t="inlineStr">
        <is>
          <t>Permanent</t>
        </is>
      </c>
      <c r="J2482" s="5" t="inlineStr">
        <is>
          <t>Hybrid</t>
        </is>
      </c>
      <c r="K2482" s="5" t="n">
        <v>1</v>
      </c>
      <c r="L2482" s="5" t="n">
        <v>40</v>
      </c>
      <c r="M2482" s="5" t="n">
        <v>4</v>
      </c>
      <c r="N2482" s="41" t="n">
        <v>25600</v>
      </c>
      <c r="O2482" s="41" t="n">
        <v>0</v>
      </c>
      <c r="P2482" s="41" t="n">
        <v>0</v>
      </c>
      <c r="Q2482" s="41" t="n">
        <v>0</v>
      </c>
      <c r="R2482" s="41" t="n">
        <v>0</v>
      </c>
      <c r="S2482" s="28">
        <f>L2482*Settings!$C$7</f>
        <v/>
      </c>
      <c r="T2482" s="34">
        <f>O2482+P2482+Q2482+R2482</f>
        <v/>
      </c>
      <c r="U2482" s="34">
        <f>N2482+T2482</f>
        <v/>
      </c>
      <c r="V2482" s="33">
        <f>N2482/S2482</f>
        <v/>
      </c>
      <c r="W2482" s="33">
        <f>T2482/S2482</f>
        <v/>
      </c>
      <c r="X2482" s="33">
        <f>U2482/S2482</f>
        <v/>
      </c>
      <c r="Y2482" s="4">
        <f>IF(T2482&gt;0,1,0)</f>
        <v/>
      </c>
      <c r="Z2482" s="4">
        <f>INDEX('Job Evaluation'!$I$5:$I$40,MATCH(G2482,'Job Evaluation'!$A$5:$A$40,0))</f>
        <v/>
      </c>
      <c r="AA2482" s="4">
        <f>SUMPRODUCT(($C$2:$C$3444=C2482)*($X$2:$X$3444&lt;X2482))+SUMPRODUCT(($C$2:C2482=C2482)*($X$2:X2482=X2482))</f>
        <v/>
      </c>
      <c r="AB2482" s="4">
        <f>MIN(4,INT((AA2482-1)*4/COUNTIF($C$2:$C$3444,C2482))+1)</f>
        <v/>
      </c>
    </row>
    <row r="2483">
      <c r="A2483" s="5" t="inlineStr">
        <is>
          <t>W02887</t>
        </is>
      </c>
      <c r="B2483" s="5" t="inlineStr">
        <is>
          <t>IT · Milan</t>
        </is>
      </c>
      <c r="C2483" s="5" t="inlineStr">
        <is>
          <t>IT</t>
        </is>
      </c>
      <c r="D2483" s="5" t="inlineStr">
        <is>
          <t>Milan</t>
        </is>
      </c>
      <c r="E2483" s="5" t="inlineStr">
        <is>
          <t>HR</t>
        </is>
      </c>
      <c r="F2483" s="5" t="inlineStr">
        <is>
          <t>L1</t>
        </is>
      </c>
      <c r="G2483" s="5" t="inlineStr">
        <is>
          <t>HR L1</t>
        </is>
      </c>
      <c r="H2483" s="5" t="inlineStr">
        <is>
          <t>F</t>
        </is>
      </c>
      <c r="I2483" s="5" t="inlineStr">
        <is>
          <t>Permanent</t>
        </is>
      </c>
      <c r="J2483" s="5" t="inlineStr">
        <is>
          <t>Hybrid</t>
        </is>
      </c>
      <c r="K2483" s="5" t="n">
        <v>1</v>
      </c>
      <c r="L2483" s="5" t="n">
        <v>40</v>
      </c>
      <c r="M2483" s="5" t="n">
        <v>4</v>
      </c>
      <c r="N2483" s="41" t="n">
        <v>24700</v>
      </c>
      <c r="O2483" s="41" t="n">
        <v>0</v>
      </c>
      <c r="P2483" s="41" t="n">
        <v>0</v>
      </c>
      <c r="Q2483" s="41" t="n">
        <v>0</v>
      </c>
      <c r="R2483" s="41" t="n">
        <v>0</v>
      </c>
      <c r="S2483" s="28">
        <f>L2483*Settings!$C$7</f>
        <v/>
      </c>
      <c r="T2483" s="34">
        <f>O2483+P2483+Q2483+R2483</f>
        <v/>
      </c>
      <c r="U2483" s="34">
        <f>N2483+T2483</f>
        <v/>
      </c>
      <c r="V2483" s="33">
        <f>N2483/S2483</f>
        <v/>
      </c>
      <c r="W2483" s="33">
        <f>T2483/S2483</f>
        <v/>
      </c>
      <c r="X2483" s="33">
        <f>U2483/S2483</f>
        <v/>
      </c>
      <c r="Y2483" s="4">
        <f>IF(T2483&gt;0,1,0)</f>
        <v/>
      </c>
      <c r="Z2483" s="4">
        <f>INDEX('Job Evaluation'!$I$5:$I$40,MATCH(G2483,'Job Evaluation'!$A$5:$A$40,0))</f>
        <v/>
      </c>
      <c r="AA2483" s="4">
        <f>SUMPRODUCT(($C$2:$C$3444=C2483)*($X$2:$X$3444&lt;X2483))+SUMPRODUCT(($C$2:C2483=C2483)*($X$2:X2483=X2483))</f>
        <v/>
      </c>
      <c r="AB2483" s="4">
        <f>MIN(4,INT((AA2483-1)*4/COUNTIF($C$2:$C$3444,C2483))+1)</f>
        <v/>
      </c>
    </row>
    <row r="2484">
      <c r="A2484" s="5" t="inlineStr">
        <is>
          <t>W02888</t>
        </is>
      </c>
      <c r="B2484" s="5" t="inlineStr">
        <is>
          <t>IT · Milan</t>
        </is>
      </c>
      <c r="C2484" s="5" t="inlineStr">
        <is>
          <t>IT</t>
        </is>
      </c>
      <c r="D2484" s="5" t="inlineStr">
        <is>
          <t>Milan</t>
        </is>
      </c>
      <c r="E2484" s="5" t="inlineStr">
        <is>
          <t>Operations</t>
        </is>
      </c>
      <c r="F2484" s="5" t="inlineStr">
        <is>
          <t>L1</t>
        </is>
      </c>
      <c r="G2484" s="5" t="inlineStr">
        <is>
          <t>Operations L1</t>
        </is>
      </c>
      <c r="H2484" s="5" t="inlineStr">
        <is>
          <t>F</t>
        </is>
      </c>
      <c r="I2484" s="5" t="inlineStr">
        <is>
          <t>Permanent</t>
        </is>
      </c>
      <c r="J2484" s="5" t="inlineStr">
        <is>
          <t>Onsite</t>
        </is>
      </c>
      <c r="K2484" s="5" t="n">
        <v>1</v>
      </c>
      <c r="L2484" s="5" t="n">
        <v>40</v>
      </c>
      <c r="M2484" s="5" t="n">
        <v>3</v>
      </c>
      <c r="N2484" s="41" t="n">
        <v>22850</v>
      </c>
      <c r="O2484" s="41" t="n">
        <v>0</v>
      </c>
      <c r="P2484" s="41" t="n">
        <v>0</v>
      </c>
      <c r="Q2484" s="41" t="n">
        <v>1320</v>
      </c>
      <c r="R2484" s="41" t="n">
        <v>0</v>
      </c>
      <c r="S2484" s="28">
        <f>L2484*Settings!$C$7</f>
        <v/>
      </c>
      <c r="T2484" s="34">
        <f>O2484+P2484+Q2484+R2484</f>
        <v/>
      </c>
      <c r="U2484" s="34">
        <f>N2484+T2484</f>
        <v/>
      </c>
      <c r="V2484" s="33">
        <f>N2484/S2484</f>
        <v/>
      </c>
      <c r="W2484" s="33">
        <f>T2484/S2484</f>
        <v/>
      </c>
      <c r="X2484" s="33">
        <f>U2484/S2484</f>
        <v/>
      </c>
      <c r="Y2484" s="4">
        <f>IF(T2484&gt;0,1,0)</f>
        <v/>
      </c>
      <c r="Z2484" s="4">
        <f>INDEX('Job Evaluation'!$I$5:$I$40,MATCH(G2484,'Job Evaluation'!$A$5:$A$40,0))</f>
        <v/>
      </c>
      <c r="AA2484" s="4">
        <f>SUMPRODUCT(($C$2:$C$3444=C2484)*($X$2:$X$3444&lt;X2484))+SUMPRODUCT(($C$2:C2484=C2484)*($X$2:X2484=X2484))</f>
        <v/>
      </c>
      <c r="AB2484" s="4">
        <f>MIN(4,INT((AA2484-1)*4/COUNTIF($C$2:$C$3444,C2484))+1)</f>
        <v/>
      </c>
    </row>
    <row r="2485">
      <c r="A2485" s="5" t="inlineStr">
        <is>
          <t>W02889</t>
        </is>
      </c>
      <c r="B2485" s="5" t="inlineStr">
        <is>
          <t>PL · Kraków</t>
        </is>
      </c>
      <c r="C2485" s="5" t="inlineStr">
        <is>
          <t>PL</t>
        </is>
      </c>
      <c r="D2485" s="5" t="inlineStr">
        <is>
          <t>Krakow</t>
        </is>
      </c>
      <c r="E2485" s="5" t="inlineStr">
        <is>
          <t>Sales</t>
        </is>
      </c>
      <c r="F2485" s="5" t="inlineStr">
        <is>
          <t>L1</t>
        </is>
      </c>
      <c r="G2485" s="5" t="inlineStr">
        <is>
          <t>Sales L1</t>
        </is>
      </c>
      <c r="H2485" s="5" t="inlineStr">
        <is>
          <t>F</t>
        </is>
      </c>
      <c r="I2485" s="5" t="inlineStr">
        <is>
          <t>Permanent</t>
        </is>
      </c>
      <c r="J2485" s="5" t="inlineStr">
        <is>
          <t>Hybrid</t>
        </is>
      </c>
      <c r="K2485" s="5" t="n">
        <v>1</v>
      </c>
      <c r="L2485" s="5" t="n">
        <v>40</v>
      </c>
      <c r="M2485" s="5" t="n">
        <v>3</v>
      </c>
      <c r="N2485" s="41" t="n">
        <v>18850</v>
      </c>
      <c r="O2485" s="41" t="n">
        <v>0</v>
      </c>
      <c r="P2485" s="41" t="n">
        <v>2660</v>
      </c>
      <c r="Q2485" s="41" t="n">
        <v>0</v>
      </c>
      <c r="R2485" s="41" t="n">
        <v>0</v>
      </c>
      <c r="S2485" s="28">
        <f>L2485*Settings!$C$7</f>
        <v/>
      </c>
      <c r="T2485" s="34">
        <f>O2485+P2485+Q2485+R2485</f>
        <v/>
      </c>
      <c r="U2485" s="34">
        <f>N2485+T2485</f>
        <v/>
      </c>
      <c r="V2485" s="33">
        <f>N2485/S2485</f>
        <v/>
      </c>
      <c r="W2485" s="33">
        <f>T2485/S2485</f>
        <v/>
      </c>
      <c r="X2485" s="33">
        <f>U2485/S2485</f>
        <v/>
      </c>
      <c r="Y2485" s="4">
        <f>IF(T2485&gt;0,1,0)</f>
        <v/>
      </c>
      <c r="Z2485" s="4">
        <f>INDEX('Job Evaluation'!$I$5:$I$40,MATCH(G2485,'Job Evaluation'!$A$5:$A$40,0))</f>
        <v/>
      </c>
      <c r="AA2485" s="4">
        <f>SUMPRODUCT(($C$2:$C$3444=C2485)*($X$2:$X$3444&lt;X2485))+SUMPRODUCT(($C$2:C2485=C2485)*($X$2:X2485=X2485))</f>
        <v/>
      </c>
      <c r="AB2485" s="4">
        <f>MIN(4,INT((AA2485-1)*4/COUNTIF($C$2:$C$3444,C2485))+1)</f>
        <v/>
      </c>
    </row>
    <row r="2486">
      <c r="A2486" s="5" t="inlineStr">
        <is>
          <t>W02891</t>
        </is>
      </c>
      <c r="B2486" s="5" t="inlineStr">
        <is>
          <t>ES · Barcelona</t>
        </is>
      </c>
      <c r="C2486" s="5" t="inlineStr">
        <is>
          <t>ES</t>
        </is>
      </c>
      <c r="D2486" s="5" t="inlineStr">
        <is>
          <t>Barcelona</t>
        </is>
      </c>
      <c r="E2486" s="5" t="inlineStr">
        <is>
          <t>Operations</t>
        </is>
      </c>
      <c r="F2486" s="5" t="inlineStr">
        <is>
          <t>L3</t>
        </is>
      </c>
      <c r="G2486" s="5" t="inlineStr">
        <is>
          <t>Operations L3</t>
        </is>
      </c>
      <c r="H2486" s="5" t="inlineStr">
        <is>
          <t>F</t>
        </is>
      </c>
      <c r="I2486" s="5" t="inlineStr">
        <is>
          <t>Permanent</t>
        </is>
      </c>
      <c r="J2486" s="5" t="inlineStr">
        <is>
          <t>Onsite</t>
        </is>
      </c>
      <c r="K2486" s="5" t="n">
        <v>1</v>
      </c>
      <c r="L2486" s="5" t="n">
        <v>40</v>
      </c>
      <c r="M2486" s="5" t="n">
        <v>4</v>
      </c>
      <c r="N2486" s="41" t="n">
        <v>32850</v>
      </c>
      <c r="O2486" s="41" t="n">
        <v>2000</v>
      </c>
      <c r="P2486" s="41" t="n">
        <v>0</v>
      </c>
      <c r="Q2486" s="41" t="n">
        <v>1200</v>
      </c>
      <c r="R2486" s="41" t="n">
        <v>0</v>
      </c>
      <c r="S2486" s="28">
        <f>L2486*Settings!$C$7</f>
        <v/>
      </c>
      <c r="T2486" s="34">
        <f>O2486+P2486+Q2486+R2486</f>
        <v/>
      </c>
      <c r="U2486" s="34">
        <f>N2486+T2486</f>
        <v/>
      </c>
      <c r="V2486" s="33">
        <f>N2486/S2486</f>
        <v/>
      </c>
      <c r="W2486" s="33">
        <f>T2486/S2486</f>
        <v/>
      </c>
      <c r="X2486" s="33">
        <f>U2486/S2486</f>
        <v/>
      </c>
      <c r="Y2486" s="4">
        <f>IF(T2486&gt;0,1,0)</f>
        <v/>
      </c>
      <c r="Z2486" s="4">
        <f>INDEX('Job Evaluation'!$I$5:$I$40,MATCH(G2486,'Job Evaluation'!$A$5:$A$40,0))</f>
        <v/>
      </c>
      <c r="AA2486" s="4">
        <f>SUMPRODUCT(($C$2:$C$3444=C2486)*($X$2:$X$3444&lt;X2486))+SUMPRODUCT(($C$2:C2486=C2486)*($X$2:X2486=X2486))</f>
        <v/>
      </c>
      <c r="AB2486" s="4">
        <f>MIN(4,INT((AA2486-1)*4/COUNTIF($C$2:$C$3444,C2486))+1)</f>
        <v/>
      </c>
    </row>
    <row r="2487">
      <c r="A2487" s="5" t="inlineStr">
        <is>
          <t>W02893</t>
        </is>
      </c>
      <c r="B2487" s="5" t="inlineStr">
        <is>
          <t>IT · Milan</t>
        </is>
      </c>
      <c r="C2487" s="5" t="inlineStr">
        <is>
          <t>IT</t>
        </is>
      </c>
      <c r="D2487" s="5" t="inlineStr">
        <is>
          <t>Milan</t>
        </is>
      </c>
      <c r="E2487" s="5" t="inlineStr">
        <is>
          <t>HR</t>
        </is>
      </c>
      <c r="F2487" s="5" t="inlineStr">
        <is>
          <t>L3</t>
        </is>
      </c>
      <c r="G2487" s="5" t="inlineStr">
        <is>
          <t>HR L3</t>
        </is>
      </c>
      <c r="H2487" s="5" t="inlineStr">
        <is>
          <t>F</t>
        </is>
      </c>
      <c r="I2487" s="5" t="inlineStr">
        <is>
          <t>Permanent</t>
        </is>
      </c>
      <c r="J2487" s="5" t="inlineStr">
        <is>
          <t>Remote</t>
        </is>
      </c>
      <c r="K2487" s="5" t="n">
        <v>1</v>
      </c>
      <c r="L2487" s="5" t="n">
        <v>40</v>
      </c>
      <c r="M2487" s="5" t="n">
        <v>3</v>
      </c>
      <c r="N2487" s="41" t="n">
        <v>34650</v>
      </c>
      <c r="O2487" s="41" t="n">
        <v>1680</v>
      </c>
      <c r="P2487" s="41" t="n">
        <v>0</v>
      </c>
      <c r="Q2487" s="41" t="n">
        <v>0</v>
      </c>
      <c r="R2487" s="41" t="n">
        <v>0</v>
      </c>
      <c r="S2487" s="28">
        <f>L2487*Settings!$C$7</f>
        <v/>
      </c>
      <c r="T2487" s="34">
        <f>O2487+P2487+Q2487+R2487</f>
        <v/>
      </c>
      <c r="U2487" s="34">
        <f>N2487+T2487</f>
        <v/>
      </c>
      <c r="V2487" s="33">
        <f>N2487/S2487</f>
        <v/>
      </c>
      <c r="W2487" s="33">
        <f>T2487/S2487</f>
        <v/>
      </c>
      <c r="X2487" s="33">
        <f>U2487/S2487</f>
        <v/>
      </c>
      <c r="Y2487" s="4">
        <f>IF(T2487&gt;0,1,0)</f>
        <v/>
      </c>
      <c r="Z2487" s="4">
        <f>INDEX('Job Evaluation'!$I$5:$I$40,MATCH(G2487,'Job Evaluation'!$A$5:$A$40,0))</f>
        <v/>
      </c>
      <c r="AA2487" s="4">
        <f>SUMPRODUCT(($C$2:$C$3444=C2487)*($X$2:$X$3444&lt;X2487))+SUMPRODUCT(($C$2:C2487=C2487)*($X$2:X2487=X2487))</f>
        <v/>
      </c>
      <c r="AB2487" s="4">
        <f>MIN(4,INT((AA2487-1)*4/COUNTIF($C$2:$C$3444,C2487))+1)</f>
        <v/>
      </c>
    </row>
    <row r="2488">
      <c r="A2488" s="5" t="inlineStr">
        <is>
          <t>W02894</t>
        </is>
      </c>
      <c r="B2488" s="5" t="inlineStr">
        <is>
          <t>PL · Kraków</t>
        </is>
      </c>
      <c r="C2488" s="5" t="inlineStr">
        <is>
          <t>PL</t>
        </is>
      </c>
      <c r="D2488" s="5" t="inlineStr">
        <is>
          <t>Krakow</t>
        </is>
      </c>
      <c r="E2488" s="5" t="inlineStr">
        <is>
          <t>Tech</t>
        </is>
      </c>
      <c r="F2488" s="5" t="inlineStr">
        <is>
          <t>L5</t>
        </is>
      </c>
      <c r="G2488" s="5" t="inlineStr">
        <is>
          <t>Tech L5</t>
        </is>
      </c>
      <c r="H2488" s="5" t="inlineStr">
        <is>
          <t>M</t>
        </is>
      </c>
      <c r="I2488" s="5" t="inlineStr">
        <is>
          <t>Permanent</t>
        </is>
      </c>
      <c r="J2488" s="5" t="inlineStr">
        <is>
          <t>Hybrid</t>
        </is>
      </c>
      <c r="K2488" s="5" t="n">
        <v>1</v>
      </c>
      <c r="L2488" s="5" t="n">
        <v>40</v>
      </c>
      <c r="M2488" s="5" t="n">
        <v>4</v>
      </c>
      <c r="N2488" s="41" t="n">
        <v>82750</v>
      </c>
      <c r="O2488" s="41" t="n">
        <v>12460</v>
      </c>
      <c r="P2488" s="41" t="n">
        <v>0</v>
      </c>
      <c r="Q2488" s="41" t="n">
        <v>0</v>
      </c>
      <c r="R2488" s="41" t="n">
        <v>4200</v>
      </c>
      <c r="S2488" s="28">
        <f>L2488*Settings!$C$7</f>
        <v/>
      </c>
      <c r="T2488" s="34">
        <f>O2488+P2488+Q2488+R2488</f>
        <v/>
      </c>
      <c r="U2488" s="34">
        <f>N2488+T2488</f>
        <v/>
      </c>
      <c r="V2488" s="33">
        <f>N2488/S2488</f>
        <v/>
      </c>
      <c r="W2488" s="33">
        <f>T2488/S2488</f>
        <v/>
      </c>
      <c r="X2488" s="33">
        <f>U2488/S2488</f>
        <v/>
      </c>
      <c r="Y2488" s="4">
        <f>IF(T2488&gt;0,1,0)</f>
        <v/>
      </c>
      <c r="Z2488" s="4">
        <f>INDEX('Job Evaluation'!$I$5:$I$40,MATCH(G2488,'Job Evaluation'!$A$5:$A$40,0))</f>
        <v/>
      </c>
      <c r="AA2488" s="4">
        <f>SUMPRODUCT(($C$2:$C$3444=C2488)*($X$2:$X$3444&lt;X2488))+SUMPRODUCT(($C$2:C2488=C2488)*($X$2:X2488=X2488))</f>
        <v/>
      </c>
      <c r="AB2488" s="4">
        <f>MIN(4,INT((AA2488-1)*4/COUNTIF($C$2:$C$3444,C2488))+1)</f>
        <v/>
      </c>
    </row>
    <row r="2489">
      <c r="A2489" s="5" t="inlineStr">
        <is>
          <t>W02896</t>
        </is>
      </c>
      <c r="B2489" s="5" t="inlineStr">
        <is>
          <t>IT · Milan</t>
        </is>
      </c>
      <c r="C2489" s="5" t="inlineStr">
        <is>
          <t>IT</t>
        </is>
      </c>
      <c r="D2489" s="5" t="inlineStr">
        <is>
          <t>Milan</t>
        </is>
      </c>
      <c r="E2489" s="5" t="inlineStr">
        <is>
          <t>Tech</t>
        </is>
      </c>
      <c r="F2489" s="5" t="inlineStr">
        <is>
          <t>L5</t>
        </is>
      </c>
      <c r="G2489" s="5" t="inlineStr">
        <is>
          <t>Tech L5</t>
        </is>
      </c>
      <c r="H2489" s="5" t="inlineStr">
        <is>
          <t>F</t>
        </is>
      </c>
      <c r="I2489" s="5" t="inlineStr">
        <is>
          <t>Permanent</t>
        </is>
      </c>
      <c r="J2489" s="5" t="inlineStr">
        <is>
          <t>Hybrid</t>
        </is>
      </c>
      <c r="K2489" s="5" t="n">
        <v>1</v>
      </c>
      <c r="L2489" s="5" t="n">
        <v>40</v>
      </c>
      <c r="M2489" s="5" t="n">
        <v>4</v>
      </c>
      <c r="N2489" s="41" t="n">
        <v>102200</v>
      </c>
      <c r="O2489" s="41" t="n">
        <v>16400</v>
      </c>
      <c r="P2489" s="41" t="n">
        <v>0</v>
      </c>
      <c r="Q2489" s="41" t="n">
        <v>0</v>
      </c>
      <c r="R2489" s="41" t="n">
        <v>6000</v>
      </c>
      <c r="S2489" s="28">
        <f>L2489*Settings!$C$7</f>
        <v/>
      </c>
      <c r="T2489" s="34">
        <f>O2489+P2489+Q2489+R2489</f>
        <v/>
      </c>
      <c r="U2489" s="34">
        <f>N2489+T2489</f>
        <v/>
      </c>
      <c r="V2489" s="33">
        <f>N2489/S2489</f>
        <v/>
      </c>
      <c r="W2489" s="33">
        <f>T2489/S2489</f>
        <v/>
      </c>
      <c r="X2489" s="33">
        <f>U2489/S2489</f>
        <v/>
      </c>
      <c r="Y2489" s="4">
        <f>IF(T2489&gt;0,1,0)</f>
        <v/>
      </c>
      <c r="Z2489" s="4">
        <f>INDEX('Job Evaluation'!$I$5:$I$40,MATCH(G2489,'Job Evaluation'!$A$5:$A$40,0))</f>
        <v/>
      </c>
      <c r="AA2489" s="4">
        <f>SUMPRODUCT(($C$2:$C$3444=C2489)*($X$2:$X$3444&lt;X2489))+SUMPRODUCT(($C$2:C2489=C2489)*($X$2:X2489=X2489))</f>
        <v/>
      </c>
      <c r="AB2489" s="4">
        <f>MIN(4,INT((AA2489-1)*4/COUNTIF($C$2:$C$3444,C2489))+1)</f>
        <v/>
      </c>
    </row>
    <row r="2490">
      <c r="A2490" s="5" t="inlineStr">
        <is>
          <t>W02897</t>
        </is>
      </c>
      <c r="B2490" s="5" t="inlineStr">
        <is>
          <t>DE · Munich</t>
        </is>
      </c>
      <c r="C2490" s="5" t="inlineStr">
        <is>
          <t>DE</t>
        </is>
      </c>
      <c r="D2490" s="5" t="inlineStr">
        <is>
          <t>Munich</t>
        </is>
      </c>
      <c r="E2490" s="5" t="inlineStr">
        <is>
          <t>Tech</t>
        </is>
      </c>
      <c r="F2490" s="5" t="inlineStr">
        <is>
          <t>L3</t>
        </is>
      </c>
      <c r="G2490" s="5" t="inlineStr">
        <is>
          <t>Tech L3</t>
        </is>
      </c>
      <c r="H2490" s="5" t="inlineStr">
        <is>
          <t>F</t>
        </is>
      </c>
      <c r="I2490" s="5" t="inlineStr">
        <is>
          <t>Permanent</t>
        </is>
      </c>
      <c r="J2490" s="5" t="inlineStr">
        <is>
          <t>Onsite</t>
        </is>
      </c>
      <c r="K2490" s="5" t="n">
        <v>1</v>
      </c>
      <c r="L2490" s="5" t="n">
        <v>40</v>
      </c>
      <c r="M2490" s="5" t="n">
        <v>3</v>
      </c>
      <c r="N2490" s="41" t="n">
        <v>77800</v>
      </c>
      <c r="O2490" s="41" t="n">
        <v>3410</v>
      </c>
      <c r="P2490" s="41" t="n">
        <v>0</v>
      </c>
      <c r="Q2490" s="41" t="n">
        <v>0</v>
      </c>
      <c r="R2490" s="41" t="n">
        <v>0</v>
      </c>
      <c r="S2490" s="28">
        <f>L2490*Settings!$C$7</f>
        <v/>
      </c>
      <c r="T2490" s="34">
        <f>O2490+P2490+Q2490+R2490</f>
        <v/>
      </c>
      <c r="U2490" s="34">
        <f>N2490+T2490</f>
        <v/>
      </c>
      <c r="V2490" s="33">
        <f>N2490/S2490</f>
        <v/>
      </c>
      <c r="W2490" s="33">
        <f>T2490/S2490</f>
        <v/>
      </c>
      <c r="X2490" s="33">
        <f>U2490/S2490</f>
        <v/>
      </c>
      <c r="Y2490" s="4">
        <f>IF(T2490&gt;0,1,0)</f>
        <v/>
      </c>
      <c r="Z2490" s="4">
        <f>INDEX('Job Evaluation'!$I$5:$I$40,MATCH(G2490,'Job Evaluation'!$A$5:$A$40,0))</f>
        <v/>
      </c>
      <c r="AA2490" s="4">
        <f>SUMPRODUCT(($C$2:$C$3444=C2490)*($X$2:$X$3444&lt;X2490))+SUMPRODUCT(($C$2:C2490=C2490)*($X$2:X2490=X2490))</f>
        <v/>
      </c>
      <c r="AB2490" s="4">
        <f>MIN(4,INT((AA2490-1)*4/COUNTIF($C$2:$C$3444,C2490))+1)</f>
        <v/>
      </c>
    </row>
    <row r="2491">
      <c r="A2491" s="5" t="inlineStr">
        <is>
          <t>W02898</t>
        </is>
      </c>
      <c r="B2491" s="5" t="inlineStr">
        <is>
          <t>IT · Milan</t>
        </is>
      </c>
      <c r="C2491" s="5" t="inlineStr">
        <is>
          <t>IT</t>
        </is>
      </c>
      <c r="D2491" s="5" t="inlineStr">
        <is>
          <t>Milan</t>
        </is>
      </c>
      <c r="E2491" s="5" t="inlineStr">
        <is>
          <t>Operations</t>
        </is>
      </c>
      <c r="F2491" s="5" t="inlineStr">
        <is>
          <t>L3</t>
        </is>
      </c>
      <c r="G2491" s="5" t="inlineStr">
        <is>
          <t>Operations L3</t>
        </is>
      </c>
      <c r="H2491" s="5" t="inlineStr">
        <is>
          <t>F</t>
        </is>
      </c>
      <c r="I2491" s="5" t="inlineStr">
        <is>
          <t>Permanent</t>
        </is>
      </c>
      <c r="J2491" s="5" t="inlineStr">
        <is>
          <t>Hybrid</t>
        </is>
      </c>
      <c r="K2491" s="5" t="n">
        <v>1</v>
      </c>
      <c r="L2491" s="5" t="n">
        <v>40</v>
      </c>
      <c r="M2491" s="5" t="n">
        <v>4</v>
      </c>
      <c r="N2491" s="41" t="n">
        <v>44650</v>
      </c>
      <c r="O2491" s="41" t="n">
        <v>2850</v>
      </c>
      <c r="P2491" s="41" t="n">
        <v>0</v>
      </c>
      <c r="Q2491" s="41" t="n">
        <v>0</v>
      </c>
      <c r="R2491" s="41" t="n">
        <v>0</v>
      </c>
      <c r="S2491" s="28">
        <f>L2491*Settings!$C$7</f>
        <v/>
      </c>
      <c r="T2491" s="34">
        <f>O2491+P2491+Q2491+R2491</f>
        <v/>
      </c>
      <c r="U2491" s="34">
        <f>N2491+T2491</f>
        <v/>
      </c>
      <c r="V2491" s="33">
        <f>N2491/S2491</f>
        <v/>
      </c>
      <c r="W2491" s="33">
        <f>T2491/S2491</f>
        <v/>
      </c>
      <c r="X2491" s="33">
        <f>U2491/S2491</f>
        <v/>
      </c>
      <c r="Y2491" s="4">
        <f>IF(T2491&gt;0,1,0)</f>
        <v/>
      </c>
      <c r="Z2491" s="4">
        <f>INDEX('Job Evaluation'!$I$5:$I$40,MATCH(G2491,'Job Evaluation'!$A$5:$A$40,0))</f>
        <v/>
      </c>
      <c r="AA2491" s="4">
        <f>SUMPRODUCT(($C$2:$C$3444=C2491)*($X$2:$X$3444&lt;X2491))+SUMPRODUCT(($C$2:C2491=C2491)*($X$2:X2491=X2491))</f>
        <v/>
      </c>
      <c r="AB2491" s="4">
        <f>MIN(4,INT((AA2491-1)*4/COUNTIF($C$2:$C$3444,C2491))+1)</f>
        <v/>
      </c>
    </row>
    <row r="2492">
      <c r="A2492" s="5" t="inlineStr">
        <is>
          <t>W02899</t>
        </is>
      </c>
      <c r="B2492" s="5" t="inlineStr">
        <is>
          <t>PL · Kraków</t>
        </is>
      </c>
      <c r="C2492" s="5" t="inlineStr">
        <is>
          <t>PL</t>
        </is>
      </c>
      <c r="D2492" s="5" t="inlineStr">
        <is>
          <t>Krakow</t>
        </is>
      </c>
      <c r="E2492" s="5" t="inlineStr">
        <is>
          <t>Customer Service</t>
        </is>
      </c>
      <c r="F2492" s="5" t="inlineStr">
        <is>
          <t>L2</t>
        </is>
      </c>
      <c r="G2492" s="5" t="inlineStr">
        <is>
          <t>Customer Service L2</t>
        </is>
      </c>
      <c r="H2492" s="5" t="inlineStr">
        <is>
          <t>M</t>
        </is>
      </c>
      <c r="I2492" s="5" t="inlineStr">
        <is>
          <t>Permanent</t>
        </is>
      </c>
      <c r="J2492" s="5" t="inlineStr">
        <is>
          <t>Onsite</t>
        </is>
      </c>
      <c r="K2492" s="5" t="n">
        <v>1</v>
      </c>
      <c r="L2492" s="5" t="n">
        <v>40</v>
      </c>
      <c r="M2492" s="5" t="n">
        <v>3</v>
      </c>
      <c r="N2492" s="41" t="n">
        <v>22550</v>
      </c>
      <c r="O2492" s="41" t="n">
        <v>0</v>
      </c>
      <c r="P2492" s="41" t="n">
        <v>0</v>
      </c>
      <c r="Q2492" s="41" t="n">
        <v>840</v>
      </c>
      <c r="R2492" s="41" t="n">
        <v>0</v>
      </c>
      <c r="S2492" s="28">
        <f>L2492*Settings!$C$7</f>
        <v/>
      </c>
      <c r="T2492" s="34">
        <f>O2492+P2492+Q2492+R2492</f>
        <v/>
      </c>
      <c r="U2492" s="34">
        <f>N2492+T2492</f>
        <v/>
      </c>
      <c r="V2492" s="33">
        <f>N2492/S2492</f>
        <v/>
      </c>
      <c r="W2492" s="33">
        <f>T2492/S2492</f>
        <v/>
      </c>
      <c r="X2492" s="33">
        <f>U2492/S2492</f>
        <v/>
      </c>
      <c r="Y2492" s="4">
        <f>IF(T2492&gt;0,1,0)</f>
        <v/>
      </c>
      <c r="Z2492" s="4">
        <f>INDEX('Job Evaluation'!$I$5:$I$40,MATCH(G2492,'Job Evaluation'!$A$5:$A$40,0))</f>
        <v/>
      </c>
      <c r="AA2492" s="4">
        <f>SUMPRODUCT(($C$2:$C$3444=C2492)*($X$2:$X$3444&lt;X2492))+SUMPRODUCT(($C$2:C2492=C2492)*($X$2:X2492=X2492))</f>
        <v/>
      </c>
      <c r="AB2492" s="4">
        <f>MIN(4,INT((AA2492-1)*4/COUNTIF($C$2:$C$3444,C2492))+1)</f>
        <v/>
      </c>
    </row>
    <row r="2493">
      <c r="A2493" s="5" t="inlineStr">
        <is>
          <t>W02900</t>
        </is>
      </c>
      <c r="B2493" s="5" t="inlineStr">
        <is>
          <t>DE · Munich</t>
        </is>
      </c>
      <c r="C2493" s="5" t="inlineStr">
        <is>
          <t>DE</t>
        </is>
      </c>
      <c r="D2493" s="5" t="inlineStr">
        <is>
          <t>Munich</t>
        </is>
      </c>
      <c r="E2493" s="5" t="inlineStr">
        <is>
          <t>Finance</t>
        </is>
      </c>
      <c r="F2493" s="5" t="inlineStr">
        <is>
          <t>L2</t>
        </is>
      </c>
      <c r="G2493" s="5" t="inlineStr">
        <is>
          <t>Finance L2</t>
        </is>
      </c>
      <c r="H2493" s="5" t="inlineStr">
        <is>
          <t>F</t>
        </is>
      </c>
      <c r="I2493" s="5" t="inlineStr">
        <is>
          <t>Permanent</t>
        </is>
      </c>
      <c r="J2493" s="5" t="inlineStr">
        <is>
          <t>Hybrid</t>
        </is>
      </c>
      <c r="K2493" s="5" t="n">
        <v>1</v>
      </c>
      <c r="L2493" s="5" t="n">
        <v>40</v>
      </c>
      <c r="M2493" s="5" t="n">
        <v>3</v>
      </c>
      <c r="N2493" s="41" t="n">
        <v>49450</v>
      </c>
      <c r="O2493" s="41" t="n">
        <v>0</v>
      </c>
      <c r="P2493" s="41" t="n">
        <v>0</v>
      </c>
      <c r="Q2493" s="41" t="n">
        <v>0</v>
      </c>
      <c r="R2493" s="41" t="n">
        <v>0</v>
      </c>
      <c r="S2493" s="28">
        <f>L2493*Settings!$C$7</f>
        <v/>
      </c>
      <c r="T2493" s="34">
        <f>O2493+P2493+Q2493+R2493</f>
        <v/>
      </c>
      <c r="U2493" s="34">
        <f>N2493+T2493</f>
        <v/>
      </c>
      <c r="V2493" s="33">
        <f>N2493/S2493</f>
        <v/>
      </c>
      <c r="W2493" s="33">
        <f>T2493/S2493</f>
        <v/>
      </c>
      <c r="X2493" s="33">
        <f>U2493/S2493</f>
        <v/>
      </c>
      <c r="Y2493" s="4">
        <f>IF(T2493&gt;0,1,0)</f>
        <v/>
      </c>
      <c r="Z2493" s="4">
        <f>INDEX('Job Evaluation'!$I$5:$I$40,MATCH(G2493,'Job Evaluation'!$A$5:$A$40,0))</f>
        <v/>
      </c>
      <c r="AA2493" s="4">
        <f>SUMPRODUCT(($C$2:$C$3444=C2493)*($X$2:$X$3444&lt;X2493))+SUMPRODUCT(($C$2:C2493=C2493)*($X$2:X2493=X2493))</f>
        <v/>
      </c>
      <c r="AB2493" s="4">
        <f>MIN(4,INT((AA2493-1)*4/COUNTIF($C$2:$C$3444,C2493))+1)</f>
        <v/>
      </c>
    </row>
    <row r="2494">
      <c r="A2494" s="5" t="inlineStr">
        <is>
          <t>W02902</t>
        </is>
      </c>
      <c r="B2494" s="5" t="inlineStr">
        <is>
          <t>IT · Milan</t>
        </is>
      </c>
      <c r="C2494" s="5" t="inlineStr">
        <is>
          <t>IT</t>
        </is>
      </c>
      <c r="D2494" s="5" t="inlineStr">
        <is>
          <t>Milan</t>
        </is>
      </c>
      <c r="E2494" s="5" t="inlineStr">
        <is>
          <t>Finance</t>
        </is>
      </c>
      <c r="F2494" s="5" t="inlineStr">
        <is>
          <t>L3</t>
        </is>
      </c>
      <c r="G2494" s="5" t="inlineStr">
        <is>
          <t>Finance L3</t>
        </is>
      </c>
      <c r="H2494" s="5" t="inlineStr">
        <is>
          <t>M</t>
        </is>
      </c>
      <c r="I2494" s="5" t="inlineStr">
        <is>
          <t>Permanent</t>
        </is>
      </c>
      <c r="J2494" s="5" t="inlineStr">
        <is>
          <t>Hybrid</t>
        </is>
      </c>
      <c r="K2494" s="5" t="n">
        <v>1</v>
      </c>
      <c r="L2494" s="5" t="n">
        <v>40</v>
      </c>
      <c r="M2494" s="5" t="n">
        <v>3</v>
      </c>
      <c r="N2494" s="41" t="n">
        <v>46600</v>
      </c>
      <c r="O2494" s="41" t="n">
        <v>2360</v>
      </c>
      <c r="P2494" s="41" t="n">
        <v>0</v>
      </c>
      <c r="Q2494" s="41" t="n">
        <v>0</v>
      </c>
      <c r="R2494" s="41" t="n">
        <v>0</v>
      </c>
      <c r="S2494" s="28">
        <f>L2494*Settings!$C$7</f>
        <v/>
      </c>
      <c r="T2494" s="34">
        <f>O2494+P2494+Q2494+R2494</f>
        <v/>
      </c>
      <c r="U2494" s="34">
        <f>N2494+T2494</f>
        <v/>
      </c>
      <c r="V2494" s="33">
        <f>N2494/S2494</f>
        <v/>
      </c>
      <c r="W2494" s="33">
        <f>T2494/S2494</f>
        <v/>
      </c>
      <c r="X2494" s="33">
        <f>U2494/S2494</f>
        <v/>
      </c>
      <c r="Y2494" s="4">
        <f>IF(T2494&gt;0,1,0)</f>
        <v/>
      </c>
      <c r="Z2494" s="4">
        <f>INDEX('Job Evaluation'!$I$5:$I$40,MATCH(G2494,'Job Evaluation'!$A$5:$A$40,0))</f>
        <v/>
      </c>
      <c r="AA2494" s="4">
        <f>SUMPRODUCT(($C$2:$C$3444=C2494)*($X$2:$X$3444&lt;X2494))+SUMPRODUCT(($C$2:C2494=C2494)*($X$2:X2494=X2494))</f>
        <v/>
      </c>
      <c r="AB2494" s="4">
        <f>MIN(4,INT((AA2494-1)*4/COUNTIF($C$2:$C$3444,C2494))+1)</f>
        <v/>
      </c>
    </row>
    <row r="2495">
      <c r="A2495" s="5" t="inlineStr">
        <is>
          <t>W02903</t>
        </is>
      </c>
      <c r="B2495" s="5" t="inlineStr">
        <is>
          <t>IT · Milan</t>
        </is>
      </c>
      <c r="C2495" s="5" t="inlineStr">
        <is>
          <t>IT</t>
        </is>
      </c>
      <c r="D2495" s="5" t="inlineStr">
        <is>
          <t>Milan</t>
        </is>
      </c>
      <c r="E2495" s="5" t="inlineStr">
        <is>
          <t>Sales</t>
        </is>
      </c>
      <c r="F2495" s="5" t="inlineStr">
        <is>
          <t>L3</t>
        </is>
      </c>
      <c r="G2495" s="5" t="inlineStr">
        <is>
          <t>Sales L3</t>
        </is>
      </c>
      <c r="H2495" s="5" t="inlineStr">
        <is>
          <t>M</t>
        </is>
      </c>
      <c r="I2495" s="5" t="inlineStr">
        <is>
          <t>Permanent</t>
        </is>
      </c>
      <c r="J2495" s="5" t="inlineStr">
        <is>
          <t>Onsite</t>
        </is>
      </c>
      <c r="K2495" s="5" t="n">
        <v>1</v>
      </c>
      <c r="L2495" s="5" t="n">
        <v>40</v>
      </c>
      <c r="M2495" s="5" t="n">
        <v>4</v>
      </c>
      <c r="N2495" s="41" t="n">
        <v>45200</v>
      </c>
      <c r="O2495" s="41" t="n">
        <v>3120</v>
      </c>
      <c r="P2495" s="41" t="n">
        <v>6630</v>
      </c>
      <c r="Q2495" s="41" t="n">
        <v>0</v>
      </c>
      <c r="R2495" s="41" t="n">
        <v>0</v>
      </c>
      <c r="S2495" s="28">
        <f>L2495*Settings!$C$7</f>
        <v/>
      </c>
      <c r="T2495" s="34">
        <f>O2495+P2495+Q2495+R2495</f>
        <v/>
      </c>
      <c r="U2495" s="34">
        <f>N2495+T2495</f>
        <v/>
      </c>
      <c r="V2495" s="33">
        <f>N2495/S2495</f>
        <v/>
      </c>
      <c r="W2495" s="33">
        <f>T2495/S2495</f>
        <v/>
      </c>
      <c r="X2495" s="33">
        <f>U2495/S2495</f>
        <v/>
      </c>
      <c r="Y2495" s="4">
        <f>IF(T2495&gt;0,1,0)</f>
        <v/>
      </c>
      <c r="Z2495" s="4">
        <f>INDEX('Job Evaluation'!$I$5:$I$40,MATCH(G2495,'Job Evaluation'!$A$5:$A$40,0))</f>
        <v/>
      </c>
      <c r="AA2495" s="4">
        <f>SUMPRODUCT(($C$2:$C$3444=C2495)*($X$2:$X$3444&lt;X2495))+SUMPRODUCT(($C$2:C2495=C2495)*($X$2:X2495=X2495))</f>
        <v/>
      </c>
      <c r="AB2495" s="4">
        <f>MIN(4,INT((AA2495-1)*4/COUNTIF($C$2:$C$3444,C2495))+1)</f>
        <v/>
      </c>
    </row>
    <row r="2496">
      <c r="A2496" s="5" t="inlineStr">
        <is>
          <t>W02904</t>
        </is>
      </c>
      <c r="B2496" s="5" t="inlineStr">
        <is>
          <t>PL · Kraków</t>
        </is>
      </c>
      <c r="C2496" s="5" t="inlineStr">
        <is>
          <t>PL</t>
        </is>
      </c>
      <c r="D2496" s="5" t="inlineStr">
        <is>
          <t>Krakow</t>
        </is>
      </c>
      <c r="E2496" s="5" t="inlineStr">
        <is>
          <t>Operations</t>
        </is>
      </c>
      <c r="F2496" s="5" t="inlineStr">
        <is>
          <t>L2</t>
        </is>
      </c>
      <c r="G2496" s="5" t="inlineStr">
        <is>
          <t>Operations L2</t>
        </is>
      </c>
      <c r="H2496" s="5" t="inlineStr">
        <is>
          <t>M</t>
        </is>
      </c>
      <c r="I2496" s="5" t="inlineStr">
        <is>
          <t>Fixed-term</t>
        </is>
      </c>
      <c r="J2496" s="5" t="inlineStr">
        <is>
          <t>Onsite</t>
        </is>
      </c>
      <c r="K2496" s="5" t="n">
        <v>1</v>
      </c>
      <c r="L2496" s="5" t="n">
        <v>40</v>
      </c>
      <c r="M2496" s="5" t="n">
        <v>3</v>
      </c>
      <c r="N2496" s="41" t="n">
        <v>25300</v>
      </c>
      <c r="O2496" s="41" t="n">
        <v>0</v>
      </c>
      <c r="P2496" s="41" t="n">
        <v>0</v>
      </c>
      <c r="Q2496" s="41" t="n">
        <v>840</v>
      </c>
      <c r="R2496" s="41" t="n">
        <v>0</v>
      </c>
      <c r="S2496" s="28">
        <f>L2496*Settings!$C$7</f>
        <v/>
      </c>
      <c r="T2496" s="34">
        <f>O2496+P2496+Q2496+R2496</f>
        <v/>
      </c>
      <c r="U2496" s="34">
        <f>N2496+T2496</f>
        <v/>
      </c>
      <c r="V2496" s="33">
        <f>N2496/S2496</f>
        <v/>
      </c>
      <c r="W2496" s="33">
        <f>T2496/S2496</f>
        <v/>
      </c>
      <c r="X2496" s="33">
        <f>U2496/S2496</f>
        <v/>
      </c>
      <c r="Y2496" s="4">
        <f>IF(T2496&gt;0,1,0)</f>
        <v/>
      </c>
      <c r="Z2496" s="4">
        <f>INDEX('Job Evaluation'!$I$5:$I$40,MATCH(G2496,'Job Evaluation'!$A$5:$A$40,0))</f>
        <v/>
      </c>
      <c r="AA2496" s="4">
        <f>SUMPRODUCT(($C$2:$C$3444=C2496)*($X$2:$X$3444&lt;X2496))+SUMPRODUCT(($C$2:C2496=C2496)*($X$2:X2496=X2496))</f>
        <v/>
      </c>
      <c r="AB2496" s="4">
        <f>MIN(4,INT((AA2496-1)*4/COUNTIF($C$2:$C$3444,C2496))+1)</f>
        <v/>
      </c>
    </row>
    <row r="2497">
      <c r="A2497" s="5" t="inlineStr">
        <is>
          <t>W02905</t>
        </is>
      </c>
      <c r="B2497" s="5" t="inlineStr">
        <is>
          <t>IT · Milan</t>
        </is>
      </c>
      <c r="C2497" s="5" t="inlineStr">
        <is>
          <t>IT</t>
        </is>
      </c>
      <c r="D2497" s="5" t="inlineStr">
        <is>
          <t>Milan</t>
        </is>
      </c>
      <c r="E2497" s="5" t="inlineStr">
        <is>
          <t>Operations</t>
        </is>
      </c>
      <c r="F2497" s="5" t="inlineStr">
        <is>
          <t>L2</t>
        </is>
      </c>
      <c r="G2497" s="5" t="inlineStr">
        <is>
          <t>Operations L2</t>
        </is>
      </c>
      <c r="H2497" s="5" t="inlineStr">
        <is>
          <t>M</t>
        </is>
      </c>
      <c r="I2497" s="5" t="inlineStr">
        <is>
          <t>Permanent</t>
        </is>
      </c>
      <c r="J2497" s="5" t="inlineStr">
        <is>
          <t>Onsite</t>
        </is>
      </c>
      <c r="K2497" s="5" t="n">
        <v>1</v>
      </c>
      <c r="L2497" s="5" t="n">
        <v>40</v>
      </c>
      <c r="M2497" s="5" t="n">
        <v>4</v>
      </c>
      <c r="N2497" s="41" t="n">
        <v>29300</v>
      </c>
      <c r="O2497" s="41" t="n">
        <v>0</v>
      </c>
      <c r="P2497" s="41" t="n">
        <v>0</v>
      </c>
      <c r="Q2497" s="41" t="n">
        <v>1320</v>
      </c>
      <c r="R2497" s="41" t="n">
        <v>0</v>
      </c>
      <c r="S2497" s="28">
        <f>L2497*Settings!$C$7</f>
        <v/>
      </c>
      <c r="T2497" s="34">
        <f>O2497+P2497+Q2497+R2497</f>
        <v/>
      </c>
      <c r="U2497" s="34">
        <f>N2497+T2497</f>
        <v/>
      </c>
      <c r="V2497" s="33">
        <f>N2497/S2497</f>
        <v/>
      </c>
      <c r="W2497" s="33">
        <f>T2497/S2497</f>
        <v/>
      </c>
      <c r="X2497" s="33">
        <f>U2497/S2497</f>
        <v/>
      </c>
      <c r="Y2497" s="4">
        <f>IF(T2497&gt;0,1,0)</f>
        <v/>
      </c>
      <c r="Z2497" s="4">
        <f>INDEX('Job Evaluation'!$I$5:$I$40,MATCH(G2497,'Job Evaluation'!$A$5:$A$40,0))</f>
        <v/>
      </c>
      <c r="AA2497" s="4">
        <f>SUMPRODUCT(($C$2:$C$3444=C2497)*($X$2:$X$3444&lt;X2497))+SUMPRODUCT(($C$2:C2497=C2497)*($X$2:X2497=X2497))</f>
        <v/>
      </c>
      <c r="AB2497" s="4">
        <f>MIN(4,INT((AA2497-1)*4/COUNTIF($C$2:$C$3444,C2497))+1)</f>
        <v/>
      </c>
    </row>
    <row r="2498">
      <c r="A2498" s="5" t="inlineStr">
        <is>
          <t>W02906</t>
        </is>
      </c>
      <c r="B2498" s="5" t="inlineStr">
        <is>
          <t>IT · Milan</t>
        </is>
      </c>
      <c r="C2498" s="5" t="inlineStr">
        <is>
          <t>IT</t>
        </is>
      </c>
      <c r="D2498" s="5" t="inlineStr">
        <is>
          <t>Milan</t>
        </is>
      </c>
      <c r="E2498" s="5" t="inlineStr">
        <is>
          <t>Operations</t>
        </is>
      </c>
      <c r="F2498" s="5" t="inlineStr">
        <is>
          <t>L3</t>
        </is>
      </c>
      <c r="G2498" s="5" t="inlineStr">
        <is>
          <t>Operations L3</t>
        </is>
      </c>
      <c r="H2498" s="5" t="inlineStr">
        <is>
          <t>M</t>
        </is>
      </c>
      <c r="I2498" s="5" t="inlineStr">
        <is>
          <t>Permanent</t>
        </is>
      </c>
      <c r="J2498" s="5" t="inlineStr">
        <is>
          <t>Remote</t>
        </is>
      </c>
      <c r="K2498" s="5" t="n">
        <v>1</v>
      </c>
      <c r="L2498" s="5" t="n">
        <v>40</v>
      </c>
      <c r="M2498" s="5" t="n">
        <v>2</v>
      </c>
      <c r="N2498" s="41" t="n">
        <v>42450</v>
      </c>
      <c r="O2498" s="41" t="n">
        <v>1000</v>
      </c>
      <c r="P2498" s="41" t="n">
        <v>0</v>
      </c>
      <c r="Q2498" s="41" t="n">
        <v>0</v>
      </c>
      <c r="R2498" s="41" t="n">
        <v>0</v>
      </c>
      <c r="S2498" s="28">
        <f>L2498*Settings!$C$7</f>
        <v/>
      </c>
      <c r="T2498" s="34">
        <f>O2498+P2498+Q2498+R2498</f>
        <v/>
      </c>
      <c r="U2498" s="34">
        <f>N2498+T2498</f>
        <v/>
      </c>
      <c r="V2498" s="33">
        <f>N2498/S2498</f>
        <v/>
      </c>
      <c r="W2498" s="33">
        <f>T2498/S2498</f>
        <v/>
      </c>
      <c r="X2498" s="33">
        <f>U2498/S2498</f>
        <v/>
      </c>
      <c r="Y2498" s="4">
        <f>IF(T2498&gt;0,1,0)</f>
        <v/>
      </c>
      <c r="Z2498" s="4">
        <f>INDEX('Job Evaluation'!$I$5:$I$40,MATCH(G2498,'Job Evaluation'!$A$5:$A$40,0))</f>
        <v/>
      </c>
      <c r="AA2498" s="4">
        <f>SUMPRODUCT(($C$2:$C$3444=C2498)*($X$2:$X$3444&lt;X2498))+SUMPRODUCT(($C$2:C2498=C2498)*($X$2:X2498=X2498))</f>
        <v/>
      </c>
      <c r="AB2498" s="4">
        <f>MIN(4,INT((AA2498-1)*4/COUNTIF($C$2:$C$3444,C2498))+1)</f>
        <v/>
      </c>
    </row>
    <row r="2499">
      <c r="A2499" s="5" t="inlineStr">
        <is>
          <t>W02907</t>
        </is>
      </c>
      <c r="B2499" s="5" t="inlineStr">
        <is>
          <t>IT · Milan</t>
        </is>
      </c>
      <c r="C2499" s="5" t="inlineStr">
        <is>
          <t>IT</t>
        </is>
      </c>
      <c r="D2499" s="5" t="inlineStr">
        <is>
          <t>Milan</t>
        </is>
      </c>
      <c r="E2499" s="5" t="inlineStr">
        <is>
          <t>Tech</t>
        </is>
      </c>
      <c r="F2499" s="5" t="inlineStr">
        <is>
          <t>L2</t>
        </is>
      </c>
      <c r="G2499" s="5" t="inlineStr">
        <is>
          <t>Tech L2</t>
        </is>
      </c>
      <c r="H2499" s="5" t="inlineStr">
        <is>
          <t>M</t>
        </is>
      </c>
      <c r="I2499" s="5" t="inlineStr">
        <is>
          <t>Permanent</t>
        </is>
      </c>
      <c r="J2499" s="5" t="inlineStr">
        <is>
          <t>Onsite</t>
        </is>
      </c>
      <c r="K2499" s="5" t="n">
        <v>1</v>
      </c>
      <c r="L2499" s="5" t="n">
        <v>40</v>
      </c>
      <c r="M2499" s="5" t="n">
        <v>3</v>
      </c>
      <c r="N2499" s="41" t="n">
        <v>43050</v>
      </c>
      <c r="O2499" s="41" t="n">
        <v>0</v>
      </c>
      <c r="P2499" s="41" t="n">
        <v>0</v>
      </c>
      <c r="Q2499" s="41" t="n">
        <v>0</v>
      </c>
      <c r="R2499" s="41" t="n">
        <v>0</v>
      </c>
      <c r="S2499" s="28">
        <f>L2499*Settings!$C$7</f>
        <v/>
      </c>
      <c r="T2499" s="34">
        <f>O2499+P2499+Q2499+R2499</f>
        <v/>
      </c>
      <c r="U2499" s="34">
        <f>N2499+T2499</f>
        <v/>
      </c>
      <c r="V2499" s="33">
        <f>N2499/S2499</f>
        <v/>
      </c>
      <c r="W2499" s="33">
        <f>T2499/S2499</f>
        <v/>
      </c>
      <c r="X2499" s="33">
        <f>U2499/S2499</f>
        <v/>
      </c>
      <c r="Y2499" s="4">
        <f>IF(T2499&gt;0,1,0)</f>
        <v/>
      </c>
      <c r="Z2499" s="4">
        <f>INDEX('Job Evaluation'!$I$5:$I$40,MATCH(G2499,'Job Evaluation'!$A$5:$A$40,0))</f>
        <v/>
      </c>
      <c r="AA2499" s="4">
        <f>SUMPRODUCT(($C$2:$C$3444=C2499)*($X$2:$X$3444&lt;X2499))+SUMPRODUCT(($C$2:C2499=C2499)*($X$2:X2499=X2499))</f>
        <v/>
      </c>
      <c r="AB2499" s="4">
        <f>MIN(4,INT((AA2499-1)*4/COUNTIF($C$2:$C$3444,C2499))+1)</f>
        <v/>
      </c>
    </row>
    <row r="2500">
      <c r="A2500" s="5" t="inlineStr">
        <is>
          <t>W02908</t>
        </is>
      </c>
      <c r="B2500" s="5" t="inlineStr">
        <is>
          <t>ES · Barcelona</t>
        </is>
      </c>
      <c r="C2500" s="5" t="inlineStr">
        <is>
          <t>ES</t>
        </is>
      </c>
      <c r="D2500" s="5" t="inlineStr">
        <is>
          <t>Barcelona</t>
        </is>
      </c>
      <c r="E2500" s="5" t="inlineStr">
        <is>
          <t>Finance</t>
        </is>
      </c>
      <c r="F2500" s="5" t="inlineStr">
        <is>
          <t>L2</t>
        </is>
      </c>
      <c r="G2500" s="5" t="inlineStr">
        <is>
          <t>Finance L2</t>
        </is>
      </c>
      <c r="H2500" s="5" t="inlineStr">
        <is>
          <t>M</t>
        </is>
      </c>
      <c r="I2500" s="5" t="inlineStr">
        <is>
          <t>Permanent</t>
        </is>
      </c>
      <c r="J2500" s="5" t="inlineStr">
        <is>
          <t>Hybrid</t>
        </is>
      </c>
      <c r="K2500" s="5" t="n">
        <v>1</v>
      </c>
      <c r="L2500" s="5" t="n">
        <v>40</v>
      </c>
      <c r="M2500" s="5" t="n">
        <v>4</v>
      </c>
      <c r="N2500" s="41" t="n">
        <v>34150</v>
      </c>
      <c r="O2500" s="41" t="n">
        <v>0</v>
      </c>
      <c r="P2500" s="41" t="n">
        <v>0</v>
      </c>
      <c r="Q2500" s="41" t="n">
        <v>0</v>
      </c>
      <c r="R2500" s="41" t="n">
        <v>0</v>
      </c>
      <c r="S2500" s="28">
        <f>L2500*Settings!$C$7</f>
        <v/>
      </c>
      <c r="T2500" s="34">
        <f>O2500+P2500+Q2500+R2500</f>
        <v/>
      </c>
      <c r="U2500" s="34">
        <f>N2500+T2500</f>
        <v/>
      </c>
      <c r="V2500" s="33">
        <f>N2500/S2500</f>
        <v/>
      </c>
      <c r="W2500" s="33">
        <f>T2500/S2500</f>
        <v/>
      </c>
      <c r="X2500" s="33">
        <f>U2500/S2500</f>
        <v/>
      </c>
      <c r="Y2500" s="4">
        <f>IF(T2500&gt;0,1,0)</f>
        <v/>
      </c>
      <c r="Z2500" s="4">
        <f>INDEX('Job Evaluation'!$I$5:$I$40,MATCH(G2500,'Job Evaluation'!$A$5:$A$40,0))</f>
        <v/>
      </c>
      <c r="AA2500" s="4">
        <f>SUMPRODUCT(($C$2:$C$3444=C2500)*($X$2:$X$3444&lt;X2500))+SUMPRODUCT(($C$2:C2500=C2500)*($X$2:X2500=X2500))</f>
        <v/>
      </c>
      <c r="AB2500" s="4">
        <f>MIN(4,INT((AA2500-1)*4/COUNTIF($C$2:$C$3444,C2500))+1)</f>
        <v/>
      </c>
    </row>
    <row r="2501">
      <c r="A2501" s="5" t="inlineStr">
        <is>
          <t>W02909</t>
        </is>
      </c>
      <c r="B2501" s="5" t="inlineStr">
        <is>
          <t>DE · Munich</t>
        </is>
      </c>
      <c r="C2501" s="5" t="inlineStr">
        <is>
          <t>DE</t>
        </is>
      </c>
      <c r="D2501" s="5" t="inlineStr">
        <is>
          <t>Munich</t>
        </is>
      </c>
      <c r="E2501" s="5" t="inlineStr">
        <is>
          <t>Finance</t>
        </is>
      </c>
      <c r="F2501" s="5" t="inlineStr">
        <is>
          <t>L2</t>
        </is>
      </c>
      <c r="G2501" s="5" t="inlineStr">
        <is>
          <t>Finance L2</t>
        </is>
      </c>
      <c r="H2501" s="5" t="inlineStr">
        <is>
          <t>M</t>
        </is>
      </c>
      <c r="I2501" s="5" t="inlineStr">
        <is>
          <t>Permanent</t>
        </is>
      </c>
      <c r="J2501" s="5" t="inlineStr">
        <is>
          <t>Onsite</t>
        </is>
      </c>
      <c r="K2501" s="5" t="n">
        <v>1</v>
      </c>
      <c r="L2501" s="5" t="n">
        <v>40</v>
      </c>
      <c r="M2501" s="5" t="n">
        <v>3</v>
      </c>
      <c r="N2501" s="41" t="n">
        <v>56550</v>
      </c>
      <c r="O2501" s="41" t="n">
        <v>0</v>
      </c>
      <c r="P2501" s="41" t="n">
        <v>0</v>
      </c>
      <c r="Q2501" s="41" t="n">
        <v>0</v>
      </c>
      <c r="R2501" s="41" t="n">
        <v>0</v>
      </c>
      <c r="S2501" s="28">
        <f>L2501*Settings!$C$7</f>
        <v/>
      </c>
      <c r="T2501" s="34">
        <f>O2501+P2501+Q2501+R2501</f>
        <v/>
      </c>
      <c r="U2501" s="34">
        <f>N2501+T2501</f>
        <v/>
      </c>
      <c r="V2501" s="33">
        <f>N2501/S2501</f>
        <v/>
      </c>
      <c r="W2501" s="33">
        <f>T2501/S2501</f>
        <v/>
      </c>
      <c r="X2501" s="33">
        <f>U2501/S2501</f>
        <v/>
      </c>
      <c r="Y2501" s="4">
        <f>IF(T2501&gt;0,1,0)</f>
        <v/>
      </c>
      <c r="Z2501" s="4">
        <f>INDEX('Job Evaluation'!$I$5:$I$40,MATCH(G2501,'Job Evaluation'!$A$5:$A$40,0))</f>
        <v/>
      </c>
      <c r="AA2501" s="4">
        <f>SUMPRODUCT(($C$2:$C$3444=C2501)*($X$2:$X$3444&lt;X2501))+SUMPRODUCT(($C$2:C2501=C2501)*($X$2:X2501=X2501))</f>
        <v/>
      </c>
      <c r="AB2501" s="4">
        <f>MIN(4,INT((AA2501-1)*4/COUNTIF($C$2:$C$3444,C2501))+1)</f>
        <v/>
      </c>
    </row>
    <row r="2502">
      <c r="A2502" s="5" t="inlineStr">
        <is>
          <t>W02912</t>
        </is>
      </c>
      <c r="B2502" s="5" t="inlineStr">
        <is>
          <t>PL · Kraków</t>
        </is>
      </c>
      <c r="C2502" s="5" t="inlineStr">
        <is>
          <t>PL</t>
        </is>
      </c>
      <c r="D2502" s="5" t="inlineStr">
        <is>
          <t>Krakow</t>
        </is>
      </c>
      <c r="E2502" s="5" t="inlineStr">
        <is>
          <t>Tech</t>
        </is>
      </c>
      <c r="F2502" s="5" t="inlineStr">
        <is>
          <t>L5</t>
        </is>
      </c>
      <c r="G2502" s="5" t="inlineStr">
        <is>
          <t>Tech L5</t>
        </is>
      </c>
      <c r="H2502" s="5" t="inlineStr">
        <is>
          <t>M</t>
        </is>
      </c>
      <c r="I2502" s="5" t="inlineStr">
        <is>
          <t>Permanent</t>
        </is>
      </c>
      <c r="J2502" s="5" t="inlineStr">
        <is>
          <t>Hybrid</t>
        </is>
      </c>
      <c r="K2502" s="5" t="n">
        <v>1</v>
      </c>
      <c r="L2502" s="5" t="n">
        <v>40</v>
      </c>
      <c r="M2502" s="5" t="n">
        <v>4</v>
      </c>
      <c r="N2502" s="41" t="n">
        <v>83700</v>
      </c>
      <c r="O2502" s="41" t="n">
        <v>12250</v>
      </c>
      <c r="P2502" s="41" t="n">
        <v>0</v>
      </c>
      <c r="Q2502" s="41" t="n">
        <v>0</v>
      </c>
      <c r="R2502" s="41" t="n">
        <v>4200</v>
      </c>
      <c r="S2502" s="28">
        <f>L2502*Settings!$C$7</f>
        <v/>
      </c>
      <c r="T2502" s="34">
        <f>O2502+P2502+Q2502+R2502</f>
        <v/>
      </c>
      <c r="U2502" s="34">
        <f>N2502+T2502</f>
        <v/>
      </c>
      <c r="V2502" s="33">
        <f>N2502/S2502</f>
        <v/>
      </c>
      <c r="W2502" s="33">
        <f>T2502/S2502</f>
        <v/>
      </c>
      <c r="X2502" s="33">
        <f>U2502/S2502</f>
        <v/>
      </c>
      <c r="Y2502" s="4">
        <f>IF(T2502&gt;0,1,0)</f>
        <v/>
      </c>
      <c r="Z2502" s="4">
        <f>INDEX('Job Evaluation'!$I$5:$I$40,MATCH(G2502,'Job Evaluation'!$A$5:$A$40,0))</f>
        <v/>
      </c>
      <c r="AA2502" s="4">
        <f>SUMPRODUCT(($C$2:$C$3444=C2502)*($X$2:$X$3444&lt;X2502))+SUMPRODUCT(($C$2:C2502=C2502)*($X$2:X2502=X2502))</f>
        <v/>
      </c>
      <c r="AB2502" s="4">
        <f>MIN(4,INT((AA2502-1)*4/COUNTIF($C$2:$C$3444,C2502))+1)</f>
        <v/>
      </c>
    </row>
    <row r="2503">
      <c r="A2503" s="5" t="inlineStr">
        <is>
          <t>W02913</t>
        </is>
      </c>
      <c r="B2503" s="5" t="inlineStr">
        <is>
          <t>IT · Milan</t>
        </is>
      </c>
      <c r="C2503" s="5" t="inlineStr">
        <is>
          <t>IT</t>
        </is>
      </c>
      <c r="D2503" s="5" t="inlineStr">
        <is>
          <t>Milan</t>
        </is>
      </c>
      <c r="E2503" s="5" t="inlineStr">
        <is>
          <t>Tech</t>
        </is>
      </c>
      <c r="F2503" s="5" t="inlineStr">
        <is>
          <t>L2</t>
        </is>
      </c>
      <c r="G2503" s="5" t="inlineStr">
        <is>
          <t>Tech L2</t>
        </is>
      </c>
      <c r="H2503" s="5" t="inlineStr">
        <is>
          <t>F</t>
        </is>
      </c>
      <c r="I2503" s="5" t="inlineStr">
        <is>
          <t>Fixed-term</t>
        </is>
      </c>
      <c r="J2503" s="5" t="inlineStr">
        <is>
          <t>Remote</t>
        </is>
      </c>
      <c r="K2503" s="5" t="n">
        <v>1</v>
      </c>
      <c r="L2503" s="5" t="n">
        <v>40</v>
      </c>
      <c r="M2503" s="5" t="n">
        <v>4</v>
      </c>
      <c r="N2503" s="41" t="n">
        <v>27200</v>
      </c>
      <c r="O2503" s="41" t="n">
        <v>0</v>
      </c>
      <c r="P2503" s="41" t="n">
        <v>0</v>
      </c>
      <c r="Q2503" s="41" t="n">
        <v>0</v>
      </c>
      <c r="R2503" s="41" t="n">
        <v>0</v>
      </c>
      <c r="S2503" s="28">
        <f>L2503*Settings!$C$7</f>
        <v/>
      </c>
      <c r="T2503" s="34">
        <f>O2503+P2503+Q2503+R2503</f>
        <v/>
      </c>
      <c r="U2503" s="34">
        <f>N2503+T2503</f>
        <v/>
      </c>
      <c r="V2503" s="33">
        <f>N2503/S2503</f>
        <v/>
      </c>
      <c r="W2503" s="33">
        <f>T2503/S2503</f>
        <v/>
      </c>
      <c r="X2503" s="33">
        <f>U2503/S2503</f>
        <v/>
      </c>
      <c r="Y2503" s="4">
        <f>IF(T2503&gt;0,1,0)</f>
        <v/>
      </c>
      <c r="Z2503" s="4">
        <f>INDEX('Job Evaluation'!$I$5:$I$40,MATCH(G2503,'Job Evaluation'!$A$5:$A$40,0))</f>
        <v/>
      </c>
      <c r="AA2503" s="4">
        <f>SUMPRODUCT(($C$2:$C$3444=C2503)*($X$2:$X$3444&lt;X2503))+SUMPRODUCT(($C$2:C2503=C2503)*($X$2:X2503=X2503))</f>
        <v/>
      </c>
      <c r="AB2503" s="4">
        <f>MIN(4,INT((AA2503-1)*4/COUNTIF($C$2:$C$3444,C2503))+1)</f>
        <v/>
      </c>
    </row>
    <row r="2504">
      <c r="A2504" s="5" t="inlineStr">
        <is>
          <t>W02914</t>
        </is>
      </c>
      <c r="B2504" s="5" t="inlineStr">
        <is>
          <t>DE · Munich</t>
        </is>
      </c>
      <c r="C2504" s="5" t="inlineStr">
        <is>
          <t>DE</t>
        </is>
      </c>
      <c r="D2504" s="5" t="inlineStr">
        <is>
          <t>Munich</t>
        </is>
      </c>
      <c r="E2504" s="5" t="inlineStr">
        <is>
          <t>Customer Service</t>
        </is>
      </c>
      <c r="F2504" s="5" t="inlineStr">
        <is>
          <t>L3</t>
        </is>
      </c>
      <c r="G2504" s="5" t="inlineStr">
        <is>
          <t>Customer Service L3</t>
        </is>
      </c>
      <c r="H2504" s="5" t="inlineStr">
        <is>
          <t>F</t>
        </is>
      </c>
      <c r="I2504" s="5" t="inlineStr">
        <is>
          <t>Permanent</t>
        </is>
      </c>
      <c r="J2504" s="5" t="inlineStr">
        <is>
          <t>Hybrid</t>
        </is>
      </c>
      <c r="K2504" s="5" t="n">
        <v>1</v>
      </c>
      <c r="L2504" s="5" t="n">
        <v>40</v>
      </c>
      <c r="M2504" s="5" t="n">
        <v>3</v>
      </c>
      <c r="N2504" s="41" t="n">
        <v>58550</v>
      </c>
      <c r="O2504" s="41" t="n">
        <v>2670</v>
      </c>
      <c r="P2504" s="41" t="n">
        <v>0</v>
      </c>
      <c r="Q2504" s="41" t="n">
        <v>0</v>
      </c>
      <c r="R2504" s="41" t="n">
        <v>0</v>
      </c>
      <c r="S2504" s="28">
        <f>L2504*Settings!$C$7</f>
        <v/>
      </c>
      <c r="T2504" s="34">
        <f>O2504+P2504+Q2504+R2504</f>
        <v/>
      </c>
      <c r="U2504" s="34">
        <f>N2504+T2504</f>
        <v/>
      </c>
      <c r="V2504" s="33">
        <f>N2504/S2504</f>
        <v/>
      </c>
      <c r="W2504" s="33">
        <f>T2504/S2504</f>
        <v/>
      </c>
      <c r="X2504" s="33">
        <f>U2504/S2504</f>
        <v/>
      </c>
      <c r="Y2504" s="4">
        <f>IF(T2504&gt;0,1,0)</f>
        <v/>
      </c>
      <c r="Z2504" s="4">
        <f>INDEX('Job Evaluation'!$I$5:$I$40,MATCH(G2504,'Job Evaluation'!$A$5:$A$40,0))</f>
        <v/>
      </c>
      <c r="AA2504" s="4">
        <f>SUMPRODUCT(($C$2:$C$3444=C2504)*($X$2:$X$3444&lt;X2504))+SUMPRODUCT(($C$2:C2504=C2504)*($X$2:X2504=X2504))</f>
        <v/>
      </c>
      <c r="AB2504" s="4">
        <f>MIN(4,INT((AA2504-1)*4/COUNTIF($C$2:$C$3444,C2504))+1)</f>
        <v/>
      </c>
    </row>
    <row r="2505">
      <c r="A2505" s="5" t="inlineStr">
        <is>
          <t>W02915</t>
        </is>
      </c>
      <c r="B2505" s="5" t="inlineStr">
        <is>
          <t>IT · Milan</t>
        </is>
      </c>
      <c r="C2505" s="5" t="inlineStr">
        <is>
          <t>IT</t>
        </is>
      </c>
      <c r="D2505" s="5" t="inlineStr">
        <is>
          <t>Milan</t>
        </is>
      </c>
      <c r="E2505" s="5" t="inlineStr">
        <is>
          <t>Customer Service</t>
        </is>
      </c>
      <c r="F2505" s="5" t="inlineStr">
        <is>
          <t>L3</t>
        </is>
      </c>
      <c r="G2505" s="5" t="inlineStr">
        <is>
          <t>Customer Service L3</t>
        </is>
      </c>
      <c r="H2505" s="5" t="inlineStr">
        <is>
          <t>M</t>
        </is>
      </c>
      <c r="I2505" s="5" t="inlineStr">
        <is>
          <t>Permanent</t>
        </is>
      </c>
      <c r="J2505" s="5" t="inlineStr">
        <is>
          <t>Hybrid</t>
        </is>
      </c>
      <c r="K2505" s="5" t="n">
        <v>1</v>
      </c>
      <c r="L2505" s="5" t="n">
        <v>40</v>
      </c>
      <c r="M2505" s="5" t="n">
        <v>3</v>
      </c>
      <c r="N2505" s="41" t="n">
        <v>40700</v>
      </c>
      <c r="O2505" s="41" t="n">
        <v>2070</v>
      </c>
      <c r="P2505" s="41" t="n">
        <v>0</v>
      </c>
      <c r="Q2505" s="41" t="n">
        <v>0</v>
      </c>
      <c r="R2505" s="41" t="n">
        <v>0</v>
      </c>
      <c r="S2505" s="28">
        <f>L2505*Settings!$C$7</f>
        <v/>
      </c>
      <c r="T2505" s="34">
        <f>O2505+P2505+Q2505+R2505</f>
        <v/>
      </c>
      <c r="U2505" s="34">
        <f>N2505+T2505</f>
        <v/>
      </c>
      <c r="V2505" s="33">
        <f>N2505/S2505</f>
        <v/>
      </c>
      <c r="W2505" s="33">
        <f>T2505/S2505</f>
        <v/>
      </c>
      <c r="X2505" s="33">
        <f>U2505/S2505</f>
        <v/>
      </c>
      <c r="Y2505" s="4">
        <f>IF(T2505&gt;0,1,0)</f>
        <v/>
      </c>
      <c r="Z2505" s="4">
        <f>INDEX('Job Evaluation'!$I$5:$I$40,MATCH(G2505,'Job Evaluation'!$A$5:$A$40,0))</f>
        <v/>
      </c>
      <c r="AA2505" s="4">
        <f>SUMPRODUCT(($C$2:$C$3444=C2505)*($X$2:$X$3444&lt;X2505))+SUMPRODUCT(($C$2:C2505=C2505)*($X$2:X2505=X2505))</f>
        <v/>
      </c>
      <c r="AB2505" s="4">
        <f>MIN(4,INT((AA2505-1)*4/COUNTIF($C$2:$C$3444,C2505))+1)</f>
        <v/>
      </c>
    </row>
    <row r="2506">
      <c r="A2506" s="5" t="inlineStr">
        <is>
          <t>W02916</t>
        </is>
      </c>
      <c r="B2506" s="5" t="inlineStr">
        <is>
          <t>IT · Milan</t>
        </is>
      </c>
      <c r="C2506" s="5" t="inlineStr">
        <is>
          <t>IT</t>
        </is>
      </c>
      <c r="D2506" s="5" t="inlineStr">
        <is>
          <t>Milan</t>
        </is>
      </c>
      <c r="E2506" s="5" t="inlineStr">
        <is>
          <t>Finance</t>
        </is>
      </c>
      <c r="F2506" s="5" t="inlineStr">
        <is>
          <t>L2</t>
        </is>
      </c>
      <c r="G2506" s="5" t="inlineStr">
        <is>
          <t>Finance L2</t>
        </is>
      </c>
      <c r="H2506" s="5" t="inlineStr">
        <is>
          <t>F</t>
        </is>
      </c>
      <c r="I2506" s="5" t="inlineStr">
        <is>
          <t>Permanent</t>
        </is>
      </c>
      <c r="J2506" s="5" t="inlineStr">
        <is>
          <t>Hybrid</t>
        </is>
      </c>
      <c r="K2506" s="5" t="n">
        <v>1</v>
      </c>
      <c r="L2506" s="5" t="n">
        <v>40</v>
      </c>
      <c r="M2506" s="5" t="n">
        <v>4</v>
      </c>
      <c r="N2506" s="41" t="n">
        <v>40950</v>
      </c>
      <c r="O2506" s="41" t="n">
        <v>0</v>
      </c>
      <c r="P2506" s="41" t="n">
        <v>0</v>
      </c>
      <c r="Q2506" s="41" t="n">
        <v>0</v>
      </c>
      <c r="R2506" s="41" t="n">
        <v>0</v>
      </c>
      <c r="S2506" s="28">
        <f>L2506*Settings!$C$7</f>
        <v/>
      </c>
      <c r="T2506" s="34">
        <f>O2506+P2506+Q2506+R2506</f>
        <v/>
      </c>
      <c r="U2506" s="34">
        <f>N2506+T2506</f>
        <v/>
      </c>
      <c r="V2506" s="33">
        <f>N2506/S2506</f>
        <v/>
      </c>
      <c r="W2506" s="33">
        <f>T2506/S2506</f>
        <v/>
      </c>
      <c r="X2506" s="33">
        <f>U2506/S2506</f>
        <v/>
      </c>
      <c r="Y2506" s="4">
        <f>IF(T2506&gt;0,1,0)</f>
        <v/>
      </c>
      <c r="Z2506" s="4">
        <f>INDEX('Job Evaluation'!$I$5:$I$40,MATCH(G2506,'Job Evaluation'!$A$5:$A$40,0))</f>
        <v/>
      </c>
      <c r="AA2506" s="4">
        <f>SUMPRODUCT(($C$2:$C$3444=C2506)*($X$2:$X$3444&lt;X2506))+SUMPRODUCT(($C$2:C2506=C2506)*($X$2:X2506=X2506))</f>
        <v/>
      </c>
      <c r="AB2506" s="4">
        <f>MIN(4,INT((AA2506-1)*4/COUNTIF($C$2:$C$3444,C2506))+1)</f>
        <v/>
      </c>
    </row>
    <row r="2507">
      <c r="A2507" s="5" t="inlineStr">
        <is>
          <t>W02917</t>
        </is>
      </c>
      <c r="B2507" s="5" t="inlineStr">
        <is>
          <t>DE · Munich</t>
        </is>
      </c>
      <c r="C2507" s="5" t="inlineStr">
        <is>
          <t>DE</t>
        </is>
      </c>
      <c r="D2507" s="5" t="inlineStr">
        <is>
          <t>Munich</t>
        </is>
      </c>
      <c r="E2507" s="5" t="inlineStr">
        <is>
          <t>Operations</t>
        </is>
      </c>
      <c r="F2507" s="5" t="inlineStr">
        <is>
          <t>L4</t>
        </is>
      </c>
      <c r="G2507" s="5" t="inlineStr">
        <is>
          <t>Operations L4</t>
        </is>
      </c>
      <c r="H2507" s="5" t="inlineStr">
        <is>
          <t>M</t>
        </is>
      </c>
      <c r="I2507" s="5" t="inlineStr">
        <is>
          <t>Fixed-term</t>
        </is>
      </c>
      <c r="J2507" s="5" t="inlineStr">
        <is>
          <t>Hybrid</t>
        </is>
      </c>
      <c r="K2507" s="5" t="n">
        <v>1</v>
      </c>
      <c r="L2507" s="5" t="n">
        <v>40</v>
      </c>
      <c r="M2507" s="5" t="n">
        <v>4</v>
      </c>
      <c r="N2507" s="41" t="n">
        <v>91450</v>
      </c>
      <c r="O2507" s="41" t="n">
        <v>9020</v>
      </c>
      <c r="P2507" s="41" t="n">
        <v>0</v>
      </c>
      <c r="Q2507" s="41" t="n">
        <v>0</v>
      </c>
      <c r="R2507" s="41" t="n">
        <v>0</v>
      </c>
      <c r="S2507" s="28">
        <f>L2507*Settings!$C$7</f>
        <v/>
      </c>
      <c r="T2507" s="34">
        <f>O2507+P2507+Q2507+R2507</f>
        <v/>
      </c>
      <c r="U2507" s="34">
        <f>N2507+T2507</f>
        <v/>
      </c>
      <c r="V2507" s="33">
        <f>N2507/S2507</f>
        <v/>
      </c>
      <c r="W2507" s="33">
        <f>T2507/S2507</f>
        <v/>
      </c>
      <c r="X2507" s="33">
        <f>U2507/S2507</f>
        <v/>
      </c>
      <c r="Y2507" s="4">
        <f>IF(T2507&gt;0,1,0)</f>
        <v/>
      </c>
      <c r="Z2507" s="4">
        <f>INDEX('Job Evaluation'!$I$5:$I$40,MATCH(G2507,'Job Evaluation'!$A$5:$A$40,0))</f>
        <v/>
      </c>
      <c r="AA2507" s="4">
        <f>SUMPRODUCT(($C$2:$C$3444=C2507)*($X$2:$X$3444&lt;X2507))+SUMPRODUCT(($C$2:C2507=C2507)*($X$2:X2507=X2507))</f>
        <v/>
      </c>
      <c r="AB2507" s="4">
        <f>MIN(4,INT((AA2507-1)*4/COUNTIF($C$2:$C$3444,C2507))+1)</f>
        <v/>
      </c>
    </row>
    <row r="2508">
      <c r="A2508" s="5" t="inlineStr">
        <is>
          <t>W02918</t>
        </is>
      </c>
      <c r="B2508" s="5" t="inlineStr">
        <is>
          <t>PL · Kraków</t>
        </is>
      </c>
      <c r="C2508" s="5" t="inlineStr">
        <is>
          <t>PL</t>
        </is>
      </c>
      <c r="D2508" s="5" t="inlineStr">
        <is>
          <t>Krakow</t>
        </is>
      </c>
      <c r="E2508" s="5" t="inlineStr">
        <is>
          <t>Tech</t>
        </is>
      </c>
      <c r="F2508" s="5" t="inlineStr">
        <is>
          <t>L3</t>
        </is>
      </c>
      <c r="G2508" s="5" t="inlineStr">
        <is>
          <t>Tech L3</t>
        </is>
      </c>
      <c r="H2508" s="5" t="inlineStr">
        <is>
          <t>M</t>
        </is>
      </c>
      <c r="I2508" s="5" t="inlineStr">
        <is>
          <t>Permanent</t>
        </is>
      </c>
      <c r="J2508" s="5" t="inlineStr">
        <is>
          <t>Onsite</t>
        </is>
      </c>
      <c r="K2508" s="5" t="n">
        <v>1</v>
      </c>
      <c r="L2508" s="5" t="n">
        <v>40</v>
      </c>
      <c r="M2508" s="5" t="n">
        <v>3</v>
      </c>
      <c r="N2508" s="41" t="n">
        <v>45400</v>
      </c>
      <c r="O2508" s="41" t="n">
        <v>2260</v>
      </c>
      <c r="P2508" s="41" t="n">
        <v>0</v>
      </c>
      <c r="Q2508" s="41" t="n">
        <v>0</v>
      </c>
      <c r="R2508" s="41" t="n">
        <v>0</v>
      </c>
      <c r="S2508" s="28">
        <f>L2508*Settings!$C$7</f>
        <v/>
      </c>
      <c r="T2508" s="34">
        <f>O2508+P2508+Q2508+R2508</f>
        <v/>
      </c>
      <c r="U2508" s="34">
        <f>N2508+T2508</f>
        <v/>
      </c>
      <c r="V2508" s="33">
        <f>N2508/S2508</f>
        <v/>
      </c>
      <c r="W2508" s="33">
        <f>T2508/S2508</f>
        <v/>
      </c>
      <c r="X2508" s="33">
        <f>U2508/S2508</f>
        <v/>
      </c>
      <c r="Y2508" s="4">
        <f>IF(T2508&gt;0,1,0)</f>
        <v/>
      </c>
      <c r="Z2508" s="4">
        <f>INDEX('Job Evaluation'!$I$5:$I$40,MATCH(G2508,'Job Evaluation'!$A$5:$A$40,0))</f>
        <v/>
      </c>
      <c r="AA2508" s="4">
        <f>SUMPRODUCT(($C$2:$C$3444=C2508)*($X$2:$X$3444&lt;X2508))+SUMPRODUCT(($C$2:C2508=C2508)*($X$2:X2508=X2508))</f>
        <v/>
      </c>
      <c r="AB2508" s="4">
        <f>MIN(4,INT((AA2508-1)*4/COUNTIF($C$2:$C$3444,C2508))+1)</f>
        <v/>
      </c>
    </row>
    <row r="2509">
      <c r="A2509" s="5" t="inlineStr">
        <is>
          <t>W02919</t>
        </is>
      </c>
      <c r="B2509" s="5" t="inlineStr">
        <is>
          <t>PL · Kraków</t>
        </is>
      </c>
      <c r="C2509" s="5" t="inlineStr">
        <is>
          <t>PL</t>
        </is>
      </c>
      <c r="D2509" s="5" t="inlineStr">
        <is>
          <t>Krakow</t>
        </is>
      </c>
      <c r="E2509" s="5" t="inlineStr">
        <is>
          <t>Finance</t>
        </is>
      </c>
      <c r="F2509" s="5" t="inlineStr">
        <is>
          <t>L3</t>
        </is>
      </c>
      <c r="G2509" s="5" t="inlineStr">
        <is>
          <t>Finance L3</t>
        </is>
      </c>
      <c r="H2509" s="5" t="inlineStr">
        <is>
          <t>M</t>
        </is>
      </c>
      <c r="I2509" s="5" t="inlineStr">
        <is>
          <t>Permanent</t>
        </is>
      </c>
      <c r="J2509" s="5" t="inlineStr">
        <is>
          <t>Onsite</t>
        </is>
      </c>
      <c r="K2509" s="5" t="n">
        <v>0.8</v>
      </c>
      <c r="L2509" s="5" t="n">
        <v>32</v>
      </c>
      <c r="M2509" s="5" t="n">
        <v>3</v>
      </c>
      <c r="N2509" s="41" t="n">
        <v>26440</v>
      </c>
      <c r="O2509" s="41" t="n">
        <v>1330</v>
      </c>
      <c r="P2509" s="41" t="n">
        <v>0</v>
      </c>
      <c r="Q2509" s="41" t="n">
        <v>0</v>
      </c>
      <c r="R2509" s="41" t="n">
        <v>0</v>
      </c>
      <c r="S2509" s="28">
        <f>L2509*Settings!$C$7</f>
        <v/>
      </c>
      <c r="T2509" s="34">
        <f>O2509+P2509+Q2509+R2509</f>
        <v/>
      </c>
      <c r="U2509" s="34">
        <f>N2509+T2509</f>
        <v/>
      </c>
      <c r="V2509" s="33">
        <f>N2509/S2509</f>
        <v/>
      </c>
      <c r="W2509" s="33">
        <f>T2509/S2509</f>
        <v/>
      </c>
      <c r="X2509" s="33">
        <f>U2509/S2509</f>
        <v/>
      </c>
      <c r="Y2509" s="4">
        <f>IF(T2509&gt;0,1,0)</f>
        <v/>
      </c>
      <c r="Z2509" s="4">
        <f>INDEX('Job Evaluation'!$I$5:$I$40,MATCH(G2509,'Job Evaluation'!$A$5:$A$40,0))</f>
        <v/>
      </c>
      <c r="AA2509" s="4">
        <f>SUMPRODUCT(($C$2:$C$3444=C2509)*($X$2:$X$3444&lt;X2509))+SUMPRODUCT(($C$2:C2509=C2509)*($X$2:X2509=X2509))</f>
        <v/>
      </c>
      <c r="AB2509" s="4">
        <f>MIN(4,INT((AA2509-1)*4/COUNTIF($C$2:$C$3444,C2509))+1)</f>
        <v/>
      </c>
    </row>
    <row r="2510">
      <c r="A2510" s="5" t="inlineStr">
        <is>
          <t>W02920</t>
        </is>
      </c>
      <c r="B2510" s="5" t="inlineStr">
        <is>
          <t>IT · Milan</t>
        </is>
      </c>
      <c r="C2510" s="5" t="inlineStr">
        <is>
          <t>IT</t>
        </is>
      </c>
      <c r="D2510" s="5" t="inlineStr">
        <is>
          <t>Milan</t>
        </is>
      </c>
      <c r="E2510" s="5" t="inlineStr">
        <is>
          <t>Sales</t>
        </is>
      </c>
      <c r="F2510" s="5" t="inlineStr">
        <is>
          <t>L2</t>
        </is>
      </c>
      <c r="G2510" s="5" t="inlineStr">
        <is>
          <t>Sales L2</t>
        </is>
      </c>
      <c r="H2510" s="5" t="inlineStr">
        <is>
          <t>M</t>
        </is>
      </c>
      <c r="I2510" s="5" t="inlineStr">
        <is>
          <t>Permanent</t>
        </is>
      </c>
      <c r="J2510" s="5" t="inlineStr">
        <is>
          <t>Hybrid</t>
        </is>
      </c>
      <c r="K2510" s="5" t="n">
        <v>1</v>
      </c>
      <c r="L2510" s="5" t="n">
        <v>40</v>
      </c>
      <c r="M2510" s="5" t="n">
        <v>3</v>
      </c>
      <c r="N2510" s="41" t="n">
        <v>34850</v>
      </c>
      <c r="O2510" s="41" t="n">
        <v>0</v>
      </c>
      <c r="P2510" s="41" t="n">
        <v>3100</v>
      </c>
      <c r="Q2510" s="41" t="n">
        <v>0</v>
      </c>
      <c r="R2510" s="41" t="n">
        <v>0</v>
      </c>
      <c r="S2510" s="28">
        <f>L2510*Settings!$C$7</f>
        <v/>
      </c>
      <c r="T2510" s="34">
        <f>O2510+P2510+Q2510+R2510</f>
        <v/>
      </c>
      <c r="U2510" s="34">
        <f>N2510+T2510</f>
        <v/>
      </c>
      <c r="V2510" s="33">
        <f>N2510/S2510</f>
        <v/>
      </c>
      <c r="W2510" s="33">
        <f>T2510/S2510</f>
        <v/>
      </c>
      <c r="X2510" s="33">
        <f>U2510/S2510</f>
        <v/>
      </c>
      <c r="Y2510" s="4">
        <f>IF(T2510&gt;0,1,0)</f>
        <v/>
      </c>
      <c r="Z2510" s="4">
        <f>INDEX('Job Evaluation'!$I$5:$I$40,MATCH(G2510,'Job Evaluation'!$A$5:$A$40,0))</f>
        <v/>
      </c>
      <c r="AA2510" s="4">
        <f>SUMPRODUCT(($C$2:$C$3444=C2510)*($X$2:$X$3444&lt;X2510))+SUMPRODUCT(($C$2:C2510=C2510)*($X$2:X2510=X2510))</f>
        <v/>
      </c>
      <c r="AB2510" s="4">
        <f>MIN(4,INT((AA2510-1)*4/COUNTIF($C$2:$C$3444,C2510))+1)</f>
        <v/>
      </c>
    </row>
    <row r="2511">
      <c r="A2511" s="5" t="inlineStr">
        <is>
          <t>W02921</t>
        </is>
      </c>
      <c r="B2511" s="5" t="inlineStr">
        <is>
          <t>DE · Munich</t>
        </is>
      </c>
      <c r="C2511" s="5" t="inlineStr">
        <is>
          <t>DE</t>
        </is>
      </c>
      <c r="D2511" s="5" t="inlineStr">
        <is>
          <t>Munich</t>
        </is>
      </c>
      <c r="E2511" s="5" t="inlineStr">
        <is>
          <t>Sales</t>
        </is>
      </c>
      <c r="F2511" s="5" t="inlineStr">
        <is>
          <t>L1</t>
        </is>
      </c>
      <c r="G2511" s="5" t="inlineStr">
        <is>
          <t>Sales L1</t>
        </is>
      </c>
      <c r="H2511" s="5" t="inlineStr">
        <is>
          <t>M</t>
        </is>
      </c>
      <c r="I2511" s="5" t="inlineStr">
        <is>
          <t>Permanent</t>
        </is>
      </c>
      <c r="J2511" s="5" t="inlineStr">
        <is>
          <t>Hybrid</t>
        </is>
      </c>
      <c r="K2511" s="5" t="n">
        <v>1</v>
      </c>
      <c r="L2511" s="5" t="n">
        <v>40</v>
      </c>
      <c r="M2511" s="5" t="n">
        <v>3</v>
      </c>
      <c r="N2511" s="41" t="n">
        <v>39850</v>
      </c>
      <c r="O2511" s="41" t="n">
        <v>0</v>
      </c>
      <c r="P2511" s="41" t="n">
        <v>5790</v>
      </c>
      <c r="Q2511" s="41" t="n">
        <v>0</v>
      </c>
      <c r="R2511" s="41" t="n">
        <v>0</v>
      </c>
      <c r="S2511" s="28">
        <f>L2511*Settings!$C$7</f>
        <v/>
      </c>
      <c r="T2511" s="34">
        <f>O2511+P2511+Q2511+R2511</f>
        <v/>
      </c>
      <c r="U2511" s="34">
        <f>N2511+T2511</f>
        <v/>
      </c>
      <c r="V2511" s="33">
        <f>N2511/S2511</f>
        <v/>
      </c>
      <c r="W2511" s="33">
        <f>T2511/S2511</f>
        <v/>
      </c>
      <c r="X2511" s="33">
        <f>U2511/S2511</f>
        <v/>
      </c>
      <c r="Y2511" s="4">
        <f>IF(T2511&gt;0,1,0)</f>
        <v/>
      </c>
      <c r="Z2511" s="4">
        <f>INDEX('Job Evaluation'!$I$5:$I$40,MATCH(G2511,'Job Evaluation'!$A$5:$A$40,0))</f>
        <v/>
      </c>
      <c r="AA2511" s="4">
        <f>SUMPRODUCT(($C$2:$C$3444=C2511)*($X$2:$X$3444&lt;X2511))+SUMPRODUCT(($C$2:C2511=C2511)*($X$2:X2511=X2511))</f>
        <v/>
      </c>
      <c r="AB2511" s="4">
        <f>MIN(4,INT((AA2511-1)*4/COUNTIF($C$2:$C$3444,C2511))+1)</f>
        <v/>
      </c>
    </row>
    <row r="2512">
      <c r="A2512" s="5" t="inlineStr">
        <is>
          <t>W02923</t>
        </is>
      </c>
      <c r="B2512" s="5" t="inlineStr">
        <is>
          <t>PL · Kraków</t>
        </is>
      </c>
      <c r="C2512" s="5" t="inlineStr">
        <is>
          <t>PL</t>
        </is>
      </c>
      <c r="D2512" s="5" t="inlineStr">
        <is>
          <t>Krakow</t>
        </is>
      </c>
      <c r="E2512" s="5" t="inlineStr">
        <is>
          <t>Tech</t>
        </is>
      </c>
      <c r="F2512" s="5" t="inlineStr">
        <is>
          <t>L2</t>
        </is>
      </c>
      <c r="G2512" s="5" t="inlineStr">
        <is>
          <t>Tech L2</t>
        </is>
      </c>
      <c r="H2512" s="5" t="inlineStr">
        <is>
          <t>F</t>
        </is>
      </c>
      <c r="I2512" s="5" t="inlineStr">
        <is>
          <t>Permanent</t>
        </is>
      </c>
      <c r="J2512" s="5" t="inlineStr">
        <is>
          <t>Remote</t>
        </is>
      </c>
      <c r="K2512" s="5" t="n">
        <v>1</v>
      </c>
      <c r="L2512" s="5" t="n">
        <v>40</v>
      </c>
      <c r="M2512" s="5" t="n">
        <v>3</v>
      </c>
      <c r="N2512" s="41" t="n">
        <v>28050</v>
      </c>
      <c r="O2512" s="41" t="n">
        <v>0</v>
      </c>
      <c r="P2512" s="41" t="n">
        <v>0</v>
      </c>
      <c r="Q2512" s="41" t="n">
        <v>0</v>
      </c>
      <c r="R2512" s="41" t="n">
        <v>0</v>
      </c>
      <c r="S2512" s="28">
        <f>L2512*Settings!$C$7</f>
        <v/>
      </c>
      <c r="T2512" s="34">
        <f>O2512+P2512+Q2512+R2512</f>
        <v/>
      </c>
      <c r="U2512" s="34">
        <f>N2512+T2512</f>
        <v/>
      </c>
      <c r="V2512" s="33">
        <f>N2512/S2512</f>
        <v/>
      </c>
      <c r="W2512" s="33">
        <f>T2512/S2512</f>
        <v/>
      </c>
      <c r="X2512" s="33">
        <f>U2512/S2512</f>
        <v/>
      </c>
      <c r="Y2512" s="4">
        <f>IF(T2512&gt;0,1,0)</f>
        <v/>
      </c>
      <c r="Z2512" s="4">
        <f>INDEX('Job Evaluation'!$I$5:$I$40,MATCH(G2512,'Job Evaluation'!$A$5:$A$40,0))</f>
        <v/>
      </c>
      <c r="AA2512" s="4">
        <f>SUMPRODUCT(($C$2:$C$3444=C2512)*($X$2:$X$3444&lt;X2512))+SUMPRODUCT(($C$2:C2512=C2512)*($X$2:X2512=X2512))</f>
        <v/>
      </c>
      <c r="AB2512" s="4">
        <f>MIN(4,INT((AA2512-1)*4/COUNTIF($C$2:$C$3444,C2512))+1)</f>
        <v/>
      </c>
    </row>
    <row r="2513">
      <c r="A2513" s="5" t="inlineStr">
        <is>
          <t>W02924</t>
        </is>
      </c>
      <c r="B2513" s="5" t="inlineStr">
        <is>
          <t>PL · Kraków</t>
        </is>
      </c>
      <c r="C2513" s="5" t="inlineStr">
        <is>
          <t>PL</t>
        </is>
      </c>
      <c r="D2513" s="5" t="inlineStr">
        <is>
          <t>Krakow</t>
        </is>
      </c>
      <c r="E2513" s="5" t="inlineStr">
        <is>
          <t>Tech</t>
        </is>
      </c>
      <c r="F2513" s="5" t="inlineStr">
        <is>
          <t>L2</t>
        </is>
      </c>
      <c r="G2513" s="5" t="inlineStr">
        <is>
          <t>Tech L2</t>
        </is>
      </c>
      <c r="H2513" s="5" t="inlineStr">
        <is>
          <t>F</t>
        </is>
      </c>
      <c r="I2513" s="5" t="inlineStr">
        <is>
          <t>Permanent</t>
        </is>
      </c>
      <c r="J2513" s="5" t="inlineStr">
        <is>
          <t>Hybrid</t>
        </is>
      </c>
      <c r="K2513" s="5" t="n">
        <v>1</v>
      </c>
      <c r="L2513" s="5" t="n">
        <v>40</v>
      </c>
      <c r="M2513" s="5" t="n">
        <v>3</v>
      </c>
      <c r="N2513" s="41" t="n">
        <v>34850</v>
      </c>
      <c r="O2513" s="41" t="n">
        <v>0</v>
      </c>
      <c r="P2513" s="41" t="n">
        <v>0</v>
      </c>
      <c r="Q2513" s="41" t="n">
        <v>0</v>
      </c>
      <c r="R2513" s="41" t="n">
        <v>0</v>
      </c>
      <c r="S2513" s="28">
        <f>L2513*Settings!$C$7</f>
        <v/>
      </c>
      <c r="T2513" s="34">
        <f>O2513+P2513+Q2513+R2513</f>
        <v/>
      </c>
      <c r="U2513" s="34">
        <f>N2513+T2513</f>
        <v/>
      </c>
      <c r="V2513" s="33">
        <f>N2513/S2513</f>
        <v/>
      </c>
      <c r="W2513" s="33">
        <f>T2513/S2513</f>
        <v/>
      </c>
      <c r="X2513" s="33">
        <f>U2513/S2513</f>
        <v/>
      </c>
      <c r="Y2513" s="4">
        <f>IF(T2513&gt;0,1,0)</f>
        <v/>
      </c>
      <c r="Z2513" s="4">
        <f>INDEX('Job Evaluation'!$I$5:$I$40,MATCH(G2513,'Job Evaluation'!$A$5:$A$40,0))</f>
        <v/>
      </c>
      <c r="AA2513" s="4">
        <f>SUMPRODUCT(($C$2:$C$3444=C2513)*($X$2:$X$3444&lt;X2513))+SUMPRODUCT(($C$2:C2513=C2513)*($X$2:X2513=X2513))</f>
        <v/>
      </c>
      <c r="AB2513" s="4">
        <f>MIN(4,INT((AA2513-1)*4/COUNTIF($C$2:$C$3444,C2513))+1)</f>
        <v/>
      </c>
    </row>
    <row r="2514">
      <c r="A2514" s="5" t="inlineStr">
        <is>
          <t>W02925</t>
        </is>
      </c>
      <c r="B2514" s="5" t="inlineStr">
        <is>
          <t>DE · Munich</t>
        </is>
      </c>
      <c r="C2514" s="5" t="inlineStr">
        <is>
          <t>DE</t>
        </is>
      </c>
      <c r="D2514" s="5" t="inlineStr">
        <is>
          <t>Munich</t>
        </is>
      </c>
      <c r="E2514" s="5" t="inlineStr">
        <is>
          <t>Finance</t>
        </is>
      </c>
      <c r="F2514" s="5" t="inlineStr">
        <is>
          <t>L3</t>
        </is>
      </c>
      <c r="G2514" s="5" t="inlineStr">
        <is>
          <t>Finance L3</t>
        </is>
      </c>
      <c r="H2514" s="5" t="inlineStr">
        <is>
          <t>F</t>
        </is>
      </c>
      <c r="I2514" s="5" t="inlineStr">
        <is>
          <t>Permanent</t>
        </is>
      </c>
      <c r="J2514" s="5" t="inlineStr">
        <is>
          <t>Hybrid</t>
        </is>
      </c>
      <c r="K2514" s="5" t="n">
        <v>1</v>
      </c>
      <c r="L2514" s="5" t="n">
        <v>40</v>
      </c>
      <c r="M2514" s="5" t="n">
        <v>3</v>
      </c>
      <c r="N2514" s="41" t="n">
        <v>66550</v>
      </c>
      <c r="O2514" s="41" t="n">
        <v>3330</v>
      </c>
      <c r="P2514" s="41" t="n">
        <v>0</v>
      </c>
      <c r="Q2514" s="41" t="n">
        <v>0</v>
      </c>
      <c r="R2514" s="41" t="n">
        <v>0</v>
      </c>
      <c r="S2514" s="28">
        <f>L2514*Settings!$C$7</f>
        <v/>
      </c>
      <c r="T2514" s="34">
        <f>O2514+P2514+Q2514+R2514</f>
        <v/>
      </c>
      <c r="U2514" s="34">
        <f>N2514+T2514</f>
        <v/>
      </c>
      <c r="V2514" s="33">
        <f>N2514/S2514</f>
        <v/>
      </c>
      <c r="W2514" s="33">
        <f>T2514/S2514</f>
        <v/>
      </c>
      <c r="X2514" s="33">
        <f>U2514/S2514</f>
        <v/>
      </c>
      <c r="Y2514" s="4">
        <f>IF(T2514&gt;0,1,0)</f>
        <v/>
      </c>
      <c r="Z2514" s="4">
        <f>INDEX('Job Evaluation'!$I$5:$I$40,MATCH(G2514,'Job Evaluation'!$A$5:$A$40,0))</f>
        <v/>
      </c>
      <c r="AA2514" s="4">
        <f>SUMPRODUCT(($C$2:$C$3444=C2514)*($X$2:$X$3444&lt;X2514))+SUMPRODUCT(($C$2:C2514=C2514)*($X$2:X2514=X2514))</f>
        <v/>
      </c>
      <c r="AB2514" s="4">
        <f>MIN(4,INT((AA2514-1)*4/COUNTIF($C$2:$C$3444,C2514))+1)</f>
        <v/>
      </c>
    </row>
    <row r="2515">
      <c r="A2515" s="5" t="inlineStr">
        <is>
          <t>W02926</t>
        </is>
      </c>
      <c r="B2515" s="5" t="inlineStr">
        <is>
          <t>DE · Munich</t>
        </is>
      </c>
      <c r="C2515" s="5" t="inlineStr">
        <is>
          <t>DE</t>
        </is>
      </c>
      <c r="D2515" s="5" t="inlineStr">
        <is>
          <t>Munich</t>
        </is>
      </c>
      <c r="E2515" s="5" t="inlineStr">
        <is>
          <t>Sales</t>
        </is>
      </c>
      <c r="F2515" s="5" t="inlineStr">
        <is>
          <t>L2</t>
        </is>
      </c>
      <c r="G2515" s="5" t="inlineStr">
        <is>
          <t>Sales L2</t>
        </is>
      </c>
      <c r="H2515" s="5" t="inlineStr">
        <is>
          <t>F</t>
        </is>
      </c>
      <c r="I2515" s="5" t="inlineStr">
        <is>
          <t>Fixed-term</t>
        </is>
      </c>
      <c r="J2515" s="5" t="inlineStr">
        <is>
          <t>Hybrid</t>
        </is>
      </c>
      <c r="K2515" s="5" t="n">
        <v>1</v>
      </c>
      <c r="L2515" s="5" t="n">
        <v>40</v>
      </c>
      <c r="M2515" s="5" t="n">
        <v>4</v>
      </c>
      <c r="N2515" s="41" t="n">
        <v>48250</v>
      </c>
      <c r="O2515" s="41" t="n">
        <v>0</v>
      </c>
      <c r="P2515" s="41" t="n">
        <v>5310</v>
      </c>
      <c r="Q2515" s="41" t="n">
        <v>0</v>
      </c>
      <c r="R2515" s="41" t="n">
        <v>0</v>
      </c>
      <c r="S2515" s="28">
        <f>L2515*Settings!$C$7</f>
        <v/>
      </c>
      <c r="T2515" s="34">
        <f>O2515+P2515+Q2515+R2515</f>
        <v/>
      </c>
      <c r="U2515" s="34">
        <f>N2515+T2515</f>
        <v/>
      </c>
      <c r="V2515" s="33">
        <f>N2515/S2515</f>
        <v/>
      </c>
      <c r="W2515" s="33">
        <f>T2515/S2515</f>
        <v/>
      </c>
      <c r="X2515" s="33">
        <f>U2515/S2515</f>
        <v/>
      </c>
      <c r="Y2515" s="4">
        <f>IF(T2515&gt;0,1,0)</f>
        <v/>
      </c>
      <c r="Z2515" s="4">
        <f>INDEX('Job Evaluation'!$I$5:$I$40,MATCH(G2515,'Job Evaluation'!$A$5:$A$40,0))</f>
        <v/>
      </c>
      <c r="AA2515" s="4">
        <f>SUMPRODUCT(($C$2:$C$3444=C2515)*($X$2:$X$3444&lt;X2515))+SUMPRODUCT(($C$2:C2515=C2515)*($X$2:X2515=X2515))</f>
        <v/>
      </c>
      <c r="AB2515" s="4">
        <f>MIN(4,INT((AA2515-1)*4/COUNTIF($C$2:$C$3444,C2515))+1)</f>
        <v/>
      </c>
    </row>
    <row r="2516">
      <c r="A2516" s="5" t="inlineStr">
        <is>
          <t>W02927</t>
        </is>
      </c>
      <c r="B2516" s="5" t="inlineStr">
        <is>
          <t>IT · Milan</t>
        </is>
      </c>
      <c r="C2516" s="5" t="inlineStr">
        <is>
          <t>IT</t>
        </is>
      </c>
      <c r="D2516" s="5" t="inlineStr">
        <is>
          <t>Milan</t>
        </is>
      </c>
      <c r="E2516" s="5" t="inlineStr">
        <is>
          <t>Customer Service</t>
        </is>
      </c>
      <c r="F2516" s="5" t="inlineStr">
        <is>
          <t>L5</t>
        </is>
      </c>
      <c r="G2516" s="5" t="inlineStr">
        <is>
          <t>Customer Service L5</t>
        </is>
      </c>
      <c r="H2516" s="5" t="inlineStr">
        <is>
          <t>M</t>
        </is>
      </c>
      <c r="I2516" s="5" t="inlineStr">
        <is>
          <t>Permanent</t>
        </is>
      </c>
      <c r="J2516" s="5" t="inlineStr">
        <is>
          <t>Hybrid</t>
        </is>
      </c>
      <c r="K2516" s="5" t="n">
        <v>1</v>
      </c>
      <c r="L2516" s="5" t="n">
        <v>40</v>
      </c>
      <c r="M2516" s="5" t="n">
        <v>4</v>
      </c>
      <c r="N2516" s="41" t="n">
        <v>70150</v>
      </c>
      <c r="O2516" s="41" t="n">
        <v>10730</v>
      </c>
      <c r="P2516" s="41" t="n">
        <v>0</v>
      </c>
      <c r="Q2516" s="41" t="n">
        <v>0</v>
      </c>
      <c r="R2516" s="41" t="n">
        <v>6000</v>
      </c>
      <c r="S2516" s="28">
        <f>L2516*Settings!$C$7</f>
        <v/>
      </c>
      <c r="T2516" s="34">
        <f>O2516+P2516+Q2516+R2516</f>
        <v/>
      </c>
      <c r="U2516" s="34">
        <f>N2516+T2516</f>
        <v/>
      </c>
      <c r="V2516" s="33">
        <f>N2516/S2516</f>
        <v/>
      </c>
      <c r="W2516" s="33">
        <f>T2516/S2516</f>
        <v/>
      </c>
      <c r="X2516" s="33">
        <f>U2516/S2516</f>
        <v/>
      </c>
      <c r="Y2516" s="4">
        <f>IF(T2516&gt;0,1,0)</f>
        <v/>
      </c>
      <c r="Z2516" s="4">
        <f>INDEX('Job Evaluation'!$I$5:$I$40,MATCH(G2516,'Job Evaluation'!$A$5:$A$40,0))</f>
        <v/>
      </c>
      <c r="AA2516" s="4">
        <f>SUMPRODUCT(($C$2:$C$3444=C2516)*($X$2:$X$3444&lt;X2516))+SUMPRODUCT(($C$2:C2516=C2516)*($X$2:X2516=X2516))</f>
        <v/>
      </c>
      <c r="AB2516" s="4">
        <f>MIN(4,INT((AA2516-1)*4/COUNTIF($C$2:$C$3444,C2516))+1)</f>
        <v/>
      </c>
    </row>
    <row r="2517">
      <c r="A2517" s="5" t="inlineStr">
        <is>
          <t>W02929</t>
        </is>
      </c>
      <c r="B2517" s="5" t="inlineStr">
        <is>
          <t>ES · Barcelona</t>
        </is>
      </c>
      <c r="C2517" s="5" t="inlineStr">
        <is>
          <t>ES</t>
        </is>
      </c>
      <c r="D2517" s="5" t="inlineStr">
        <is>
          <t>Barcelona</t>
        </is>
      </c>
      <c r="E2517" s="5" t="inlineStr">
        <is>
          <t>Customer Service</t>
        </is>
      </c>
      <c r="F2517" s="5" t="inlineStr">
        <is>
          <t>L6</t>
        </is>
      </c>
      <c r="G2517" s="5" t="inlineStr">
        <is>
          <t>Customer Service L6</t>
        </is>
      </c>
      <c r="H2517" s="5" t="inlineStr">
        <is>
          <t>M</t>
        </is>
      </c>
      <c r="I2517" s="5" t="inlineStr">
        <is>
          <t>Permanent</t>
        </is>
      </c>
      <c r="J2517" s="5" t="inlineStr">
        <is>
          <t>Onsite</t>
        </is>
      </c>
      <c r="K2517" s="5" t="n">
        <v>1</v>
      </c>
      <c r="L2517" s="5" t="n">
        <v>40</v>
      </c>
      <c r="M2517" s="5" t="n">
        <v>3</v>
      </c>
      <c r="N2517" s="41" t="n">
        <v>79700</v>
      </c>
      <c r="O2517" s="41" t="n">
        <v>15930</v>
      </c>
      <c r="P2517" s="41" t="n">
        <v>0</v>
      </c>
      <c r="Q2517" s="41" t="n">
        <v>0</v>
      </c>
      <c r="R2517" s="41" t="n">
        <v>5400</v>
      </c>
      <c r="S2517" s="28">
        <f>L2517*Settings!$C$7</f>
        <v/>
      </c>
      <c r="T2517" s="34">
        <f>O2517+P2517+Q2517+R2517</f>
        <v/>
      </c>
      <c r="U2517" s="34">
        <f>N2517+T2517</f>
        <v/>
      </c>
      <c r="V2517" s="33">
        <f>N2517/S2517</f>
        <v/>
      </c>
      <c r="W2517" s="33">
        <f>T2517/S2517</f>
        <v/>
      </c>
      <c r="X2517" s="33">
        <f>U2517/S2517</f>
        <v/>
      </c>
      <c r="Y2517" s="4">
        <f>IF(T2517&gt;0,1,0)</f>
        <v/>
      </c>
      <c r="Z2517" s="4">
        <f>INDEX('Job Evaluation'!$I$5:$I$40,MATCH(G2517,'Job Evaluation'!$A$5:$A$40,0))</f>
        <v/>
      </c>
      <c r="AA2517" s="4">
        <f>SUMPRODUCT(($C$2:$C$3444=C2517)*($X$2:$X$3444&lt;X2517))+SUMPRODUCT(($C$2:C2517=C2517)*($X$2:X2517=X2517))</f>
        <v/>
      </c>
      <c r="AB2517" s="4">
        <f>MIN(4,INT((AA2517-1)*4/COUNTIF($C$2:$C$3444,C2517))+1)</f>
        <v/>
      </c>
    </row>
    <row r="2518">
      <c r="A2518" s="5" t="inlineStr">
        <is>
          <t>W02931</t>
        </is>
      </c>
      <c r="B2518" s="5" t="inlineStr">
        <is>
          <t>DE · Munich</t>
        </is>
      </c>
      <c r="C2518" s="5" t="inlineStr">
        <is>
          <t>DE</t>
        </is>
      </c>
      <c r="D2518" s="5" t="inlineStr">
        <is>
          <t>Munich</t>
        </is>
      </c>
      <c r="E2518" s="5" t="inlineStr">
        <is>
          <t>Operations</t>
        </is>
      </c>
      <c r="F2518" s="5" t="inlineStr">
        <is>
          <t>L3</t>
        </is>
      </c>
      <c r="G2518" s="5" t="inlineStr">
        <is>
          <t>Operations L3</t>
        </is>
      </c>
      <c r="H2518" s="5" t="inlineStr">
        <is>
          <t>M</t>
        </is>
      </c>
      <c r="I2518" s="5" t="inlineStr">
        <is>
          <t>Permanent</t>
        </is>
      </c>
      <c r="J2518" s="5" t="inlineStr">
        <is>
          <t>Hybrid</t>
        </is>
      </c>
      <c r="K2518" s="5" t="n">
        <v>1</v>
      </c>
      <c r="L2518" s="5" t="n">
        <v>40</v>
      </c>
      <c r="M2518" s="5" t="n">
        <v>1</v>
      </c>
      <c r="N2518" s="41" t="n">
        <v>56550</v>
      </c>
      <c r="O2518" s="41" t="n">
        <v>0</v>
      </c>
      <c r="P2518" s="41" t="n">
        <v>0</v>
      </c>
      <c r="Q2518" s="41" t="n">
        <v>0</v>
      </c>
      <c r="R2518" s="41" t="n">
        <v>0</v>
      </c>
      <c r="S2518" s="28">
        <f>L2518*Settings!$C$7</f>
        <v/>
      </c>
      <c r="T2518" s="34">
        <f>O2518+P2518+Q2518+R2518</f>
        <v/>
      </c>
      <c r="U2518" s="34">
        <f>N2518+T2518</f>
        <v/>
      </c>
      <c r="V2518" s="33">
        <f>N2518/S2518</f>
        <v/>
      </c>
      <c r="W2518" s="33">
        <f>T2518/S2518</f>
        <v/>
      </c>
      <c r="X2518" s="33">
        <f>U2518/S2518</f>
        <v/>
      </c>
      <c r="Y2518" s="4">
        <f>IF(T2518&gt;0,1,0)</f>
        <v/>
      </c>
      <c r="Z2518" s="4">
        <f>INDEX('Job Evaluation'!$I$5:$I$40,MATCH(G2518,'Job Evaluation'!$A$5:$A$40,0))</f>
        <v/>
      </c>
      <c r="AA2518" s="4">
        <f>SUMPRODUCT(($C$2:$C$3444=C2518)*($X$2:$X$3444&lt;X2518))+SUMPRODUCT(($C$2:C2518=C2518)*($X$2:X2518=X2518))</f>
        <v/>
      </c>
      <c r="AB2518" s="4">
        <f>MIN(4,INT((AA2518-1)*4/COUNTIF($C$2:$C$3444,C2518))+1)</f>
        <v/>
      </c>
    </row>
    <row r="2519">
      <c r="A2519" s="5" t="inlineStr">
        <is>
          <t>W02932</t>
        </is>
      </c>
      <c r="B2519" s="5" t="inlineStr">
        <is>
          <t>PL · Kraków</t>
        </is>
      </c>
      <c r="C2519" s="5" t="inlineStr">
        <is>
          <t>PL</t>
        </is>
      </c>
      <c r="D2519" s="5" t="inlineStr">
        <is>
          <t>Krakow</t>
        </is>
      </c>
      <c r="E2519" s="5" t="inlineStr">
        <is>
          <t>Finance</t>
        </is>
      </c>
      <c r="F2519" s="5" t="inlineStr">
        <is>
          <t>L1</t>
        </is>
      </c>
      <c r="G2519" s="5" t="inlineStr">
        <is>
          <t>Finance L1</t>
        </is>
      </c>
      <c r="H2519" s="5" t="inlineStr">
        <is>
          <t>M</t>
        </is>
      </c>
      <c r="I2519" s="5" t="inlineStr">
        <is>
          <t>Permanent</t>
        </is>
      </c>
      <c r="J2519" s="5" t="inlineStr">
        <is>
          <t>Hybrid</t>
        </is>
      </c>
      <c r="K2519" s="5" t="n">
        <v>1</v>
      </c>
      <c r="L2519" s="5" t="n">
        <v>40</v>
      </c>
      <c r="M2519" s="5" t="n">
        <v>3</v>
      </c>
      <c r="N2519" s="41" t="n">
        <v>19800</v>
      </c>
      <c r="O2519" s="41" t="n">
        <v>0</v>
      </c>
      <c r="P2519" s="41" t="n">
        <v>0</v>
      </c>
      <c r="Q2519" s="41" t="n">
        <v>0</v>
      </c>
      <c r="R2519" s="41" t="n">
        <v>0</v>
      </c>
      <c r="S2519" s="28">
        <f>L2519*Settings!$C$7</f>
        <v/>
      </c>
      <c r="T2519" s="34">
        <f>O2519+P2519+Q2519+R2519</f>
        <v/>
      </c>
      <c r="U2519" s="34">
        <f>N2519+T2519</f>
        <v/>
      </c>
      <c r="V2519" s="33">
        <f>N2519/S2519</f>
        <v/>
      </c>
      <c r="W2519" s="33">
        <f>T2519/S2519</f>
        <v/>
      </c>
      <c r="X2519" s="33">
        <f>U2519/S2519</f>
        <v/>
      </c>
      <c r="Y2519" s="4">
        <f>IF(T2519&gt;0,1,0)</f>
        <v/>
      </c>
      <c r="Z2519" s="4">
        <f>INDEX('Job Evaluation'!$I$5:$I$40,MATCH(G2519,'Job Evaluation'!$A$5:$A$40,0))</f>
        <v/>
      </c>
      <c r="AA2519" s="4">
        <f>SUMPRODUCT(($C$2:$C$3444=C2519)*($X$2:$X$3444&lt;X2519))+SUMPRODUCT(($C$2:C2519=C2519)*($X$2:X2519=X2519))</f>
        <v/>
      </c>
      <c r="AB2519" s="4">
        <f>MIN(4,INT((AA2519-1)*4/COUNTIF($C$2:$C$3444,C2519))+1)</f>
        <v/>
      </c>
    </row>
    <row r="2520">
      <c r="A2520" s="5" t="inlineStr">
        <is>
          <t>W02933</t>
        </is>
      </c>
      <c r="B2520" s="5" t="inlineStr">
        <is>
          <t>PL · Kraków</t>
        </is>
      </c>
      <c r="C2520" s="5" t="inlineStr">
        <is>
          <t>PL</t>
        </is>
      </c>
      <c r="D2520" s="5" t="inlineStr">
        <is>
          <t>Krakow</t>
        </is>
      </c>
      <c r="E2520" s="5" t="inlineStr">
        <is>
          <t>Tech</t>
        </is>
      </c>
      <c r="F2520" s="5" t="inlineStr">
        <is>
          <t>L3</t>
        </is>
      </c>
      <c r="G2520" s="5" t="inlineStr">
        <is>
          <t>Tech L3</t>
        </is>
      </c>
      <c r="H2520" s="5" t="inlineStr">
        <is>
          <t>M</t>
        </is>
      </c>
      <c r="I2520" s="5" t="inlineStr">
        <is>
          <t>Permanent</t>
        </is>
      </c>
      <c r="J2520" s="5" t="inlineStr">
        <is>
          <t>Remote</t>
        </is>
      </c>
      <c r="K2520" s="5" t="n">
        <v>1</v>
      </c>
      <c r="L2520" s="5" t="n">
        <v>40</v>
      </c>
      <c r="M2520" s="5" t="n">
        <v>2</v>
      </c>
      <c r="N2520" s="41" t="n">
        <v>39750</v>
      </c>
      <c r="O2520" s="41" t="n">
        <v>1080</v>
      </c>
      <c r="P2520" s="41" t="n">
        <v>0</v>
      </c>
      <c r="Q2520" s="41" t="n">
        <v>0</v>
      </c>
      <c r="R2520" s="41" t="n">
        <v>0</v>
      </c>
      <c r="S2520" s="28">
        <f>L2520*Settings!$C$7</f>
        <v/>
      </c>
      <c r="T2520" s="34">
        <f>O2520+P2520+Q2520+R2520</f>
        <v/>
      </c>
      <c r="U2520" s="34">
        <f>N2520+T2520</f>
        <v/>
      </c>
      <c r="V2520" s="33">
        <f>N2520/S2520</f>
        <v/>
      </c>
      <c r="W2520" s="33">
        <f>T2520/S2520</f>
        <v/>
      </c>
      <c r="X2520" s="33">
        <f>U2520/S2520</f>
        <v/>
      </c>
      <c r="Y2520" s="4">
        <f>IF(T2520&gt;0,1,0)</f>
        <v/>
      </c>
      <c r="Z2520" s="4">
        <f>INDEX('Job Evaluation'!$I$5:$I$40,MATCH(G2520,'Job Evaluation'!$A$5:$A$40,0))</f>
        <v/>
      </c>
      <c r="AA2520" s="4">
        <f>SUMPRODUCT(($C$2:$C$3444=C2520)*($X$2:$X$3444&lt;X2520))+SUMPRODUCT(($C$2:C2520=C2520)*($X$2:X2520=X2520))</f>
        <v/>
      </c>
      <c r="AB2520" s="4">
        <f>MIN(4,INT((AA2520-1)*4/COUNTIF($C$2:$C$3444,C2520))+1)</f>
        <v/>
      </c>
    </row>
    <row r="2521">
      <c r="A2521" s="5" t="inlineStr">
        <is>
          <t>W02934</t>
        </is>
      </c>
      <c r="B2521" s="5" t="inlineStr">
        <is>
          <t>PL · Kraków</t>
        </is>
      </c>
      <c r="C2521" s="5" t="inlineStr">
        <is>
          <t>PL</t>
        </is>
      </c>
      <c r="D2521" s="5" t="inlineStr">
        <is>
          <t>Krakow</t>
        </is>
      </c>
      <c r="E2521" s="5" t="inlineStr">
        <is>
          <t>Customer Service</t>
        </is>
      </c>
      <c r="F2521" s="5" t="inlineStr">
        <is>
          <t>L3</t>
        </is>
      </c>
      <c r="G2521" s="5" t="inlineStr">
        <is>
          <t>Customer Service L3</t>
        </is>
      </c>
      <c r="H2521" s="5" t="inlineStr">
        <is>
          <t>F</t>
        </is>
      </c>
      <c r="I2521" s="5" t="inlineStr">
        <is>
          <t>Permanent</t>
        </is>
      </c>
      <c r="J2521" s="5" t="inlineStr">
        <is>
          <t>Onsite</t>
        </is>
      </c>
      <c r="K2521" s="5" t="n">
        <v>1</v>
      </c>
      <c r="L2521" s="5" t="n">
        <v>40</v>
      </c>
      <c r="M2521" s="5" t="n">
        <v>3</v>
      </c>
      <c r="N2521" s="41" t="n">
        <v>32550</v>
      </c>
      <c r="O2521" s="41" t="n">
        <v>1530</v>
      </c>
      <c r="P2521" s="41" t="n">
        <v>0</v>
      </c>
      <c r="Q2521" s="41" t="n">
        <v>840</v>
      </c>
      <c r="R2521" s="41" t="n">
        <v>0</v>
      </c>
      <c r="S2521" s="28">
        <f>L2521*Settings!$C$7</f>
        <v/>
      </c>
      <c r="T2521" s="34">
        <f>O2521+P2521+Q2521+R2521</f>
        <v/>
      </c>
      <c r="U2521" s="34">
        <f>N2521+T2521</f>
        <v/>
      </c>
      <c r="V2521" s="33">
        <f>N2521/S2521</f>
        <v/>
      </c>
      <c r="W2521" s="33">
        <f>T2521/S2521</f>
        <v/>
      </c>
      <c r="X2521" s="33">
        <f>U2521/S2521</f>
        <v/>
      </c>
      <c r="Y2521" s="4">
        <f>IF(T2521&gt;0,1,0)</f>
        <v/>
      </c>
      <c r="Z2521" s="4">
        <f>INDEX('Job Evaluation'!$I$5:$I$40,MATCH(G2521,'Job Evaluation'!$A$5:$A$40,0))</f>
        <v/>
      </c>
      <c r="AA2521" s="4">
        <f>SUMPRODUCT(($C$2:$C$3444=C2521)*($X$2:$X$3444&lt;X2521))+SUMPRODUCT(($C$2:C2521=C2521)*($X$2:X2521=X2521))</f>
        <v/>
      </c>
      <c r="AB2521" s="4">
        <f>MIN(4,INT((AA2521-1)*4/COUNTIF($C$2:$C$3444,C2521))+1)</f>
        <v/>
      </c>
    </row>
    <row r="2522">
      <c r="A2522" s="5" t="inlineStr">
        <is>
          <t>W02935</t>
        </is>
      </c>
      <c r="B2522" s="5" t="inlineStr">
        <is>
          <t>IT · Milan</t>
        </is>
      </c>
      <c r="C2522" s="5" t="inlineStr">
        <is>
          <t>IT</t>
        </is>
      </c>
      <c r="D2522" s="5" t="inlineStr">
        <is>
          <t>Milan</t>
        </is>
      </c>
      <c r="E2522" s="5" t="inlineStr">
        <is>
          <t>HR</t>
        </is>
      </c>
      <c r="F2522" s="5" t="inlineStr">
        <is>
          <t>L3</t>
        </is>
      </c>
      <c r="G2522" s="5" t="inlineStr">
        <is>
          <t>HR L3</t>
        </is>
      </c>
      <c r="H2522" s="5" t="inlineStr">
        <is>
          <t>F</t>
        </is>
      </c>
      <c r="I2522" s="5" t="inlineStr">
        <is>
          <t>Fixed-term</t>
        </is>
      </c>
      <c r="J2522" s="5" t="inlineStr">
        <is>
          <t>Hybrid</t>
        </is>
      </c>
      <c r="K2522" s="5" t="n">
        <v>1</v>
      </c>
      <c r="L2522" s="5" t="n">
        <v>40</v>
      </c>
      <c r="M2522" s="5" t="n">
        <v>3</v>
      </c>
      <c r="N2522" s="41" t="n">
        <v>39150</v>
      </c>
      <c r="O2522" s="41" t="n">
        <v>1760</v>
      </c>
      <c r="P2522" s="41" t="n">
        <v>0</v>
      </c>
      <c r="Q2522" s="41" t="n">
        <v>0</v>
      </c>
      <c r="R2522" s="41" t="n">
        <v>0</v>
      </c>
      <c r="S2522" s="28">
        <f>L2522*Settings!$C$7</f>
        <v/>
      </c>
      <c r="T2522" s="34">
        <f>O2522+P2522+Q2522+R2522</f>
        <v/>
      </c>
      <c r="U2522" s="34">
        <f>N2522+T2522</f>
        <v/>
      </c>
      <c r="V2522" s="33">
        <f>N2522/S2522</f>
        <v/>
      </c>
      <c r="W2522" s="33">
        <f>T2522/S2522</f>
        <v/>
      </c>
      <c r="X2522" s="33">
        <f>U2522/S2522</f>
        <v/>
      </c>
      <c r="Y2522" s="4">
        <f>IF(T2522&gt;0,1,0)</f>
        <v/>
      </c>
      <c r="Z2522" s="4">
        <f>INDEX('Job Evaluation'!$I$5:$I$40,MATCH(G2522,'Job Evaluation'!$A$5:$A$40,0))</f>
        <v/>
      </c>
      <c r="AA2522" s="4">
        <f>SUMPRODUCT(($C$2:$C$3444=C2522)*($X$2:$X$3444&lt;X2522))+SUMPRODUCT(($C$2:C2522=C2522)*($X$2:X2522=X2522))</f>
        <v/>
      </c>
      <c r="AB2522" s="4">
        <f>MIN(4,INT((AA2522-1)*4/COUNTIF($C$2:$C$3444,C2522))+1)</f>
        <v/>
      </c>
    </row>
    <row r="2523">
      <c r="A2523" s="5" t="inlineStr">
        <is>
          <t>W02936</t>
        </is>
      </c>
      <c r="B2523" s="5" t="inlineStr">
        <is>
          <t>ES · Barcelona</t>
        </is>
      </c>
      <c r="C2523" s="5" t="inlineStr">
        <is>
          <t>ES</t>
        </is>
      </c>
      <c r="D2523" s="5" t="inlineStr">
        <is>
          <t>Barcelona</t>
        </is>
      </c>
      <c r="E2523" s="5" t="inlineStr">
        <is>
          <t>Customer Service</t>
        </is>
      </c>
      <c r="F2523" s="5" t="inlineStr">
        <is>
          <t>L4</t>
        </is>
      </c>
      <c r="G2523" s="5" t="inlineStr">
        <is>
          <t>Customer Service L4</t>
        </is>
      </c>
      <c r="H2523" s="5" t="inlineStr">
        <is>
          <t>F</t>
        </is>
      </c>
      <c r="I2523" s="5" t="inlineStr">
        <is>
          <t>Fixed-term</t>
        </is>
      </c>
      <c r="J2523" s="5" t="inlineStr">
        <is>
          <t>Hybrid</t>
        </is>
      </c>
      <c r="K2523" s="5" t="n">
        <v>1</v>
      </c>
      <c r="L2523" s="5" t="n">
        <v>40</v>
      </c>
      <c r="M2523" s="5" t="n">
        <v>2</v>
      </c>
      <c r="N2523" s="41" t="n">
        <v>57350</v>
      </c>
      <c r="O2523" s="41" t="n">
        <v>2310</v>
      </c>
      <c r="P2523" s="41" t="n">
        <v>0</v>
      </c>
      <c r="Q2523" s="41" t="n">
        <v>0</v>
      </c>
      <c r="R2523" s="41" t="n">
        <v>0</v>
      </c>
      <c r="S2523" s="28">
        <f>L2523*Settings!$C$7</f>
        <v/>
      </c>
      <c r="T2523" s="34">
        <f>O2523+P2523+Q2523+R2523</f>
        <v/>
      </c>
      <c r="U2523" s="34">
        <f>N2523+T2523</f>
        <v/>
      </c>
      <c r="V2523" s="33">
        <f>N2523/S2523</f>
        <v/>
      </c>
      <c r="W2523" s="33">
        <f>T2523/S2523</f>
        <v/>
      </c>
      <c r="X2523" s="33">
        <f>U2523/S2523</f>
        <v/>
      </c>
      <c r="Y2523" s="4">
        <f>IF(T2523&gt;0,1,0)</f>
        <v/>
      </c>
      <c r="Z2523" s="4">
        <f>INDEX('Job Evaluation'!$I$5:$I$40,MATCH(G2523,'Job Evaluation'!$A$5:$A$40,0))</f>
        <v/>
      </c>
      <c r="AA2523" s="4">
        <f>SUMPRODUCT(($C$2:$C$3444=C2523)*($X$2:$X$3444&lt;X2523))+SUMPRODUCT(($C$2:C2523=C2523)*($X$2:X2523=X2523))</f>
        <v/>
      </c>
      <c r="AB2523" s="4">
        <f>MIN(4,INT((AA2523-1)*4/COUNTIF($C$2:$C$3444,C2523))+1)</f>
        <v/>
      </c>
    </row>
    <row r="2524">
      <c r="A2524" s="5" t="inlineStr">
        <is>
          <t>W02937</t>
        </is>
      </c>
      <c r="B2524" s="5" t="inlineStr">
        <is>
          <t>ES · Barcelona</t>
        </is>
      </c>
      <c r="C2524" s="5" t="inlineStr">
        <is>
          <t>ES</t>
        </is>
      </c>
      <c r="D2524" s="5" t="inlineStr">
        <is>
          <t>Barcelona</t>
        </is>
      </c>
      <c r="E2524" s="5" t="inlineStr">
        <is>
          <t>Customer Service</t>
        </is>
      </c>
      <c r="F2524" s="5" t="inlineStr">
        <is>
          <t>L5</t>
        </is>
      </c>
      <c r="G2524" s="5" t="inlineStr">
        <is>
          <t>Customer Service L5</t>
        </is>
      </c>
      <c r="H2524" s="5" t="inlineStr">
        <is>
          <t>M</t>
        </is>
      </c>
      <c r="I2524" s="5" t="inlineStr">
        <is>
          <t>Permanent</t>
        </is>
      </c>
      <c r="J2524" s="5" t="inlineStr">
        <is>
          <t>Hybrid</t>
        </is>
      </c>
      <c r="K2524" s="5" t="n">
        <v>1</v>
      </c>
      <c r="L2524" s="5" t="n">
        <v>40</v>
      </c>
      <c r="M2524" s="5" t="n">
        <v>4</v>
      </c>
      <c r="N2524" s="41" t="n">
        <v>65000</v>
      </c>
      <c r="O2524" s="41" t="n">
        <v>9730</v>
      </c>
      <c r="P2524" s="41" t="n">
        <v>0</v>
      </c>
      <c r="Q2524" s="41" t="n">
        <v>0</v>
      </c>
      <c r="R2524" s="41" t="n">
        <v>5400</v>
      </c>
      <c r="S2524" s="28">
        <f>L2524*Settings!$C$7</f>
        <v/>
      </c>
      <c r="T2524" s="34">
        <f>O2524+P2524+Q2524+R2524</f>
        <v/>
      </c>
      <c r="U2524" s="34">
        <f>N2524+T2524</f>
        <v/>
      </c>
      <c r="V2524" s="33">
        <f>N2524/S2524</f>
        <v/>
      </c>
      <c r="W2524" s="33">
        <f>T2524/S2524</f>
        <v/>
      </c>
      <c r="X2524" s="33">
        <f>U2524/S2524</f>
        <v/>
      </c>
      <c r="Y2524" s="4">
        <f>IF(T2524&gt;0,1,0)</f>
        <v/>
      </c>
      <c r="Z2524" s="4">
        <f>INDEX('Job Evaluation'!$I$5:$I$40,MATCH(G2524,'Job Evaluation'!$A$5:$A$40,0))</f>
        <v/>
      </c>
      <c r="AA2524" s="4">
        <f>SUMPRODUCT(($C$2:$C$3444=C2524)*($X$2:$X$3444&lt;X2524))+SUMPRODUCT(($C$2:C2524=C2524)*($X$2:X2524=X2524))</f>
        <v/>
      </c>
      <c r="AB2524" s="4">
        <f>MIN(4,INT((AA2524-1)*4/COUNTIF($C$2:$C$3444,C2524))+1)</f>
        <v/>
      </c>
    </row>
    <row r="2525">
      <c r="A2525" s="5" t="inlineStr">
        <is>
          <t>W02938</t>
        </is>
      </c>
      <c r="B2525" s="5" t="inlineStr">
        <is>
          <t>DE · Munich</t>
        </is>
      </c>
      <c r="C2525" s="5" t="inlineStr">
        <is>
          <t>DE</t>
        </is>
      </c>
      <c r="D2525" s="5" t="inlineStr">
        <is>
          <t>Munich</t>
        </is>
      </c>
      <c r="E2525" s="5" t="inlineStr">
        <is>
          <t>Tech</t>
        </is>
      </c>
      <c r="F2525" s="5" t="inlineStr">
        <is>
          <t>L5</t>
        </is>
      </c>
      <c r="G2525" s="5" t="inlineStr">
        <is>
          <t>Tech L5</t>
        </is>
      </c>
      <c r="H2525" s="5" t="inlineStr">
        <is>
          <t>M</t>
        </is>
      </c>
      <c r="I2525" s="5" t="inlineStr">
        <is>
          <t>Permanent</t>
        </is>
      </c>
      <c r="J2525" s="5" t="inlineStr">
        <is>
          <t>Onsite</t>
        </is>
      </c>
      <c r="K2525" s="5" t="n">
        <v>1</v>
      </c>
      <c r="L2525" s="5" t="n">
        <v>40</v>
      </c>
      <c r="M2525" s="5" t="n">
        <v>3</v>
      </c>
      <c r="N2525" s="41" t="n">
        <v>138200</v>
      </c>
      <c r="O2525" s="41" t="n">
        <v>16950</v>
      </c>
      <c r="P2525" s="41" t="n">
        <v>0</v>
      </c>
      <c r="Q2525" s="41" t="n">
        <v>0</v>
      </c>
      <c r="R2525" s="41" t="n">
        <v>7200</v>
      </c>
      <c r="S2525" s="28">
        <f>L2525*Settings!$C$7</f>
        <v/>
      </c>
      <c r="T2525" s="34">
        <f>O2525+P2525+Q2525+R2525</f>
        <v/>
      </c>
      <c r="U2525" s="34">
        <f>N2525+T2525</f>
        <v/>
      </c>
      <c r="V2525" s="33">
        <f>N2525/S2525</f>
        <v/>
      </c>
      <c r="W2525" s="33">
        <f>T2525/S2525</f>
        <v/>
      </c>
      <c r="X2525" s="33">
        <f>U2525/S2525</f>
        <v/>
      </c>
      <c r="Y2525" s="4">
        <f>IF(T2525&gt;0,1,0)</f>
        <v/>
      </c>
      <c r="Z2525" s="4">
        <f>INDEX('Job Evaluation'!$I$5:$I$40,MATCH(G2525,'Job Evaluation'!$A$5:$A$40,0))</f>
        <v/>
      </c>
      <c r="AA2525" s="4">
        <f>SUMPRODUCT(($C$2:$C$3444=C2525)*($X$2:$X$3444&lt;X2525))+SUMPRODUCT(($C$2:C2525=C2525)*($X$2:X2525=X2525))</f>
        <v/>
      </c>
      <c r="AB2525" s="4">
        <f>MIN(4,INT((AA2525-1)*4/COUNTIF($C$2:$C$3444,C2525))+1)</f>
        <v/>
      </c>
    </row>
    <row r="2526">
      <c r="A2526" s="5" t="inlineStr">
        <is>
          <t>W02939</t>
        </is>
      </c>
      <c r="B2526" s="5" t="inlineStr">
        <is>
          <t>IT · Milan</t>
        </is>
      </c>
      <c r="C2526" s="5" t="inlineStr">
        <is>
          <t>IT</t>
        </is>
      </c>
      <c r="D2526" s="5" t="inlineStr">
        <is>
          <t>Milan</t>
        </is>
      </c>
      <c r="E2526" s="5" t="inlineStr">
        <is>
          <t>HR</t>
        </is>
      </c>
      <c r="F2526" s="5" t="inlineStr">
        <is>
          <t>L1</t>
        </is>
      </c>
      <c r="G2526" s="5" t="inlineStr">
        <is>
          <t>HR L1</t>
        </is>
      </c>
      <c r="H2526" s="5" t="inlineStr">
        <is>
          <t>F</t>
        </is>
      </c>
      <c r="I2526" s="5" t="inlineStr">
        <is>
          <t>Fixed-term</t>
        </is>
      </c>
      <c r="J2526" s="5" t="inlineStr">
        <is>
          <t>Remote</t>
        </is>
      </c>
      <c r="K2526" s="5" t="n">
        <v>0.8</v>
      </c>
      <c r="L2526" s="5" t="n">
        <v>32</v>
      </c>
      <c r="M2526" s="5" t="n">
        <v>4</v>
      </c>
      <c r="N2526" s="41" t="n">
        <v>22400</v>
      </c>
      <c r="O2526" s="41" t="n">
        <v>0</v>
      </c>
      <c r="P2526" s="41" t="n">
        <v>0</v>
      </c>
      <c r="Q2526" s="41" t="n">
        <v>0</v>
      </c>
      <c r="R2526" s="41" t="n">
        <v>0</v>
      </c>
      <c r="S2526" s="28">
        <f>L2526*Settings!$C$7</f>
        <v/>
      </c>
      <c r="T2526" s="34">
        <f>O2526+P2526+Q2526+R2526</f>
        <v/>
      </c>
      <c r="U2526" s="34">
        <f>N2526+T2526</f>
        <v/>
      </c>
      <c r="V2526" s="33">
        <f>N2526/S2526</f>
        <v/>
      </c>
      <c r="W2526" s="33">
        <f>T2526/S2526</f>
        <v/>
      </c>
      <c r="X2526" s="33">
        <f>U2526/S2526</f>
        <v/>
      </c>
      <c r="Y2526" s="4">
        <f>IF(T2526&gt;0,1,0)</f>
        <v/>
      </c>
      <c r="Z2526" s="4">
        <f>INDEX('Job Evaluation'!$I$5:$I$40,MATCH(G2526,'Job Evaluation'!$A$5:$A$40,0))</f>
        <v/>
      </c>
      <c r="AA2526" s="4">
        <f>SUMPRODUCT(($C$2:$C$3444=C2526)*($X$2:$X$3444&lt;X2526))+SUMPRODUCT(($C$2:C2526=C2526)*($X$2:X2526=X2526))</f>
        <v/>
      </c>
      <c r="AB2526" s="4">
        <f>MIN(4,INT((AA2526-1)*4/COUNTIF($C$2:$C$3444,C2526))+1)</f>
        <v/>
      </c>
    </row>
    <row r="2527">
      <c r="A2527" s="5" t="inlineStr">
        <is>
          <t>W02940</t>
        </is>
      </c>
      <c r="B2527" s="5" t="inlineStr">
        <is>
          <t>PL · Kraków</t>
        </is>
      </c>
      <c r="C2527" s="5" t="inlineStr">
        <is>
          <t>PL</t>
        </is>
      </c>
      <c r="D2527" s="5" t="inlineStr">
        <is>
          <t>Krakow</t>
        </is>
      </c>
      <c r="E2527" s="5" t="inlineStr">
        <is>
          <t>Operations</t>
        </is>
      </c>
      <c r="F2527" s="5" t="inlineStr">
        <is>
          <t>L2</t>
        </is>
      </c>
      <c r="G2527" s="5" t="inlineStr">
        <is>
          <t>Operations L2</t>
        </is>
      </c>
      <c r="H2527" s="5" t="inlineStr">
        <is>
          <t>M</t>
        </is>
      </c>
      <c r="I2527" s="5" t="inlineStr">
        <is>
          <t>Permanent</t>
        </is>
      </c>
      <c r="J2527" s="5" t="inlineStr">
        <is>
          <t>Remote</t>
        </is>
      </c>
      <c r="K2527" s="5" t="n">
        <v>1</v>
      </c>
      <c r="L2527" s="5" t="n">
        <v>40</v>
      </c>
      <c r="M2527" s="5" t="n">
        <v>3</v>
      </c>
      <c r="N2527" s="41" t="n">
        <v>28600</v>
      </c>
      <c r="O2527" s="41" t="n">
        <v>0</v>
      </c>
      <c r="P2527" s="41" t="n">
        <v>0</v>
      </c>
      <c r="Q2527" s="41" t="n">
        <v>0</v>
      </c>
      <c r="R2527" s="41" t="n">
        <v>0</v>
      </c>
      <c r="S2527" s="28">
        <f>L2527*Settings!$C$7</f>
        <v/>
      </c>
      <c r="T2527" s="34">
        <f>O2527+P2527+Q2527+R2527</f>
        <v/>
      </c>
      <c r="U2527" s="34">
        <f>N2527+T2527</f>
        <v/>
      </c>
      <c r="V2527" s="33">
        <f>N2527/S2527</f>
        <v/>
      </c>
      <c r="W2527" s="33">
        <f>T2527/S2527</f>
        <v/>
      </c>
      <c r="X2527" s="33">
        <f>U2527/S2527</f>
        <v/>
      </c>
      <c r="Y2527" s="4">
        <f>IF(T2527&gt;0,1,0)</f>
        <v/>
      </c>
      <c r="Z2527" s="4">
        <f>INDEX('Job Evaluation'!$I$5:$I$40,MATCH(G2527,'Job Evaluation'!$A$5:$A$40,0))</f>
        <v/>
      </c>
      <c r="AA2527" s="4">
        <f>SUMPRODUCT(($C$2:$C$3444=C2527)*($X$2:$X$3444&lt;X2527))+SUMPRODUCT(($C$2:C2527=C2527)*($X$2:X2527=X2527))</f>
        <v/>
      </c>
      <c r="AB2527" s="4">
        <f>MIN(4,INT((AA2527-1)*4/COUNTIF($C$2:$C$3444,C2527))+1)</f>
        <v/>
      </c>
    </row>
    <row r="2528">
      <c r="A2528" s="5" t="inlineStr">
        <is>
          <t>W02941</t>
        </is>
      </c>
      <c r="B2528" s="5" t="inlineStr">
        <is>
          <t>DE · Munich</t>
        </is>
      </c>
      <c r="C2528" s="5" t="inlineStr">
        <is>
          <t>DE</t>
        </is>
      </c>
      <c r="D2528" s="5" t="inlineStr">
        <is>
          <t>Munich</t>
        </is>
      </c>
      <c r="E2528" s="5" t="inlineStr">
        <is>
          <t>Tech</t>
        </is>
      </c>
      <c r="F2528" s="5" t="inlineStr">
        <is>
          <t>L3</t>
        </is>
      </c>
      <c r="G2528" s="5" t="inlineStr">
        <is>
          <t>Tech L3</t>
        </is>
      </c>
      <c r="H2528" s="5" t="inlineStr">
        <is>
          <t>F</t>
        </is>
      </c>
      <c r="I2528" s="5" t="inlineStr">
        <is>
          <t>Fixed-term</t>
        </is>
      </c>
      <c r="J2528" s="5" t="inlineStr">
        <is>
          <t>Hybrid</t>
        </is>
      </c>
      <c r="K2528" s="5" t="n">
        <v>1</v>
      </c>
      <c r="L2528" s="5" t="n">
        <v>40</v>
      </c>
      <c r="M2528" s="5" t="n">
        <v>4</v>
      </c>
      <c r="N2528" s="41" t="n">
        <v>75850</v>
      </c>
      <c r="O2528" s="41" t="n">
        <v>4920</v>
      </c>
      <c r="P2528" s="41" t="n">
        <v>0</v>
      </c>
      <c r="Q2528" s="41" t="n">
        <v>0</v>
      </c>
      <c r="R2528" s="41" t="n">
        <v>0</v>
      </c>
      <c r="S2528" s="28">
        <f>L2528*Settings!$C$7</f>
        <v/>
      </c>
      <c r="T2528" s="34">
        <f>O2528+P2528+Q2528+R2528</f>
        <v/>
      </c>
      <c r="U2528" s="34">
        <f>N2528+T2528</f>
        <v/>
      </c>
      <c r="V2528" s="33">
        <f>N2528/S2528</f>
        <v/>
      </c>
      <c r="W2528" s="33">
        <f>T2528/S2528</f>
        <v/>
      </c>
      <c r="X2528" s="33">
        <f>U2528/S2528</f>
        <v/>
      </c>
      <c r="Y2528" s="4">
        <f>IF(T2528&gt;0,1,0)</f>
        <v/>
      </c>
      <c r="Z2528" s="4">
        <f>INDEX('Job Evaluation'!$I$5:$I$40,MATCH(G2528,'Job Evaluation'!$A$5:$A$40,0))</f>
        <v/>
      </c>
      <c r="AA2528" s="4">
        <f>SUMPRODUCT(($C$2:$C$3444=C2528)*($X$2:$X$3444&lt;X2528))+SUMPRODUCT(($C$2:C2528=C2528)*($X$2:X2528=X2528))</f>
        <v/>
      </c>
      <c r="AB2528" s="4">
        <f>MIN(4,INT((AA2528-1)*4/COUNTIF($C$2:$C$3444,C2528))+1)</f>
        <v/>
      </c>
    </row>
    <row r="2529">
      <c r="A2529" s="5" t="inlineStr">
        <is>
          <t>W02942</t>
        </is>
      </c>
      <c r="B2529" s="5" t="inlineStr">
        <is>
          <t>ES · Barcelona</t>
        </is>
      </c>
      <c r="C2529" s="5" t="inlineStr">
        <is>
          <t>ES</t>
        </is>
      </c>
      <c r="D2529" s="5" t="inlineStr">
        <is>
          <t>Barcelona</t>
        </is>
      </c>
      <c r="E2529" s="5" t="inlineStr">
        <is>
          <t>Sales</t>
        </is>
      </c>
      <c r="F2529" s="5" t="inlineStr">
        <is>
          <t>L6</t>
        </is>
      </c>
      <c r="G2529" s="5" t="inlineStr">
        <is>
          <t>Sales L6</t>
        </is>
      </c>
      <c r="H2529" s="5" t="inlineStr">
        <is>
          <t>M</t>
        </is>
      </c>
      <c r="I2529" s="5" t="inlineStr">
        <is>
          <t>Permanent</t>
        </is>
      </c>
      <c r="J2529" s="5" t="inlineStr">
        <is>
          <t>Hybrid</t>
        </is>
      </c>
      <c r="K2529" s="5" t="n">
        <v>1</v>
      </c>
      <c r="L2529" s="5" t="n">
        <v>40</v>
      </c>
      <c r="M2529" s="5" t="n">
        <v>2</v>
      </c>
      <c r="N2529" s="41" t="n">
        <v>106800</v>
      </c>
      <c r="O2529" s="41" t="n">
        <v>9790</v>
      </c>
      <c r="P2529" s="41" t="n">
        <v>20320</v>
      </c>
      <c r="Q2529" s="41" t="n">
        <v>0</v>
      </c>
      <c r="R2529" s="41" t="n">
        <v>5400</v>
      </c>
      <c r="S2529" s="28">
        <f>L2529*Settings!$C$7</f>
        <v/>
      </c>
      <c r="T2529" s="34">
        <f>O2529+P2529+Q2529+R2529</f>
        <v/>
      </c>
      <c r="U2529" s="34">
        <f>N2529+T2529</f>
        <v/>
      </c>
      <c r="V2529" s="33">
        <f>N2529/S2529</f>
        <v/>
      </c>
      <c r="W2529" s="33">
        <f>T2529/S2529</f>
        <v/>
      </c>
      <c r="X2529" s="33">
        <f>U2529/S2529</f>
        <v/>
      </c>
      <c r="Y2529" s="4">
        <f>IF(T2529&gt;0,1,0)</f>
        <v/>
      </c>
      <c r="Z2529" s="4">
        <f>INDEX('Job Evaluation'!$I$5:$I$40,MATCH(G2529,'Job Evaluation'!$A$5:$A$40,0))</f>
        <v/>
      </c>
      <c r="AA2529" s="4">
        <f>SUMPRODUCT(($C$2:$C$3444=C2529)*($X$2:$X$3444&lt;X2529))+SUMPRODUCT(($C$2:C2529=C2529)*($X$2:X2529=X2529))</f>
        <v/>
      </c>
      <c r="AB2529" s="4">
        <f>MIN(4,INT((AA2529-1)*4/COUNTIF($C$2:$C$3444,C2529))+1)</f>
        <v/>
      </c>
    </row>
    <row r="2530">
      <c r="A2530" s="5" t="inlineStr">
        <is>
          <t>W02943</t>
        </is>
      </c>
      <c r="B2530" s="5" t="inlineStr">
        <is>
          <t>PL · Kraków</t>
        </is>
      </c>
      <c r="C2530" s="5" t="inlineStr">
        <is>
          <t>PL</t>
        </is>
      </c>
      <c r="D2530" s="5" t="inlineStr">
        <is>
          <t>Krakow</t>
        </is>
      </c>
      <c r="E2530" s="5" t="inlineStr">
        <is>
          <t>Tech</t>
        </is>
      </c>
      <c r="F2530" s="5" t="inlineStr">
        <is>
          <t>L6</t>
        </is>
      </c>
      <c r="G2530" s="5" t="inlineStr">
        <is>
          <t>Tech L6</t>
        </is>
      </c>
      <c r="H2530" s="5" t="inlineStr">
        <is>
          <t>F</t>
        </is>
      </c>
      <c r="I2530" s="5" t="inlineStr">
        <is>
          <t>Permanent</t>
        </is>
      </c>
      <c r="J2530" s="5" t="inlineStr">
        <is>
          <t>Hybrid</t>
        </is>
      </c>
      <c r="K2530" s="5" t="n">
        <v>1</v>
      </c>
      <c r="L2530" s="5" t="n">
        <v>40</v>
      </c>
      <c r="M2530" s="5" t="n">
        <v>3</v>
      </c>
      <c r="N2530" s="41" t="n">
        <v>111800</v>
      </c>
      <c r="O2530" s="41" t="n">
        <v>23330</v>
      </c>
      <c r="P2530" s="41" t="n">
        <v>0</v>
      </c>
      <c r="Q2530" s="41" t="n">
        <v>0</v>
      </c>
      <c r="R2530" s="41" t="n">
        <v>4200</v>
      </c>
      <c r="S2530" s="28">
        <f>L2530*Settings!$C$7</f>
        <v/>
      </c>
      <c r="T2530" s="34">
        <f>O2530+P2530+Q2530+R2530</f>
        <v/>
      </c>
      <c r="U2530" s="34">
        <f>N2530+T2530</f>
        <v/>
      </c>
      <c r="V2530" s="33">
        <f>N2530/S2530</f>
        <v/>
      </c>
      <c r="W2530" s="33">
        <f>T2530/S2530</f>
        <v/>
      </c>
      <c r="X2530" s="33">
        <f>U2530/S2530</f>
        <v/>
      </c>
      <c r="Y2530" s="4">
        <f>IF(T2530&gt;0,1,0)</f>
        <v/>
      </c>
      <c r="Z2530" s="4">
        <f>INDEX('Job Evaluation'!$I$5:$I$40,MATCH(G2530,'Job Evaluation'!$A$5:$A$40,0))</f>
        <v/>
      </c>
      <c r="AA2530" s="4">
        <f>SUMPRODUCT(($C$2:$C$3444=C2530)*($X$2:$X$3444&lt;X2530))+SUMPRODUCT(($C$2:C2530=C2530)*($X$2:X2530=X2530))</f>
        <v/>
      </c>
      <c r="AB2530" s="4">
        <f>MIN(4,INT((AA2530-1)*4/COUNTIF($C$2:$C$3444,C2530))+1)</f>
        <v/>
      </c>
    </row>
    <row r="2531">
      <c r="A2531" s="5" t="inlineStr">
        <is>
          <t>W02944</t>
        </is>
      </c>
      <c r="B2531" s="5" t="inlineStr">
        <is>
          <t>IT · Milan</t>
        </is>
      </c>
      <c r="C2531" s="5" t="inlineStr">
        <is>
          <t>IT</t>
        </is>
      </c>
      <c r="D2531" s="5" t="inlineStr">
        <is>
          <t>Milan</t>
        </is>
      </c>
      <c r="E2531" s="5" t="inlineStr">
        <is>
          <t>Operations</t>
        </is>
      </c>
      <c r="F2531" s="5" t="inlineStr">
        <is>
          <t>L4</t>
        </is>
      </c>
      <c r="G2531" s="5" t="inlineStr">
        <is>
          <t>Operations L4</t>
        </is>
      </c>
      <c r="H2531" s="5" t="inlineStr">
        <is>
          <t>M</t>
        </is>
      </c>
      <c r="I2531" s="5" t="inlineStr">
        <is>
          <t>Permanent</t>
        </is>
      </c>
      <c r="J2531" s="5" t="inlineStr">
        <is>
          <t>Onsite</t>
        </is>
      </c>
      <c r="K2531" s="5" t="n">
        <v>1</v>
      </c>
      <c r="L2531" s="5" t="n">
        <v>40</v>
      </c>
      <c r="M2531" s="5" t="n">
        <v>2</v>
      </c>
      <c r="N2531" s="41" t="n">
        <v>52850</v>
      </c>
      <c r="O2531" s="41" t="n">
        <v>2140</v>
      </c>
      <c r="P2531" s="41" t="n">
        <v>0</v>
      </c>
      <c r="Q2531" s="41" t="n">
        <v>0</v>
      </c>
      <c r="R2531" s="41" t="n">
        <v>0</v>
      </c>
      <c r="S2531" s="28">
        <f>L2531*Settings!$C$7</f>
        <v/>
      </c>
      <c r="T2531" s="34">
        <f>O2531+P2531+Q2531+R2531</f>
        <v/>
      </c>
      <c r="U2531" s="34">
        <f>N2531+T2531</f>
        <v/>
      </c>
      <c r="V2531" s="33">
        <f>N2531/S2531</f>
        <v/>
      </c>
      <c r="W2531" s="33">
        <f>T2531/S2531</f>
        <v/>
      </c>
      <c r="X2531" s="33">
        <f>U2531/S2531</f>
        <v/>
      </c>
      <c r="Y2531" s="4">
        <f>IF(T2531&gt;0,1,0)</f>
        <v/>
      </c>
      <c r="Z2531" s="4">
        <f>INDEX('Job Evaluation'!$I$5:$I$40,MATCH(G2531,'Job Evaluation'!$A$5:$A$40,0))</f>
        <v/>
      </c>
      <c r="AA2531" s="4">
        <f>SUMPRODUCT(($C$2:$C$3444=C2531)*($X$2:$X$3444&lt;X2531))+SUMPRODUCT(($C$2:C2531=C2531)*($X$2:X2531=X2531))</f>
        <v/>
      </c>
      <c r="AB2531" s="4">
        <f>MIN(4,INT((AA2531-1)*4/COUNTIF($C$2:$C$3444,C2531))+1)</f>
        <v/>
      </c>
    </row>
    <row r="2532">
      <c r="A2532" s="5" t="inlineStr">
        <is>
          <t>W02945</t>
        </is>
      </c>
      <c r="B2532" s="5" t="inlineStr">
        <is>
          <t>PL · Kraków</t>
        </is>
      </c>
      <c r="C2532" s="5" t="inlineStr">
        <is>
          <t>PL</t>
        </is>
      </c>
      <c r="D2532" s="5" t="inlineStr">
        <is>
          <t>Krakow</t>
        </is>
      </c>
      <c r="E2532" s="5" t="inlineStr">
        <is>
          <t>HR</t>
        </is>
      </c>
      <c r="F2532" s="5" t="inlineStr">
        <is>
          <t>L1</t>
        </is>
      </c>
      <c r="G2532" s="5" t="inlineStr">
        <is>
          <t>HR L1</t>
        </is>
      </c>
      <c r="H2532" s="5" t="inlineStr">
        <is>
          <t>M</t>
        </is>
      </c>
      <c r="I2532" s="5" t="inlineStr">
        <is>
          <t>Permanent</t>
        </is>
      </c>
      <c r="J2532" s="5" t="inlineStr">
        <is>
          <t>Onsite</t>
        </is>
      </c>
      <c r="K2532" s="5" t="n">
        <v>1</v>
      </c>
      <c r="L2532" s="5" t="n">
        <v>40</v>
      </c>
      <c r="M2532" s="5" t="n">
        <v>4</v>
      </c>
      <c r="N2532" s="41" t="n">
        <v>21250</v>
      </c>
      <c r="O2532" s="41" t="n">
        <v>0</v>
      </c>
      <c r="P2532" s="41" t="n">
        <v>0</v>
      </c>
      <c r="Q2532" s="41" t="n">
        <v>0</v>
      </c>
      <c r="R2532" s="41" t="n">
        <v>0</v>
      </c>
      <c r="S2532" s="28">
        <f>L2532*Settings!$C$7</f>
        <v/>
      </c>
      <c r="T2532" s="34">
        <f>O2532+P2532+Q2532+R2532</f>
        <v/>
      </c>
      <c r="U2532" s="34">
        <f>N2532+T2532</f>
        <v/>
      </c>
      <c r="V2532" s="33">
        <f>N2532/S2532</f>
        <v/>
      </c>
      <c r="W2532" s="33">
        <f>T2532/S2532</f>
        <v/>
      </c>
      <c r="X2532" s="33">
        <f>U2532/S2532</f>
        <v/>
      </c>
      <c r="Y2532" s="4">
        <f>IF(T2532&gt;0,1,0)</f>
        <v/>
      </c>
      <c r="Z2532" s="4">
        <f>INDEX('Job Evaluation'!$I$5:$I$40,MATCH(G2532,'Job Evaluation'!$A$5:$A$40,0))</f>
        <v/>
      </c>
      <c r="AA2532" s="4">
        <f>SUMPRODUCT(($C$2:$C$3444=C2532)*($X$2:$X$3444&lt;X2532))+SUMPRODUCT(($C$2:C2532=C2532)*($X$2:X2532=X2532))</f>
        <v/>
      </c>
      <c r="AB2532" s="4">
        <f>MIN(4,INT((AA2532-1)*4/COUNTIF($C$2:$C$3444,C2532))+1)</f>
        <v/>
      </c>
    </row>
    <row r="2533">
      <c r="A2533" s="5" t="inlineStr">
        <is>
          <t>W02946</t>
        </is>
      </c>
      <c r="B2533" s="5" t="inlineStr">
        <is>
          <t>ES · Barcelona</t>
        </is>
      </c>
      <c r="C2533" s="5" t="inlineStr">
        <is>
          <t>ES</t>
        </is>
      </c>
      <c r="D2533" s="5" t="inlineStr">
        <is>
          <t>Barcelona</t>
        </is>
      </c>
      <c r="E2533" s="5" t="inlineStr">
        <is>
          <t>HR</t>
        </is>
      </c>
      <c r="F2533" s="5" t="inlineStr">
        <is>
          <t>L4</t>
        </is>
      </c>
      <c r="G2533" s="5" t="inlineStr">
        <is>
          <t>HR L4</t>
        </is>
      </c>
      <c r="H2533" s="5" t="inlineStr">
        <is>
          <t>M</t>
        </is>
      </c>
      <c r="I2533" s="5" t="inlineStr">
        <is>
          <t>Permanent</t>
        </is>
      </c>
      <c r="J2533" s="5" t="inlineStr">
        <is>
          <t>Hybrid</t>
        </is>
      </c>
      <c r="K2533" s="5" t="n">
        <v>1</v>
      </c>
      <c r="L2533" s="5" t="n">
        <v>40</v>
      </c>
      <c r="M2533" s="5" t="n">
        <v>3</v>
      </c>
      <c r="N2533" s="41" t="n">
        <v>50500</v>
      </c>
      <c r="O2533" s="41" t="n">
        <v>3850</v>
      </c>
      <c r="P2533" s="41" t="n">
        <v>0</v>
      </c>
      <c r="Q2533" s="41" t="n">
        <v>0</v>
      </c>
      <c r="R2533" s="41" t="n">
        <v>0</v>
      </c>
      <c r="S2533" s="28">
        <f>L2533*Settings!$C$7</f>
        <v/>
      </c>
      <c r="T2533" s="34">
        <f>O2533+P2533+Q2533+R2533</f>
        <v/>
      </c>
      <c r="U2533" s="34">
        <f>N2533+T2533</f>
        <v/>
      </c>
      <c r="V2533" s="33">
        <f>N2533/S2533</f>
        <v/>
      </c>
      <c r="W2533" s="33">
        <f>T2533/S2533</f>
        <v/>
      </c>
      <c r="X2533" s="33">
        <f>U2533/S2533</f>
        <v/>
      </c>
      <c r="Y2533" s="4">
        <f>IF(T2533&gt;0,1,0)</f>
        <v/>
      </c>
      <c r="Z2533" s="4">
        <f>INDEX('Job Evaluation'!$I$5:$I$40,MATCH(G2533,'Job Evaluation'!$A$5:$A$40,0))</f>
        <v/>
      </c>
      <c r="AA2533" s="4">
        <f>SUMPRODUCT(($C$2:$C$3444=C2533)*($X$2:$X$3444&lt;X2533))+SUMPRODUCT(($C$2:C2533=C2533)*($X$2:X2533=X2533))</f>
        <v/>
      </c>
      <c r="AB2533" s="4">
        <f>MIN(4,INT((AA2533-1)*4/COUNTIF($C$2:$C$3444,C2533))+1)</f>
        <v/>
      </c>
    </row>
    <row r="2534">
      <c r="A2534" s="5" t="inlineStr">
        <is>
          <t>W02947</t>
        </is>
      </c>
      <c r="B2534" s="5" t="inlineStr">
        <is>
          <t>PL · Kraków</t>
        </is>
      </c>
      <c r="C2534" s="5" t="inlineStr">
        <is>
          <t>PL</t>
        </is>
      </c>
      <c r="D2534" s="5" t="inlineStr">
        <is>
          <t>Krakow</t>
        </is>
      </c>
      <c r="E2534" s="5" t="inlineStr">
        <is>
          <t>Tech</t>
        </is>
      </c>
      <c r="F2534" s="5" t="inlineStr">
        <is>
          <t>L1</t>
        </is>
      </c>
      <c r="G2534" s="5" t="inlineStr">
        <is>
          <t>Tech L1</t>
        </is>
      </c>
      <c r="H2534" s="5" t="inlineStr">
        <is>
          <t>F</t>
        </is>
      </c>
      <c r="I2534" s="5" t="inlineStr">
        <is>
          <t>Fixed-term</t>
        </is>
      </c>
      <c r="J2534" s="5" t="inlineStr">
        <is>
          <t>Onsite</t>
        </is>
      </c>
      <c r="K2534" s="5" t="n">
        <v>1</v>
      </c>
      <c r="L2534" s="5" t="n">
        <v>40</v>
      </c>
      <c r="M2534" s="5" t="n">
        <v>3</v>
      </c>
      <c r="N2534" s="41" t="n">
        <v>24150</v>
      </c>
      <c r="O2534" s="41" t="n">
        <v>0</v>
      </c>
      <c r="P2534" s="41" t="n">
        <v>0</v>
      </c>
      <c r="Q2534" s="41" t="n">
        <v>0</v>
      </c>
      <c r="R2534" s="41" t="n">
        <v>0</v>
      </c>
      <c r="S2534" s="28">
        <f>L2534*Settings!$C$7</f>
        <v/>
      </c>
      <c r="T2534" s="34">
        <f>O2534+P2534+Q2534+R2534</f>
        <v/>
      </c>
      <c r="U2534" s="34">
        <f>N2534+T2534</f>
        <v/>
      </c>
      <c r="V2534" s="33">
        <f>N2534/S2534</f>
        <v/>
      </c>
      <c r="W2534" s="33">
        <f>T2534/S2534</f>
        <v/>
      </c>
      <c r="X2534" s="33">
        <f>U2534/S2534</f>
        <v/>
      </c>
      <c r="Y2534" s="4">
        <f>IF(T2534&gt;0,1,0)</f>
        <v/>
      </c>
      <c r="Z2534" s="4">
        <f>INDEX('Job Evaluation'!$I$5:$I$40,MATCH(G2534,'Job Evaluation'!$A$5:$A$40,0))</f>
        <v/>
      </c>
      <c r="AA2534" s="4">
        <f>SUMPRODUCT(($C$2:$C$3444=C2534)*($X$2:$X$3444&lt;X2534))+SUMPRODUCT(($C$2:C2534=C2534)*($X$2:X2534=X2534))</f>
        <v/>
      </c>
      <c r="AB2534" s="4">
        <f>MIN(4,INT((AA2534-1)*4/COUNTIF($C$2:$C$3444,C2534))+1)</f>
        <v/>
      </c>
    </row>
    <row r="2535">
      <c r="A2535" s="5" t="inlineStr">
        <is>
          <t>W02948</t>
        </is>
      </c>
      <c r="B2535" s="5" t="inlineStr">
        <is>
          <t>IT · Milan</t>
        </is>
      </c>
      <c r="C2535" s="5" t="inlineStr">
        <is>
          <t>IT</t>
        </is>
      </c>
      <c r="D2535" s="5" t="inlineStr">
        <is>
          <t>Milan</t>
        </is>
      </c>
      <c r="E2535" s="5" t="inlineStr">
        <is>
          <t>Sales</t>
        </is>
      </c>
      <c r="F2535" s="5" t="inlineStr">
        <is>
          <t>L1</t>
        </is>
      </c>
      <c r="G2535" s="5" t="inlineStr">
        <is>
          <t>Sales L1</t>
        </is>
      </c>
      <c r="H2535" s="5" t="inlineStr">
        <is>
          <t>F</t>
        </is>
      </c>
      <c r="I2535" s="5" t="inlineStr">
        <is>
          <t>Permanent</t>
        </is>
      </c>
      <c r="J2535" s="5" t="inlineStr">
        <is>
          <t>Onsite</t>
        </is>
      </c>
      <c r="K2535" s="5" t="n">
        <v>1</v>
      </c>
      <c r="L2535" s="5" t="n">
        <v>40</v>
      </c>
      <c r="M2535" s="5" t="n">
        <v>1</v>
      </c>
      <c r="N2535" s="41" t="n">
        <v>26250</v>
      </c>
      <c r="O2535" s="41" t="n">
        <v>0</v>
      </c>
      <c r="P2535" s="41" t="n">
        <v>2970</v>
      </c>
      <c r="Q2535" s="41" t="n">
        <v>0</v>
      </c>
      <c r="R2535" s="41" t="n">
        <v>0</v>
      </c>
      <c r="S2535" s="28">
        <f>L2535*Settings!$C$7</f>
        <v/>
      </c>
      <c r="T2535" s="34">
        <f>O2535+P2535+Q2535+R2535</f>
        <v/>
      </c>
      <c r="U2535" s="34">
        <f>N2535+T2535</f>
        <v/>
      </c>
      <c r="V2535" s="33">
        <f>N2535/S2535</f>
        <v/>
      </c>
      <c r="W2535" s="33">
        <f>T2535/S2535</f>
        <v/>
      </c>
      <c r="X2535" s="33">
        <f>U2535/S2535</f>
        <v/>
      </c>
      <c r="Y2535" s="4">
        <f>IF(T2535&gt;0,1,0)</f>
        <v/>
      </c>
      <c r="Z2535" s="4">
        <f>INDEX('Job Evaluation'!$I$5:$I$40,MATCH(G2535,'Job Evaluation'!$A$5:$A$40,0))</f>
        <v/>
      </c>
      <c r="AA2535" s="4">
        <f>SUMPRODUCT(($C$2:$C$3444=C2535)*($X$2:$X$3444&lt;X2535))+SUMPRODUCT(($C$2:C2535=C2535)*($X$2:X2535=X2535))</f>
        <v/>
      </c>
      <c r="AB2535" s="4">
        <f>MIN(4,INT((AA2535-1)*4/COUNTIF($C$2:$C$3444,C2535))+1)</f>
        <v/>
      </c>
    </row>
    <row r="2536">
      <c r="A2536" s="5" t="inlineStr">
        <is>
          <t>W02949</t>
        </is>
      </c>
      <c r="B2536" s="5" t="inlineStr">
        <is>
          <t>DE · Munich</t>
        </is>
      </c>
      <c r="C2536" s="5" t="inlineStr">
        <is>
          <t>DE</t>
        </is>
      </c>
      <c r="D2536" s="5" t="inlineStr">
        <is>
          <t>Munich</t>
        </is>
      </c>
      <c r="E2536" s="5" t="inlineStr">
        <is>
          <t>Tech</t>
        </is>
      </c>
      <c r="F2536" s="5" t="inlineStr">
        <is>
          <t>L1</t>
        </is>
      </c>
      <c r="G2536" s="5" t="inlineStr">
        <is>
          <t>Tech L1</t>
        </is>
      </c>
      <c r="H2536" s="5" t="inlineStr">
        <is>
          <t>F</t>
        </is>
      </c>
      <c r="I2536" s="5" t="inlineStr">
        <is>
          <t>Permanent</t>
        </is>
      </c>
      <c r="J2536" s="5" t="inlineStr">
        <is>
          <t>Hybrid</t>
        </is>
      </c>
      <c r="K2536" s="5" t="n">
        <v>1</v>
      </c>
      <c r="L2536" s="5" t="n">
        <v>40</v>
      </c>
      <c r="M2536" s="5" t="n">
        <v>5</v>
      </c>
      <c r="N2536" s="41" t="n">
        <v>48900</v>
      </c>
      <c r="O2536" s="41" t="n">
        <v>0</v>
      </c>
      <c r="P2536" s="41" t="n">
        <v>0</v>
      </c>
      <c r="Q2536" s="41" t="n">
        <v>0</v>
      </c>
      <c r="R2536" s="41" t="n">
        <v>0</v>
      </c>
      <c r="S2536" s="28">
        <f>L2536*Settings!$C$7</f>
        <v/>
      </c>
      <c r="T2536" s="34">
        <f>O2536+P2536+Q2536+R2536</f>
        <v/>
      </c>
      <c r="U2536" s="34">
        <f>N2536+T2536</f>
        <v/>
      </c>
      <c r="V2536" s="33">
        <f>N2536/S2536</f>
        <v/>
      </c>
      <c r="W2536" s="33">
        <f>T2536/S2536</f>
        <v/>
      </c>
      <c r="X2536" s="33">
        <f>U2536/S2536</f>
        <v/>
      </c>
      <c r="Y2536" s="4">
        <f>IF(T2536&gt;0,1,0)</f>
        <v/>
      </c>
      <c r="Z2536" s="4">
        <f>INDEX('Job Evaluation'!$I$5:$I$40,MATCH(G2536,'Job Evaluation'!$A$5:$A$40,0))</f>
        <v/>
      </c>
      <c r="AA2536" s="4">
        <f>SUMPRODUCT(($C$2:$C$3444=C2536)*($X$2:$X$3444&lt;X2536))+SUMPRODUCT(($C$2:C2536=C2536)*($X$2:X2536=X2536))</f>
        <v/>
      </c>
      <c r="AB2536" s="4">
        <f>MIN(4,INT((AA2536-1)*4/COUNTIF($C$2:$C$3444,C2536))+1)</f>
        <v/>
      </c>
    </row>
    <row r="2537">
      <c r="A2537" s="5" t="inlineStr">
        <is>
          <t>W02950</t>
        </is>
      </c>
      <c r="B2537" s="5" t="inlineStr">
        <is>
          <t>DE · Munich</t>
        </is>
      </c>
      <c r="C2537" s="5" t="inlineStr">
        <is>
          <t>DE</t>
        </is>
      </c>
      <c r="D2537" s="5" t="inlineStr">
        <is>
          <t>Munich</t>
        </is>
      </c>
      <c r="E2537" s="5" t="inlineStr">
        <is>
          <t>Finance</t>
        </is>
      </c>
      <c r="F2537" s="5" t="inlineStr">
        <is>
          <t>L2</t>
        </is>
      </c>
      <c r="G2537" s="5" t="inlineStr">
        <is>
          <t>Finance L2</t>
        </is>
      </c>
      <c r="H2537" s="5" t="inlineStr">
        <is>
          <t>M</t>
        </is>
      </c>
      <c r="I2537" s="5" t="inlineStr">
        <is>
          <t>Permanent</t>
        </is>
      </c>
      <c r="J2537" s="5" t="inlineStr">
        <is>
          <t>Onsite</t>
        </is>
      </c>
      <c r="K2537" s="5" t="n">
        <v>1</v>
      </c>
      <c r="L2537" s="5" t="n">
        <v>40</v>
      </c>
      <c r="M2537" s="5" t="n">
        <v>4</v>
      </c>
      <c r="N2537" s="41" t="n">
        <v>46300</v>
      </c>
      <c r="O2537" s="41" t="n">
        <v>0</v>
      </c>
      <c r="P2537" s="41" t="n">
        <v>0</v>
      </c>
      <c r="Q2537" s="41" t="n">
        <v>0</v>
      </c>
      <c r="R2537" s="41" t="n">
        <v>0</v>
      </c>
      <c r="S2537" s="28">
        <f>L2537*Settings!$C$7</f>
        <v/>
      </c>
      <c r="T2537" s="34">
        <f>O2537+P2537+Q2537+R2537</f>
        <v/>
      </c>
      <c r="U2537" s="34">
        <f>N2537+T2537</f>
        <v/>
      </c>
      <c r="V2537" s="33">
        <f>N2537/S2537</f>
        <v/>
      </c>
      <c r="W2537" s="33">
        <f>T2537/S2537</f>
        <v/>
      </c>
      <c r="X2537" s="33">
        <f>U2537/S2537</f>
        <v/>
      </c>
      <c r="Y2537" s="4">
        <f>IF(T2537&gt;0,1,0)</f>
        <v/>
      </c>
      <c r="Z2537" s="4">
        <f>INDEX('Job Evaluation'!$I$5:$I$40,MATCH(G2537,'Job Evaluation'!$A$5:$A$40,0))</f>
        <v/>
      </c>
      <c r="AA2537" s="4">
        <f>SUMPRODUCT(($C$2:$C$3444=C2537)*($X$2:$X$3444&lt;X2537))+SUMPRODUCT(($C$2:C2537=C2537)*($X$2:X2537=X2537))</f>
        <v/>
      </c>
      <c r="AB2537" s="4">
        <f>MIN(4,INT((AA2537-1)*4/COUNTIF($C$2:$C$3444,C2537))+1)</f>
        <v/>
      </c>
    </row>
    <row r="2538">
      <c r="A2538" s="5" t="inlineStr">
        <is>
          <t>W02951</t>
        </is>
      </c>
      <c r="B2538" s="5" t="inlineStr">
        <is>
          <t>IT · Milan</t>
        </is>
      </c>
      <c r="C2538" s="5" t="inlineStr">
        <is>
          <t>IT</t>
        </is>
      </c>
      <c r="D2538" s="5" t="inlineStr">
        <is>
          <t>Milan</t>
        </is>
      </c>
      <c r="E2538" s="5" t="inlineStr">
        <is>
          <t>Operations</t>
        </is>
      </c>
      <c r="F2538" s="5" t="inlineStr">
        <is>
          <t>L6</t>
        </is>
      </c>
      <c r="G2538" s="5" t="inlineStr">
        <is>
          <t>Operations L6</t>
        </is>
      </c>
      <c r="H2538" s="5" t="inlineStr">
        <is>
          <t>F</t>
        </is>
      </c>
      <c r="I2538" s="5" t="inlineStr">
        <is>
          <t>Fixed-term</t>
        </is>
      </c>
      <c r="J2538" s="5" t="inlineStr">
        <is>
          <t>Remote</t>
        </is>
      </c>
      <c r="K2538" s="5" t="n">
        <v>1</v>
      </c>
      <c r="L2538" s="5" t="n">
        <v>40</v>
      </c>
      <c r="M2538" s="5" t="n">
        <v>3</v>
      </c>
      <c r="N2538" s="41" t="n">
        <v>91350</v>
      </c>
      <c r="O2538" s="41" t="n">
        <v>20310</v>
      </c>
      <c r="P2538" s="41" t="n">
        <v>0</v>
      </c>
      <c r="Q2538" s="41" t="n">
        <v>0</v>
      </c>
      <c r="R2538" s="41" t="n">
        <v>6000</v>
      </c>
      <c r="S2538" s="28">
        <f>L2538*Settings!$C$7</f>
        <v/>
      </c>
      <c r="T2538" s="34">
        <f>O2538+P2538+Q2538+R2538</f>
        <v/>
      </c>
      <c r="U2538" s="34">
        <f>N2538+T2538</f>
        <v/>
      </c>
      <c r="V2538" s="33">
        <f>N2538/S2538</f>
        <v/>
      </c>
      <c r="W2538" s="33">
        <f>T2538/S2538</f>
        <v/>
      </c>
      <c r="X2538" s="33">
        <f>U2538/S2538</f>
        <v/>
      </c>
      <c r="Y2538" s="4">
        <f>IF(T2538&gt;0,1,0)</f>
        <v/>
      </c>
      <c r="Z2538" s="4">
        <f>INDEX('Job Evaluation'!$I$5:$I$40,MATCH(G2538,'Job Evaluation'!$A$5:$A$40,0))</f>
        <v/>
      </c>
      <c r="AA2538" s="4">
        <f>SUMPRODUCT(($C$2:$C$3444=C2538)*($X$2:$X$3444&lt;X2538))+SUMPRODUCT(($C$2:C2538=C2538)*($X$2:X2538=X2538))</f>
        <v/>
      </c>
      <c r="AB2538" s="4">
        <f>MIN(4,INT((AA2538-1)*4/COUNTIF($C$2:$C$3444,C2538))+1)</f>
        <v/>
      </c>
    </row>
    <row r="2539">
      <c r="A2539" s="5" t="inlineStr">
        <is>
          <t>W02953</t>
        </is>
      </c>
      <c r="B2539" s="5" t="inlineStr">
        <is>
          <t>DE · Munich</t>
        </is>
      </c>
      <c r="C2539" s="5" t="inlineStr">
        <is>
          <t>DE</t>
        </is>
      </c>
      <c r="D2539" s="5" t="inlineStr">
        <is>
          <t>Munich</t>
        </is>
      </c>
      <c r="E2539" s="5" t="inlineStr">
        <is>
          <t>Operations</t>
        </is>
      </c>
      <c r="F2539" s="5" t="inlineStr">
        <is>
          <t>L2</t>
        </is>
      </c>
      <c r="G2539" s="5" t="inlineStr">
        <is>
          <t>Operations L2</t>
        </is>
      </c>
      <c r="H2539" s="5" t="inlineStr">
        <is>
          <t>M</t>
        </is>
      </c>
      <c r="I2539" s="5" t="inlineStr">
        <is>
          <t>Permanent</t>
        </is>
      </c>
      <c r="J2539" s="5" t="inlineStr">
        <is>
          <t>Remote</t>
        </is>
      </c>
      <c r="K2539" s="5" t="n">
        <v>0.8</v>
      </c>
      <c r="L2539" s="5" t="n">
        <v>32</v>
      </c>
      <c r="M2539" s="5" t="n">
        <v>3</v>
      </c>
      <c r="N2539" s="41" t="n">
        <v>33320</v>
      </c>
      <c r="O2539" s="41" t="n">
        <v>0</v>
      </c>
      <c r="P2539" s="41" t="n">
        <v>0</v>
      </c>
      <c r="Q2539" s="41" t="n">
        <v>0</v>
      </c>
      <c r="R2539" s="41" t="n">
        <v>0</v>
      </c>
      <c r="S2539" s="28">
        <f>L2539*Settings!$C$7</f>
        <v/>
      </c>
      <c r="T2539" s="34">
        <f>O2539+P2539+Q2539+R2539</f>
        <v/>
      </c>
      <c r="U2539" s="34">
        <f>N2539+T2539</f>
        <v/>
      </c>
      <c r="V2539" s="33">
        <f>N2539/S2539</f>
        <v/>
      </c>
      <c r="W2539" s="33">
        <f>T2539/S2539</f>
        <v/>
      </c>
      <c r="X2539" s="33">
        <f>U2539/S2539</f>
        <v/>
      </c>
      <c r="Y2539" s="4">
        <f>IF(T2539&gt;0,1,0)</f>
        <v/>
      </c>
      <c r="Z2539" s="4">
        <f>INDEX('Job Evaluation'!$I$5:$I$40,MATCH(G2539,'Job Evaluation'!$A$5:$A$40,0))</f>
        <v/>
      </c>
      <c r="AA2539" s="4">
        <f>SUMPRODUCT(($C$2:$C$3444=C2539)*($X$2:$X$3444&lt;X2539))+SUMPRODUCT(($C$2:C2539=C2539)*($X$2:X2539=X2539))</f>
        <v/>
      </c>
      <c r="AB2539" s="4">
        <f>MIN(4,INT((AA2539-1)*4/COUNTIF($C$2:$C$3444,C2539))+1)</f>
        <v/>
      </c>
    </row>
    <row r="2540">
      <c r="A2540" s="5" t="inlineStr">
        <is>
          <t>W02954</t>
        </is>
      </c>
      <c r="B2540" s="5" t="inlineStr">
        <is>
          <t>ES · Barcelona</t>
        </is>
      </c>
      <c r="C2540" s="5" t="inlineStr">
        <is>
          <t>ES</t>
        </is>
      </c>
      <c r="D2540" s="5" t="inlineStr">
        <is>
          <t>Barcelona</t>
        </is>
      </c>
      <c r="E2540" s="5" t="inlineStr">
        <is>
          <t>Operations</t>
        </is>
      </c>
      <c r="F2540" s="5" t="inlineStr">
        <is>
          <t>L3</t>
        </is>
      </c>
      <c r="G2540" s="5" t="inlineStr">
        <is>
          <t>Operations L3</t>
        </is>
      </c>
      <c r="H2540" s="5" t="inlineStr">
        <is>
          <t>F</t>
        </is>
      </c>
      <c r="I2540" s="5" t="inlineStr">
        <is>
          <t>Permanent</t>
        </is>
      </c>
      <c r="J2540" s="5" t="inlineStr">
        <is>
          <t>Onsite</t>
        </is>
      </c>
      <c r="K2540" s="5" t="n">
        <v>1</v>
      </c>
      <c r="L2540" s="5" t="n">
        <v>40</v>
      </c>
      <c r="M2540" s="5" t="n">
        <v>4</v>
      </c>
      <c r="N2540" s="41" t="n">
        <v>41700</v>
      </c>
      <c r="O2540" s="41" t="n">
        <v>2470</v>
      </c>
      <c r="P2540" s="41" t="n">
        <v>0</v>
      </c>
      <c r="Q2540" s="41" t="n">
        <v>1200</v>
      </c>
      <c r="R2540" s="41" t="n">
        <v>0</v>
      </c>
      <c r="S2540" s="28">
        <f>L2540*Settings!$C$7</f>
        <v/>
      </c>
      <c r="T2540" s="34">
        <f>O2540+P2540+Q2540+R2540</f>
        <v/>
      </c>
      <c r="U2540" s="34">
        <f>N2540+T2540</f>
        <v/>
      </c>
      <c r="V2540" s="33">
        <f>N2540/S2540</f>
        <v/>
      </c>
      <c r="W2540" s="33">
        <f>T2540/S2540</f>
        <v/>
      </c>
      <c r="X2540" s="33">
        <f>U2540/S2540</f>
        <v/>
      </c>
      <c r="Y2540" s="4">
        <f>IF(T2540&gt;0,1,0)</f>
        <v/>
      </c>
      <c r="Z2540" s="4">
        <f>INDEX('Job Evaluation'!$I$5:$I$40,MATCH(G2540,'Job Evaluation'!$A$5:$A$40,0))</f>
        <v/>
      </c>
      <c r="AA2540" s="4">
        <f>SUMPRODUCT(($C$2:$C$3444=C2540)*($X$2:$X$3444&lt;X2540))+SUMPRODUCT(($C$2:C2540=C2540)*($X$2:X2540=X2540))</f>
        <v/>
      </c>
      <c r="AB2540" s="4">
        <f>MIN(4,INT((AA2540-1)*4/COUNTIF($C$2:$C$3444,C2540))+1)</f>
        <v/>
      </c>
    </row>
    <row r="2541">
      <c r="A2541" s="5" t="inlineStr">
        <is>
          <t>W02955</t>
        </is>
      </c>
      <c r="B2541" s="5" t="inlineStr">
        <is>
          <t>PL · Kraków</t>
        </is>
      </c>
      <c r="C2541" s="5" t="inlineStr">
        <is>
          <t>PL</t>
        </is>
      </c>
      <c r="D2541" s="5" t="inlineStr">
        <is>
          <t>Krakow</t>
        </is>
      </c>
      <c r="E2541" s="5" t="inlineStr">
        <is>
          <t>Operations</t>
        </is>
      </c>
      <c r="F2541" s="5" t="inlineStr">
        <is>
          <t>L1</t>
        </is>
      </c>
      <c r="G2541" s="5" t="inlineStr">
        <is>
          <t>Operations L1</t>
        </is>
      </c>
      <c r="H2541" s="5" t="inlineStr">
        <is>
          <t>F</t>
        </is>
      </c>
      <c r="I2541" s="5" t="inlineStr">
        <is>
          <t>Permanent</t>
        </is>
      </c>
      <c r="J2541" s="5" t="inlineStr">
        <is>
          <t>Hybrid</t>
        </is>
      </c>
      <c r="K2541" s="5" t="n">
        <v>0.8</v>
      </c>
      <c r="L2541" s="5" t="n">
        <v>32</v>
      </c>
      <c r="M2541" s="5" t="n">
        <v>4</v>
      </c>
      <c r="N2541" s="41" t="n">
        <v>17440</v>
      </c>
      <c r="O2541" s="41" t="n">
        <v>0</v>
      </c>
      <c r="P2541" s="41" t="n">
        <v>0</v>
      </c>
      <c r="Q2541" s="41" t="n">
        <v>0</v>
      </c>
      <c r="R2541" s="41" t="n">
        <v>0</v>
      </c>
      <c r="S2541" s="28">
        <f>L2541*Settings!$C$7</f>
        <v/>
      </c>
      <c r="T2541" s="34">
        <f>O2541+P2541+Q2541+R2541</f>
        <v/>
      </c>
      <c r="U2541" s="34">
        <f>N2541+T2541</f>
        <v/>
      </c>
      <c r="V2541" s="33">
        <f>N2541/S2541</f>
        <v/>
      </c>
      <c r="W2541" s="33">
        <f>T2541/S2541</f>
        <v/>
      </c>
      <c r="X2541" s="33">
        <f>U2541/S2541</f>
        <v/>
      </c>
      <c r="Y2541" s="4">
        <f>IF(T2541&gt;0,1,0)</f>
        <v/>
      </c>
      <c r="Z2541" s="4">
        <f>INDEX('Job Evaluation'!$I$5:$I$40,MATCH(G2541,'Job Evaluation'!$A$5:$A$40,0))</f>
        <v/>
      </c>
      <c r="AA2541" s="4">
        <f>SUMPRODUCT(($C$2:$C$3444=C2541)*($X$2:$X$3444&lt;X2541))+SUMPRODUCT(($C$2:C2541=C2541)*($X$2:X2541=X2541))</f>
        <v/>
      </c>
      <c r="AB2541" s="4">
        <f>MIN(4,INT((AA2541-1)*4/COUNTIF($C$2:$C$3444,C2541))+1)</f>
        <v/>
      </c>
    </row>
    <row r="2542">
      <c r="A2542" s="5" t="inlineStr">
        <is>
          <t>W02956</t>
        </is>
      </c>
      <c r="B2542" s="5" t="inlineStr">
        <is>
          <t>PL · Kraków</t>
        </is>
      </c>
      <c r="C2542" s="5" t="inlineStr">
        <is>
          <t>PL</t>
        </is>
      </c>
      <c r="D2542" s="5" t="inlineStr">
        <is>
          <t>Krakow</t>
        </is>
      </c>
      <c r="E2542" s="5" t="inlineStr">
        <is>
          <t>Sales</t>
        </is>
      </c>
      <c r="F2542" s="5" t="inlineStr">
        <is>
          <t>L3</t>
        </is>
      </c>
      <c r="G2542" s="5" t="inlineStr">
        <is>
          <t>Sales L3</t>
        </is>
      </c>
      <c r="H2542" s="5" t="inlineStr">
        <is>
          <t>M</t>
        </is>
      </c>
      <c r="I2542" s="5" t="inlineStr">
        <is>
          <t>Fixed-term</t>
        </is>
      </c>
      <c r="J2542" s="5" t="inlineStr">
        <is>
          <t>Onsite</t>
        </is>
      </c>
      <c r="K2542" s="5" t="n">
        <v>1</v>
      </c>
      <c r="L2542" s="5" t="n">
        <v>40</v>
      </c>
      <c r="M2542" s="5" t="n">
        <v>4</v>
      </c>
      <c r="N2542" s="41" t="n">
        <v>35800</v>
      </c>
      <c r="O2542" s="41" t="n">
        <v>2200</v>
      </c>
      <c r="P2542" s="41" t="n">
        <v>3510</v>
      </c>
      <c r="Q2542" s="41" t="n">
        <v>0</v>
      </c>
      <c r="R2542" s="41" t="n">
        <v>0</v>
      </c>
      <c r="S2542" s="28">
        <f>L2542*Settings!$C$7</f>
        <v/>
      </c>
      <c r="T2542" s="34">
        <f>O2542+P2542+Q2542+R2542</f>
        <v/>
      </c>
      <c r="U2542" s="34">
        <f>N2542+T2542</f>
        <v/>
      </c>
      <c r="V2542" s="33">
        <f>N2542/S2542</f>
        <v/>
      </c>
      <c r="W2542" s="33">
        <f>T2542/S2542</f>
        <v/>
      </c>
      <c r="X2542" s="33">
        <f>U2542/S2542</f>
        <v/>
      </c>
      <c r="Y2542" s="4">
        <f>IF(T2542&gt;0,1,0)</f>
        <v/>
      </c>
      <c r="Z2542" s="4">
        <f>INDEX('Job Evaluation'!$I$5:$I$40,MATCH(G2542,'Job Evaluation'!$A$5:$A$40,0))</f>
        <v/>
      </c>
      <c r="AA2542" s="4">
        <f>SUMPRODUCT(($C$2:$C$3444=C2542)*($X$2:$X$3444&lt;X2542))+SUMPRODUCT(($C$2:C2542=C2542)*($X$2:X2542=X2542))</f>
        <v/>
      </c>
      <c r="AB2542" s="4">
        <f>MIN(4,INT((AA2542-1)*4/COUNTIF($C$2:$C$3444,C2542))+1)</f>
        <v/>
      </c>
    </row>
    <row r="2543">
      <c r="A2543" s="5" t="inlineStr">
        <is>
          <t>W02957</t>
        </is>
      </c>
      <c r="B2543" s="5" t="inlineStr">
        <is>
          <t>IT · Milan</t>
        </is>
      </c>
      <c r="C2543" s="5" t="inlineStr">
        <is>
          <t>IT</t>
        </is>
      </c>
      <c r="D2543" s="5" t="inlineStr">
        <is>
          <t>Milan</t>
        </is>
      </c>
      <c r="E2543" s="5" t="inlineStr">
        <is>
          <t>Operations</t>
        </is>
      </c>
      <c r="F2543" s="5" t="inlineStr">
        <is>
          <t>L1</t>
        </is>
      </c>
      <c r="G2543" s="5" t="inlineStr">
        <is>
          <t>Operations L1</t>
        </is>
      </c>
      <c r="H2543" s="5" t="inlineStr">
        <is>
          <t>M</t>
        </is>
      </c>
      <c r="I2543" s="5" t="inlineStr">
        <is>
          <t>Permanent</t>
        </is>
      </c>
      <c r="J2543" s="5" t="inlineStr">
        <is>
          <t>Hybrid</t>
        </is>
      </c>
      <c r="K2543" s="5" t="n">
        <v>1</v>
      </c>
      <c r="L2543" s="5" t="n">
        <v>40</v>
      </c>
      <c r="M2543" s="5" t="n">
        <v>3</v>
      </c>
      <c r="N2543" s="41" t="n">
        <v>19850</v>
      </c>
      <c r="O2543" s="41" t="n">
        <v>0</v>
      </c>
      <c r="P2543" s="41" t="n">
        <v>0</v>
      </c>
      <c r="Q2543" s="41" t="n">
        <v>0</v>
      </c>
      <c r="R2543" s="41" t="n">
        <v>0</v>
      </c>
      <c r="S2543" s="28">
        <f>L2543*Settings!$C$7</f>
        <v/>
      </c>
      <c r="T2543" s="34">
        <f>O2543+P2543+Q2543+R2543</f>
        <v/>
      </c>
      <c r="U2543" s="34">
        <f>N2543+T2543</f>
        <v/>
      </c>
      <c r="V2543" s="33">
        <f>N2543/S2543</f>
        <v/>
      </c>
      <c r="W2543" s="33">
        <f>T2543/S2543</f>
        <v/>
      </c>
      <c r="X2543" s="33">
        <f>U2543/S2543</f>
        <v/>
      </c>
      <c r="Y2543" s="4">
        <f>IF(T2543&gt;0,1,0)</f>
        <v/>
      </c>
      <c r="Z2543" s="4">
        <f>INDEX('Job Evaluation'!$I$5:$I$40,MATCH(G2543,'Job Evaluation'!$A$5:$A$40,0))</f>
        <v/>
      </c>
      <c r="AA2543" s="4">
        <f>SUMPRODUCT(($C$2:$C$3444=C2543)*($X$2:$X$3444&lt;X2543))+SUMPRODUCT(($C$2:C2543=C2543)*($X$2:X2543=X2543))</f>
        <v/>
      </c>
      <c r="AB2543" s="4">
        <f>MIN(4,INT((AA2543-1)*4/COUNTIF($C$2:$C$3444,C2543))+1)</f>
        <v/>
      </c>
    </row>
    <row r="2544">
      <c r="A2544" s="5" t="inlineStr">
        <is>
          <t>W02958</t>
        </is>
      </c>
      <c r="B2544" s="5" t="inlineStr">
        <is>
          <t>IT · Milan</t>
        </is>
      </c>
      <c r="C2544" s="5" t="inlineStr">
        <is>
          <t>IT</t>
        </is>
      </c>
      <c r="D2544" s="5" t="inlineStr">
        <is>
          <t>Milan</t>
        </is>
      </c>
      <c r="E2544" s="5" t="inlineStr">
        <is>
          <t>Customer Service</t>
        </is>
      </c>
      <c r="F2544" s="5" t="inlineStr">
        <is>
          <t>L4</t>
        </is>
      </c>
      <c r="G2544" s="5" t="inlineStr">
        <is>
          <t>Customer Service L4</t>
        </is>
      </c>
      <c r="H2544" s="5" t="inlineStr">
        <is>
          <t>F</t>
        </is>
      </c>
      <c r="I2544" s="5" t="inlineStr">
        <is>
          <t>Permanent</t>
        </is>
      </c>
      <c r="J2544" s="5" t="inlineStr">
        <is>
          <t>Hybrid</t>
        </is>
      </c>
      <c r="K2544" s="5" t="n">
        <v>1</v>
      </c>
      <c r="L2544" s="5" t="n">
        <v>40</v>
      </c>
      <c r="M2544" s="5" t="n">
        <v>3</v>
      </c>
      <c r="N2544" s="41" t="n">
        <v>56250</v>
      </c>
      <c r="O2544" s="41" t="n">
        <v>4090</v>
      </c>
      <c r="P2544" s="41" t="n">
        <v>0</v>
      </c>
      <c r="Q2544" s="41" t="n">
        <v>0</v>
      </c>
      <c r="R2544" s="41" t="n">
        <v>0</v>
      </c>
      <c r="S2544" s="28">
        <f>L2544*Settings!$C$7</f>
        <v/>
      </c>
      <c r="T2544" s="34">
        <f>O2544+P2544+Q2544+R2544</f>
        <v/>
      </c>
      <c r="U2544" s="34">
        <f>N2544+T2544</f>
        <v/>
      </c>
      <c r="V2544" s="33">
        <f>N2544/S2544</f>
        <v/>
      </c>
      <c r="W2544" s="33">
        <f>T2544/S2544</f>
        <v/>
      </c>
      <c r="X2544" s="33">
        <f>U2544/S2544</f>
        <v/>
      </c>
      <c r="Y2544" s="4">
        <f>IF(T2544&gt;0,1,0)</f>
        <v/>
      </c>
      <c r="Z2544" s="4">
        <f>INDEX('Job Evaluation'!$I$5:$I$40,MATCH(G2544,'Job Evaluation'!$A$5:$A$40,0))</f>
        <v/>
      </c>
      <c r="AA2544" s="4">
        <f>SUMPRODUCT(($C$2:$C$3444=C2544)*($X$2:$X$3444&lt;X2544))+SUMPRODUCT(($C$2:C2544=C2544)*($X$2:X2544=X2544))</f>
        <v/>
      </c>
      <c r="AB2544" s="4">
        <f>MIN(4,INT((AA2544-1)*4/COUNTIF($C$2:$C$3444,C2544))+1)</f>
        <v/>
      </c>
    </row>
    <row r="2545">
      <c r="A2545" s="5" t="inlineStr">
        <is>
          <t>W02959</t>
        </is>
      </c>
      <c r="B2545" s="5" t="inlineStr">
        <is>
          <t>IT · Milan</t>
        </is>
      </c>
      <c r="C2545" s="5" t="inlineStr">
        <is>
          <t>IT</t>
        </is>
      </c>
      <c r="D2545" s="5" t="inlineStr">
        <is>
          <t>Milan</t>
        </is>
      </c>
      <c r="E2545" s="5" t="inlineStr">
        <is>
          <t>Customer Service</t>
        </is>
      </c>
      <c r="F2545" s="5" t="inlineStr">
        <is>
          <t>L2</t>
        </is>
      </c>
      <c r="G2545" s="5" t="inlineStr">
        <is>
          <t>Customer Service L2</t>
        </is>
      </c>
      <c r="H2545" s="5" t="inlineStr">
        <is>
          <t>M</t>
        </is>
      </c>
      <c r="I2545" s="5" t="inlineStr">
        <is>
          <t>Permanent</t>
        </is>
      </c>
      <c r="J2545" s="5" t="inlineStr">
        <is>
          <t>Onsite</t>
        </is>
      </c>
      <c r="K2545" s="5" t="n">
        <v>1</v>
      </c>
      <c r="L2545" s="5" t="n">
        <v>40</v>
      </c>
      <c r="M2545" s="5" t="n">
        <v>3</v>
      </c>
      <c r="N2545" s="41" t="n">
        <v>30750</v>
      </c>
      <c r="O2545" s="41" t="n">
        <v>0</v>
      </c>
      <c r="P2545" s="41" t="n">
        <v>0</v>
      </c>
      <c r="Q2545" s="41" t="n">
        <v>1320</v>
      </c>
      <c r="R2545" s="41" t="n">
        <v>0</v>
      </c>
      <c r="S2545" s="28">
        <f>L2545*Settings!$C$7</f>
        <v/>
      </c>
      <c r="T2545" s="34">
        <f>O2545+P2545+Q2545+R2545</f>
        <v/>
      </c>
      <c r="U2545" s="34">
        <f>N2545+T2545</f>
        <v/>
      </c>
      <c r="V2545" s="33">
        <f>N2545/S2545</f>
        <v/>
      </c>
      <c r="W2545" s="33">
        <f>T2545/S2545</f>
        <v/>
      </c>
      <c r="X2545" s="33">
        <f>U2545/S2545</f>
        <v/>
      </c>
      <c r="Y2545" s="4">
        <f>IF(T2545&gt;0,1,0)</f>
        <v/>
      </c>
      <c r="Z2545" s="4">
        <f>INDEX('Job Evaluation'!$I$5:$I$40,MATCH(G2545,'Job Evaluation'!$A$5:$A$40,0))</f>
        <v/>
      </c>
      <c r="AA2545" s="4">
        <f>SUMPRODUCT(($C$2:$C$3444=C2545)*($X$2:$X$3444&lt;X2545))+SUMPRODUCT(($C$2:C2545=C2545)*($X$2:X2545=X2545))</f>
        <v/>
      </c>
      <c r="AB2545" s="4">
        <f>MIN(4,INT((AA2545-1)*4/COUNTIF($C$2:$C$3444,C2545))+1)</f>
        <v/>
      </c>
    </row>
    <row r="2546">
      <c r="A2546" s="5" t="inlineStr">
        <is>
          <t>W02960</t>
        </is>
      </c>
      <c r="B2546" s="5" t="inlineStr">
        <is>
          <t>PL · Kraków</t>
        </is>
      </c>
      <c r="C2546" s="5" t="inlineStr">
        <is>
          <t>PL</t>
        </is>
      </c>
      <c r="D2546" s="5" t="inlineStr">
        <is>
          <t>Krakow</t>
        </is>
      </c>
      <c r="E2546" s="5" t="inlineStr">
        <is>
          <t>Operations</t>
        </is>
      </c>
      <c r="F2546" s="5" t="inlineStr">
        <is>
          <t>L1</t>
        </is>
      </c>
      <c r="G2546" s="5" t="inlineStr">
        <is>
          <t>Operations L1</t>
        </is>
      </c>
      <c r="H2546" s="5" t="inlineStr">
        <is>
          <t>M</t>
        </is>
      </c>
      <c r="I2546" s="5" t="inlineStr">
        <is>
          <t>Permanent</t>
        </is>
      </c>
      <c r="J2546" s="5" t="inlineStr">
        <is>
          <t>Hybrid</t>
        </is>
      </c>
      <c r="K2546" s="5" t="n">
        <v>1</v>
      </c>
      <c r="L2546" s="5" t="n">
        <v>40</v>
      </c>
      <c r="M2546" s="5" t="n">
        <v>2</v>
      </c>
      <c r="N2546" s="41" t="n">
        <v>18800</v>
      </c>
      <c r="O2546" s="41" t="n">
        <v>0</v>
      </c>
      <c r="P2546" s="41" t="n">
        <v>0</v>
      </c>
      <c r="Q2546" s="41" t="n">
        <v>0</v>
      </c>
      <c r="R2546" s="41" t="n">
        <v>0</v>
      </c>
      <c r="S2546" s="28">
        <f>L2546*Settings!$C$7</f>
        <v/>
      </c>
      <c r="T2546" s="34">
        <f>O2546+P2546+Q2546+R2546</f>
        <v/>
      </c>
      <c r="U2546" s="34">
        <f>N2546+T2546</f>
        <v/>
      </c>
      <c r="V2546" s="33">
        <f>N2546/S2546</f>
        <v/>
      </c>
      <c r="W2546" s="33">
        <f>T2546/S2546</f>
        <v/>
      </c>
      <c r="X2546" s="33">
        <f>U2546/S2546</f>
        <v/>
      </c>
      <c r="Y2546" s="4">
        <f>IF(T2546&gt;0,1,0)</f>
        <v/>
      </c>
      <c r="Z2546" s="4">
        <f>INDEX('Job Evaluation'!$I$5:$I$40,MATCH(G2546,'Job Evaluation'!$A$5:$A$40,0))</f>
        <v/>
      </c>
      <c r="AA2546" s="4">
        <f>SUMPRODUCT(($C$2:$C$3444=C2546)*($X$2:$X$3444&lt;X2546))+SUMPRODUCT(($C$2:C2546=C2546)*($X$2:X2546=X2546))</f>
        <v/>
      </c>
      <c r="AB2546" s="4">
        <f>MIN(4,INT((AA2546-1)*4/COUNTIF($C$2:$C$3444,C2546))+1)</f>
        <v/>
      </c>
    </row>
    <row r="2547">
      <c r="A2547" s="5" t="inlineStr">
        <is>
          <t>W02961</t>
        </is>
      </c>
      <c r="B2547" s="5" t="inlineStr">
        <is>
          <t>DE · Munich</t>
        </is>
      </c>
      <c r="C2547" s="5" t="inlineStr">
        <is>
          <t>DE</t>
        </is>
      </c>
      <c r="D2547" s="5" t="inlineStr">
        <is>
          <t>Munich</t>
        </is>
      </c>
      <c r="E2547" s="5" t="inlineStr">
        <is>
          <t>Customer Service</t>
        </is>
      </c>
      <c r="F2547" s="5" t="inlineStr">
        <is>
          <t>L4</t>
        </is>
      </c>
      <c r="G2547" s="5" t="inlineStr">
        <is>
          <t>Customer Service L4</t>
        </is>
      </c>
      <c r="H2547" s="5" t="inlineStr">
        <is>
          <t>M</t>
        </is>
      </c>
      <c r="I2547" s="5" t="inlineStr">
        <is>
          <t>Fixed-term</t>
        </is>
      </c>
      <c r="J2547" s="5" t="inlineStr">
        <is>
          <t>Hybrid</t>
        </is>
      </c>
      <c r="K2547" s="5" t="n">
        <v>1</v>
      </c>
      <c r="L2547" s="5" t="n">
        <v>40</v>
      </c>
      <c r="M2547" s="5" t="n">
        <v>3</v>
      </c>
      <c r="N2547" s="41" t="n">
        <v>65100</v>
      </c>
      <c r="O2547" s="41" t="n">
        <v>5860</v>
      </c>
      <c r="P2547" s="41" t="n">
        <v>0</v>
      </c>
      <c r="Q2547" s="41" t="n">
        <v>0</v>
      </c>
      <c r="R2547" s="41" t="n">
        <v>0</v>
      </c>
      <c r="S2547" s="28">
        <f>L2547*Settings!$C$7</f>
        <v/>
      </c>
      <c r="T2547" s="34">
        <f>O2547+P2547+Q2547+R2547</f>
        <v/>
      </c>
      <c r="U2547" s="34">
        <f>N2547+T2547</f>
        <v/>
      </c>
      <c r="V2547" s="33">
        <f>N2547/S2547</f>
        <v/>
      </c>
      <c r="W2547" s="33">
        <f>T2547/S2547</f>
        <v/>
      </c>
      <c r="X2547" s="33">
        <f>U2547/S2547</f>
        <v/>
      </c>
      <c r="Y2547" s="4">
        <f>IF(T2547&gt;0,1,0)</f>
        <v/>
      </c>
      <c r="Z2547" s="4">
        <f>INDEX('Job Evaluation'!$I$5:$I$40,MATCH(G2547,'Job Evaluation'!$A$5:$A$40,0))</f>
        <v/>
      </c>
      <c r="AA2547" s="4">
        <f>SUMPRODUCT(($C$2:$C$3444=C2547)*($X$2:$X$3444&lt;X2547))+SUMPRODUCT(($C$2:C2547=C2547)*($X$2:X2547=X2547))</f>
        <v/>
      </c>
      <c r="AB2547" s="4">
        <f>MIN(4,INT((AA2547-1)*4/COUNTIF($C$2:$C$3444,C2547))+1)</f>
        <v/>
      </c>
    </row>
    <row r="2548">
      <c r="A2548" s="5" t="inlineStr">
        <is>
          <t>W02962</t>
        </is>
      </c>
      <c r="B2548" s="5" t="inlineStr">
        <is>
          <t>PL · Kraków</t>
        </is>
      </c>
      <c r="C2548" s="5" t="inlineStr">
        <is>
          <t>PL</t>
        </is>
      </c>
      <c r="D2548" s="5" t="inlineStr">
        <is>
          <t>Krakow</t>
        </is>
      </c>
      <c r="E2548" s="5" t="inlineStr">
        <is>
          <t>Customer Service</t>
        </is>
      </c>
      <c r="F2548" s="5" t="inlineStr">
        <is>
          <t>L5</t>
        </is>
      </c>
      <c r="G2548" s="5" t="inlineStr">
        <is>
          <t>Customer Service L5</t>
        </is>
      </c>
      <c r="H2548" s="5" t="inlineStr">
        <is>
          <t>F</t>
        </is>
      </c>
      <c r="I2548" s="5" t="inlineStr">
        <is>
          <t>Fixed-term</t>
        </is>
      </c>
      <c r="J2548" s="5" t="inlineStr">
        <is>
          <t>Hybrid</t>
        </is>
      </c>
      <c r="K2548" s="5" t="n">
        <v>1</v>
      </c>
      <c r="L2548" s="5" t="n">
        <v>40</v>
      </c>
      <c r="M2548" s="5" t="n">
        <v>4</v>
      </c>
      <c r="N2548" s="41" t="n">
        <v>52650</v>
      </c>
      <c r="O2548" s="41" t="n">
        <v>7970</v>
      </c>
      <c r="P2548" s="41" t="n">
        <v>0</v>
      </c>
      <c r="Q2548" s="41" t="n">
        <v>0</v>
      </c>
      <c r="R2548" s="41" t="n">
        <v>4200</v>
      </c>
      <c r="S2548" s="28">
        <f>L2548*Settings!$C$7</f>
        <v/>
      </c>
      <c r="T2548" s="34">
        <f>O2548+P2548+Q2548+R2548</f>
        <v/>
      </c>
      <c r="U2548" s="34">
        <f>N2548+T2548</f>
        <v/>
      </c>
      <c r="V2548" s="33">
        <f>N2548/S2548</f>
        <v/>
      </c>
      <c r="W2548" s="33">
        <f>T2548/S2548</f>
        <v/>
      </c>
      <c r="X2548" s="33">
        <f>U2548/S2548</f>
        <v/>
      </c>
      <c r="Y2548" s="4">
        <f>IF(T2548&gt;0,1,0)</f>
        <v/>
      </c>
      <c r="Z2548" s="4">
        <f>INDEX('Job Evaluation'!$I$5:$I$40,MATCH(G2548,'Job Evaluation'!$A$5:$A$40,0))</f>
        <v/>
      </c>
      <c r="AA2548" s="4">
        <f>SUMPRODUCT(($C$2:$C$3444=C2548)*($X$2:$X$3444&lt;X2548))+SUMPRODUCT(($C$2:C2548=C2548)*($X$2:X2548=X2548))</f>
        <v/>
      </c>
      <c r="AB2548" s="4">
        <f>MIN(4,INT((AA2548-1)*4/COUNTIF($C$2:$C$3444,C2548))+1)</f>
        <v/>
      </c>
    </row>
    <row r="2549">
      <c r="A2549" s="5" t="inlineStr">
        <is>
          <t>W02963</t>
        </is>
      </c>
      <c r="B2549" s="5" t="inlineStr">
        <is>
          <t>ES · Barcelona</t>
        </is>
      </c>
      <c r="C2549" s="5" t="inlineStr">
        <is>
          <t>ES</t>
        </is>
      </c>
      <c r="D2549" s="5" t="inlineStr">
        <is>
          <t>Barcelona</t>
        </is>
      </c>
      <c r="E2549" s="5" t="inlineStr">
        <is>
          <t>Operations</t>
        </is>
      </c>
      <c r="F2549" s="5" t="inlineStr">
        <is>
          <t>L1</t>
        </is>
      </c>
      <c r="G2549" s="5" t="inlineStr">
        <is>
          <t>Operations L1</t>
        </is>
      </c>
      <c r="H2549" s="5" t="inlineStr">
        <is>
          <t>M</t>
        </is>
      </c>
      <c r="I2549" s="5" t="inlineStr">
        <is>
          <t>Permanent</t>
        </is>
      </c>
      <c r="J2549" s="5" t="inlineStr">
        <is>
          <t>Hybrid</t>
        </is>
      </c>
      <c r="K2549" s="5" t="n">
        <v>0.8</v>
      </c>
      <c r="L2549" s="5" t="n">
        <v>32</v>
      </c>
      <c r="M2549" s="5" t="n">
        <v>3</v>
      </c>
      <c r="N2549" s="41" t="n">
        <v>20160</v>
      </c>
      <c r="O2549" s="41" t="n">
        <v>0</v>
      </c>
      <c r="P2549" s="41" t="n">
        <v>0</v>
      </c>
      <c r="Q2549" s="41" t="n">
        <v>0</v>
      </c>
      <c r="R2549" s="41" t="n">
        <v>0</v>
      </c>
      <c r="S2549" s="28">
        <f>L2549*Settings!$C$7</f>
        <v/>
      </c>
      <c r="T2549" s="34">
        <f>O2549+P2549+Q2549+R2549</f>
        <v/>
      </c>
      <c r="U2549" s="34">
        <f>N2549+T2549</f>
        <v/>
      </c>
      <c r="V2549" s="33">
        <f>N2549/S2549</f>
        <v/>
      </c>
      <c r="W2549" s="33">
        <f>T2549/S2549</f>
        <v/>
      </c>
      <c r="X2549" s="33">
        <f>U2549/S2549</f>
        <v/>
      </c>
      <c r="Y2549" s="4">
        <f>IF(T2549&gt;0,1,0)</f>
        <v/>
      </c>
      <c r="Z2549" s="4">
        <f>INDEX('Job Evaluation'!$I$5:$I$40,MATCH(G2549,'Job Evaluation'!$A$5:$A$40,0))</f>
        <v/>
      </c>
      <c r="AA2549" s="4">
        <f>SUMPRODUCT(($C$2:$C$3444=C2549)*($X$2:$X$3444&lt;X2549))+SUMPRODUCT(($C$2:C2549=C2549)*($X$2:X2549=X2549))</f>
        <v/>
      </c>
      <c r="AB2549" s="4">
        <f>MIN(4,INT((AA2549-1)*4/COUNTIF($C$2:$C$3444,C2549))+1)</f>
        <v/>
      </c>
    </row>
    <row r="2550">
      <c r="A2550" s="5" t="inlineStr">
        <is>
          <t>W02964</t>
        </is>
      </c>
      <c r="B2550" s="5" t="inlineStr">
        <is>
          <t>PL · Kraków</t>
        </is>
      </c>
      <c r="C2550" s="5" t="inlineStr">
        <is>
          <t>PL</t>
        </is>
      </c>
      <c r="D2550" s="5" t="inlineStr">
        <is>
          <t>Krakow</t>
        </is>
      </c>
      <c r="E2550" s="5" t="inlineStr">
        <is>
          <t>Customer Service</t>
        </is>
      </c>
      <c r="F2550" s="5" t="inlineStr">
        <is>
          <t>L1</t>
        </is>
      </c>
      <c r="G2550" s="5" t="inlineStr">
        <is>
          <t>Customer Service L1</t>
        </is>
      </c>
      <c r="H2550" s="5" t="inlineStr">
        <is>
          <t>F</t>
        </is>
      </c>
      <c r="I2550" s="5" t="inlineStr">
        <is>
          <t>Permanent</t>
        </is>
      </c>
      <c r="J2550" s="5" t="inlineStr">
        <is>
          <t>Hybrid</t>
        </is>
      </c>
      <c r="K2550" s="5" t="n">
        <v>1</v>
      </c>
      <c r="L2550" s="5" t="n">
        <v>40</v>
      </c>
      <c r="M2550" s="5" t="n">
        <v>3</v>
      </c>
      <c r="N2550" s="41" t="n">
        <v>18400</v>
      </c>
      <c r="O2550" s="41" t="n">
        <v>0</v>
      </c>
      <c r="P2550" s="41" t="n">
        <v>0</v>
      </c>
      <c r="Q2550" s="41" t="n">
        <v>0</v>
      </c>
      <c r="R2550" s="41" t="n">
        <v>0</v>
      </c>
      <c r="S2550" s="28">
        <f>L2550*Settings!$C$7</f>
        <v/>
      </c>
      <c r="T2550" s="34">
        <f>O2550+P2550+Q2550+R2550</f>
        <v/>
      </c>
      <c r="U2550" s="34">
        <f>N2550+T2550</f>
        <v/>
      </c>
      <c r="V2550" s="33">
        <f>N2550/S2550</f>
        <v/>
      </c>
      <c r="W2550" s="33">
        <f>T2550/S2550</f>
        <v/>
      </c>
      <c r="X2550" s="33">
        <f>U2550/S2550</f>
        <v/>
      </c>
      <c r="Y2550" s="4">
        <f>IF(T2550&gt;0,1,0)</f>
        <v/>
      </c>
      <c r="Z2550" s="4">
        <f>INDEX('Job Evaluation'!$I$5:$I$40,MATCH(G2550,'Job Evaluation'!$A$5:$A$40,0))</f>
        <v/>
      </c>
      <c r="AA2550" s="4">
        <f>SUMPRODUCT(($C$2:$C$3444=C2550)*($X$2:$X$3444&lt;X2550))+SUMPRODUCT(($C$2:C2550=C2550)*($X$2:X2550=X2550))</f>
        <v/>
      </c>
      <c r="AB2550" s="4">
        <f>MIN(4,INT((AA2550-1)*4/COUNTIF($C$2:$C$3444,C2550))+1)</f>
        <v/>
      </c>
    </row>
    <row r="2551">
      <c r="A2551" s="5" t="inlineStr">
        <is>
          <t>W02965</t>
        </is>
      </c>
      <c r="B2551" s="5" t="inlineStr">
        <is>
          <t>DE · Munich</t>
        </is>
      </c>
      <c r="C2551" s="5" t="inlineStr">
        <is>
          <t>DE</t>
        </is>
      </c>
      <c r="D2551" s="5" t="inlineStr">
        <is>
          <t>Munich</t>
        </is>
      </c>
      <c r="E2551" s="5" t="inlineStr">
        <is>
          <t>Operations</t>
        </is>
      </c>
      <c r="F2551" s="5" t="inlineStr">
        <is>
          <t>L2</t>
        </is>
      </c>
      <c r="G2551" s="5" t="inlineStr">
        <is>
          <t>Operations L2</t>
        </is>
      </c>
      <c r="H2551" s="5" t="inlineStr">
        <is>
          <t>F</t>
        </is>
      </c>
      <c r="I2551" s="5" t="inlineStr">
        <is>
          <t>Permanent</t>
        </is>
      </c>
      <c r="J2551" s="5" t="inlineStr">
        <is>
          <t>Remote</t>
        </is>
      </c>
      <c r="K2551" s="5" t="n">
        <v>1</v>
      </c>
      <c r="L2551" s="5" t="n">
        <v>40</v>
      </c>
      <c r="M2551" s="5" t="n">
        <v>3</v>
      </c>
      <c r="N2551" s="41" t="n">
        <v>53050</v>
      </c>
      <c r="O2551" s="41" t="n">
        <v>0</v>
      </c>
      <c r="P2551" s="41" t="n">
        <v>0</v>
      </c>
      <c r="Q2551" s="41" t="n">
        <v>0</v>
      </c>
      <c r="R2551" s="41" t="n">
        <v>0</v>
      </c>
      <c r="S2551" s="28">
        <f>L2551*Settings!$C$7</f>
        <v/>
      </c>
      <c r="T2551" s="34">
        <f>O2551+P2551+Q2551+R2551</f>
        <v/>
      </c>
      <c r="U2551" s="34">
        <f>N2551+T2551</f>
        <v/>
      </c>
      <c r="V2551" s="33">
        <f>N2551/S2551</f>
        <v/>
      </c>
      <c r="W2551" s="33">
        <f>T2551/S2551</f>
        <v/>
      </c>
      <c r="X2551" s="33">
        <f>U2551/S2551</f>
        <v/>
      </c>
      <c r="Y2551" s="4">
        <f>IF(T2551&gt;0,1,0)</f>
        <v/>
      </c>
      <c r="Z2551" s="4">
        <f>INDEX('Job Evaluation'!$I$5:$I$40,MATCH(G2551,'Job Evaluation'!$A$5:$A$40,0))</f>
        <v/>
      </c>
      <c r="AA2551" s="4">
        <f>SUMPRODUCT(($C$2:$C$3444=C2551)*($X$2:$X$3444&lt;X2551))+SUMPRODUCT(($C$2:C2551=C2551)*($X$2:X2551=X2551))</f>
        <v/>
      </c>
      <c r="AB2551" s="4">
        <f>MIN(4,INT((AA2551-1)*4/COUNTIF($C$2:$C$3444,C2551))+1)</f>
        <v/>
      </c>
    </row>
    <row r="2552">
      <c r="A2552" s="5" t="inlineStr">
        <is>
          <t>W02966</t>
        </is>
      </c>
      <c r="B2552" s="5" t="inlineStr">
        <is>
          <t>IT · Milan</t>
        </is>
      </c>
      <c r="C2552" s="5" t="inlineStr">
        <is>
          <t>IT</t>
        </is>
      </c>
      <c r="D2552" s="5" t="inlineStr">
        <is>
          <t>Milan</t>
        </is>
      </c>
      <c r="E2552" s="5" t="inlineStr">
        <is>
          <t>Customer Service</t>
        </is>
      </c>
      <c r="F2552" s="5" t="inlineStr">
        <is>
          <t>L2</t>
        </is>
      </c>
      <c r="G2552" s="5" t="inlineStr">
        <is>
          <t>Customer Service L2</t>
        </is>
      </c>
      <c r="H2552" s="5" t="inlineStr">
        <is>
          <t>M</t>
        </is>
      </c>
      <c r="I2552" s="5" t="inlineStr">
        <is>
          <t>Permanent</t>
        </is>
      </c>
      <c r="J2552" s="5" t="inlineStr">
        <is>
          <t>Hybrid</t>
        </is>
      </c>
      <c r="K2552" s="5" t="n">
        <v>1</v>
      </c>
      <c r="L2552" s="5" t="n">
        <v>40</v>
      </c>
      <c r="M2552" s="5" t="n">
        <v>3</v>
      </c>
      <c r="N2552" s="41" t="n">
        <v>29300</v>
      </c>
      <c r="O2552" s="41" t="n">
        <v>0</v>
      </c>
      <c r="P2552" s="41" t="n">
        <v>0</v>
      </c>
      <c r="Q2552" s="41" t="n">
        <v>0</v>
      </c>
      <c r="R2552" s="41" t="n">
        <v>0</v>
      </c>
      <c r="S2552" s="28">
        <f>L2552*Settings!$C$7</f>
        <v/>
      </c>
      <c r="T2552" s="34">
        <f>O2552+P2552+Q2552+R2552</f>
        <v/>
      </c>
      <c r="U2552" s="34">
        <f>N2552+T2552</f>
        <v/>
      </c>
      <c r="V2552" s="33">
        <f>N2552/S2552</f>
        <v/>
      </c>
      <c r="W2552" s="33">
        <f>T2552/S2552</f>
        <v/>
      </c>
      <c r="X2552" s="33">
        <f>U2552/S2552</f>
        <v/>
      </c>
      <c r="Y2552" s="4">
        <f>IF(T2552&gt;0,1,0)</f>
        <v/>
      </c>
      <c r="Z2552" s="4">
        <f>INDEX('Job Evaluation'!$I$5:$I$40,MATCH(G2552,'Job Evaluation'!$A$5:$A$40,0))</f>
        <v/>
      </c>
      <c r="AA2552" s="4">
        <f>SUMPRODUCT(($C$2:$C$3444=C2552)*($X$2:$X$3444&lt;X2552))+SUMPRODUCT(($C$2:C2552=C2552)*($X$2:X2552=X2552))</f>
        <v/>
      </c>
      <c r="AB2552" s="4">
        <f>MIN(4,INT((AA2552-1)*4/COUNTIF($C$2:$C$3444,C2552))+1)</f>
        <v/>
      </c>
    </row>
    <row r="2553">
      <c r="A2553" s="5" t="inlineStr">
        <is>
          <t>W02967</t>
        </is>
      </c>
      <c r="B2553" s="5" t="inlineStr">
        <is>
          <t>PL · Kraków</t>
        </is>
      </c>
      <c r="C2553" s="5" t="inlineStr">
        <is>
          <t>PL</t>
        </is>
      </c>
      <c r="D2553" s="5" t="inlineStr">
        <is>
          <t>Krakow</t>
        </is>
      </c>
      <c r="E2553" s="5" t="inlineStr">
        <is>
          <t>Customer Service</t>
        </is>
      </c>
      <c r="F2553" s="5" t="inlineStr">
        <is>
          <t>L2</t>
        </is>
      </c>
      <c r="G2553" s="5" t="inlineStr">
        <is>
          <t>Customer Service L2</t>
        </is>
      </c>
      <c r="H2553" s="5" t="inlineStr">
        <is>
          <t>M</t>
        </is>
      </c>
      <c r="I2553" s="5" t="inlineStr">
        <is>
          <t>Fixed-term</t>
        </is>
      </c>
      <c r="J2553" s="5" t="inlineStr">
        <is>
          <t>Hybrid</t>
        </is>
      </c>
      <c r="K2553" s="5" t="n">
        <v>1</v>
      </c>
      <c r="L2553" s="5" t="n">
        <v>40</v>
      </c>
      <c r="M2553" s="5" t="n">
        <v>1</v>
      </c>
      <c r="N2553" s="41" t="n">
        <v>20750</v>
      </c>
      <c r="O2553" s="41" t="n">
        <v>0</v>
      </c>
      <c r="P2553" s="41" t="n">
        <v>0</v>
      </c>
      <c r="Q2553" s="41" t="n">
        <v>0</v>
      </c>
      <c r="R2553" s="41" t="n">
        <v>0</v>
      </c>
      <c r="S2553" s="28">
        <f>L2553*Settings!$C$7</f>
        <v/>
      </c>
      <c r="T2553" s="34">
        <f>O2553+P2553+Q2553+R2553</f>
        <v/>
      </c>
      <c r="U2553" s="34">
        <f>N2553+T2553</f>
        <v/>
      </c>
      <c r="V2553" s="33">
        <f>N2553/S2553</f>
        <v/>
      </c>
      <c r="W2553" s="33">
        <f>T2553/S2553</f>
        <v/>
      </c>
      <c r="X2553" s="33">
        <f>U2553/S2553</f>
        <v/>
      </c>
      <c r="Y2553" s="4">
        <f>IF(T2553&gt;0,1,0)</f>
        <v/>
      </c>
      <c r="Z2553" s="4">
        <f>INDEX('Job Evaluation'!$I$5:$I$40,MATCH(G2553,'Job Evaluation'!$A$5:$A$40,0))</f>
        <v/>
      </c>
      <c r="AA2553" s="4">
        <f>SUMPRODUCT(($C$2:$C$3444=C2553)*($X$2:$X$3444&lt;X2553))+SUMPRODUCT(($C$2:C2553=C2553)*($X$2:X2553=X2553))</f>
        <v/>
      </c>
      <c r="AB2553" s="4">
        <f>MIN(4,INT((AA2553-1)*4/COUNTIF($C$2:$C$3444,C2553))+1)</f>
        <v/>
      </c>
    </row>
    <row r="2554">
      <c r="A2554" s="5" t="inlineStr">
        <is>
          <t>W02968</t>
        </is>
      </c>
      <c r="B2554" s="5" t="inlineStr">
        <is>
          <t>DE · Munich</t>
        </is>
      </c>
      <c r="C2554" s="5" t="inlineStr">
        <is>
          <t>DE</t>
        </is>
      </c>
      <c r="D2554" s="5" t="inlineStr">
        <is>
          <t>Munich</t>
        </is>
      </c>
      <c r="E2554" s="5" t="inlineStr">
        <is>
          <t>Operations</t>
        </is>
      </c>
      <c r="F2554" s="5" t="inlineStr">
        <is>
          <t>L5</t>
        </is>
      </c>
      <c r="G2554" s="5" t="inlineStr">
        <is>
          <t>Operations L5</t>
        </is>
      </c>
      <c r="H2554" s="5" t="inlineStr">
        <is>
          <t>F</t>
        </is>
      </c>
      <c r="I2554" s="5" t="inlineStr">
        <is>
          <t>Permanent</t>
        </is>
      </c>
      <c r="J2554" s="5" t="inlineStr">
        <is>
          <t>Onsite</t>
        </is>
      </c>
      <c r="K2554" s="5" t="n">
        <v>1</v>
      </c>
      <c r="L2554" s="5" t="n">
        <v>40</v>
      </c>
      <c r="M2554" s="5" t="n">
        <v>3</v>
      </c>
      <c r="N2554" s="41" t="n">
        <v>96800</v>
      </c>
      <c r="O2554" s="41" t="n">
        <v>12200</v>
      </c>
      <c r="P2554" s="41" t="n">
        <v>0</v>
      </c>
      <c r="Q2554" s="41" t="n">
        <v>0</v>
      </c>
      <c r="R2554" s="41" t="n">
        <v>7200</v>
      </c>
      <c r="S2554" s="28">
        <f>L2554*Settings!$C$7</f>
        <v/>
      </c>
      <c r="T2554" s="34">
        <f>O2554+P2554+Q2554+R2554</f>
        <v/>
      </c>
      <c r="U2554" s="34">
        <f>N2554+T2554</f>
        <v/>
      </c>
      <c r="V2554" s="33">
        <f>N2554/S2554</f>
        <v/>
      </c>
      <c r="W2554" s="33">
        <f>T2554/S2554</f>
        <v/>
      </c>
      <c r="X2554" s="33">
        <f>U2554/S2554</f>
        <v/>
      </c>
      <c r="Y2554" s="4">
        <f>IF(T2554&gt;0,1,0)</f>
        <v/>
      </c>
      <c r="Z2554" s="4">
        <f>INDEX('Job Evaluation'!$I$5:$I$40,MATCH(G2554,'Job Evaluation'!$A$5:$A$40,0))</f>
        <v/>
      </c>
      <c r="AA2554" s="4">
        <f>SUMPRODUCT(($C$2:$C$3444=C2554)*($X$2:$X$3444&lt;X2554))+SUMPRODUCT(($C$2:C2554=C2554)*($X$2:X2554=X2554))</f>
        <v/>
      </c>
      <c r="AB2554" s="4">
        <f>MIN(4,INT((AA2554-1)*4/COUNTIF($C$2:$C$3444,C2554))+1)</f>
        <v/>
      </c>
    </row>
    <row r="2555">
      <c r="A2555" s="5" t="inlineStr">
        <is>
          <t>W02969</t>
        </is>
      </c>
      <c r="B2555" s="5" t="inlineStr">
        <is>
          <t>PL · Kraków</t>
        </is>
      </c>
      <c r="C2555" s="5" t="inlineStr">
        <is>
          <t>PL</t>
        </is>
      </c>
      <c r="D2555" s="5" t="inlineStr">
        <is>
          <t>Krakow</t>
        </is>
      </c>
      <c r="E2555" s="5" t="inlineStr">
        <is>
          <t>Sales</t>
        </is>
      </c>
      <c r="F2555" s="5" t="inlineStr">
        <is>
          <t>L1</t>
        </is>
      </c>
      <c r="G2555" s="5" t="inlineStr">
        <is>
          <t>Sales L1</t>
        </is>
      </c>
      <c r="H2555" s="5" t="inlineStr">
        <is>
          <t>M</t>
        </is>
      </c>
      <c r="I2555" s="5" t="inlineStr">
        <is>
          <t>Permanent</t>
        </is>
      </c>
      <c r="J2555" s="5" t="inlineStr">
        <is>
          <t>Remote</t>
        </is>
      </c>
      <c r="K2555" s="5" t="n">
        <v>1</v>
      </c>
      <c r="L2555" s="5" t="n">
        <v>40</v>
      </c>
      <c r="M2555" s="5" t="n">
        <v>4</v>
      </c>
      <c r="N2555" s="41" t="n">
        <v>21650</v>
      </c>
      <c r="O2555" s="41" t="n">
        <v>0</v>
      </c>
      <c r="P2555" s="41" t="n">
        <v>3970</v>
      </c>
      <c r="Q2555" s="41" t="n">
        <v>0</v>
      </c>
      <c r="R2555" s="41" t="n">
        <v>0</v>
      </c>
      <c r="S2555" s="28">
        <f>L2555*Settings!$C$7</f>
        <v/>
      </c>
      <c r="T2555" s="34">
        <f>O2555+P2555+Q2555+R2555</f>
        <v/>
      </c>
      <c r="U2555" s="34">
        <f>N2555+T2555</f>
        <v/>
      </c>
      <c r="V2555" s="33">
        <f>N2555/S2555</f>
        <v/>
      </c>
      <c r="W2555" s="33">
        <f>T2555/S2555</f>
        <v/>
      </c>
      <c r="X2555" s="33">
        <f>U2555/S2555</f>
        <v/>
      </c>
      <c r="Y2555" s="4">
        <f>IF(T2555&gt;0,1,0)</f>
        <v/>
      </c>
      <c r="Z2555" s="4">
        <f>INDEX('Job Evaluation'!$I$5:$I$40,MATCH(G2555,'Job Evaluation'!$A$5:$A$40,0))</f>
        <v/>
      </c>
      <c r="AA2555" s="4">
        <f>SUMPRODUCT(($C$2:$C$3444=C2555)*($X$2:$X$3444&lt;X2555))+SUMPRODUCT(($C$2:C2555=C2555)*($X$2:X2555=X2555))</f>
        <v/>
      </c>
      <c r="AB2555" s="4">
        <f>MIN(4,INT((AA2555-1)*4/COUNTIF($C$2:$C$3444,C2555))+1)</f>
        <v/>
      </c>
    </row>
    <row r="2556">
      <c r="A2556" s="5" t="inlineStr">
        <is>
          <t>W02970</t>
        </is>
      </c>
      <c r="B2556" s="5" t="inlineStr">
        <is>
          <t>IT · Milan</t>
        </is>
      </c>
      <c r="C2556" s="5" t="inlineStr">
        <is>
          <t>IT</t>
        </is>
      </c>
      <c r="D2556" s="5" t="inlineStr">
        <is>
          <t>Milan</t>
        </is>
      </c>
      <c r="E2556" s="5" t="inlineStr">
        <is>
          <t>Customer Service</t>
        </is>
      </c>
      <c r="F2556" s="5" t="inlineStr">
        <is>
          <t>L5</t>
        </is>
      </c>
      <c r="G2556" s="5" t="inlineStr">
        <is>
          <t>Customer Service L5</t>
        </is>
      </c>
      <c r="H2556" s="5" t="inlineStr">
        <is>
          <t>M</t>
        </is>
      </c>
      <c r="I2556" s="5" t="inlineStr">
        <is>
          <t>Fixed-term</t>
        </is>
      </c>
      <c r="J2556" s="5" t="inlineStr">
        <is>
          <t>Onsite</t>
        </is>
      </c>
      <c r="K2556" s="5" t="n">
        <v>1</v>
      </c>
      <c r="L2556" s="5" t="n">
        <v>40</v>
      </c>
      <c r="M2556" s="5" t="n">
        <v>3</v>
      </c>
      <c r="N2556" s="41" t="n">
        <v>67200</v>
      </c>
      <c r="O2556" s="41" t="n">
        <v>8370</v>
      </c>
      <c r="P2556" s="41" t="n">
        <v>0</v>
      </c>
      <c r="Q2556" s="41" t="n">
        <v>0</v>
      </c>
      <c r="R2556" s="41" t="n">
        <v>6000</v>
      </c>
      <c r="S2556" s="28">
        <f>L2556*Settings!$C$7</f>
        <v/>
      </c>
      <c r="T2556" s="34">
        <f>O2556+P2556+Q2556+R2556</f>
        <v/>
      </c>
      <c r="U2556" s="34">
        <f>N2556+T2556</f>
        <v/>
      </c>
      <c r="V2556" s="33">
        <f>N2556/S2556</f>
        <v/>
      </c>
      <c r="W2556" s="33">
        <f>T2556/S2556</f>
        <v/>
      </c>
      <c r="X2556" s="33">
        <f>U2556/S2556</f>
        <v/>
      </c>
      <c r="Y2556" s="4">
        <f>IF(T2556&gt;0,1,0)</f>
        <v/>
      </c>
      <c r="Z2556" s="4">
        <f>INDEX('Job Evaluation'!$I$5:$I$40,MATCH(G2556,'Job Evaluation'!$A$5:$A$40,0))</f>
        <v/>
      </c>
      <c r="AA2556" s="4">
        <f>SUMPRODUCT(($C$2:$C$3444=C2556)*($X$2:$X$3444&lt;X2556))+SUMPRODUCT(($C$2:C2556=C2556)*($X$2:X2556=X2556))</f>
        <v/>
      </c>
      <c r="AB2556" s="4">
        <f>MIN(4,INT((AA2556-1)*4/COUNTIF($C$2:$C$3444,C2556))+1)</f>
        <v/>
      </c>
    </row>
    <row r="2557">
      <c r="A2557" s="5" t="inlineStr">
        <is>
          <t>W02971</t>
        </is>
      </c>
      <c r="B2557" s="5" t="inlineStr">
        <is>
          <t>ES · Barcelona</t>
        </is>
      </c>
      <c r="C2557" s="5" t="inlineStr">
        <is>
          <t>ES</t>
        </is>
      </c>
      <c r="D2557" s="5" t="inlineStr">
        <is>
          <t>Barcelona</t>
        </is>
      </c>
      <c r="E2557" s="5" t="inlineStr">
        <is>
          <t>Finance</t>
        </is>
      </c>
      <c r="F2557" s="5" t="inlineStr">
        <is>
          <t>L1</t>
        </is>
      </c>
      <c r="G2557" s="5" t="inlineStr">
        <is>
          <t>Finance L1</t>
        </is>
      </c>
      <c r="H2557" s="5" t="inlineStr">
        <is>
          <t>M</t>
        </is>
      </c>
      <c r="I2557" s="5" t="inlineStr">
        <is>
          <t>Permanent</t>
        </is>
      </c>
      <c r="J2557" s="5" t="inlineStr">
        <is>
          <t>Hybrid</t>
        </is>
      </c>
      <c r="K2557" s="5" t="n">
        <v>1</v>
      </c>
      <c r="L2557" s="5" t="n">
        <v>40</v>
      </c>
      <c r="M2557" s="5" t="n">
        <v>4</v>
      </c>
      <c r="N2557" s="41" t="n">
        <v>29050</v>
      </c>
      <c r="O2557" s="41" t="n">
        <v>0</v>
      </c>
      <c r="P2557" s="41" t="n">
        <v>0</v>
      </c>
      <c r="Q2557" s="41" t="n">
        <v>0</v>
      </c>
      <c r="R2557" s="41" t="n">
        <v>0</v>
      </c>
      <c r="S2557" s="28">
        <f>L2557*Settings!$C$7</f>
        <v/>
      </c>
      <c r="T2557" s="34">
        <f>O2557+P2557+Q2557+R2557</f>
        <v/>
      </c>
      <c r="U2557" s="34">
        <f>N2557+T2557</f>
        <v/>
      </c>
      <c r="V2557" s="33">
        <f>N2557/S2557</f>
        <v/>
      </c>
      <c r="W2557" s="33">
        <f>T2557/S2557</f>
        <v/>
      </c>
      <c r="X2557" s="33">
        <f>U2557/S2557</f>
        <v/>
      </c>
      <c r="Y2557" s="4">
        <f>IF(T2557&gt;0,1,0)</f>
        <v/>
      </c>
      <c r="Z2557" s="4">
        <f>INDEX('Job Evaluation'!$I$5:$I$40,MATCH(G2557,'Job Evaluation'!$A$5:$A$40,0))</f>
        <v/>
      </c>
      <c r="AA2557" s="4">
        <f>SUMPRODUCT(($C$2:$C$3444=C2557)*($X$2:$X$3444&lt;X2557))+SUMPRODUCT(($C$2:C2557=C2557)*($X$2:X2557=X2557))</f>
        <v/>
      </c>
      <c r="AB2557" s="4">
        <f>MIN(4,INT((AA2557-1)*4/COUNTIF($C$2:$C$3444,C2557))+1)</f>
        <v/>
      </c>
    </row>
    <row r="2558">
      <c r="A2558" s="5" t="inlineStr">
        <is>
          <t>W02972</t>
        </is>
      </c>
      <c r="B2558" s="5" t="inlineStr">
        <is>
          <t>ES · Barcelona</t>
        </is>
      </c>
      <c r="C2558" s="5" t="inlineStr">
        <is>
          <t>ES</t>
        </is>
      </c>
      <c r="D2558" s="5" t="inlineStr">
        <is>
          <t>Barcelona</t>
        </is>
      </c>
      <c r="E2558" s="5" t="inlineStr">
        <is>
          <t>Sales</t>
        </is>
      </c>
      <c r="F2558" s="5" t="inlineStr">
        <is>
          <t>L3</t>
        </is>
      </c>
      <c r="G2558" s="5" t="inlineStr">
        <is>
          <t>Sales L3</t>
        </is>
      </c>
      <c r="H2558" s="5" t="inlineStr">
        <is>
          <t>M</t>
        </is>
      </c>
      <c r="I2558" s="5" t="inlineStr">
        <is>
          <t>Permanent</t>
        </is>
      </c>
      <c r="J2558" s="5" t="inlineStr">
        <is>
          <t>Hybrid</t>
        </is>
      </c>
      <c r="K2558" s="5" t="n">
        <v>1</v>
      </c>
      <c r="L2558" s="5" t="n">
        <v>40</v>
      </c>
      <c r="M2558" s="5" t="n">
        <v>2</v>
      </c>
      <c r="N2558" s="41" t="n">
        <v>46050</v>
      </c>
      <c r="O2558" s="41" t="n">
        <v>1170</v>
      </c>
      <c r="P2558" s="41" t="n">
        <v>7940</v>
      </c>
      <c r="Q2558" s="41" t="n">
        <v>0</v>
      </c>
      <c r="R2558" s="41" t="n">
        <v>0</v>
      </c>
      <c r="S2558" s="28">
        <f>L2558*Settings!$C$7</f>
        <v/>
      </c>
      <c r="T2558" s="34">
        <f>O2558+P2558+Q2558+R2558</f>
        <v/>
      </c>
      <c r="U2558" s="34">
        <f>N2558+T2558</f>
        <v/>
      </c>
      <c r="V2558" s="33">
        <f>N2558/S2558</f>
        <v/>
      </c>
      <c r="W2558" s="33">
        <f>T2558/S2558</f>
        <v/>
      </c>
      <c r="X2558" s="33">
        <f>U2558/S2558</f>
        <v/>
      </c>
      <c r="Y2558" s="4">
        <f>IF(T2558&gt;0,1,0)</f>
        <v/>
      </c>
      <c r="Z2558" s="4">
        <f>INDEX('Job Evaluation'!$I$5:$I$40,MATCH(G2558,'Job Evaluation'!$A$5:$A$40,0))</f>
        <v/>
      </c>
      <c r="AA2558" s="4">
        <f>SUMPRODUCT(($C$2:$C$3444=C2558)*($X$2:$X$3444&lt;X2558))+SUMPRODUCT(($C$2:C2558=C2558)*($X$2:X2558=X2558))</f>
        <v/>
      </c>
      <c r="AB2558" s="4">
        <f>MIN(4,INT((AA2558-1)*4/COUNTIF($C$2:$C$3444,C2558))+1)</f>
        <v/>
      </c>
    </row>
    <row r="2559">
      <c r="A2559" s="5" t="inlineStr">
        <is>
          <t>W02973</t>
        </is>
      </c>
      <c r="B2559" s="5" t="inlineStr">
        <is>
          <t>DE · Munich</t>
        </is>
      </c>
      <c r="C2559" s="5" t="inlineStr">
        <is>
          <t>DE</t>
        </is>
      </c>
      <c r="D2559" s="5" t="inlineStr">
        <is>
          <t>Munich</t>
        </is>
      </c>
      <c r="E2559" s="5" t="inlineStr">
        <is>
          <t>Customer Service</t>
        </is>
      </c>
      <c r="F2559" s="5" t="inlineStr">
        <is>
          <t>L2</t>
        </is>
      </c>
      <c r="G2559" s="5" t="inlineStr">
        <is>
          <t>Customer Service L2</t>
        </is>
      </c>
      <c r="H2559" s="5" t="inlineStr">
        <is>
          <t>F</t>
        </is>
      </c>
      <c r="I2559" s="5" t="inlineStr">
        <is>
          <t>Permanent</t>
        </is>
      </c>
      <c r="J2559" s="5" t="inlineStr">
        <is>
          <t>Onsite</t>
        </is>
      </c>
      <c r="K2559" s="5" t="n">
        <v>1</v>
      </c>
      <c r="L2559" s="5" t="n">
        <v>40</v>
      </c>
      <c r="M2559" s="5" t="n">
        <v>5</v>
      </c>
      <c r="N2559" s="41" t="n">
        <v>43350</v>
      </c>
      <c r="O2559" s="41" t="n">
        <v>0</v>
      </c>
      <c r="P2559" s="41" t="n">
        <v>0</v>
      </c>
      <c r="Q2559" s="41" t="n">
        <v>1800</v>
      </c>
      <c r="R2559" s="41" t="n">
        <v>0</v>
      </c>
      <c r="S2559" s="28">
        <f>L2559*Settings!$C$7</f>
        <v/>
      </c>
      <c r="T2559" s="34">
        <f>O2559+P2559+Q2559+R2559</f>
        <v/>
      </c>
      <c r="U2559" s="34">
        <f>N2559+T2559</f>
        <v/>
      </c>
      <c r="V2559" s="33">
        <f>N2559/S2559</f>
        <v/>
      </c>
      <c r="W2559" s="33">
        <f>T2559/S2559</f>
        <v/>
      </c>
      <c r="X2559" s="33">
        <f>U2559/S2559</f>
        <v/>
      </c>
      <c r="Y2559" s="4">
        <f>IF(T2559&gt;0,1,0)</f>
        <v/>
      </c>
      <c r="Z2559" s="4">
        <f>INDEX('Job Evaluation'!$I$5:$I$40,MATCH(G2559,'Job Evaluation'!$A$5:$A$40,0))</f>
        <v/>
      </c>
      <c r="AA2559" s="4">
        <f>SUMPRODUCT(($C$2:$C$3444=C2559)*($X$2:$X$3444&lt;X2559))+SUMPRODUCT(($C$2:C2559=C2559)*($X$2:X2559=X2559))</f>
        <v/>
      </c>
      <c r="AB2559" s="4">
        <f>MIN(4,INT((AA2559-1)*4/COUNTIF($C$2:$C$3444,C2559))+1)</f>
        <v/>
      </c>
    </row>
    <row r="2560">
      <c r="A2560" s="5" t="inlineStr">
        <is>
          <t>W02974</t>
        </is>
      </c>
      <c r="B2560" s="5" t="inlineStr">
        <is>
          <t>IT · Milan</t>
        </is>
      </c>
      <c r="C2560" s="5" t="inlineStr">
        <is>
          <t>IT</t>
        </is>
      </c>
      <c r="D2560" s="5" t="inlineStr">
        <is>
          <t>Milan</t>
        </is>
      </c>
      <c r="E2560" s="5" t="inlineStr">
        <is>
          <t>Sales</t>
        </is>
      </c>
      <c r="F2560" s="5" t="inlineStr">
        <is>
          <t>L1</t>
        </is>
      </c>
      <c r="G2560" s="5" t="inlineStr">
        <is>
          <t>Sales L1</t>
        </is>
      </c>
      <c r="H2560" s="5" t="inlineStr">
        <is>
          <t>F</t>
        </is>
      </c>
      <c r="I2560" s="5" t="inlineStr">
        <is>
          <t>Fixed-term</t>
        </is>
      </c>
      <c r="J2560" s="5" t="inlineStr">
        <is>
          <t>Hybrid</t>
        </is>
      </c>
      <c r="K2560" s="5" t="n">
        <v>1</v>
      </c>
      <c r="L2560" s="5" t="n">
        <v>40</v>
      </c>
      <c r="M2560" s="5" t="n">
        <v>3</v>
      </c>
      <c r="N2560" s="41" t="n">
        <v>24450</v>
      </c>
      <c r="O2560" s="41" t="n">
        <v>0</v>
      </c>
      <c r="P2560" s="41" t="n">
        <v>3360</v>
      </c>
      <c r="Q2560" s="41" t="n">
        <v>0</v>
      </c>
      <c r="R2560" s="41" t="n">
        <v>0</v>
      </c>
      <c r="S2560" s="28">
        <f>L2560*Settings!$C$7</f>
        <v/>
      </c>
      <c r="T2560" s="34">
        <f>O2560+P2560+Q2560+R2560</f>
        <v/>
      </c>
      <c r="U2560" s="34">
        <f>N2560+T2560</f>
        <v/>
      </c>
      <c r="V2560" s="33">
        <f>N2560/S2560</f>
        <v/>
      </c>
      <c r="W2560" s="33">
        <f>T2560/S2560</f>
        <v/>
      </c>
      <c r="X2560" s="33">
        <f>U2560/S2560</f>
        <v/>
      </c>
      <c r="Y2560" s="4">
        <f>IF(T2560&gt;0,1,0)</f>
        <v/>
      </c>
      <c r="Z2560" s="4">
        <f>INDEX('Job Evaluation'!$I$5:$I$40,MATCH(G2560,'Job Evaluation'!$A$5:$A$40,0))</f>
        <v/>
      </c>
      <c r="AA2560" s="4">
        <f>SUMPRODUCT(($C$2:$C$3444=C2560)*($X$2:$X$3444&lt;X2560))+SUMPRODUCT(($C$2:C2560=C2560)*($X$2:X2560=X2560))</f>
        <v/>
      </c>
      <c r="AB2560" s="4">
        <f>MIN(4,INT((AA2560-1)*4/COUNTIF($C$2:$C$3444,C2560))+1)</f>
        <v/>
      </c>
    </row>
    <row r="2561">
      <c r="A2561" s="5" t="inlineStr">
        <is>
          <t>W02975</t>
        </is>
      </c>
      <c r="B2561" s="5" t="inlineStr">
        <is>
          <t>PL · Kraków</t>
        </is>
      </c>
      <c r="C2561" s="5" t="inlineStr">
        <is>
          <t>PL</t>
        </is>
      </c>
      <c r="D2561" s="5" t="inlineStr">
        <is>
          <t>Krakow</t>
        </is>
      </c>
      <c r="E2561" s="5" t="inlineStr">
        <is>
          <t>Operations</t>
        </is>
      </c>
      <c r="F2561" s="5" t="inlineStr">
        <is>
          <t>L4</t>
        </is>
      </c>
      <c r="G2561" s="5" t="inlineStr">
        <is>
          <t>Operations L4</t>
        </is>
      </c>
      <c r="H2561" s="5" t="inlineStr">
        <is>
          <t>F</t>
        </is>
      </c>
      <c r="I2561" s="5" t="inlineStr">
        <is>
          <t>Fixed-term</t>
        </is>
      </c>
      <c r="J2561" s="5" t="inlineStr">
        <is>
          <t>Hybrid</t>
        </is>
      </c>
      <c r="K2561" s="5" t="n">
        <v>0.8</v>
      </c>
      <c r="L2561" s="5" t="n">
        <v>32</v>
      </c>
      <c r="M2561" s="5" t="n">
        <v>3</v>
      </c>
      <c r="N2561" s="41" t="n">
        <v>28960</v>
      </c>
      <c r="O2561" s="41" t="n">
        <v>2450</v>
      </c>
      <c r="P2561" s="41" t="n">
        <v>0</v>
      </c>
      <c r="Q2561" s="41" t="n">
        <v>0</v>
      </c>
      <c r="R2561" s="41" t="n">
        <v>0</v>
      </c>
      <c r="S2561" s="28">
        <f>L2561*Settings!$C$7</f>
        <v/>
      </c>
      <c r="T2561" s="34">
        <f>O2561+P2561+Q2561+R2561</f>
        <v/>
      </c>
      <c r="U2561" s="34">
        <f>N2561+T2561</f>
        <v/>
      </c>
      <c r="V2561" s="33">
        <f>N2561/S2561</f>
        <v/>
      </c>
      <c r="W2561" s="33">
        <f>T2561/S2561</f>
        <v/>
      </c>
      <c r="X2561" s="33">
        <f>U2561/S2561</f>
        <v/>
      </c>
      <c r="Y2561" s="4">
        <f>IF(T2561&gt;0,1,0)</f>
        <v/>
      </c>
      <c r="Z2561" s="4">
        <f>INDEX('Job Evaluation'!$I$5:$I$40,MATCH(G2561,'Job Evaluation'!$A$5:$A$40,0))</f>
        <v/>
      </c>
      <c r="AA2561" s="4">
        <f>SUMPRODUCT(($C$2:$C$3444=C2561)*($X$2:$X$3444&lt;X2561))+SUMPRODUCT(($C$2:C2561=C2561)*($X$2:X2561=X2561))</f>
        <v/>
      </c>
      <c r="AB2561" s="4">
        <f>MIN(4,INT((AA2561-1)*4/COUNTIF($C$2:$C$3444,C2561))+1)</f>
        <v/>
      </c>
    </row>
    <row r="2562">
      <c r="A2562" s="5" t="inlineStr">
        <is>
          <t>W02977</t>
        </is>
      </c>
      <c r="B2562" s="5" t="inlineStr">
        <is>
          <t>DE · Munich</t>
        </is>
      </c>
      <c r="C2562" s="5" t="inlineStr">
        <is>
          <t>DE</t>
        </is>
      </c>
      <c r="D2562" s="5" t="inlineStr">
        <is>
          <t>Munich</t>
        </is>
      </c>
      <c r="E2562" s="5" t="inlineStr">
        <is>
          <t>Operations</t>
        </is>
      </c>
      <c r="F2562" s="5" t="inlineStr">
        <is>
          <t>L2</t>
        </is>
      </c>
      <c r="G2562" s="5" t="inlineStr">
        <is>
          <t>Operations L2</t>
        </is>
      </c>
      <c r="H2562" s="5" t="inlineStr">
        <is>
          <t>M</t>
        </is>
      </c>
      <c r="I2562" s="5" t="inlineStr">
        <is>
          <t>Fixed-term</t>
        </is>
      </c>
      <c r="J2562" s="5" t="inlineStr">
        <is>
          <t>Hybrid</t>
        </is>
      </c>
      <c r="K2562" s="5" t="n">
        <v>1</v>
      </c>
      <c r="L2562" s="5" t="n">
        <v>40</v>
      </c>
      <c r="M2562" s="5" t="n">
        <v>3</v>
      </c>
      <c r="N2562" s="41" t="n">
        <v>50200</v>
      </c>
      <c r="O2562" s="41" t="n">
        <v>0</v>
      </c>
      <c r="P2562" s="41" t="n">
        <v>0</v>
      </c>
      <c r="Q2562" s="41" t="n">
        <v>0</v>
      </c>
      <c r="R2562" s="41" t="n">
        <v>0</v>
      </c>
      <c r="S2562" s="28">
        <f>L2562*Settings!$C$7</f>
        <v/>
      </c>
      <c r="T2562" s="34">
        <f>O2562+P2562+Q2562+R2562</f>
        <v/>
      </c>
      <c r="U2562" s="34">
        <f>N2562+T2562</f>
        <v/>
      </c>
      <c r="V2562" s="33">
        <f>N2562/S2562</f>
        <v/>
      </c>
      <c r="W2562" s="33">
        <f>T2562/S2562</f>
        <v/>
      </c>
      <c r="X2562" s="33">
        <f>U2562/S2562</f>
        <v/>
      </c>
      <c r="Y2562" s="4">
        <f>IF(T2562&gt;0,1,0)</f>
        <v/>
      </c>
      <c r="Z2562" s="4">
        <f>INDEX('Job Evaluation'!$I$5:$I$40,MATCH(G2562,'Job Evaluation'!$A$5:$A$40,0))</f>
        <v/>
      </c>
      <c r="AA2562" s="4">
        <f>SUMPRODUCT(($C$2:$C$3444=C2562)*($X$2:$X$3444&lt;X2562))+SUMPRODUCT(($C$2:C2562=C2562)*($X$2:X2562=X2562))</f>
        <v/>
      </c>
      <c r="AB2562" s="4">
        <f>MIN(4,INT((AA2562-1)*4/COUNTIF($C$2:$C$3444,C2562))+1)</f>
        <v/>
      </c>
    </row>
    <row r="2563">
      <c r="A2563" s="5" t="inlineStr">
        <is>
          <t>W02978</t>
        </is>
      </c>
      <c r="B2563" s="5" t="inlineStr">
        <is>
          <t>IT · Milan</t>
        </is>
      </c>
      <c r="C2563" s="5" t="inlineStr">
        <is>
          <t>IT</t>
        </is>
      </c>
      <c r="D2563" s="5" t="inlineStr">
        <is>
          <t>Milan</t>
        </is>
      </c>
      <c r="E2563" s="5" t="inlineStr">
        <is>
          <t>Customer Service</t>
        </is>
      </c>
      <c r="F2563" s="5" t="inlineStr">
        <is>
          <t>L4</t>
        </is>
      </c>
      <c r="G2563" s="5" t="inlineStr">
        <is>
          <t>Customer Service L4</t>
        </is>
      </c>
      <c r="H2563" s="5" t="inlineStr">
        <is>
          <t>M</t>
        </is>
      </c>
      <c r="I2563" s="5" t="inlineStr">
        <is>
          <t>Fixed-term</t>
        </is>
      </c>
      <c r="J2563" s="5" t="inlineStr">
        <is>
          <t>Remote</t>
        </is>
      </c>
      <c r="K2563" s="5" t="n">
        <v>1</v>
      </c>
      <c r="L2563" s="5" t="n">
        <v>40</v>
      </c>
      <c r="M2563" s="5" t="n">
        <v>3</v>
      </c>
      <c r="N2563" s="41" t="n">
        <v>46450</v>
      </c>
      <c r="O2563" s="41" t="n">
        <v>4010</v>
      </c>
      <c r="P2563" s="41" t="n">
        <v>0</v>
      </c>
      <c r="Q2563" s="41" t="n">
        <v>0</v>
      </c>
      <c r="R2563" s="41" t="n">
        <v>0</v>
      </c>
      <c r="S2563" s="28">
        <f>L2563*Settings!$C$7</f>
        <v/>
      </c>
      <c r="T2563" s="34">
        <f>O2563+P2563+Q2563+R2563</f>
        <v/>
      </c>
      <c r="U2563" s="34">
        <f>N2563+T2563</f>
        <v/>
      </c>
      <c r="V2563" s="33">
        <f>N2563/S2563</f>
        <v/>
      </c>
      <c r="W2563" s="33">
        <f>T2563/S2563</f>
        <v/>
      </c>
      <c r="X2563" s="33">
        <f>U2563/S2563</f>
        <v/>
      </c>
      <c r="Y2563" s="4">
        <f>IF(T2563&gt;0,1,0)</f>
        <v/>
      </c>
      <c r="Z2563" s="4">
        <f>INDEX('Job Evaluation'!$I$5:$I$40,MATCH(G2563,'Job Evaluation'!$A$5:$A$40,0))</f>
        <v/>
      </c>
      <c r="AA2563" s="4">
        <f>SUMPRODUCT(($C$2:$C$3444=C2563)*($X$2:$X$3444&lt;X2563))+SUMPRODUCT(($C$2:C2563=C2563)*($X$2:X2563=X2563))</f>
        <v/>
      </c>
      <c r="AB2563" s="4">
        <f>MIN(4,INT((AA2563-1)*4/COUNTIF($C$2:$C$3444,C2563))+1)</f>
        <v/>
      </c>
    </row>
    <row r="2564">
      <c r="A2564" s="5" t="inlineStr">
        <is>
          <t>W02979</t>
        </is>
      </c>
      <c r="B2564" s="5" t="inlineStr">
        <is>
          <t>DE · Munich</t>
        </is>
      </c>
      <c r="C2564" s="5" t="inlineStr">
        <is>
          <t>DE</t>
        </is>
      </c>
      <c r="D2564" s="5" t="inlineStr">
        <is>
          <t>Munich</t>
        </is>
      </c>
      <c r="E2564" s="5" t="inlineStr">
        <is>
          <t>Customer Service</t>
        </is>
      </c>
      <c r="F2564" s="5" t="inlineStr">
        <is>
          <t>L3</t>
        </is>
      </c>
      <c r="G2564" s="5" t="inlineStr">
        <is>
          <t>Customer Service L3</t>
        </is>
      </c>
      <c r="H2564" s="5" t="inlineStr">
        <is>
          <t>M</t>
        </is>
      </c>
      <c r="I2564" s="5" t="inlineStr">
        <is>
          <t>Permanent</t>
        </is>
      </c>
      <c r="J2564" s="5" t="inlineStr">
        <is>
          <t>Hybrid</t>
        </is>
      </c>
      <c r="K2564" s="5" t="n">
        <v>0.8</v>
      </c>
      <c r="L2564" s="5" t="n">
        <v>32</v>
      </c>
      <c r="M2564" s="5" t="n">
        <v>3</v>
      </c>
      <c r="N2564" s="41" t="n">
        <v>45040</v>
      </c>
      <c r="O2564" s="41" t="n">
        <v>2380</v>
      </c>
      <c r="P2564" s="41" t="n">
        <v>0</v>
      </c>
      <c r="Q2564" s="41" t="n">
        <v>0</v>
      </c>
      <c r="R2564" s="41" t="n">
        <v>0</v>
      </c>
      <c r="S2564" s="28">
        <f>L2564*Settings!$C$7</f>
        <v/>
      </c>
      <c r="T2564" s="34">
        <f>O2564+P2564+Q2564+R2564</f>
        <v/>
      </c>
      <c r="U2564" s="34">
        <f>N2564+T2564</f>
        <v/>
      </c>
      <c r="V2564" s="33">
        <f>N2564/S2564</f>
        <v/>
      </c>
      <c r="W2564" s="33">
        <f>T2564/S2564</f>
        <v/>
      </c>
      <c r="X2564" s="33">
        <f>U2564/S2564</f>
        <v/>
      </c>
      <c r="Y2564" s="4">
        <f>IF(T2564&gt;0,1,0)</f>
        <v/>
      </c>
      <c r="Z2564" s="4">
        <f>INDEX('Job Evaluation'!$I$5:$I$40,MATCH(G2564,'Job Evaluation'!$A$5:$A$40,0))</f>
        <v/>
      </c>
      <c r="AA2564" s="4">
        <f>SUMPRODUCT(($C$2:$C$3444=C2564)*($X$2:$X$3444&lt;X2564))+SUMPRODUCT(($C$2:C2564=C2564)*($X$2:X2564=X2564))</f>
        <v/>
      </c>
      <c r="AB2564" s="4">
        <f>MIN(4,INT((AA2564-1)*4/COUNTIF($C$2:$C$3444,C2564))+1)</f>
        <v/>
      </c>
    </row>
    <row r="2565">
      <c r="A2565" s="5" t="inlineStr">
        <is>
          <t>W02981</t>
        </is>
      </c>
      <c r="B2565" s="5" t="inlineStr">
        <is>
          <t>ES · Barcelona</t>
        </is>
      </c>
      <c r="C2565" s="5" t="inlineStr">
        <is>
          <t>ES</t>
        </is>
      </c>
      <c r="D2565" s="5" t="inlineStr">
        <is>
          <t>Barcelona</t>
        </is>
      </c>
      <c r="E2565" s="5" t="inlineStr">
        <is>
          <t>Customer Service</t>
        </is>
      </c>
      <c r="F2565" s="5" t="inlineStr">
        <is>
          <t>L2</t>
        </is>
      </c>
      <c r="G2565" s="5" t="inlineStr">
        <is>
          <t>Customer Service L2</t>
        </is>
      </c>
      <c r="H2565" s="5" t="inlineStr">
        <is>
          <t>F</t>
        </is>
      </c>
      <c r="I2565" s="5" t="inlineStr">
        <is>
          <t>Permanent</t>
        </is>
      </c>
      <c r="J2565" s="5" t="inlineStr">
        <is>
          <t>Remote</t>
        </is>
      </c>
      <c r="K2565" s="5" t="n">
        <v>1</v>
      </c>
      <c r="L2565" s="5" t="n">
        <v>40</v>
      </c>
      <c r="M2565" s="5" t="n">
        <v>4</v>
      </c>
      <c r="N2565" s="41" t="n">
        <v>26750</v>
      </c>
      <c r="O2565" s="41" t="n">
        <v>0</v>
      </c>
      <c r="P2565" s="41" t="n">
        <v>0</v>
      </c>
      <c r="Q2565" s="41" t="n">
        <v>0</v>
      </c>
      <c r="R2565" s="41" t="n">
        <v>0</v>
      </c>
      <c r="S2565" s="28">
        <f>L2565*Settings!$C$7</f>
        <v/>
      </c>
      <c r="T2565" s="34">
        <f>O2565+P2565+Q2565+R2565</f>
        <v/>
      </c>
      <c r="U2565" s="34">
        <f>N2565+T2565</f>
        <v/>
      </c>
      <c r="V2565" s="33">
        <f>N2565/S2565</f>
        <v/>
      </c>
      <c r="W2565" s="33">
        <f>T2565/S2565</f>
        <v/>
      </c>
      <c r="X2565" s="33">
        <f>U2565/S2565</f>
        <v/>
      </c>
      <c r="Y2565" s="4">
        <f>IF(T2565&gt;0,1,0)</f>
        <v/>
      </c>
      <c r="Z2565" s="4">
        <f>INDEX('Job Evaluation'!$I$5:$I$40,MATCH(G2565,'Job Evaluation'!$A$5:$A$40,0))</f>
        <v/>
      </c>
      <c r="AA2565" s="4">
        <f>SUMPRODUCT(($C$2:$C$3444=C2565)*($X$2:$X$3444&lt;X2565))+SUMPRODUCT(($C$2:C2565=C2565)*($X$2:X2565=X2565))</f>
        <v/>
      </c>
      <c r="AB2565" s="4">
        <f>MIN(4,INT((AA2565-1)*4/COUNTIF($C$2:$C$3444,C2565))+1)</f>
        <v/>
      </c>
    </row>
    <row r="2566">
      <c r="A2566" s="5" t="inlineStr">
        <is>
          <t>W02982</t>
        </is>
      </c>
      <c r="B2566" s="5" t="inlineStr">
        <is>
          <t>DE · Munich</t>
        </is>
      </c>
      <c r="C2566" s="5" t="inlineStr">
        <is>
          <t>DE</t>
        </is>
      </c>
      <c r="D2566" s="5" t="inlineStr">
        <is>
          <t>Munich</t>
        </is>
      </c>
      <c r="E2566" s="5" t="inlineStr">
        <is>
          <t>Sales</t>
        </is>
      </c>
      <c r="F2566" s="5" t="inlineStr">
        <is>
          <t>L1</t>
        </is>
      </c>
      <c r="G2566" s="5" t="inlineStr">
        <is>
          <t>Sales L1</t>
        </is>
      </c>
      <c r="H2566" s="5" t="inlineStr">
        <is>
          <t>F</t>
        </is>
      </c>
      <c r="I2566" s="5" t="inlineStr">
        <is>
          <t>Permanent</t>
        </is>
      </c>
      <c r="J2566" s="5" t="inlineStr">
        <is>
          <t>Hybrid</t>
        </is>
      </c>
      <c r="K2566" s="5" t="n">
        <v>1</v>
      </c>
      <c r="L2566" s="5" t="n">
        <v>40</v>
      </c>
      <c r="M2566" s="5" t="n">
        <v>3</v>
      </c>
      <c r="N2566" s="41" t="n">
        <v>43100</v>
      </c>
      <c r="O2566" s="41" t="n">
        <v>0</v>
      </c>
      <c r="P2566" s="41" t="n">
        <v>5640</v>
      </c>
      <c r="Q2566" s="41" t="n">
        <v>0</v>
      </c>
      <c r="R2566" s="41" t="n">
        <v>0</v>
      </c>
      <c r="S2566" s="28">
        <f>L2566*Settings!$C$7</f>
        <v/>
      </c>
      <c r="T2566" s="34">
        <f>O2566+P2566+Q2566+R2566</f>
        <v/>
      </c>
      <c r="U2566" s="34">
        <f>N2566+T2566</f>
        <v/>
      </c>
      <c r="V2566" s="33">
        <f>N2566/S2566</f>
        <v/>
      </c>
      <c r="W2566" s="33">
        <f>T2566/S2566</f>
        <v/>
      </c>
      <c r="X2566" s="33">
        <f>U2566/S2566</f>
        <v/>
      </c>
      <c r="Y2566" s="4">
        <f>IF(T2566&gt;0,1,0)</f>
        <v/>
      </c>
      <c r="Z2566" s="4">
        <f>INDEX('Job Evaluation'!$I$5:$I$40,MATCH(G2566,'Job Evaluation'!$A$5:$A$40,0))</f>
        <v/>
      </c>
      <c r="AA2566" s="4">
        <f>SUMPRODUCT(($C$2:$C$3444=C2566)*($X$2:$X$3444&lt;X2566))+SUMPRODUCT(($C$2:C2566=C2566)*($X$2:X2566=X2566))</f>
        <v/>
      </c>
      <c r="AB2566" s="4">
        <f>MIN(4,INT((AA2566-1)*4/COUNTIF($C$2:$C$3444,C2566))+1)</f>
        <v/>
      </c>
    </row>
    <row r="2567">
      <c r="A2567" s="5" t="inlineStr">
        <is>
          <t>W02983</t>
        </is>
      </c>
      <c r="B2567" s="5" t="inlineStr">
        <is>
          <t>IT · Milan</t>
        </is>
      </c>
      <c r="C2567" s="5" t="inlineStr">
        <is>
          <t>IT</t>
        </is>
      </c>
      <c r="D2567" s="5" t="inlineStr">
        <is>
          <t>Milan</t>
        </is>
      </c>
      <c r="E2567" s="5" t="inlineStr">
        <is>
          <t>Operations</t>
        </is>
      </c>
      <c r="F2567" s="5" t="inlineStr">
        <is>
          <t>L2</t>
        </is>
      </c>
      <c r="G2567" s="5" t="inlineStr">
        <is>
          <t>Operations L2</t>
        </is>
      </c>
      <c r="H2567" s="5" t="inlineStr">
        <is>
          <t>F</t>
        </is>
      </c>
      <c r="I2567" s="5" t="inlineStr">
        <is>
          <t>Permanent</t>
        </is>
      </c>
      <c r="J2567" s="5" t="inlineStr">
        <is>
          <t>Hybrid</t>
        </is>
      </c>
      <c r="K2567" s="5" t="n">
        <v>1</v>
      </c>
      <c r="L2567" s="5" t="n">
        <v>40</v>
      </c>
      <c r="M2567" s="5" t="n">
        <v>2</v>
      </c>
      <c r="N2567" s="41" t="n">
        <v>29950</v>
      </c>
      <c r="O2567" s="41" t="n">
        <v>0</v>
      </c>
      <c r="P2567" s="41" t="n">
        <v>0</v>
      </c>
      <c r="Q2567" s="41" t="n">
        <v>0</v>
      </c>
      <c r="R2567" s="41" t="n">
        <v>0</v>
      </c>
      <c r="S2567" s="28">
        <f>L2567*Settings!$C$7</f>
        <v/>
      </c>
      <c r="T2567" s="34">
        <f>O2567+P2567+Q2567+R2567</f>
        <v/>
      </c>
      <c r="U2567" s="34">
        <f>N2567+T2567</f>
        <v/>
      </c>
      <c r="V2567" s="33">
        <f>N2567/S2567</f>
        <v/>
      </c>
      <c r="W2567" s="33">
        <f>T2567/S2567</f>
        <v/>
      </c>
      <c r="X2567" s="33">
        <f>U2567/S2567</f>
        <v/>
      </c>
      <c r="Y2567" s="4">
        <f>IF(T2567&gt;0,1,0)</f>
        <v/>
      </c>
      <c r="Z2567" s="4">
        <f>INDEX('Job Evaluation'!$I$5:$I$40,MATCH(G2567,'Job Evaluation'!$A$5:$A$40,0))</f>
        <v/>
      </c>
      <c r="AA2567" s="4">
        <f>SUMPRODUCT(($C$2:$C$3444=C2567)*($X$2:$X$3444&lt;X2567))+SUMPRODUCT(($C$2:C2567=C2567)*($X$2:X2567=X2567))</f>
        <v/>
      </c>
      <c r="AB2567" s="4">
        <f>MIN(4,INT((AA2567-1)*4/COUNTIF($C$2:$C$3444,C2567))+1)</f>
        <v/>
      </c>
    </row>
    <row r="2568">
      <c r="A2568" s="5" t="inlineStr">
        <is>
          <t>W02984</t>
        </is>
      </c>
      <c r="B2568" s="5" t="inlineStr">
        <is>
          <t>ES · Barcelona</t>
        </is>
      </c>
      <c r="C2568" s="5" t="inlineStr">
        <is>
          <t>ES</t>
        </is>
      </c>
      <c r="D2568" s="5" t="inlineStr">
        <is>
          <t>Barcelona</t>
        </is>
      </c>
      <c r="E2568" s="5" t="inlineStr">
        <is>
          <t>HR</t>
        </is>
      </c>
      <c r="F2568" s="5" t="inlineStr">
        <is>
          <t>L1</t>
        </is>
      </c>
      <c r="G2568" s="5" t="inlineStr">
        <is>
          <t>HR L1</t>
        </is>
      </c>
      <c r="H2568" s="5" t="inlineStr">
        <is>
          <t>F</t>
        </is>
      </c>
      <c r="I2568" s="5" t="inlineStr">
        <is>
          <t>Permanent</t>
        </is>
      </c>
      <c r="J2568" s="5" t="inlineStr">
        <is>
          <t>Hybrid</t>
        </is>
      </c>
      <c r="K2568" s="5" t="n">
        <v>1</v>
      </c>
      <c r="L2568" s="5" t="n">
        <v>40</v>
      </c>
      <c r="M2568" s="5" t="n">
        <v>3</v>
      </c>
      <c r="N2568" s="41" t="n">
        <v>26250</v>
      </c>
      <c r="O2568" s="41" t="n">
        <v>0</v>
      </c>
      <c r="P2568" s="41" t="n">
        <v>0</v>
      </c>
      <c r="Q2568" s="41" t="n">
        <v>0</v>
      </c>
      <c r="R2568" s="41" t="n">
        <v>0</v>
      </c>
      <c r="S2568" s="28">
        <f>L2568*Settings!$C$7</f>
        <v/>
      </c>
      <c r="T2568" s="34">
        <f>O2568+P2568+Q2568+R2568</f>
        <v/>
      </c>
      <c r="U2568" s="34">
        <f>N2568+T2568</f>
        <v/>
      </c>
      <c r="V2568" s="33">
        <f>N2568/S2568</f>
        <v/>
      </c>
      <c r="W2568" s="33">
        <f>T2568/S2568</f>
        <v/>
      </c>
      <c r="X2568" s="33">
        <f>U2568/S2568</f>
        <v/>
      </c>
      <c r="Y2568" s="4">
        <f>IF(T2568&gt;0,1,0)</f>
        <v/>
      </c>
      <c r="Z2568" s="4">
        <f>INDEX('Job Evaluation'!$I$5:$I$40,MATCH(G2568,'Job Evaluation'!$A$5:$A$40,0))</f>
        <v/>
      </c>
      <c r="AA2568" s="4">
        <f>SUMPRODUCT(($C$2:$C$3444=C2568)*($X$2:$X$3444&lt;X2568))+SUMPRODUCT(($C$2:C2568=C2568)*($X$2:X2568=X2568))</f>
        <v/>
      </c>
      <c r="AB2568" s="4">
        <f>MIN(4,INT((AA2568-1)*4/COUNTIF($C$2:$C$3444,C2568))+1)</f>
        <v/>
      </c>
    </row>
    <row r="2569">
      <c r="A2569" s="5" t="inlineStr">
        <is>
          <t>W02985</t>
        </is>
      </c>
      <c r="B2569" s="5" t="inlineStr">
        <is>
          <t>IT · Milan</t>
        </is>
      </c>
      <c r="C2569" s="5" t="inlineStr">
        <is>
          <t>IT</t>
        </is>
      </c>
      <c r="D2569" s="5" t="inlineStr">
        <is>
          <t>Milan</t>
        </is>
      </c>
      <c r="E2569" s="5" t="inlineStr">
        <is>
          <t>Customer Service</t>
        </is>
      </c>
      <c r="F2569" s="5" t="inlineStr">
        <is>
          <t>L2</t>
        </is>
      </c>
      <c r="G2569" s="5" t="inlineStr">
        <is>
          <t>Customer Service L2</t>
        </is>
      </c>
      <c r="H2569" s="5" t="inlineStr">
        <is>
          <t>M</t>
        </is>
      </c>
      <c r="I2569" s="5" t="inlineStr">
        <is>
          <t>Permanent</t>
        </is>
      </c>
      <c r="J2569" s="5" t="inlineStr">
        <is>
          <t>Onsite</t>
        </is>
      </c>
      <c r="K2569" s="5" t="n">
        <v>1</v>
      </c>
      <c r="L2569" s="5" t="n">
        <v>40</v>
      </c>
      <c r="M2569" s="5" t="n">
        <v>3</v>
      </c>
      <c r="N2569" s="41" t="n">
        <v>28500</v>
      </c>
      <c r="O2569" s="41" t="n">
        <v>0</v>
      </c>
      <c r="P2569" s="41" t="n">
        <v>0</v>
      </c>
      <c r="Q2569" s="41" t="n">
        <v>1320</v>
      </c>
      <c r="R2569" s="41" t="n">
        <v>0</v>
      </c>
      <c r="S2569" s="28">
        <f>L2569*Settings!$C$7</f>
        <v/>
      </c>
      <c r="T2569" s="34">
        <f>O2569+P2569+Q2569+R2569</f>
        <v/>
      </c>
      <c r="U2569" s="34">
        <f>N2569+T2569</f>
        <v/>
      </c>
      <c r="V2569" s="33">
        <f>N2569/S2569</f>
        <v/>
      </c>
      <c r="W2569" s="33">
        <f>T2569/S2569</f>
        <v/>
      </c>
      <c r="X2569" s="33">
        <f>U2569/S2569</f>
        <v/>
      </c>
      <c r="Y2569" s="4">
        <f>IF(T2569&gt;0,1,0)</f>
        <v/>
      </c>
      <c r="Z2569" s="4">
        <f>INDEX('Job Evaluation'!$I$5:$I$40,MATCH(G2569,'Job Evaluation'!$A$5:$A$40,0))</f>
        <v/>
      </c>
      <c r="AA2569" s="4">
        <f>SUMPRODUCT(($C$2:$C$3444=C2569)*($X$2:$X$3444&lt;X2569))+SUMPRODUCT(($C$2:C2569=C2569)*($X$2:X2569=X2569))</f>
        <v/>
      </c>
      <c r="AB2569" s="4">
        <f>MIN(4,INT((AA2569-1)*4/COUNTIF($C$2:$C$3444,C2569))+1)</f>
        <v/>
      </c>
    </row>
    <row r="2570">
      <c r="A2570" s="5" t="inlineStr">
        <is>
          <t>W02986</t>
        </is>
      </c>
      <c r="B2570" s="5" t="inlineStr">
        <is>
          <t>PL · Kraków</t>
        </is>
      </c>
      <c r="C2570" s="5" t="inlineStr">
        <is>
          <t>PL</t>
        </is>
      </c>
      <c r="D2570" s="5" t="inlineStr">
        <is>
          <t>Krakow</t>
        </is>
      </c>
      <c r="E2570" s="5" t="inlineStr">
        <is>
          <t>HR</t>
        </is>
      </c>
      <c r="F2570" s="5" t="inlineStr">
        <is>
          <t>L2</t>
        </is>
      </c>
      <c r="G2570" s="5" t="inlineStr">
        <is>
          <t>HR L2</t>
        </is>
      </c>
      <c r="H2570" s="5" t="inlineStr">
        <is>
          <t>F</t>
        </is>
      </c>
      <c r="I2570" s="5" t="inlineStr">
        <is>
          <t>Permanent</t>
        </is>
      </c>
      <c r="J2570" s="5" t="inlineStr">
        <is>
          <t>Onsite</t>
        </is>
      </c>
      <c r="K2570" s="5" t="n">
        <v>1</v>
      </c>
      <c r="L2570" s="5" t="n">
        <v>40</v>
      </c>
      <c r="M2570" s="5" t="n">
        <v>3</v>
      </c>
      <c r="N2570" s="41" t="n">
        <v>22250</v>
      </c>
      <c r="O2570" s="41" t="n">
        <v>0</v>
      </c>
      <c r="P2570" s="41" t="n">
        <v>0</v>
      </c>
      <c r="Q2570" s="41" t="n">
        <v>0</v>
      </c>
      <c r="R2570" s="41" t="n">
        <v>0</v>
      </c>
      <c r="S2570" s="28">
        <f>L2570*Settings!$C$7</f>
        <v/>
      </c>
      <c r="T2570" s="34">
        <f>O2570+P2570+Q2570+R2570</f>
        <v/>
      </c>
      <c r="U2570" s="34">
        <f>N2570+T2570</f>
        <v/>
      </c>
      <c r="V2570" s="33">
        <f>N2570/S2570</f>
        <v/>
      </c>
      <c r="W2570" s="33">
        <f>T2570/S2570</f>
        <v/>
      </c>
      <c r="X2570" s="33">
        <f>U2570/S2570</f>
        <v/>
      </c>
      <c r="Y2570" s="4">
        <f>IF(T2570&gt;0,1,0)</f>
        <v/>
      </c>
      <c r="Z2570" s="4">
        <f>INDEX('Job Evaluation'!$I$5:$I$40,MATCH(G2570,'Job Evaluation'!$A$5:$A$40,0))</f>
        <v/>
      </c>
      <c r="AA2570" s="4">
        <f>SUMPRODUCT(($C$2:$C$3444=C2570)*($X$2:$X$3444&lt;X2570))+SUMPRODUCT(($C$2:C2570=C2570)*($X$2:X2570=X2570))</f>
        <v/>
      </c>
      <c r="AB2570" s="4">
        <f>MIN(4,INT((AA2570-1)*4/COUNTIF($C$2:$C$3444,C2570))+1)</f>
        <v/>
      </c>
    </row>
    <row r="2571">
      <c r="A2571" s="5" t="inlineStr">
        <is>
          <t>W02987</t>
        </is>
      </c>
      <c r="B2571" s="5" t="inlineStr">
        <is>
          <t>PL · Kraków</t>
        </is>
      </c>
      <c r="C2571" s="5" t="inlineStr">
        <is>
          <t>PL</t>
        </is>
      </c>
      <c r="D2571" s="5" t="inlineStr">
        <is>
          <t>Krakow</t>
        </is>
      </c>
      <c r="E2571" s="5" t="inlineStr">
        <is>
          <t>Sales</t>
        </is>
      </c>
      <c r="F2571" s="5" t="inlineStr">
        <is>
          <t>L2</t>
        </is>
      </c>
      <c r="G2571" s="5" t="inlineStr">
        <is>
          <t>Sales L2</t>
        </is>
      </c>
      <c r="H2571" s="5" t="inlineStr">
        <is>
          <t>M</t>
        </is>
      </c>
      <c r="I2571" s="5" t="inlineStr">
        <is>
          <t>Permanent</t>
        </is>
      </c>
      <c r="J2571" s="5" t="inlineStr">
        <is>
          <t>Onsite</t>
        </is>
      </c>
      <c r="K2571" s="5" t="n">
        <v>1</v>
      </c>
      <c r="L2571" s="5" t="n">
        <v>40</v>
      </c>
      <c r="M2571" s="5" t="n">
        <v>3</v>
      </c>
      <c r="N2571" s="41" t="n">
        <v>27850</v>
      </c>
      <c r="O2571" s="41" t="n">
        <v>0</v>
      </c>
      <c r="P2571" s="41" t="n">
        <v>3860</v>
      </c>
      <c r="Q2571" s="41" t="n">
        <v>0</v>
      </c>
      <c r="R2571" s="41" t="n">
        <v>0</v>
      </c>
      <c r="S2571" s="28">
        <f>L2571*Settings!$C$7</f>
        <v/>
      </c>
      <c r="T2571" s="34">
        <f>O2571+P2571+Q2571+R2571</f>
        <v/>
      </c>
      <c r="U2571" s="34">
        <f>N2571+T2571</f>
        <v/>
      </c>
      <c r="V2571" s="33">
        <f>N2571/S2571</f>
        <v/>
      </c>
      <c r="W2571" s="33">
        <f>T2571/S2571</f>
        <v/>
      </c>
      <c r="X2571" s="33">
        <f>U2571/S2571</f>
        <v/>
      </c>
      <c r="Y2571" s="4">
        <f>IF(T2571&gt;0,1,0)</f>
        <v/>
      </c>
      <c r="Z2571" s="4">
        <f>INDEX('Job Evaluation'!$I$5:$I$40,MATCH(G2571,'Job Evaluation'!$A$5:$A$40,0))</f>
        <v/>
      </c>
      <c r="AA2571" s="4">
        <f>SUMPRODUCT(($C$2:$C$3444=C2571)*($X$2:$X$3444&lt;X2571))+SUMPRODUCT(($C$2:C2571=C2571)*($X$2:X2571=X2571))</f>
        <v/>
      </c>
      <c r="AB2571" s="4">
        <f>MIN(4,INT((AA2571-1)*4/COUNTIF($C$2:$C$3444,C2571))+1)</f>
        <v/>
      </c>
    </row>
    <row r="2572">
      <c r="A2572" s="5" t="inlineStr">
        <is>
          <t>W02988</t>
        </is>
      </c>
      <c r="B2572" s="5" t="inlineStr">
        <is>
          <t>PL · Kraków</t>
        </is>
      </c>
      <c r="C2572" s="5" t="inlineStr">
        <is>
          <t>PL</t>
        </is>
      </c>
      <c r="D2572" s="5" t="inlineStr">
        <is>
          <t>Krakow</t>
        </is>
      </c>
      <c r="E2572" s="5" t="inlineStr">
        <is>
          <t>Customer Service</t>
        </is>
      </c>
      <c r="F2572" s="5" t="inlineStr">
        <is>
          <t>L5</t>
        </is>
      </c>
      <c r="G2572" s="5" t="inlineStr">
        <is>
          <t>Customer Service L5</t>
        </is>
      </c>
      <c r="H2572" s="5" t="inlineStr">
        <is>
          <t>F</t>
        </is>
      </c>
      <c r="I2572" s="5" t="inlineStr">
        <is>
          <t>Permanent</t>
        </is>
      </c>
      <c r="J2572" s="5" t="inlineStr">
        <is>
          <t>Remote</t>
        </is>
      </c>
      <c r="K2572" s="5" t="n">
        <v>1</v>
      </c>
      <c r="L2572" s="5" t="n">
        <v>40</v>
      </c>
      <c r="M2572" s="5" t="n">
        <v>2</v>
      </c>
      <c r="N2572" s="41" t="n">
        <v>56500</v>
      </c>
      <c r="O2572" s="41" t="n">
        <v>3270</v>
      </c>
      <c r="P2572" s="41" t="n">
        <v>0</v>
      </c>
      <c r="Q2572" s="41" t="n">
        <v>0</v>
      </c>
      <c r="R2572" s="41" t="n">
        <v>4200</v>
      </c>
      <c r="S2572" s="28">
        <f>L2572*Settings!$C$7</f>
        <v/>
      </c>
      <c r="T2572" s="34">
        <f>O2572+P2572+Q2572+R2572</f>
        <v/>
      </c>
      <c r="U2572" s="34">
        <f>N2572+T2572</f>
        <v/>
      </c>
      <c r="V2572" s="33">
        <f>N2572/S2572</f>
        <v/>
      </c>
      <c r="W2572" s="33">
        <f>T2572/S2572</f>
        <v/>
      </c>
      <c r="X2572" s="33">
        <f>U2572/S2572</f>
        <v/>
      </c>
      <c r="Y2572" s="4">
        <f>IF(T2572&gt;0,1,0)</f>
        <v/>
      </c>
      <c r="Z2572" s="4">
        <f>INDEX('Job Evaluation'!$I$5:$I$40,MATCH(G2572,'Job Evaluation'!$A$5:$A$40,0))</f>
        <v/>
      </c>
      <c r="AA2572" s="4">
        <f>SUMPRODUCT(($C$2:$C$3444=C2572)*($X$2:$X$3444&lt;X2572))+SUMPRODUCT(($C$2:C2572=C2572)*($X$2:X2572=X2572))</f>
        <v/>
      </c>
      <c r="AB2572" s="4">
        <f>MIN(4,INT((AA2572-1)*4/COUNTIF($C$2:$C$3444,C2572))+1)</f>
        <v/>
      </c>
    </row>
    <row r="2573">
      <c r="A2573" s="5" t="inlineStr">
        <is>
          <t>W02989</t>
        </is>
      </c>
      <c r="B2573" s="5" t="inlineStr">
        <is>
          <t>PL · Kraków</t>
        </is>
      </c>
      <c r="C2573" s="5" t="inlineStr">
        <is>
          <t>PL</t>
        </is>
      </c>
      <c r="D2573" s="5" t="inlineStr">
        <is>
          <t>Krakow</t>
        </is>
      </c>
      <c r="E2573" s="5" t="inlineStr">
        <is>
          <t>Operations</t>
        </is>
      </c>
      <c r="F2573" s="5" t="inlineStr">
        <is>
          <t>L1</t>
        </is>
      </c>
      <c r="G2573" s="5" t="inlineStr">
        <is>
          <t>Operations L1</t>
        </is>
      </c>
      <c r="H2573" s="5" t="inlineStr">
        <is>
          <t>F</t>
        </is>
      </c>
      <c r="I2573" s="5" t="inlineStr">
        <is>
          <t>Permanent</t>
        </is>
      </c>
      <c r="J2573" s="5" t="inlineStr">
        <is>
          <t>Hybrid</t>
        </is>
      </c>
      <c r="K2573" s="5" t="n">
        <v>1</v>
      </c>
      <c r="L2573" s="5" t="n">
        <v>40</v>
      </c>
      <c r="M2573" s="5" t="n">
        <v>3</v>
      </c>
      <c r="N2573" s="41" t="n">
        <v>17450</v>
      </c>
      <c r="O2573" s="41" t="n">
        <v>0</v>
      </c>
      <c r="P2573" s="41" t="n">
        <v>0</v>
      </c>
      <c r="Q2573" s="41" t="n">
        <v>0</v>
      </c>
      <c r="R2573" s="41" t="n">
        <v>0</v>
      </c>
      <c r="S2573" s="28">
        <f>L2573*Settings!$C$7</f>
        <v/>
      </c>
      <c r="T2573" s="34">
        <f>O2573+P2573+Q2573+R2573</f>
        <v/>
      </c>
      <c r="U2573" s="34">
        <f>N2573+T2573</f>
        <v/>
      </c>
      <c r="V2573" s="33">
        <f>N2573/S2573</f>
        <v/>
      </c>
      <c r="W2573" s="33">
        <f>T2573/S2573</f>
        <v/>
      </c>
      <c r="X2573" s="33">
        <f>U2573/S2573</f>
        <v/>
      </c>
      <c r="Y2573" s="4">
        <f>IF(T2573&gt;0,1,0)</f>
        <v/>
      </c>
      <c r="Z2573" s="4">
        <f>INDEX('Job Evaluation'!$I$5:$I$40,MATCH(G2573,'Job Evaluation'!$A$5:$A$40,0))</f>
        <v/>
      </c>
      <c r="AA2573" s="4">
        <f>SUMPRODUCT(($C$2:$C$3444=C2573)*($X$2:$X$3444&lt;X2573))+SUMPRODUCT(($C$2:C2573=C2573)*($X$2:X2573=X2573))</f>
        <v/>
      </c>
      <c r="AB2573" s="4">
        <f>MIN(4,INT((AA2573-1)*4/COUNTIF($C$2:$C$3444,C2573))+1)</f>
        <v/>
      </c>
    </row>
    <row r="2574">
      <c r="A2574" s="5" t="inlineStr">
        <is>
          <t>W02990</t>
        </is>
      </c>
      <c r="B2574" s="5" t="inlineStr">
        <is>
          <t>PL · Kraków</t>
        </is>
      </c>
      <c r="C2574" s="5" t="inlineStr">
        <is>
          <t>PL</t>
        </is>
      </c>
      <c r="D2574" s="5" t="inlineStr">
        <is>
          <t>Krakow</t>
        </is>
      </c>
      <c r="E2574" s="5" t="inlineStr">
        <is>
          <t>Tech</t>
        </is>
      </c>
      <c r="F2574" s="5" t="inlineStr">
        <is>
          <t>L1</t>
        </is>
      </c>
      <c r="G2574" s="5" t="inlineStr">
        <is>
          <t>Tech L1</t>
        </is>
      </c>
      <c r="H2574" s="5" t="inlineStr">
        <is>
          <t>F</t>
        </is>
      </c>
      <c r="I2574" s="5" t="inlineStr">
        <is>
          <t>Permanent</t>
        </is>
      </c>
      <c r="J2574" s="5" t="inlineStr">
        <is>
          <t>Remote</t>
        </is>
      </c>
      <c r="K2574" s="5" t="n">
        <v>1</v>
      </c>
      <c r="L2574" s="5" t="n">
        <v>40</v>
      </c>
      <c r="M2574" s="5" t="n">
        <v>4</v>
      </c>
      <c r="N2574" s="41" t="n">
        <v>26550</v>
      </c>
      <c r="O2574" s="41" t="n">
        <v>0</v>
      </c>
      <c r="P2574" s="41" t="n">
        <v>0</v>
      </c>
      <c r="Q2574" s="41" t="n">
        <v>0</v>
      </c>
      <c r="R2574" s="41" t="n">
        <v>0</v>
      </c>
      <c r="S2574" s="28">
        <f>L2574*Settings!$C$7</f>
        <v/>
      </c>
      <c r="T2574" s="34">
        <f>O2574+P2574+Q2574+R2574</f>
        <v/>
      </c>
      <c r="U2574" s="34">
        <f>N2574+T2574</f>
        <v/>
      </c>
      <c r="V2574" s="33">
        <f>N2574/S2574</f>
        <v/>
      </c>
      <c r="W2574" s="33">
        <f>T2574/S2574</f>
        <v/>
      </c>
      <c r="X2574" s="33">
        <f>U2574/S2574</f>
        <v/>
      </c>
      <c r="Y2574" s="4">
        <f>IF(T2574&gt;0,1,0)</f>
        <v/>
      </c>
      <c r="Z2574" s="4">
        <f>INDEX('Job Evaluation'!$I$5:$I$40,MATCH(G2574,'Job Evaluation'!$A$5:$A$40,0))</f>
        <v/>
      </c>
      <c r="AA2574" s="4">
        <f>SUMPRODUCT(($C$2:$C$3444=C2574)*($X$2:$X$3444&lt;X2574))+SUMPRODUCT(($C$2:C2574=C2574)*($X$2:X2574=X2574))</f>
        <v/>
      </c>
      <c r="AB2574" s="4">
        <f>MIN(4,INT((AA2574-1)*4/COUNTIF($C$2:$C$3444,C2574))+1)</f>
        <v/>
      </c>
    </row>
    <row r="2575">
      <c r="A2575" s="5" t="inlineStr">
        <is>
          <t>W02991</t>
        </is>
      </c>
      <c r="B2575" s="5" t="inlineStr">
        <is>
          <t>ES · Barcelona</t>
        </is>
      </c>
      <c r="C2575" s="5" t="inlineStr">
        <is>
          <t>ES</t>
        </is>
      </c>
      <c r="D2575" s="5" t="inlineStr">
        <is>
          <t>Barcelona</t>
        </is>
      </c>
      <c r="E2575" s="5" t="inlineStr">
        <is>
          <t>Finance</t>
        </is>
      </c>
      <c r="F2575" s="5" t="inlineStr">
        <is>
          <t>L1</t>
        </is>
      </c>
      <c r="G2575" s="5" t="inlineStr">
        <is>
          <t>Finance L1</t>
        </is>
      </c>
      <c r="H2575" s="5" t="inlineStr">
        <is>
          <t>F</t>
        </is>
      </c>
      <c r="I2575" s="5" t="inlineStr">
        <is>
          <t>Permanent</t>
        </is>
      </c>
      <c r="J2575" s="5" t="inlineStr">
        <is>
          <t>Remote</t>
        </is>
      </c>
      <c r="K2575" s="5" t="n">
        <v>1</v>
      </c>
      <c r="L2575" s="5" t="n">
        <v>40</v>
      </c>
      <c r="M2575" s="5" t="n">
        <v>3</v>
      </c>
      <c r="N2575" s="41" t="n">
        <v>29550</v>
      </c>
      <c r="O2575" s="41" t="n">
        <v>0</v>
      </c>
      <c r="P2575" s="41" t="n">
        <v>0</v>
      </c>
      <c r="Q2575" s="41" t="n">
        <v>0</v>
      </c>
      <c r="R2575" s="41" t="n">
        <v>0</v>
      </c>
      <c r="S2575" s="28">
        <f>L2575*Settings!$C$7</f>
        <v/>
      </c>
      <c r="T2575" s="34">
        <f>O2575+P2575+Q2575+R2575</f>
        <v/>
      </c>
      <c r="U2575" s="34">
        <f>N2575+T2575</f>
        <v/>
      </c>
      <c r="V2575" s="33">
        <f>N2575/S2575</f>
        <v/>
      </c>
      <c r="W2575" s="33">
        <f>T2575/S2575</f>
        <v/>
      </c>
      <c r="X2575" s="33">
        <f>U2575/S2575</f>
        <v/>
      </c>
      <c r="Y2575" s="4">
        <f>IF(T2575&gt;0,1,0)</f>
        <v/>
      </c>
      <c r="Z2575" s="4">
        <f>INDEX('Job Evaluation'!$I$5:$I$40,MATCH(G2575,'Job Evaluation'!$A$5:$A$40,0))</f>
        <v/>
      </c>
      <c r="AA2575" s="4">
        <f>SUMPRODUCT(($C$2:$C$3444=C2575)*($X$2:$X$3444&lt;X2575))+SUMPRODUCT(($C$2:C2575=C2575)*($X$2:X2575=X2575))</f>
        <v/>
      </c>
      <c r="AB2575" s="4">
        <f>MIN(4,INT((AA2575-1)*4/COUNTIF($C$2:$C$3444,C2575))+1)</f>
        <v/>
      </c>
    </row>
    <row r="2576">
      <c r="A2576" s="5" t="inlineStr">
        <is>
          <t>W02992</t>
        </is>
      </c>
      <c r="B2576" s="5" t="inlineStr">
        <is>
          <t>PL · Kraków</t>
        </is>
      </c>
      <c r="C2576" s="5" t="inlineStr">
        <is>
          <t>PL</t>
        </is>
      </c>
      <c r="D2576" s="5" t="inlineStr">
        <is>
          <t>Krakow</t>
        </is>
      </c>
      <c r="E2576" s="5" t="inlineStr">
        <is>
          <t>Operations</t>
        </is>
      </c>
      <c r="F2576" s="5" t="inlineStr">
        <is>
          <t>L3</t>
        </is>
      </c>
      <c r="G2576" s="5" t="inlineStr">
        <is>
          <t>Operations L3</t>
        </is>
      </c>
      <c r="H2576" s="5" t="inlineStr">
        <is>
          <t>M</t>
        </is>
      </c>
      <c r="I2576" s="5" t="inlineStr">
        <is>
          <t>Permanent</t>
        </is>
      </c>
      <c r="J2576" s="5" t="inlineStr">
        <is>
          <t>Remote</t>
        </is>
      </c>
      <c r="K2576" s="5" t="n">
        <v>1</v>
      </c>
      <c r="L2576" s="5" t="n">
        <v>40</v>
      </c>
      <c r="M2576" s="5" t="n">
        <v>3</v>
      </c>
      <c r="N2576" s="41" t="n">
        <v>27300</v>
      </c>
      <c r="O2576" s="41" t="n">
        <v>1430</v>
      </c>
      <c r="P2576" s="41" t="n">
        <v>0</v>
      </c>
      <c r="Q2576" s="41" t="n">
        <v>0</v>
      </c>
      <c r="R2576" s="41" t="n">
        <v>0</v>
      </c>
      <c r="S2576" s="28">
        <f>L2576*Settings!$C$7</f>
        <v/>
      </c>
      <c r="T2576" s="34">
        <f>O2576+P2576+Q2576+R2576</f>
        <v/>
      </c>
      <c r="U2576" s="34">
        <f>N2576+T2576</f>
        <v/>
      </c>
      <c r="V2576" s="33">
        <f>N2576/S2576</f>
        <v/>
      </c>
      <c r="W2576" s="33">
        <f>T2576/S2576</f>
        <v/>
      </c>
      <c r="X2576" s="33">
        <f>U2576/S2576</f>
        <v/>
      </c>
      <c r="Y2576" s="4">
        <f>IF(T2576&gt;0,1,0)</f>
        <v/>
      </c>
      <c r="Z2576" s="4">
        <f>INDEX('Job Evaluation'!$I$5:$I$40,MATCH(G2576,'Job Evaluation'!$A$5:$A$40,0))</f>
        <v/>
      </c>
      <c r="AA2576" s="4">
        <f>SUMPRODUCT(($C$2:$C$3444=C2576)*($X$2:$X$3444&lt;X2576))+SUMPRODUCT(($C$2:C2576=C2576)*($X$2:X2576=X2576))</f>
        <v/>
      </c>
      <c r="AB2576" s="4">
        <f>MIN(4,INT((AA2576-1)*4/COUNTIF($C$2:$C$3444,C2576))+1)</f>
        <v/>
      </c>
    </row>
    <row r="2577">
      <c r="A2577" s="5" t="inlineStr">
        <is>
          <t>W02993</t>
        </is>
      </c>
      <c r="B2577" s="5" t="inlineStr">
        <is>
          <t>IT · Milan</t>
        </is>
      </c>
      <c r="C2577" s="5" t="inlineStr">
        <is>
          <t>IT</t>
        </is>
      </c>
      <c r="D2577" s="5" t="inlineStr">
        <is>
          <t>Milan</t>
        </is>
      </c>
      <c r="E2577" s="5" t="inlineStr">
        <is>
          <t>HR</t>
        </is>
      </c>
      <c r="F2577" s="5" t="inlineStr">
        <is>
          <t>L2</t>
        </is>
      </c>
      <c r="G2577" s="5" t="inlineStr">
        <is>
          <t>HR L2</t>
        </is>
      </c>
      <c r="H2577" s="5" t="inlineStr">
        <is>
          <t>F</t>
        </is>
      </c>
      <c r="I2577" s="5" t="inlineStr">
        <is>
          <t>Permanent</t>
        </is>
      </c>
      <c r="J2577" s="5" t="inlineStr">
        <is>
          <t>Onsite</t>
        </is>
      </c>
      <c r="K2577" s="5" t="n">
        <v>1</v>
      </c>
      <c r="L2577" s="5" t="n">
        <v>40</v>
      </c>
      <c r="M2577" s="5" t="n">
        <v>3</v>
      </c>
      <c r="N2577" s="41" t="n">
        <v>32900</v>
      </c>
      <c r="O2577" s="41" t="n">
        <v>0</v>
      </c>
      <c r="P2577" s="41" t="n">
        <v>0</v>
      </c>
      <c r="Q2577" s="41" t="n">
        <v>0</v>
      </c>
      <c r="R2577" s="41" t="n">
        <v>0</v>
      </c>
      <c r="S2577" s="28">
        <f>L2577*Settings!$C$7</f>
        <v/>
      </c>
      <c r="T2577" s="34">
        <f>O2577+P2577+Q2577+R2577</f>
        <v/>
      </c>
      <c r="U2577" s="34">
        <f>N2577+T2577</f>
        <v/>
      </c>
      <c r="V2577" s="33">
        <f>N2577/S2577</f>
        <v/>
      </c>
      <c r="W2577" s="33">
        <f>T2577/S2577</f>
        <v/>
      </c>
      <c r="X2577" s="33">
        <f>U2577/S2577</f>
        <v/>
      </c>
      <c r="Y2577" s="4">
        <f>IF(T2577&gt;0,1,0)</f>
        <v/>
      </c>
      <c r="Z2577" s="4">
        <f>INDEX('Job Evaluation'!$I$5:$I$40,MATCH(G2577,'Job Evaluation'!$A$5:$A$40,0))</f>
        <v/>
      </c>
      <c r="AA2577" s="4">
        <f>SUMPRODUCT(($C$2:$C$3444=C2577)*($X$2:$X$3444&lt;X2577))+SUMPRODUCT(($C$2:C2577=C2577)*($X$2:X2577=X2577))</f>
        <v/>
      </c>
      <c r="AB2577" s="4">
        <f>MIN(4,INT((AA2577-1)*4/COUNTIF($C$2:$C$3444,C2577))+1)</f>
        <v/>
      </c>
    </row>
    <row r="2578">
      <c r="A2578" s="5" t="inlineStr">
        <is>
          <t>W02994</t>
        </is>
      </c>
      <c r="B2578" s="5" t="inlineStr">
        <is>
          <t>PL · Kraków</t>
        </is>
      </c>
      <c r="C2578" s="5" t="inlineStr">
        <is>
          <t>PL</t>
        </is>
      </c>
      <c r="D2578" s="5" t="inlineStr">
        <is>
          <t>Krakow</t>
        </is>
      </c>
      <c r="E2578" s="5" t="inlineStr">
        <is>
          <t>HR</t>
        </is>
      </c>
      <c r="F2578" s="5" t="inlineStr">
        <is>
          <t>L1</t>
        </is>
      </c>
      <c r="G2578" s="5" t="inlineStr">
        <is>
          <t>HR L1</t>
        </is>
      </c>
      <c r="H2578" s="5" t="inlineStr">
        <is>
          <t>M</t>
        </is>
      </c>
      <c r="I2578" s="5" t="inlineStr">
        <is>
          <t>Fixed-term</t>
        </is>
      </c>
      <c r="J2578" s="5" t="inlineStr">
        <is>
          <t>Onsite</t>
        </is>
      </c>
      <c r="K2578" s="5" t="n">
        <v>0.8</v>
      </c>
      <c r="L2578" s="5" t="n">
        <v>32</v>
      </c>
      <c r="M2578" s="5" t="n">
        <v>4</v>
      </c>
      <c r="N2578" s="41" t="n">
        <v>14920</v>
      </c>
      <c r="O2578" s="41" t="n">
        <v>0</v>
      </c>
      <c r="P2578" s="41" t="n">
        <v>0</v>
      </c>
      <c r="Q2578" s="41" t="n">
        <v>0</v>
      </c>
      <c r="R2578" s="41" t="n">
        <v>0</v>
      </c>
      <c r="S2578" s="28">
        <f>L2578*Settings!$C$7</f>
        <v/>
      </c>
      <c r="T2578" s="34">
        <f>O2578+P2578+Q2578+R2578</f>
        <v/>
      </c>
      <c r="U2578" s="34">
        <f>N2578+T2578</f>
        <v/>
      </c>
      <c r="V2578" s="33">
        <f>N2578/S2578</f>
        <v/>
      </c>
      <c r="W2578" s="33">
        <f>T2578/S2578</f>
        <v/>
      </c>
      <c r="X2578" s="33">
        <f>U2578/S2578</f>
        <v/>
      </c>
      <c r="Y2578" s="4">
        <f>IF(T2578&gt;0,1,0)</f>
        <v/>
      </c>
      <c r="Z2578" s="4">
        <f>INDEX('Job Evaluation'!$I$5:$I$40,MATCH(G2578,'Job Evaluation'!$A$5:$A$40,0))</f>
        <v/>
      </c>
      <c r="AA2578" s="4">
        <f>SUMPRODUCT(($C$2:$C$3444=C2578)*($X$2:$X$3444&lt;X2578))+SUMPRODUCT(($C$2:C2578=C2578)*($X$2:X2578=X2578))</f>
        <v/>
      </c>
      <c r="AB2578" s="4">
        <f>MIN(4,INT((AA2578-1)*4/COUNTIF($C$2:$C$3444,C2578))+1)</f>
        <v/>
      </c>
    </row>
    <row r="2579">
      <c r="A2579" s="5" t="inlineStr">
        <is>
          <t>W02995</t>
        </is>
      </c>
      <c r="B2579" s="5" t="inlineStr">
        <is>
          <t>PL · Kraków</t>
        </is>
      </c>
      <c r="C2579" s="5" t="inlineStr">
        <is>
          <t>PL</t>
        </is>
      </c>
      <c r="D2579" s="5" t="inlineStr">
        <is>
          <t>Krakow</t>
        </is>
      </c>
      <c r="E2579" s="5" t="inlineStr">
        <is>
          <t>Customer Service</t>
        </is>
      </c>
      <c r="F2579" s="5" t="inlineStr">
        <is>
          <t>L1</t>
        </is>
      </c>
      <c r="G2579" s="5" t="inlineStr">
        <is>
          <t>Customer Service L1</t>
        </is>
      </c>
      <c r="H2579" s="5" t="inlineStr">
        <is>
          <t>M</t>
        </is>
      </c>
      <c r="I2579" s="5" t="inlineStr">
        <is>
          <t>Permanent</t>
        </is>
      </c>
      <c r="J2579" s="5" t="inlineStr">
        <is>
          <t>Hybrid</t>
        </is>
      </c>
      <c r="K2579" s="5" t="n">
        <v>1</v>
      </c>
      <c r="L2579" s="5" t="n">
        <v>40</v>
      </c>
      <c r="M2579" s="5" t="n">
        <v>3</v>
      </c>
      <c r="N2579" s="41" t="n">
        <v>16700</v>
      </c>
      <c r="O2579" s="41" t="n">
        <v>0</v>
      </c>
      <c r="P2579" s="41" t="n">
        <v>0</v>
      </c>
      <c r="Q2579" s="41" t="n">
        <v>0</v>
      </c>
      <c r="R2579" s="41" t="n">
        <v>0</v>
      </c>
      <c r="S2579" s="28">
        <f>L2579*Settings!$C$7</f>
        <v/>
      </c>
      <c r="T2579" s="34">
        <f>O2579+P2579+Q2579+R2579</f>
        <v/>
      </c>
      <c r="U2579" s="34">
        <f>N2579+T2579</f>
        <v/>
      </c>
      <c r="V2579" s="33">
        <f>N2579/S2579</f>
        <v/>
      </c>
      <c r="W2579" s="33">
        <f>T2579/S2579</f>
        <v/>
      </c>
      <c r="X2579" s="33">
        <f>U2579/S2579</f>
        <v/>
      </c>
      <c r="Y2579" s="4">
        <f>IF(T2579&gt;0,1,0)</f>
        <v/>
      </c>
      <c r="Z2579" s="4">
        <f>INDEX('Job Evaluation'!$I$5:$I$40,MATCH(G2579,'Job Evaluation'!$A$5:$A$40,0))</f>
        <v/>
      </c>
      <c r="AA2579" s="4">
        <f>SUMPRODUCT(($C$2:$C$3444=C2579)*($X$2:$X$3444&lt;X2579))+SUMPRODUCT(($C$2:C2579=C2579)*($X$2:X2579=X2579))</f>
        <v/>
      </c>
      <c r="AB2579" s="4">
        <f>MIN(4,INT((AA2579-1)*4/COUNTIF($C$2:$C$3444,C2579))+1)</f>
        <v/>
      </c>
    </row>
    <row r="2580">
      <c r="A2580" s="5" t="inlineStr">
        <is>
          <t>W02996</t>
        </is>
      </c>
      <c r="B2580" s="5" t="inlineStr">
        <is>
          <t>PL · Kraków</t>
        </is>
      </c>
      <c r="C2580" s="5" t="inlineStr">
        <is>
          <t>PL</t>
        </is>
      </c>
      <c r="D2580" s="5" t="inlineStr">
        <is>
          <t>Krakow</t>
        </is>
      </c>
      <c r="E2580" s="5" t="inlineStr">
        <is>
          <t>Tech</t>
        </is>
      </c>
      <c r="F2580" s="5" t="inlineStr">
        <is>
          <t>L1</t>
        </is>
      </c>
      <c r="G2580" s="5" t="inlineStr">
        <is>
          <t>Tech L1</t>
        </is>
      </c>
      <c r="H2580" s="5" t="inlineStr">
        <is>
          <t>F</t>
        </is>
      </c>
      <c r="I2580" s="5" t="inlineStr">
        <is>
          <t>Permanent</t>
        </is>
      </c>
      <c r="J2580" s="5" t="inlineStr">
        <is>
          <t>Remote</t>
        </is>
      </c>
      <c r="K2580" s="5" t="n">
        <v>1</v>
      </c>
      <c r="L2580" s="5" t="n">
        <v>40</v>
      </c>
      <c r="M2580" s="5" t="n">
        <v>2</v>
      </c>
      <c r="N2580" s="41" t="n">
        <v>29300</v>
      </c>
      <c r="O2580" s="41" t="n">
        <v>0</v>
      </c>
      <c r="P2580" s="41" t="n">
        <v>0</v>
      </c>
      <c r="Q2580" s="41" t="n">
        <v>0</v>
      </c>
      <c r="R2580" s="41" t="n">
        <v>0</v>
      </c>
      <c r="S2580" s="28">
        <f>L2580*Settings!$C$7</f>
        <v/>
      </c>
      <c r="T2580" s="34">
        <f>O2580+P2580+Q2580+R2580</f>
        <v/>
      </c>
      <c r="U2580" s="34">
        <f>N2580+T2580</f>
        <v/>
      </c>
      <c r="V2580" s="33">
        <f>N2580/S2580</f>
        <v/>
      </c>
      <c r="W2580" s="33">
        <f>T2580/S2580</f>
        <v/>
      </c>
      <c r="X2580" s="33">
        <f>U2580/S2580</f>
        <v/>
      </c>
      <c r="Y2580" s="4">
        <f>IF(T2580&gt;0,1,0)</f>
        <v/>
      </c>
      <c r="Z2580" s="4">
        <f>INDEX('Job Evaluation'!$I$5:$I$40,MATCH(G2580,'Job Evaluation'!$A$5:$A$40,0))</f>
        <v/>
      </c>
      <c r="AA2580" s="4">
        <f>SUMPRODUCT(($C$2:$C$3444=C2580)*($X$2:$X$3444&lt;X2580))+SUMPRODUCT(($C$2:C2580=C2580)*($X$2:X2580=X2580))</f>
        <v/>
      </c>
      <c r="AB2580" s="4">
        <f>MIN(4,INT((AA2580-1)*4/COUNTIF($C$2:$C$3444,C2580))+1)</f>
        <v/>
      </c>
    </row>
    <row r="2581">
      <c r="A2581" s="5" t="inlineStr">
        <is>
          <t>W02997</t>
        </is>
      </c>
      <c r="B2581" s="5" t="inlineStr">
        <is>
          <t>IT · Milan</t>
        </is>
      </c>
      <c r="C2581" s="5" t="inlineStr">
        <is>
          <t>IT</t>
        </is>
      </c>
      <c r="D2581" s="5" t="inlineStr">
        <is>
          <t>Milan</t>
        </is>
      </c>
      <c r="E2581" s="5" t="inlineStr">
        <is>
          <t>Operations</t>
        </is>
      </c>
      <c r="F2581" s="5" t="inlineStr">
        <is>
          <t>L5</t>
        </is>
      </c>
      <c r="G2581" s="5" t="inlineStr">
        <is>
          <t>Operations L5</t>
        </is>
      </c>
      <c r="H2581" s="5" t="inlineStr">
        <is>
          <t>M</t>
        </is>
      </c>
      <c r="I2581" s="5" t="inlineStr">
        <is>
          <t>Permanent</t>
        </is>
      </c>
      <c r="J2581" s="5" t="inlineStr">
        <is>
          <t>Hybrid</t>
        </is>
      </c>
      <c r="K2581" s="5" t="n">
        <v>1</v>
      </c>
      <c r="L2581" s="5" t="n">
        <v>40</v>
      </c>
      <c r="M2581" s="5" t="n">
        <v>3</v>
      </c>
      <c r="N2581" s="41" t="n">
        <v>75850</v>
      </c>
      <c r="O2581" s="41" t="n">
        <v>9600</v>
      </c>
      <c r="P2581" s="41" t="n">
        <v>0</v>
      </c>
      <c r="Q2581" s="41" t="n">
        <v>0</v>
      </c>
      <c r="R2581" s="41" t="n">
        <v>6000</v>
      </c>
      <c r="S2581" s="28">
        <f>L2581*Settings!$C$7</f>
        <v/>
      </c>
      <c r="T2581" s="34">
        <f>O2581+P2581+Q2581+R2581</f>
        <v/>
      </c>
      <c r="U2581" s="34">
        <f>N2581+T2581</f>
        <v/>
      </c>
      <c r="V2581" s="33">
        <f>N2581/S2581</f>
        <v/>
      </c>
      <c r="W2581" s="33">
        <f>T2581/S2581</f>
        <v/>
      </c>
      <c r="X2581" s="33">
        <f>U2581/S2581</f>
        <v/>
      </c>
      <c r="Y2581" s="4">
        <f>IF(T2581&gt;0,1,0)</f>
        <v/>
      </c>
      <c r="Z2581" s="4">
        <f>INDEX('Job Evaluation'!$I$5:$I$40,MATCH(G2581,'Job Evaluation'!$A$5:$A$40,0))</f>
        <v/>
      </c>
      <c r="AA2581" s="4">
        <f>SUMPRODUCT(($C$2:$C$3444=C2581)*($X$2:$X$3444&lt;X2581))+SUMPRODUCT(($C$2:C2581=C2581)*($X$2:X2581=X2581))</f>
        <v/>
      </c>
      <c r="AB2581" s="4">
        <f>MIN(4,INT((AA2581-1)*4/COUNTIF($C$2:$C$3444,C2581))+1)</f>
        <v/>
      </c>
    </row>
    <row r="2582">
      <c r="A2582" s="5" t="inlineStr">
        <is>
          <t>W02998</t>
        </is>
      </c>
      <c r="B2582" s="5" t="inlineStr">
        <is>
          <t>IT · Milan</t>
        </is>
      </c>
      <c r="C2582" s="5" t="inlineStr">
        <is>
          <t>IT</t>
        </is>
      </c>
      <c r="D2582" s="5" t="inlineStr">
        <is>
          <t>Milan</t>
        </is>
      </c>
      <c r="E2582" s="5" t="inlineStr">
        <is>
          <t>Sales</t>
        </is>
      </c>
      <c r="F2582" s="5" t="inlineStr">
        <is>
          <t>L2</t>
        </is>
      </c>
      <c r="G2582" s="5" t="inlineStr">
        <is>
          <t>Sales L2</t>
        </is>
      </c>
      <c r="H2582" s="5" t="inlineStr">
        <is>
          <t>M</t>
        </is>
      </c>
      <c r="I2582" s="5" t="inlineStr">
        <is>
          <t>Permanent</t>
        </is>
      </c>
      <c r="J2582" s="5" t="inlineStr">
        <is>
          <t>Hybrid</t>
        </is>
      </c>
      <c r="K2582" s="5" t="n">
        <v>1</v>
      </c>
      <c r="L2582" s="5" t="n">
        <v>40</v>
      </c>
      <c r="M2582" s="5" t="n">
        <v>3</v>
      </c>
      <c r="N2582" s="41" t="n">
        <v>34100</v>
      </c>
      <c r="O2582" s="41" t="n">
        <v>0</v>
      </c>
      <c r="P2582" s="41" t="n">
        <v>3980</v>
      </c>
      <c r="Q2582" s="41" t="n">
        <v>0</v>
      </c>
      <c r="R2582" s="41" t="n">
        <v>0</v>
      </c>
      <c r="S2582" s="28">
        <f>L2582*Settings!$C$7</f>
        <v/>
      </c>
      <c r="T2582" s="34">
        <f>O2582+P2582+Q2582+R2582</f>
        <v/>
      </c>
      <c r="U2582" s="34">
        <f>N2582+T2582</f>
        <v/>
      </c>
      <c r="V2582" s="33">
        <f>N2582/S2582</f>
        <v/>
      </c>
      <c r="W2582" s="33">
        <f>T2582/S2582</f>
        <v/>
      </c>
      <c r="X2582" s="33">
        <f>U2582/S2582</f>
        <v/>
      </c>
      <c r="Y2582" s="4">
        <f>IF(T2582&gt;0,1,0)</f>
        <v/>
      </c>
      <c r="Z2582" s="4">
        <f>INDEX('Job Evaluation'!$I$5:$I$40,MATCH(G2582,'Job Evaluation'!$A$5:$A$40,0))</f>
        <v/>
      </c>
      <c r="AA2582" s="4">
        <f>SUMPRODUCT(($C$2:$C$3444=C2582)*($X$2:$X$3444&lt;X2582))+SUMPRODUCT(($C$2:C2582=C2582)*($X$2:X2582=X2582))</f>
        <v/>
      </c>
      <c r="AB2582" s="4">
        <f>MIN(4,INT((AA2582-1)*4/COUNTIF($C$2:$C$3444,C2582))+1)</f>
        <v/>
      </c>
    </row>
    <row r="2583">
      <c r="A2583" s="5" t="inlineStr">
        <is>
          <t>W03000</t>
        </is>
      </c>
      <c r="B2583" s="5" t="inlineStr">
        <is>
          <t>PL · Kraków</t>
        </is>
      </c>
      <c r="C2583" s="5" t="inlineStr">
        <is>
          <t>PL</t>
        </is>
      </c>
      <c r="D2583" s="5" t="inlineStr">
        <is>
          <t>Krakow</t>
        </is>
      </c>
      <c r="E2583" s="5" t="inlineStr">
        <is>
          <t>Sales</t>
        </is>
      </c>
      <c r="F2583" s="5" t="inlineStr">
        <is>
          <t>L2</t>
        </is>
      </c>
      <c r="G2583" s="5" t="inlineStr">
        <is>
          <t>Sales L2</t>
        </is>
      </c>
      <c r="H2583" s="5" t="inlineStr">
        <is>
          <t>M</t>
        </is>
      </c>
      <c r="I2583" s="5" t="inlineStr">
        <is>
          <t>Permanent</t>
        </is>
      </c>
      <c r="J2583" s="5" t="inlineStr">
        <is>
          <t>Remote</t>
        </is>
      </c>
      <c r="K2583" s="5" t="n">
        <v>0.8</v>
      </c>
      <c r="L2583" s="5" t="n">
        <v>32</v>
      </c>
      <c r="M2583" s="5" t="n">
        <v>3</v>
      </c>
      <c r="N2583" s="41" t="n">
        <v>20920</v>
      </c>
      <c r="O2583" s="41" t="n">
        <v>0</v>
      </c>
      <c r="P2583" s="41" t="n">
        <v>4430</v>
      </c>
      <c r="Q2583" s="41" t="n">
        <v>0</v>
      </c>
      <c r="R2583" s="41" t="n">
        <v>0</v>
      </c>
      <c r="S2583" s="28">
        <f>L2583*Settings!$C$7</f>
        <v/>
      </c>
      <c r="T2583" s="34">
        <f>O2583+P2583+Q2583+R2583</f>
        <v/>
      </c>
      <c r="U2583" s="34">
        <f>N2583+T2583</f>
        <v/>
      </c>
      <c r="V2583" s="33">
        <f>N2583/S2583</f>
        <v/>
      </c>
      <c r="W2583" s="33">
        <f>T2583/S2583</f>
        <v/>
      </c>
      <c r="X2583" s="33">
        <f>U2583/S2583</f>
        <v/>
      </c>
      <c r="Y2583" s="4">
        <f>IF(T2583&gt;0,1,0)</f>
        <v/>
      </c>
      <c r="Z2583" s="4">
        <f>INDEX('Job Evaluation'!$I$5:$I$40,MATCH(G2583,'Job Evaluation'!$A$5:$A$40,0))</f>
        <v/>
      </c>
      <c r="AA2583" s="4">
        <f>SUMPRODUCT(($C$2:$C$3444=C2583)*($X$2:$X$3444&lt;X2583))+SUMPRODUCT(($C$2:C2583=C2583)*($X$2:X2583=X2583))</f>
        <v/>
      </c>
      <c r="AB2583" s="4">
        <f>MIN(4,INT((AA2583-1)*4/COUNTIF($C$2:$C$3444,C2583))+1)</f>
        <v/>
      </c>
    </row>
    <row r="2584">
      <c r="A2584" s="5" t="inlineStr">
        <is>
          <t>W03001</t>
        </is>
      </c>
      <c r="B2584" s="5" t="inlineStr">
        <is>
          <t>PL · Kraków</t>
        </is>
      </c>
      <c r="C2584" s="5" t="inlineStr">
        <is>
          <t>PL</t>
        </is>
      </c>
      <c r="D2584" s="5" t="inlineStr">
        <is>
          <t>Krakow</t>
        </is>
      </c>
      <c r="E2584" s="5" t="inlineStr">
        <is>
          <t>Tech</t>
        </is>
      </c>
      <c r="F2584" s="5" t="inlineStr">
        <is>
          <t>L2</t>
        </is>
      </c>
      <c r="G2584" s="5" t="inlineStr">
        <is>
          <t>Tech L2</t>
        </is>
      </c>
      <c r="H2584" s="5" t="inlineStr">
        <is>
          <t>M</t>
        </is>
      </c>
      <c r="I2584" s="5" t="inlineStr">
        <is>
          <t>Permanent</t>
        </is>
      </c>
      <c r="J2584" s="5" t="inlineStr">
        <is>
          <t>Hybrid</t>
        </is>
      </c>
      <c r="K2584" s="5" t="n">
        <v>1</v>
      </c>
      <c r="L2584" s="5" t="n">
        <v>40</v>
      </c>
      <c r="M2584" s="5" t="n">
        <v>4</v>
      </c>
      <c r="N2584" s="41" t="n">
        <v>32800</v>
      </c>
      <c r="O2584" s="41" t="n">
        <v>0</v>
      </c>
      <c r="P2584" s="41" t="n">
        <v>0</v>
      </c>
      <c r="Q2584" s="41" t="n">
        <v>0</v>
      </c>
      <c r="R2584" s="41" t="n">
        <v>0</v>
      </c>
      <c r="S2584" s="28">
        <f>L2584*Settings!$C$7</f>
        <v/>
      </c>
      <c r="T2584" s="34">
        <f>O2584+P2584+Q2584+R2584</f>
        <v/>
      </c>
      <c r="U2584" s="34">
        <f>N2584+T2584</f>
        <v/>
      </c>
      <c r="V2584" s="33">
        <f>N2584/S2584</f>
        <v/>
      </c>
      <c r="W2584" s="33">
        <f>T2584/S2584</f>
        <v/>
      </c>
      <c r="X2584" s="33">
        <f>U2584/S2584</f>
        <v/>
      </c>
      <c r="Y2584" s="4">
        <f>IF(T2584&gt;0,1,0)</f>
        <v/>
      </c>
      <c r="Z2584" s="4">
        <f>INDEX('Job Evaluation'!$I$5:$I$40,MATCH(G2584,'Job Evaluation'!$A$5:$A$40,0))</f>
        <v/>
      </c>
      <c r="AA2584" s="4">
        <f>SUMPRODUCT(($C$2:$C$3444=C2584)*($X$2:$X$3444&lt;X2584))+SUMPRODUCT(($C$2:C2584=C2584)*($X$2:X2584=X2584))</f>
        <v/>
      </c>
      <c r="AB2584" s="4">
        <f>MIN(4,INT((AA2584-1)*4/COUNTIF($C$2:$C$3444,C2584))+1)</f>
        <v/>
      </c>
    </row>
    <row r="2585">
      <c r="A2585" s="5" t="inlineStr">
        <is>
          <t>W03002</t>
        </is>
      </c>
      <c r="B2585" s="5" t="inlineStr">
        <is>
          <t>ES · Barcelona</t>
        </is>
      </c>
      <c r="C2585" s="5" t="inlineStr">
        <is>
          <t>ES</t>
        </is>
      </c>
      <c r="D2585" s="5" t="inlineStr">
        <is>
          <t>Barcelona</t>
        </is>
      </c>
      <c r="E2585" s="5" t="inlineStr">
        <is>
          <t>Customer Service</t>
        </is>
      </c>
      <c r="F2585" s="5" t="inlineStr">
        <is>
          <t>L4</t>
        </is>
      </c>
      <c r="G2585" s="5" t="inlineStr">
        <is>
          <t>Customer Service L4</t>
        </is>
      </c>
      <c r="H2585" s="5" t="inlineStr">
        <is>
          <t>F</t>
        </is>
      </c>
      <c r="I2585" s="5" t="inlineStr">
        <is>
          <t>Fixed-term</t>
        </is>
      </c>
      <c r="J2585" s="5" t="inlineStr">
        <is>
          <t>Hybrid</t>
        </is>
      </c>
      <c r="K2585" s="5" t="n">
        <v>1</v>
      </c>
      <c r="L2585" s="5" t="n">
        <v>40</v>
      </c>
      <c r="M2585" s="5" t="n">
        <v>3</v>
      </c>
      <c r="N2585" s="41" t="n">
        <v>44150</v>
      </c>
      <c r="O2585" s="41" t="n">
        <v>3100</v>
      </c>
      <c r="P2585" s="41" t="n">
        <v>0</v>
      </c>
      <c r="Q2585" s="41" t="n">
        <v>0</v>
      </c>
      <c r="R2585" s="41" t="n">
        <v>0</v>
      </c>
      <c r="S2585" s="28">
        <f>L2585*Settings!$C$7</f>
        <v/>
      </c>
      <c r="T2585" s="34">
        <f>O2585+P2585+Q2585+R2585</f>
        <v/>
      </c>
      <c r="U2585" s="34">
        <f>N2585+T2585</f>
        <v/>
      </c>
      <c r="V2585" s="33">
        <f>N2585/S2585</f>
        <v/>
      </c>
      <c r="W2585" s="33">
        <f>T2585/S2585</f>
        <v/>
      </c>
      <c r="X2585" s="33">
        <f>U2585/S2585</f>
        <v/>
      </c>
      <c r="Y2585" s="4">
        <f>IF(T2585&gt;0,1,0)</f>
        <v/>
      </c>
      <c r="Z2585" s="4">
        <f>INDEX('Job Evaluation'!$I$5:$I$40,MATCH(G2585,'Job Evaluation'!$A$5:$A$40,0))</f>
        <v/>
      </c>
      <c r="AA2585" s="4">
        <f>SUMPRODUCT(($C$2:$C$3444=C2585)*($X$2:$X$3444&lt;X2585))+SUMPRODUCT(($C$2:C2585=C2585)*($X$2:X2585=X2585))</f>
        <v/>
      </c>
      <c r="AB2585" s="4">
        <f>MIN(4,INT((AA2585-1)*4/COUNTIF($C$2:$C$3444,C2585))+1)</f>
        <v/>
      </c>
    </row>
    <row r="2586">
      <c r="A2586" s="5" t="inlineStr">
        <is>
          <t>W03003</t>
        </is>
      </c>
      <c r="B2586" s="5" t="inlineStr">
        <is>
          <t>PL · Kraków</t>
        </is>
      </c>
      <c r="C2586" s="5" t="inlineStr">
        <is>
          <t>PL</t>
        </is>
      </c>
      <c r="D2586" s="5" t="inlineStr">
        <is>
          <t>Krakow</t>
        </is>
      </c>
      <c r="E2586" s="5" t="inlineStr">
        <is>
          <t>Tech</t>
        </is>
      </c>
      <c r="F2586" s="5" t="inlineStr">
        <is>
          <t>L1</t>
        </is>
      </c>
      <c r="G2586" s="5" t="inlineStr">
        <is>
          <t>Tech L1</t>
        </is>
      </c>
      <c r="H2586" s="5" t="inlineStr">
        <is>
          <t>F</t>
        </is>
      </c>
      <c r="I2586" s="5" t="inlineStr">
        <is>
          <t>Permanent</t>
        </is>
      </c>
      <c r="J2586" s="5" t="inlineStr">
        <is>
          <t>Onsite</t>
        </is>
      </c>
      <c r="K2586" s="5" t="n">
        <v>1</v>
      </c>
      <c r="L2586" s="5" t="n">
        <v>40</v>
      </c>
      <c r="M2586" s="5" t="n">
        <v>4</v>
      </c>
      <c r="N2586" s="41" t="n">
        <v>26750</v>
      </c>
      <c r="O2586" s="41" t="n">
        <v>0</v>
      </c>
      <c r="P2586" s="41" t="n">
        <v>0</v>
      </c>
      <c r="Q2586" s="41" t="n">
        <v>0</v>
      </c>
      <c r="R2586" s="41" t="n">
        <v>0</v>
      </c>
      <c r="S2586" s="28">
        <f>L2586*Settings!$C$7</f>
        <v/>
      </c>
      <c r="T2586" s="34">
        <f>O2586+P2586+Q2586+R2586</f>
        <v/>
      </c>
      <c r="U2586" s="34">
        <f>N2586+T2586</f>
        <v/>
      </c>
      <c r="V2586" s="33">
        <f>N2586/S2586</f>
        <v/>
      </c>
      <c r="W2586" s="33">
        <f>T2586/S2586</f>
        <v/>
      </c>
      <c r="X2586" s="33">
        <f>U2586/S2586</f>
        <v/>
      </c>
      <c r="Y2586" s="4">
        <f>IF(T2586&gt;0,1,0)</f>
        <v/>
      </c>
      <c r="Z2586" s="4">
        <f>INDEX('Job Evaluation'!$I$5:$I$40,MATCH(G2586,'Job Evaluation'!$A$5:$A$40,0))</f>
        <v/>
      </c>
      <c r="AA2586" s="4">
        <f>SUMPRODUCT(($C$2:$C$3444=C2586)*($X$2:$X$3444&lt;X2586))+SUMPRODUCT(($C$2:C2586=C2586)*($X$2:X2586=X2586))</f>
        <v/>
      </c>
      <c r="AB2586" s="4">
        <f>MIN(4,INT((AA2586-1)*4/COUNTIF($C$2:$C$3444,C2586))+1)</f>
        <v/>
      </c>
    </row>
    <row r="2587">
      <c r="A2587" s="5" t="inlineStr">
        <is>
          <t>W03004</t>
        </is>
      </c>
      <c r="B2587" s="5" t="inlineStr">
        <is>
          <t>DE · Munich</t>
        </is>
      </c>
      <c r="C2587" s="5" t="inlineStr">
        <is>
          <t>DE</t>
        </is>
      </c>
      <c r="D2587" s="5" t="inlineStr">
        <is>
          <t>Munich</t>
        </is>
      </c>
      <c r="E2587" s="5" t="inlineStr">
        <is>
          <t>Operations</t>
        </is>
      </c>
      <c r="F2587" s="5" t="inlineStr">
        <is>
          <t>L1</t>
        </is>
      </c>
      <c r="G2587" s="5" t="inlineStr">
        <is>
          <t>Operations L1</t>
        </is>
      </c>
      <c r="H2587" s="5" t="inlineStr">
        <is>
          <t>M</t>
        </is>
      </c>
      <c r="I2587" s="5" t="inlineStr">
        <is>
          <t>Permanent</t>
        </is>
      </c>
      <c r="J2587" s="5" t="inlineStr">
        <is>
          <t>Hybrid</t>
        </is>
      </c>
      <c r="K2587" s="5" t="n">
        <v>1</v>
      </c>
      <c r="L2587" s="5" t="n">
        <v>40</v>
      </c>
      <c r="M2587" s="5" t="n">
        <v>3</v>
      </c>
      <c r="N2587" s="41" t="n">
        <v>37200</v>
      </c>
      <c r="O2587" s="41" t="n">
        <v>0</v>
      </c>
      <c r="P2587" s="41" t="n">
        <v>0</v>
      </c>
      <c r="Q2587" s="41" t="n">
        <v>0</v>
      </c>
      <c r="R2587" s="41" t="n">
        <v>0</v>
      </c>
      <c r="S2587" s="28">
        <f>L2587*Settings!$C$7</f>
        <v/>
      </c>
      <c r="T2587" s="34">
        <f>O2587+P2587+Q2587+R2587</f>
        <v/>
      </c>
      <c r="U2587" s="34">
        <f>N2587+T2587</f>
        <v/>
      </c>
      <c r="V2587" s="33">
        <f>N2587/S2587</f>
        <v/>
      </c>
      <c r="W2587" s="33">
        <f>T2587/S2587</f>
        <v/>
      </c>
      <c r="X2587" s="33">
        <f>U2587/S2587</f>
        <v/>
      </c>
      <c r="Y2587" s="4">
        <f>IF(T2587&gt;0,1,0)</f>
        <v/>
      </c>
      <c r="Z2587" s="4">
        <f>INDEX('Job Evaluation'!$I$5:$I$40,MATCH(G2587,'Job Evaluation'!$A$5:$A$40,0))</f>
        <v/>
      </c>
      <c r="AA2587" s="4">
        <f>SUMPRODUCT(($C$2:$C$3444=C2587)*($X$2:$X$3444&lt;X2587))+SUMPRODUCT(($C$2:C2587=C2587)*($X$2:X2587=X2587))</f>
        <v/>
      </c>
      <c r="AB2587" s="4">
        <f>MIN(4,INT((AA2587-1)*4/COUNTIF($C$2:$C$3444,C2587))+1)</f>
        <v/>
      </c>
    </row>
    <row r="2588">
      <c r="A2588" s="5" t="inlineStr">
        <is>
          <t>W03005</t>
        </is>
      </c>
      <c r="B2588" s="5" t="inlineStr">
        <is>
          <t>PL · Kraków</t>
        </is>
      </c>
      <c r="C2588" s="5" t="inlineStr">
        <is>
          <t>PL</t>
        </is>
      </c>
      <c r="D2588" s="5" t="inlineStr">
        <is>
          <t>Krakow</t>
        </is>
      </c>
      <c r="E2588" s="5" t="inlineStr">
        <is>
          <t>Customer Service</t>
        </is>
      </c>
      <c r="F2588" s="5" t="inlineStr">
        <is>
          <t>L3</t>
        </is>
      </c>
      <c r="G2588" s="5" t="inlineStr">
        <is>
          <t>Customer Service L3</t>
        </is>
      </c>
      <c r="H2588" s="5" t="inlineStr">
        <is>
          <t>F</t>
        </is>
      </c>
      <c r="I2588" s="5" t="inlineStr">
        <is>
          <t>Permanent</t>
        </is>
      </c>
      <c r="J2588" s="5" t="inlineStr">
        <is>
          <t>Hybrid</t>
        </is>
      </c>
      <c r="K2588" s="5" t="n">
        <v>0.8</v>
      </c>
      <c r="L2588" s="5" t="n">
        <v>32</v>
      </c>
      <c r="M2588" s="5" t="n">
        <v>4</v>
      </c>
      <c r="N2588" s="41" t="n">
        <v>25000</v>
      </c>
      <c r="O2588" s="41" t="n">
        <v>1620</v>
      </c>
      <c r="P2588" s="41" t="n">
        <v>0</v>
      </c>
      <c r="Q2588" s="41" t="n">
        <v>0</v>
      </c>
      <c r="R2588" s="41" t="n">
        <v>0</v>
      </c>
      <c r="S2588" s="28">
        <f>L2588*Settings!$C$7</f>
        <v/>
      </c>
      <c r="T2588" s="34">
        <f>O2588+P2588+Q2588+R2588</f>
        <v/>
      </c>
      <c r="U2588" s="34">
        <f>N2588+T2588</f>
        <v/>
      </c>
      <c r="V2588" s="33">
        <f>N2588/S2588</f>
        <v/>
      </c>
      <c r="W2588" s="33">
        <f>T2588/S2588</f>
        <v/>
      </c>
      <c r="X2588" s="33">
        <f>U2588/S2588</f>
        <v/>
      </c>
      <c r="Y2588" s="4">
        <f>IF(T2588&gt;0,1,0)</f>
        <v/>
      </c>
      <c r="Z2588" s="4">
        <f>INDEX('Job Evaluation'!$I$5:$I$40,MATCH(G2588,'Job Evaluation'!$A$5:$A$40,0))</f>
        <v/>
      </c>
      <c r="AA2588" s="4">
        <f>SUMPRODUCT(($C$2:$C$3444=C2588)*($X$2:$X$3444&lt;X2588))+SUMPRODUCT(($C$2:C2588=C2588)*($X$2:X2588=X2588))</f>
        <v/>
      </c>
      <c r="AB2588" s="4">
        <f>MIN(4,INT((AA2588-1)*4/COUNTIF($C$2:$C$3444,C2588))+1)</f>
        <v/>
      </c>
    </row>
    <row r="2589">
      <c r="A2589" s="5" t="inlineStr">
        <is>
          <t>W03006</t>
        </is>
      </c>
      <c r="B2589" s="5" t="inlineStr">
        <is>
          <t>PL · Kraków</t>
        </is>
      </c>
      <c r="C2589" s="5" t="inlineStr">
        <is>
          <t>PL</t>
        </is>
      </c>
      <c r="D2589" s="5" t="inlineStr">
        <is>
          <t>Krakow</t>
        </is>
      </c>
      <c r="E2589" s="5" t="inlineStr">
        <is>
          <t>Finance</t>
        </is>
      </c>
      <c r="F2589" s="5" t="inlineStr">
        <is>
          <t>L1</t>
        </is>
      </c>
      <c r="G2589" s="5" t="inlineStr">
        <is>
          <t>Finance L1</t>
        </is>
      </c>
      <c r="H2589" s="5" t="inlineStr">
        <is>
          <t>F</t>
        </is>
      </c>
      <c r="I2589" s="5" t="inlineStr">
        <is>
          <t>Permanent</t>
        </is>
      </c>
      <c r="J2589" s="5" t="inlineStr">
        <is>
          <t>Onsite</t>
        </is>
      </c>
      <c r="K2589" s="5" t="n">
        <v>1</v>
      </c>
      <c r="L2589" s="5" t="n">
        <v>40</v>
      </c>
      <c r="M2589" s="5" t="n">
        <v>3</v>
      </c>
      <c r="N2589" s="41" t="n">
        <v>23550</v>
      </c>
      <c r="O2589" s="41" t="n">
        <v>0</v>
      </c>
      <c r="P2589" s="41" t="n">
        <v>0</v>
      </c>
      <c r="Q2589" s="41" t="n">
        <v>0</v>
      </c>
      <c r="R2589" s="41" t="n">
        <v>0</v>
      </c>
      <c r="S2589" s="28">
        <f>L2589*Settings!$C$7</f>
        <v/>
      </c>
      <c r="T2589" s="34">
        <f>O2589+P2589+Q2589+R2589</f>
        <v/>
      </c>
      <c r="U2589" s="34">
        <f>N2589+T2589</f>
        <v/>
      </c>
      <c r="V2589" s="33">
        <f>N2589/S2589</f>
        <v/>
      </c>
      <c r="W2589" s="33">
        <f>T2589/S2589</f>
        <v/>
      </c>
      <c r="X2589" s="33">
        <f>U2589/S2589</f>
        <v/>
      </c>
      <c r="Y2589" s="4">
        <f>IF(T2589&gt;0,1,0)</f>
        <v/>
      </c>
      <c r="Z2589" s="4">
        <f>INDEX('Job Evaluation'!$I$5:$I$40,MATCH(G2589,'Job Evaluation'!$A$5:$A$40,0))</f>
        <v/>
      </c>
      <c r="AA2589" s="4">
        <f>SUMPRODUCT(($C$2:$C$3444=C2589)*($X$2:$X$3444&lt;X2589))+SUMPRODUCT(($C$2:C2589=C2589)*($X$2:X2589=X2589))</f>
        <v/>
      </c>
      <c r="AB2589" s="4">
        <f>MIN(4,INT((AA2589-1)*4/COUNTIF($C$2:$C$3444,C2589))+1)</f>
        <v/>
      </c>
    </row>
    <row r="2590">
      <c r="A2590" s="5" t="inlineStr">
        <is>
          <t>W03007</t>
        </is>
      </c>
      <c r="B2590" s="5" t="inlineStr">
        <is>
          <t>PL · Kraków</t>
        </is>
      </c>
      <c r="C2590" s="5" t="inlineStr">
        <is>
          <t>PL</t>
        </is>
      </c>
      <c r="D2590" s="5" t="inlineStr">
        <is>
          <t>Krakow</t>
        </is>
      </c>
      <c r="E2590" s="5" t="inlineStr">
        <is>
          <t>Operations</t>
        </is>
      </c>
      <c r="F2590" s="5" t="inlineStr">
        <is>
          <t>L2</t>
        </is>
      </c>
      <c r="G2590" s="5" t="inlineStr">
        <is>
          <t>Operations L2</t>
        </is>
      </c>
      <c r="H2590" s="5" t="inlineStr">
        <is>
          <t>M</t>
        </is>
      </c>
      <c r="I2590" s="5" t="inlineStr">
        <is>
          <t>Permanent</t>
        </is>
      </c>
      <c r="J2590" s="5" t="inlineStr">
        <is>
          <t>Remote</t>
        </is>
      </c>
      <c r="K2590" s="5" t="n">
        <v>1</v>
      </c>
      <c r="L2590" s="5" t="n">
        <v>40</v>
      </c>
      <c r="M2590" s="5" t="n">
        <v>3</v>
      </c>
      <c r="N2590" s="41" t="n">
        <v>22250</v>
      </c>
      <c r="O2590" s="41" t="n">
        <v>0</v>
      </c>
      <c r="P2590" s="41" t="n">
        <v>0</v>
      </c>
      <c r="Q2590" s="41" t="n">
        <v>0</v>
      </c>
      <c r="R2590" s="41" t="n">
        <v>0</v>
      </c>
      <c r="S2590" s="28">
        <f>L2590*Settings!$C$7</f>
        <v/>
      </c>
      <c r="T2590" s="34">
        <f>O2590+P2590+Q2590+R2590</f>
        <v/>
      </c>
      <c r="U2590" s="34">
        <f>N2590+T2590</f>
        <v/>
      </c>
      <c r="V2590" s="33">
        <f>N2590/S2590</f>
        <v/>
      </c>
      <c r="W2590" s="33">
        <f>T2590/S2590</f>
        <v/>
      </c>
      <c r="X2590" s="33">
        <f>U2590/S2590</f>
        <v/>
      </c>
      <c r="Y2590" s="4">
        <f>IF(T2590&gt;0,1,0)</f>
        <v/>
      </c>
      <c r="Z2590" s="4">
        <f>INDEX('Job Evaluation'!$I$5:$I$40,MATCH(G2590,'Job Evaluation'!$A$5:$A$40,0))</f>
        <v/>
      </c>
      <c r="AA2590" s="4">
        <f>SUMPRODUCT(($C$2:$C$3444=C2590)*($X$2:$X$3444&lt;X2590))+SUMPRODUCT(($C$2:C2590=C2590)*($X$2:X2590=X2590))</f>
        <v/>
      </c>
      <c r="AB2590" s="4">
        <f>MIN(4,INT((AA2590-1)*4/COUNTIF($C$2:$C$3444,C2590))+1)</f>
        <v/>
      </c>
    </row>
    <row r="2591">
      <c r="A2591" s="5" t="inlineStr">
        <is>
          <t>W03008</t>
        </is>
      </c>
      <c r="B2591" s="5" t="inlineStr">
        <is>
          <t>ES · Barcelona</t>
        </is>
      </c>
      <c r="C2591" s="5" t="inlineStr">
        <is>
          <t>ES</t>
        </is>
      </c>
      <c r="D2591" s="5" t="inlineStr">
        <is>
          <t>Barcelona</t>
        </is>
      </c>
      <c r="E2591" s="5" t="inlineStr">
        <is>
          <t>Tech</t>
        </is>
      </c>
      <c r="F2591" s="5" t="inlineStr">
        <is>
          <t>L1</t>
        </is>
      </c>
      <c r="G2591" s="5" t="inlineStr">
        <is>
          <t>Tech L1</t>
        </is>
      </c>
      <c r="H2591" s="5" t="inlineStr">
        <is>
          <t>M</t>
        </is>
      </c>
      <c r="I2591" s="5" t="inlineStr">
        <is>
          <t>Permanent</t>
        </is>
      </c>
      <c r="J2591" s="5" t="inlineStr">
        <is>
          <t>Hybrid</t>
        </is>
      </c>
      <c r="K2591" s="5" t="n">
        <v>0.8</v>
      </c>
      <c r="L2591" s="5" t="n">
        <v>32</v>
      </c>
      <c r="M2591" s="5" t="n">
        <v>4</v>
      </c>
      <c r="N2591" s="41" t="n">
        <v>23080</v>
      </c>
      <c r="O2591" s="41" t="n">
        <v>0</v>
      </c>
      <c r="P2591" s="41" t="n">
        <v>0</v>
      </c>
      <c r="Q2591" s="41" t="n">
        <v>0</v>
      </c>
      <c r="R2591" s="41" t="n">
        <v>0</v>
      </c>
      <c r="S2591" s="28">
        <f>L2591*Settings!$C$7</f>
        <v/>
      </c>
      <c r="T2591" s="34">
        <f>O2591+P2591+Q2591+R2591</f>
        <v/>
      </c>
      <c r="U2591" s="34">
        <f>N2591+T2591</f>
        <v/>
      </c>
      <c r="V2591" s="33">
        <f>N2591/S2591</f>
        <v/>
      </c>
      <c r="W2591" s="33">
        <f>T2591/S2591</f>
        <v/>
      </c>
      <c r="X2591" s="33">
        <f>U2591/S2591</f>
        <v/>
      </c>
      <c r="Y2591" s="4">
        <f>IF(T2591&gt;0,1,0)</f>
        <v/>
      </c>
      <c r="Z2591" s="4">
        <f>INDEX('Job Evaluation'!$I$5:$I$40,MATCH(G2591,'Job Evaluation'!$A$5:$A$40,0))</f>
        <v/>
      </c>
      <c r="AA2591" s="4">
        <f>SUMPRODUCT(($C$2:$C$3444=C2591)*($X$2:$X$3444&lt;X2591))+SUMPRODUCT(($C$2:C2591=C2591)*($X$2:X2591=X2591))</f>
        <v/>
      </c>
      <c r="AB2591" s="4">
        <f>MIN(4,INT((AA2591-1)*4/COUNTIF($C$2:$C$3444,C2591))+1)</f>
        <v/>
      </c>
    </row>
    <row r="2592">
      <c r="A2592" s="5" t="inlineStr">
        <is>
          <t>W03009</t>
        </is>
      </c>
      <c r="B2592" s="5" t="inlineStr">
        <is>
          <t>IT · Milan</t>
        </is>
      </c>
      <c r="C2592" s="5" t="inlineStr">
        <is>
          <t>IT</t>
        </is>
      </c>
      <c r="D2592" s="5" t="inlineStr">
        <is>
          <t>Milan</t>
        </is>
      </c>
      <c r="E2592" s="5" t="inlineStr">
        <is>
          <t>Operations</t>
        </is>
      </c>
      <c r="F2592" s="5" t="inlineStr">
        <is>
          <t>L4</t>
        </is>
      </c>
      <c r="G2592" s="5" t="inlineStr">
        <is>
          <t>Operations L4</t>
        </is>
      </c>
      <c r="H2592" s="5" t="inlineStr">
        <is>
          <t>F</t>
        </is>
      </c>
      <c r="I2592" s="5" t="inlineStr">
        <is>
          <t>Permanent</t>
        </is>
      </c>
      <c r="J2592" s="5" t="inlineStr">
        <is>
          <t>Hybrid</t>
        </is>
      </c>
      <c r="K2592" s="5" t="n">
        <v>1</v>
      </c>
      <c r="L2592" s="5" t="n">
        <v>40</v>
      </c>
      <c r="M2592" s="5" t="n">
        <v>4</v>
      </c>
      <c r="N2592" s="41" t="n">
        <v>53150</v>
      </c>
      <c r="O2592" s="41" t="n">
        <v>5790</v>
      </c>
      <c r="P2592" s="41" t="n">
        <v>0</v>
      </c>
      <c r="Q2592" s="41" t="n">
        <v>0</v>
      </c>
      <c r="R2592" s="41" t="n">
        <v>0</v>
      </c>
      <c r="S2592" s="28">
        <f>L2592*Settings!$C$7</f>
        <v/>
      </c>
      <c r="T2592" s="34">
        <f>O2592+P2592+Q2592+R2592</f>
        <v/>
      </c>
      <c r="U2592" s="34">
        <f>N2592+T2592</f>
        <v/>
      </c>
      <c r="V2592" s="33">
        <f>N2592/S2592</f>
        <v/>
      </c>
      <c r="W2592" s="33">
        <f>T2592/S2592</f>
        <v/>
      </c>
      <c r="X2592" s="33">
        <f>U2592/S2592</f>
        <v/>
      </c>
      <c r="Y2592" s="4">
        <f>IF(T2592&gt;0,1,0)</f>
        <v/>
      </c>
      <c r="Z2592" s="4">
        <f>INDEX('Job Evaluation'!$I$5:$I$40,MATCH(G2592,'Job Evaluation'!$A$5:$A$40,0))</f>
        <v/>
      </c>
      <c r="AA2592" s="4">
        <f>SUMPRODUCT(($C$2:$C$3444=C2592)*($X$2:$X$3444&lt;X2592))+SUMPRODUCT(($C$2:C2592=C2592)*($X$2:X2592=X2592))</f>
        <v/>
      </c>
      <c r="AB2592" s="4">
        <f>MIN(4,INT((AA2592-1)*4/COUNTIF($C$2:$C$3444,C2592))+1)</f>
        <v/>
      </c>
    </row>
    <row r="2593">
      <c r="A2593" s="5" t="inlineStr">
        <is>
          <t>W03010</t>
        </is>
      </c>
      <c r="B2593" s="5" t="inlineStr">
        <is>
          <t>IT · Milan</t>
        </is>
      </c>
      <c r="C2593" s="5" t="inlineStr">
        <is>
          <t>IT</t>
        </is>
      </c>
      <c r="D2593" s="5" t="inlineStr">
        <is>
          <t>Milan</t>
        </is>
      </c>
      <c r="E2593" s="5" t="inlineStr">
        <is>
          <t>Finance</t>
        </is>
      </c>
      <c r="F2593" s="5" t="inlineStr">
        <is>
          <t>L1</t>
        </is>
      </c>
      <c r="G2593" s="5" t="inlineStr">
        <is>
          <t>Finance L1</t>
        </is>
      </c>
      <c r="H2593" s="5" t="inlineStr">
        <is>
          <t>F</t>
        </is>
      </c>
      <c r="I2593" s="5" t="inlineStr">
        <is>
          <t>Permanent</t>
        </is>
      </c>
      <c r="J2593" s="5" t="inlineStr">
        <is>
          <t>Hybrid</t>
        </is>
      </c>
      <c r="K2593" s="5" t="n">
        <v>1</v>
      </c>
      <c r="L2593" s="5" t="n">
        <v>40</v>
      </c>
      <c r="M2593" s="5" t="n">
        <v>3</v>
      </c>
      <c r="N2593" s="41" t="n">
        <v>27750</v>
      </c>
      <c r="O2593" s="41" t="n">
        <v>0</v>
      </c>
      <c r="P2593" s="41" t="n">
        <v>0</v>
      </c>
      <c r="Q2593" s="41" t="n">
        <v>0</v>
      </c>
      <c r="R2593" s="41" t="n">
        <v>0</v>
      </c>
      <c r="S2593" s="28">
        <f>L2593*Settings!$C$7</f>
        <v/>
      </c>
      <c r="T2593" s="34">
        <f>O2593+P2593+Q2593+R2593</f>
        <v/>
      </c>
      <c r="U2593" s="34">
        <f>N2593+T2593</f>
        <v/>
      </c>
      <c r="V2593" s="33">
        <f>N2593/S2593</f>
        <v/>
      </c>
      <c r="W2593" s="33">
        <f>T2593/S2593</f>
        <v/>
      </c>
      <c r="X2593" s="33">
        <f>U2593/S2593</f>
        <v/>
      </c>
      <c r="Y2593" s="4">
        <f>IF(T2593&gt;0,1,0)</f>
        <v/>
      </c>
      <c r="Z2593" s="4">
        <f>INDEX('Job Evaluation'!$I$5:$I$40,MATCH(G2593,'Job Evaluation'!$A$5:$A$40,0))</f>
        <v/>
      </c>
      <c r="AA2593" s="4">
        <f>SUMPRODUCT(($C$2:$C$3444=C2593)*($X$2:$X$3444&lt;X2593))+SUMPRODUCT(($C$2:C2593=C2593)*($X$2:X2593=X2593))</f>
        <v/>
      </c>
      <c r="AB2593" s="4">
        <f>MIN(4,INT((AA2593-1)*4/COUNTIF($C$2:$C$3444,C2593))+1)</f>
        <v/>
      </c>
    </row>
    <row r="2594">
      <c r="A2594" s="5" t="inlineStr">
        <is>
          <t>W03011</t>
        </is>
      </c>
      <c r="B2594" s="5" t="inlineStr">
        <is>
          <t>DE · Munich</t>
        </is>
      </c>
      <c r="C2594" s="5" t="inlineStr">
        <is>
          <t>DE</t>
        </is>
      </c>
      <c r="D2594" s="5" t="inlineStr">
        <is>
          <t>Munich</t>
        </is>
      </c>
      <c r="E2594" s="5" t="inlineStr">
        <is>
          <t>Customer Service</t>
        </is>
      </c>
      <c r="F2594" s="5" t="inlineStr">
        <is>
          <t>L1</t>
        </is>
      </c>
      <c r="G2594" s="5" t="inlineStr">
        <is>
          <t>Customer Service L1</t>
        </is>
      </c>
      <c r="H2594" s="5" t="inlineStr">
        <is>
          <t>F</t>
        </is>
      </c>
      <c r="I2594" s="5" t="inlineStr">
        <is>
          <t>Permanent</t>
        </is>
      </c>
      <c r="J2594" s="5" t="inlineStr">
        <is>
          <t>Hybrid</t>
        </is>
      </c>
      <c r="K2594" s="5" t="n">
        <v>1</v>
      </c>
      <c r="L2594" s="5" t="n">
        <v>40</v>
      </c>
      <c r="M2594" s="5" t="n">
        <v>5</v>
      </c>
      <c r="N2594" s="41" t="n">
        <v>38800</v>
      </c>
      <c r="O2594" s="41" t="n">
        <v>0</v>
      </c>
      <c r="P2594" s="41" t="n">
        <v>0</v>
      </c>
      <c r="Q2594" s="41" t="n">
        <v>0</v>
      </c>
      <c r="R2594" s="41" t="n">
        <v>0</v>
      </c>
      <c r="S2594" s="28">
        <f>L2594*Settings!$C$7</f>
        <v/>
      </c>
      <c r="T2594" s="34">
        <f>O2594+P2594+Q2594+R2594</f>
        <v/>
      </c>
      <c r="U2594" s="34">
        <f>N2594+T2594</f>
        <v/>
      </c>
      <c r="V2594" s="33">
        <f>N2594/S2594</f>
        <v/>
      </c>
      <c r="W2594" s="33">
        <f>T2594/S2594</f>
        <v/>
      </c>
      <c r="X2594" s="33">
        <f>U2594/S2594</f>
        <v/>
      </c>
      <c r="Y2594" s="4">
        <f>IF(T2594&gt;0,1,0)</f>
        <v/>
      </c>
      <c r="Z2594" s="4">
        <f>INDEX('Job Evaluation'!$I$5:$I$40,MATCH(G2594,'Job Evaluation'!$A$5:$A$40,0))</f>
        <v/>
      </c>
      <c r="AA2594" s="4">
        <f>SUMPRODUCT(($C$2:$C$3444=C2594)*($X$2:$X$3444&lt;X2594))+SUMPRODUCT(($C$2:C2594=C2594)*($X$2:X2594=X2594))</f>
        <v/>
      </c>
      <c r="AB2594" s="4">
        <f>MIN(4,INT((AA2594-1)*4/COUNTIF($C$2:$C$3444,C2594))+1)</f>
        <v/>
      </c>
    </row>
    <row r="2595">
      <c r="A2595" s="5" t="inlineStr">
        <is>
          <t>W03012</t>
        </is>
      </c>
      <c r="B2595" s="5" t="inlineStr">
        <is>
          <t>PL · Kraków</t>
        </is>
      </c>
      <c r="C2595" s="5" t="inlineStr">
        <is>
          <t>PL</t>
        </is>
      </c>
      <c r="D2595" s="5" t="inlineStr">
        <is>
          <t>Krakow</t>
        </is>
      </c>
      <c r="E2595" s="5" t="inlineStr">
        <is>
          <t>HR</t>
        </is>
      </c>
      <c r="F2595" s="5" t="inlineStr">
        <is>
          <t>L1</t>
        </is>
      </c>
      <c r="G2595" s="5" t="inlineStr">
        <is>
          <t>HR L1</t>
        </is>
      </c>
      <c r="H2595" s="5" t="inlineStr">
        <is>
          <t>F</t>
        </is>
      </c>
      <c r="I2595" s="5" t="inlineStr">
        <is>
          <t>Permanent</t>
        </is>
      </c>
      <c r="J2595" s="5" t="inlineStr">
        <is>
          <t>Hybrid</t>
        </is>
      </c>
      <c r="K2595" s="5" t="n">
        <v>1</v>
      </c>
      <c r="L2595" s="5" t="n">
        <v>40</v>
      </c>
      <c r="M2595" s="5" t="n">
        <v>3</v>
      </c>
      <c r="N2595" s="41" t="n">
        <v>20800</v>
      </c>
      <c r="O2595" s="41" t="n">
        <v>0</v>
      </c>
      <c r="P2595" s="41" t="n">
        <v>0</v>
      </c>
      <c r="Q2595" s="41" t="n">
        <v>0</v>
      </c>
      <c r="R2595" s="41" t="n">
        <v>0</v>
      </c>
      <c r="S2595" s="28">
        <f>L2595*Settings!$C$7</f>
        <v/>
      </c>
      <c r="T2595" s="34">
        <f>O2595+P2595+Q2595+R2595</f>
        <v/>
      </c>
      <c r="U2595" s="34">
        <f>N2595+T2595</f>
        <v/>
      </c>
      <c r="V2595" s="33">
        <f>N2595/S2595</f>
        <v/>
      </c>
      <c r="W2595" s="33">
        <f>T2595/S2595</f>
        <v/>
      </c>
      <c r="X2595" s="33">
        <f>U2595/S2595</f>
        <v/>
      </c>
      <c r="Y2595" s="4">
        <f>IF(T2595&gt;0,1,0)</f>
        <v/>
      </c>
      <c r="Z2595" s="4">
        <f>INDEX('Job Evaluation'!$I$5:$I$40,MATCH(G2595,'Job Evaluation'!$A$5:$A$40,0))</f>
        <v/>
      </c>
      <c r="AA2595" s="4">
        <f>SUMPRODUCT(($C$2:$C$3444=C2595)*($X$2:$X$3444&lt;X2595))+SUMPRODUCT(($C$2:C2595=C2595)*($X$2:X2595=X2595))</f>
        <v/>
      </c>
      <c r="AB2595" s="4">
        <f>MIN(4,INT((AA2595-1)*4/COUNTIF($C$2:$C$3444,C2595))+1)</f>
        <v/>
      </c>
    </row>
    <row r="2596">
      <c r="A2596" s="5" t="inlineStr">
        <is>
          <t>W03013</t>
        </is>
      </c>
      <c r="B2596" s="5" t="inlineStr">
        <is>
          <t>DE · Munich</t>
        </is>
      </c>
      <c r="C2596" s="5" t="inlineStr">
        <is>
          <t>DE</t>
        </is>
      </c>
      <c r="D2596" s="5" t="inlineStr">
        <is>
          <t>Munich</t>
        </is>
      </c>
      <c r="E2596" s="5" t="inlineStr">
        <is>
          <t>Finance</t>
        </is>
      </c>
      <c r="F2596" s="5" t="inlineStr">
        <is>
          <t>L4</t>
        </is>
      </c>
      <c r="G2596" s="5" t="inlineStr">
        <is>
          <t>Finance L4</t>
        </is>
      </c>
      <c r="H2596" s="5" t="inlineStr">
        <is>
          <t>M</t>
        </is>
      </c>
      <c r="I2596" s="5" t="inlineStr">
        <is>
          <t>Permanent</t>
        </is>
      </c>
      <c r="J2596" s="5" t="inlineStr">
        <is>
          <t>Hybrid</t>
        </is>
      </c>
      <c r="K2596" s="5" t="n">
        <v>1</v>
      </c>
      <c r="L2596" s="5" t="n">
        <v>40</v>
      </c>
      <c r="M2596" s="5" t="n">
        <v>5</v>
      </c>
      <c r="N2596" s="41" t="n">
        <v>107300</v>
      </c>
      <c r="O2596" s="41" t="n">
        <v>11860</v>
      </c>
      <c r="P2596" s="41" t="n">
        <v>0</v>
      </c>
      <c r="Q2596" s="41" t="n">
        <v>0</v>
      </c>
      <c r="R2596" s="41" t="n">
        <v>0</v>
      </c>
      <c r="S2596" s="28">
        <f>L2596*Settings!$C$7</f>
        <v/>
      </c>
      <c r="T2596" s="34">
        <f>O2596+P2596+Q2596+R2596</f>
        <v/>
      </c>
      <c r="U2596" s="34">
        <f>N2596+T2596</f>
        <v/>
      </c>
      <c r="V2596" s="33">
        <f>N2596/S2596</f>
        <v/>
      </c>
      <c r="W2596" s="33">
        <f>T2596/S2596</f>
        <v/>
      </c>
      <c r="X2596" s="33">
        <f>U2596/S2596</f>
        <v/>
      </c>
      <c r="Y2596" s="4">
        <f>IF(T2596&gt;0,1,0)</f>
        <v/>
      </c>
      <c r="Z2596" s="4">
        <f>INDEX('Job Evaluation'!$I$5:$I$40,MATCH(G2596,'Job Evaluation'!$A$5:$A$40,0))</f>
        <v/>
      </c>
      <c r="AA2596" s="4">
        <f>SUMPRODUCT(($C$2:$C$3444=C2596)*($X$2:$X$3444&lt;X2596))+SUMPRODUCT(($C$2:C2596=C2596)*($X$2:X2596=X2596))</f>
        <v/>
      </c>
      <c r="AB2596" s="4">
        <f>MIN(4,INT((AA2596-1)*4/COUNTIF($C$2:$C$3444,C2596))+1)</f>
        <v/>
      </c>
    </row>
    <row r="2597">
      <c r="A2597" s="5" t="inlineStr">
        <is>
          <t>W03016</t>
        </is>
      </c>
      <c r="B2597" s="5" t="inlineStr">
        <is>
          <t>PL · Kraków</t>
        </is>
      </c>
      <c r="C2597" s="5" t="inlineStr">
        <is>
          <t>PL</t>
        </is>
      </c>
      <c r="D2597" s="5" t="inlineStr">
        <is>
          <t>Krakow</t>
        </is>
      </c>
      <c r="E2597" s="5" t="inlineStr">
        <is>
          <t>Customer Service</t>
        </is>
      </c>
      <c r="F2597" s="5" t="inlineStr">
        <is>
          <t>L3</t>
        </is>
      </c>
      <c r="G2597" s="5" t="inlineStr">
        <is>
          <t>Customer Service L3</t>
        </is>
      </c>
      <c r="H2597" s="5" t="inlineStr">
        <is>
          <t>M</t>
        </is>
      </c>
      <c r="I2597" s="5" t="inlineStr">
        <is>
          <t>Fixed-term</t>
        </is>
      </c>
      <c r="J2597" s="5" t="inlineStr">
        <is>
          <t>Hybrid</t>
        </is>
      </c>
      <c r="K2597" s="5" t="n">
        <v>1</v>
      </c>
      <c r="L2597" s="5" t="n">
        <v>40</v>
      </c>
      <c r="M2597" s="5" t="n">
        <v>3</v>
      </c>
      <c r="N2597" s="41" t="n">
        <v>29050</v>
      </c>
      <c r="O2597" s="41" t="n">
        <v>1360</v>
      </c>
      <c r="P2597" s="41" t="n">
        <v>0</v>
      </c>
      <c r="Q2597" s="41" t="n">
        <v>0</v>
      </c>
      <c r="R2597" s="41" t="n">
        <v>0</v>
      </c>
      <c r="S2597" s="28">
        <f>L2597*Settings!$C$7</f>
        <v/>
      </c>
      <c r="T2597" s="34">
        <f>O2597+P2597+Q2597+R2597</f>
        <v/>
      </c>
      <c r="U2597" s="34">
        <f>N2597+T2597</f>
        <v/>
      </c>
      <c r="V2597" s="33">
        <f>N2597/S2597</f>
        <v/>
      </c>
      <c r="W2597" s="33">
        <f>T2597/S2597</f>
        <v/>
      </c>
      <c r="X2597" s="33">
        <f>U2597/S2597</f>
        <v/>
      </c>
      <c r="Y2597" s="4">
        <f>IF(T2597&gt;0,1,0)</f>
        <v/>
      </c>
      <c r="Z2597" s="4">
        <f>INDEX('Job Evaluation'!$I$5:$I$40,MATCH(G2597,'Job Evaluation'!$A$5:$A$40,0))</f>
        <v/>
      </c>
      <c r="AA2597" s="4">
        <f>SUMPRODUCT(($C$2:$C$3444=C2597)*($X$2:$X$3444&lt;X2597))+SUMPRODUCT(($C$2:C2597=C2597)*($X$2:X2597=X2597))</f>
        <v/>
      </c>
      <c r="AB2597" s="4">
        <f>MIN(4,INT((AA2597-1)*4/COUNTIF($C$2:$C$3444,C2597))+1)</f>
        <v/>
      </c>
    </row>
    <row r="2598">
      <c r="A2598" s="5" t="inlineStr">
        <is>
          <t>W03017</t>
        </is>
      </c>
      <c r="B2598" s="5" t="inlineStr">
        <is>
          <t>PL · Kraków</t>
        </is>
      </c>
      <c r="C2598" s="5" t="inlineStr">
        <is>
          <t>PL</t>
        </is>
      </c>
      <c r="D2598" s="5" t="inlineStr">
        <is>
          <t>Krakow</t>
        </is>
      </c>
      <c r="E2598" s="5" t="inlineStr">
        <is>
          <t>Sales</t>
        </is>
      </c>
      <c r="F2598" s="5" t="inlineStr">
        <is>
          <t>L2</t>
        </is>
      </c>
      <c r="G2598" s="5" t="inlineStr">
        <is>
          <t>Sales L2</t>
        </is>
      </c>
      <c r="H2598" s="5" t="inlineStr">
        <is>
          <t>F</t>
        </is>
      </c>
      <c r="I2598" s="5" t="inlineStr">
        <is>
          <t>Permanent</t>
        </is>
      </c>
      <c r="J2598" s="5" t="inlineStr">
        <is>
          <t>Hybrid</t>
        </is>
      </c>
      <c r="K2598" s="5" t="n">
        <v>1</v>
      </c>
      <c r="L2598" s="5" t="n">
        <v>40</v>
      </c>
      <c r="M2598" s="5" t="n">
        <v>2</v>
      </c>
      <c r="N2598" s="41" t="n">
        <v>26500</v>
      </c>
      <c r="O2598" s="41" t="n">
        <v>0</v>
      </c>
      <c r="P2598" s="41" t="n">
        <v>1990</v>
      </c>
      <c r="Q2598" s="41" t="n">
        <v>0</v>
      </c>
      <c r="R2598" s="41" t="n">
        <v>0</v>
      </c>
      <c r="S2598" s="28">
        <f>L2598*Settings!$C$7</f>
        <v/>
      </c>
      <c r="T2598" s="34">
        <f>O2598+P2598+Q2598+R2598</f>
        <v/>
      </c>
      <c r="U2598" s="34">
        <f>N2598+T2598</f>
        <v/>
      </c>
      <c r="V2598" s="33">
        <f>N2598/S2598</f>
        <v/>
      </c>
      <c r="W2598" s="33">
        <f>T2598/S2598</f>
        <v/>
      </c>
      <c r="X2598" s="33">
        <f>U2598/S2598</f>
        <v/>
      </c>
      <c r="Y2598" s="4">
        <f>IF(T2598&gt;0,1,0)</f>
        <v/>
      </c>
      <c r="Z2598" s="4">
        <f>INDEX('Job Evaluation'!$I$5:$I$40,MATCH(G2598,'Job Evaluation'!$A$5:$A$40,0))</f>
        <v/>
      </c>
      <c r="AA2598" s="4">
        <f>SUMPRODUCT(($C$2:$C$3444=C2598)*($X$2:$X$3444&lt;X2598))+SUMPRODUCT(($C$2:C2598=C2598)*($X$2:X2598=X2598))</f>
        <v/>
      </c>
      <c r="AB2598" s="4">
        <f>MIN(4,INT((AA2598-1)*4/COUNTIF($C$2:$C$3444,C2598))+1)</f>
        <v/>
      </c>
    </row>
    <row r="2599">
      <c r="A2599" s="5" t="inlineStr">
        <is>
          <t>W03018</t>
        </is>
      </c>
      <c r="B2599" s="5" t="inlineStr">
        <is>
          <t>IT · Milan</t>
        </is>
      </c>
      <c r="C2599" s="5" t="inlineStr">
        <is>
          <t>IT</t>
        </is>
      </c>
      <c r="D2599" s="5" t="inlineStr">
        <is>
          <t>Milan</t>
        </is>
      </c>
      <c r="E2599" s="5" t="inlineStr">
        <is>
          <t>Customer Service</t>
        </is>
      </c>
      <c r="F2599" s="5" t="inlineStr">
        <is>
          <t>L3</t>
        </is>
      </c>
      <c r="G2599" s="5" t="inlineStr">
        <is>
          <t>Customer Service L3</t>
        </is>
      </c>
      <c r="H2599" s="5" t="inlineStr">
        <is>
          <t>M</t>
        </is>
      </c>
      <c r="I2599" s="5" t="inlineStr">
        <is>
          <t>Permanent</t>
        </is>
      </c>
      <c r="J2599" s="5" t="inlineStr">
        <is>
          <t>Onsite</t>
        </is>
      </c>
      <c r="K2599" s="5" t="n">
        <v>1</v>
      </c>
      <c r="L2599" s="5" t="n">
        <v>40</v>
      </c>
      <c r="M2599" s="5" t="n">
        <v>2</v>
      </c>
      <c r="N2599" s="41" t="n">
        <v>38250</v>
      </c>
      <c r="O2599" s="41" t="n">
        <v>1020</v>
      </c>
      <c r="P2599" s="41" t="n">
        <v>0</v>
      </c>
      <c r="Q2599" s="41" t="n">
        <v>1320</v>
      </c>
      <c r="R2599" s="41" t="n">
        <v>0</v>
      </c>
      <c r="S2599" s="28">
        <f>L2599*Settings!$C$7</f>
        <v/>
      </c>
      <c r="T2599" s="34">
        <f>O2599+P2599+Q2599+R2599</f>
        <v/>
      </c>
      <c r="U2599" s="34">
        <f>N2599+T2599</f>
        <v/>
      </c>
      <c r="V2599" s="33">
        <f>N2599/S2599</f>
        <v/>
      </c>
      <c r="W2599" s="33">
        <f>T2599/S2599</f>
        <v/>
      </c>
      <c r="X2599" s="33">
        <f>U2599/S2599</f>
        <v/>
      </c>
      <c r="Y2599" s="4">
        <f>IF(T2599&gt;0,1,0)</f>
        <v/>
      </c>
      <c r="Z2599" s="4">
        <f>INDEX('Job Evaluation'!$I$5:$I$40,MATCH(G2599,'Job Evaluation'!$A$5:$A$40,0))</f>
        <v/>
      </c>
      <c r="AA2599" s="4">
        <f>SUMPRODUCT(($C$2:$C$3444=C2599)*($X$2:$X$3444&lt;X2599))+SUMPRODUCT(($C$2:C2599=C2599)*($X$2:X2599=X2599))</f>
        <v/>
      </c>
      <c r="AB2599" s="4">
        <f>MIN(4,INT((AA2599-1)*4/COUNTIF($C$2:$C$3444,C2599))+1)</f>
        <v/>
      </c>
    </row>
    <row r="2600">
      <c r="A2600" s="5" t="inlineStr">
        <is>
          <t>W03019</t>
        </is>
      </c>
      <c r="B2600" s="5" t="inlineStr">
        <is>
          <t>IT · Milan</t>
        </is>
      </c>
      <c r="C2600" s="5" t="inlineStr">
        <is>
          <t>IT</t>
        </is>
      </c>
      <c r="D2600" s="5" t="inlineStr">
        <is>
          <t>Milan</t>
        </is>
      </c>
      <c r="E2600" s="5" t="inlineStr">
        <is>
          <t>Tech</t>
        </is>
      </c>
      <c r="F2600" s="5" t="inlineStr">
        <is>
          <t>L2</t>
        </is>
      </c>
      <c r="G2600" s="5" t="inlineStr">
        <is>
          <t>Tech L2</t>
        </is>
      </c>
      <c r="H2600" s="5" t="inlineStr">
        <is>
          <t>F</t>
        </is>
      </c>
      <c r="I2600" s="5" t="inlineStr">
        <is>
          <t>Permanent</t>
        </is>
      </c>
      <c r="J2600" s="5" t="inlineStr">
        <is>
          <t>Onsite</t>
        </is>
      </c>
      <c r="K2600" s="5" t="n">
        <v>1</v>
      </c>
      <c r="L2600" s="5" t="n">
        <v>40</v>
      </c>
      <c r="M2600" s="5" t="n">
        <v>3</v>
      </c>
      <c r="N2600" s="41" t="n">
        <v>45000</v>
      </c>
      <c r="O2600" s="41" t="n">
        <v>0</v>
      </c>
      <c r="P2600" s="41" t="n">
        <v>0</v>
      </c>
      <c r="Q2600" s="41" t="n">
        <v>0</v>
      </c>
      <c r="R2600" s="41" t="n">
        <v>0</v>
      </c>
      <c r="S2600" s="28">
        <f>L2600*Settings!$C$7</f>
        <v/>
      </c>
      <c r="T2600" s="34">
        <f>O2600+P2600+Q2600+R2600</f>
        <v/>
      </c>
      <c r="U2600" s="34">
        <f>N2600+T2600</f>
        <v/>
      </c>
      <c r="V2600" s="33">
        <f>N2600/S2600</f>
        <v/>
      </c>
      <c r="W2600" s="33">
        <f>T2600/S2600</f>
        <v/>
      </c>
      <c r="X2600" s="33">
        <f>U2600/S2600</f>
        <v/>
      </c>
      <c r="Y2600" s="4">
        <f>IF(T2600&gt;0,1,0)</f>
        <v/>
      </c>
      <c r="Z2600" s="4">
        <f>INDEX('Job Evaluation'!$I$5:$I$40,MATCH(G2600,'Job Evaluation'!$A$5:$A$40,0))</f>
        <v/>
      </c>
      <c r="AA2600" s="4">
        <f>SUMPRODUCT(($C$2:$C$3444=C2600)*($X$2:$X$3444&lt;X2600))+SUMPRODUCT(($C$2:C2600=C2600)*($X$2:X2600=X2600))</f>
        <v/>
      </c>
      <c r="AB2600" s="4">
        <f>MIN(4,INT((AA2600-1)*4/COUNTIF($C$2:$C$3444,C2600))+1)</f>
        <v/>
      </c>
    </row>
    <row r="2601">
      <c r="A2601" s="5" t="inlineStr">
        <is>
          <t>W03020</t>
        </is>
      </c>
      <c r="B2601" s="5" t="inlineStr">
        <is>
          <t>PL · Kraków</t>
        </is>
      </c>
      <c r="C2601" s="5" t="inlineStr">
        <is>
          <t>PL</t>
        </is>
      </c>
      <c r="D2601" s="5" t="inlineStr">
        <is>
          <t>Krakow</t>
        </is>
      </c>
      <c r="E2601" s="5" t="inlineStr">
        <is>
          <t>Tech</t>
        </is>
      </c>
      <c r="F2601" s="5" t="inlineStr">
        <is>
          <t>L3</t>
        </is>
      </c>
      <c r="G2601" s="5" t="inlineStr">
        <is>
          <t>Tech L3</t>
        </is>
      </c>
      <c r="H2601" s="5" t="inlineStr">
        <is>
          <t>F</t>
        </is>
      </c>
      <c r="I2601" s="5" t="inlineStr">
        <is>
          <t>Permanent</t>
        </is>
      </c>
      <c r="J2601" s="5" t="inlineStr">
        <is>
          <t>Onsite</t>
        </is>
      </c>
      <c r="K2601" s="5" t="n">
        <v>1</v>
      </c>
      <c r="L2601" s="5" t="n">
        <v>40</v>
      </c>
      <c r="M2601" s="5" t="n">
        <v>3</v>
      </c>
      <c r="N2601" s="41" t="n">
        <v>39050</v>
      </c>
      <c r="O2601" s="41" t="n">
        <v>2100</v>
      </c>
      <c r="P2601" s="41" t="n">
        <v>0</v>
      </c>
      <c r="Q2601" s="41" t="n">
        <v>0</v>
      </c>
      <c r="R2601" s="41" t="n">
        <v>0</v>
      </c>
      <c r="S2601" s="28">
        <f>L2601*Settings!$C$7</f>
        <v/>
      </c>
      <c r="T2601" s="34">
        <f>O2601+P2601+Q2601+R2601</f>
        <v/>
      </c>
      <c r="U2601" s="34">
        <f>N2601+T2601</f>
        <v/>
      </c>
      <c r="V2601" s="33">
        <f>N2601/S2601</f>
        <v/>
      </c>
      <c r="W2601" s="33">
        <f>T2601/S2601</f>
        <v/>
      </c>
      <c r="X2601" s="33">
        <f>U2601/S2601</f>
        <v/>
      </c>
      <c r="Y2601" s="4">
        <f>IF(T2601&gt;0,1,0)</f>
        <v/>
      </c>
      <c r="Z2601" s="4">
        <f>INDEX('Job Evaluation'!$I$5:$I$40,MATCH(G2601,'Job Evaluation'!$A$5:$A$40,0))</f>
        <v/>
      </c>
      <c r="AA2601" s="4">
        <f>SUMPRODUCT(($C$2:$C$3444=C2601)*($X$2:$X$3444&lt;X2601))+SUMPRODUCT(($C$2:C2601=C2601)*($X$2:X2601=X2601))</f>
        <v/>
      </c>
      <c r="AB2601" s="4">
        <f>MIN(4,INT((AA2601-1)*4/COUNTIF($C$2:$C$3444,C2601))+1)</f>
        <v/>
      </c>
    </row>
    <row r="2602">
      <c r="A2602" s="5" t="inlineStr">
        <is>
          <t>W03022</t>
        </is>
      </c>
      <c r="B2602" s="5" t="inlineStr">
        <is>
          <t>IT · Milan</t>
        </is>
      </c>
      <c r="C2602" s="5" t="inlineStr">
        <is>
          <t>IT</t>
        </is>
      </c>
      <c r="D2602" s="5" t="inlineStr">
        <is>
          <t>Milan</t>
        </is>
      </c>
      <c r="E2602" s="5" t="inlineStr">
        <is>
          <t>Tech</t>
        </is>
      </c>
      <c r="F2602" s="5" t="inlineStr">
        <is>
          <t>L3</t>
        </is>
      </c>
      <c r="G2602" s="5" t="inlineStr">
        <is>
          <t>Tech L3</t>
        </is>
      </c>
      <c r="H2602" s="5" t="inlineStr">
        <is>
          <t>M</t>
        </is>
      </c>
      <c r="I2602" s="5" t="inlineStr">
        <is>
          <t>Fixed-term</t>
        </is>
      </c>
      <c r="J2602" s="5" t="inlineStr">
        <is>
          <t>Hybrid</t>
        </is>
      </c>
      <c r="K2602" s="5" t="n">
        <v>1</v>
      </c>
      <c r="L2602" s="5" t="n">
        <v>40</v>
      </c>
      <c r="M2602" s="5" t="n">
        <v>3</v>
      </c>
      <c r="N2602" s="41" t="n">
        <v>52650</v>
      </c>
      <c r="O2602" s="41" t="n">
        <v>2790</v>
      </c>
      <c r="P2602" s="41" t="n">
        <v>0</v>
      </c>
      <c r="Q2602" s="41" t="n">
        <v>0</v>
      </c>
      <c r="R2602" s="41" t="n">
        <v>0</v>
      </c>
      <c r="S2602" s="28">
        <f>L2602*Settings!$C$7</f>
        <v/>
      </c>
      <c r="T2602" s="34">
        <f>O2602+P2602+Q2602+R2602</f>
        <v/>
      </c>
      <c r="U2602" s="34">
        <f>N2602+T2602</f>
        <v/>
      </c>
      <c r="V2602" s="33">
        <f>N2602/S2602</f>
        <v/>
      </c>
      <c r="W2602" s="33">
        <f>T2602/S2602</f>
        <v/>
      </c>
      <c r="X2602" s="33">
        <f>U2602/S2602</f>
        <v/>
      </c>
      <c r="Y2602" s="4">
        <f>IF(T2602&gt;0,1,0)</f>
        <v/>
      </c>
      <c r="Z2602" s="4">
        <f>INDEX('Job Evaluation'!$I$5:$I$40,MATCH(G2602,'Job Evaluation'!$A$5:$A$40,0))</f>
        <v/>
      </c>
      <c r="AA2602" s="4">
        <f>SUMPRODUCT(($C$2:$C$3444=C2602)*($X$2:$X$3444&lt;X2602))+SUMPRODUCT(($C$2:C2602=C2602)*($X$2:X2602=X2602))</f>
        <v/>
      </c>
      <c r="AB2602" s="4">
        <f>MIN(4,INT((AA2602-1)*4/COUNTIF($C$2:$C$3444,C2602))+1)</f>
        <v/>
      </c>
    </row>
    <row r="2603">
      <c r="A2603" s="5" t="inlineStr">
        <is>
          <t>W03024</t>
        </is>
      </c>
      <c r="B2603" s="5" t="inlineStr">
        <is>
          <t>PL · Kraków</t>
        </is>
      </c>
      <c r="C2603" s="5" t="inlineStr">
        <is>
          <t>PL</t>
        </is>
      </c>
      <c r="D2603" s="5" t="inlineStr">
        <is>
          <t>Krakow</t>
        </is>
      </c>
      <c r="E2603" s="5" t="inlineStr">
        <is>
          <t>Operations</t>
        </is>
      </c>
      <c r="F2603" s="5" t="inlineStr">
        <is>
          <t>L1</t>
        </is>
      </c>
      <c r="G2603" s="5" t="inlineStr">
        <is>
          <t>Operations L1</t>
        </is>
      </c>
      <c r="H2603" s="5" t="inlineStr">
        <is>
          <t>F</t>
        </is>
      </c>
      <c r="I2603" s="5" t="inlineStr">
        <is>
          <t>Permanent</t>
        </is>
      </c>
      <c r="J2603" s="5" t="inlineStr">
        <is>
          <t>Hybrid</t>
        </is>
      </c>
      <c r="K2603" s="5" t="n">
        <v>1</v>
      </c>
      <c r="L2603" s="5" t="n">
        <v>40</v>
      </c>
      <c r="M2603" s="5" t="n">
        <v>4</v>
      </c>
      <c r="N2603" s="41" t="n">
        <v>20550</v>
      </c>
      <c r="O2603" s="41" t="n">
        <v>0</v>
      </c>
      <c r="P2603" s="41" t="n">
        <v>0</v>
      </c>
      <c r="Q2603" s="41" t="n">
        <v>0</v>
      </c>
      <c r="R2603" s="41" t="n">
        <v>0</v>
      </c>
      <c r="S2603" s="28">
        <f>L2603*Settings!$C$7</f>
        <v/>
      </c>
      <c r="T2603" s="34">
        <f>O2603+P2603+Q2603+R2603</f>
        <v/>
      </c>
      <c r="U2603" s="34">
        <f>N2603+T2603</f>
        <v/>
      </c>
      <c r="V2603" s="33">
        <f>N2603/S2603</f>
        <v/>
      </c>
      <c r="W2603" s="33">
        <f>T2603/S2603</f>
        <v/>
      </c>
      <c r="X2603" s="33">
        <f>U2603/S2603</f>
        <v/>
      </c>
      <c r="Y2603" s="4">
        <f>IF(T2603&gt;0,1,0)</f>
        <v/>
      </c>
      <c r="Z2603" s="4">
        <f>INDEX('Job Evaluation'!$I$5:$I$40,MATCH(G2603,'Job Evaluation'!$A$5:$A$40,0))</f>
        <v/>
      </c>
      <c r="AA2603" s="4">
        <f>SUMPRODUCT(($C$2:$C$3444=C2603)*($X$2:$X$3444&lt;X2603))+SUMPRODUCT(($C$2:C2603=C2603)*($X$2:X2603=X2603))</f>
        <v/>
      </c>
      <c r="AB2603" s="4">
        <f>MIN(4,INT((AA2603-1)*4/COUNTIF($C$2:$C$3444,C2603))+1)</f>
        <v/>
      </c>
    </row>
    <row r="2604">
      <c r="A2604" s="5" t="inlineStr">
        <is>
          <t>W03025</t>
        </is>
      </c>
      <c r="B2604" s="5" t="inlineStr">
        <is>
          <t>IT · Milan</t>
        </is>
      </c>
      <c r="C2604" s="5" t="inlineStr">
        <is>
          <t>IT</t>
        </is>
      </c>
      <c r="D2604" s="5" t="inlineStr">
        <is>
          <t>Milan</t>
        </is>
      </c>
      <c r="E2604" s="5" t="inlineStr">
        <is>
          <t>Customer Service</t>
        </is>
      </c>
      <c r="F2604" s="5" t="inlineStr">
        <is>
          <t>L2</t>
        </is>
      </c>
      <c r="G2604" s="5" t="inlineStr">
        <is>
          <t>Customer Service L2</t>
        </is>
      </c>
      <c r="H2604" s="5" t="inlineStr">
        <is>
          <t>F</t>
        </is>
      </c>
      <c r="I2604" s="5" t="inlineStr">
        <is>
          <t>Permanent</t>
        </is>
      </c>
      <c r="J2604" s="5" t="inlineStr">
        <is>
          <t>Remote</t>
        </is>
      </c>
      <c r="K2604" s="5" t="n">
        <v>1</v>
      </c>
      <c r="L2604" s="5" t="n">
        <v>40</v>
      </c>
      <c r="M2604" s="5" t="n">
        <v>3</v>
      </c>
      <c r="N2604" s="41" t="n">
        <v>27400</v>
      </c>
      <c r="O2604" s="41" t="n">
        <v>0</v>
      </c>
      <c r="P2604" s="41" t="n">
        <v>0</v>
      </c>
      <c r="Q2604" s="41" t="n">
        <v>0</v>
      </c>
      <c r="R2604" s="41" t="n">
        <v>0</v>
      </c>
      <c r="S2604" s="28">
        <f>L2604*Settings!$C$7</f>
        <v/>
      </c>
      <c r="T2604" s="34">
        <f>O2604+P2604+Q2604+R2604</f>
        <v/>
      </c>
      <c r="U2604" s="34">
        <f>N2604+T2604</f>
        <v/>
      </c>
      <c r="V2604" s="33">
        <f>N2604/S2604</f>
        <v/>
      </c>
      <c r="W2604" s="33">
        <f>T2604/S2604</f>
        <v/>
      </c>
      <c r="X2604" s="33">
        <f>U2604/S2604</f>
        <v/>
      </c>
      <c r="Y2604" s="4">
        <f>IF(T2604&gt;0,1,0)</f>
        <v/>
      </c>
      <c r="Z2604" s="4">
        <f>INDEX('Job Evaluation'!$I$5:$I$40,MATCH(G2604,'Job Evaluation'!$A$5:$A$40,0))</f>
        <v/>
      </c>
      <c r="AA2604" s="4">
        <f>SUMPRODUCT(($C$2:$C$3444=C2604)*($X$2:$X$3444&lt;X2604))+SUMPRODUCT(($C$2:C2604=C2604)*($X$2:X2604=X2604))</f>
        <v/>
      </c>
      <c r="AB2604" s="4">
        <f>MIN(4,INT((AA2604-1)*4/COUNTIF($C$2:$C$3444,C2604))+1)</f>
        <v/>
      </c>
    </row>
    <row r="2605">
      <c r="A2605" s="5" t="inlineStr">
        <is>
          <t>W03026</t>
        </is>
      </c>
      <c r="B2605" s="5" t="inlineStr">
        <is>
          <t>IT · Milan</t>
        </is>
      </c>
      <c r="C2605" s="5" t="inlineStr">
        <is>
          <t>IT</t>
        </is>
      </c>
      <c r="D2605" s="5" t="inlineStr">
        <is>
          <t>Milan</t>
        </is>
      </c>
      <c r="E2605" s="5" t="inlineStr">
        <is>
          <t>Tech</t>
        </is>
      </c>
      <c r="F2605" s="5" t="inlineStr">
        <is>
          <t>L2</t>
        </is>
      </c>
      <c r="G2605" s="5" t="inlineStr">
        <is>
          <t>Tech L2</t>
        </is>
      </c>
      <c r="H2605" s="5" t="inlineStr">
        <is>
          <t>F</t>
        </is>
      </c>
      <c r="I2605" s="5" t="inlineStr">
        <is>
          <t>Permanent</t>
        </is>
      </c>
      <c r="J2605" s="5" t="inlineStr">
        <is>
          <t>Onsite</t>
        </is>
      </c>
      <c r="K2605" s="5" t="n">
        <v>1</v>
      </c>
      <c r="L2605" s="5" t="n">
        <v>40</v>
      </c>
      <c r="M2605" s="5" t="n">
        <v>2</v>
      </c>
      <c r="N2605" s="41" t="n">
        <v>43100</v>
      </c>
      <c r="O2605" s="41" t="n">
        <v>0</v>
      </c>
      <c r="P2605" s="41" t="n">
        <v>0</v>
      </c>
      <c r="Q2605" s="41" t="n">
        <v>0</v>
      </c>
      <c r="R2605" s="41" t="n">
        <v>0</v>
      </c>
      <c r="S2605" s="28">
        <f>L2605*Settings!$C$7</f>
        <v/>
      </c>
      <c r="T2605" s="34">
        <f>O2605+P2605+Q2605+R2605</f>
        <v/>
      </c>
      <c r="U2605" s="34">
        <f>N2605+T2605</f>
        <v/>
      </c>
      <c r="V2605" s="33">
        <f>N2605/S2605</f>
        <v/>
      </c>
      <c r="W2605" s="33">
        <f>T2605/S2605</f>
        <v/>
      </c>
      <c r="X2605" s="33">
        <f>U2605/S2605</f>
        <v/>
      </c>
      <c r="Y2605" s="4">
        <f>IF(T2605&gt;0,1,0)</f>
        <v/>
      </c>
      <c r="Z2605" s="4">
        <f>INDEX('Job Evaluation'!$I$5:$I$40,MATCH(G2605,'Job Evaluation'!$A$5:$A$40,0))</f>
        <v/>
      </c>
      <c r="AA2605" s="4">
        <f>SUMPRODUCT(($C$2:$C$3444=C2605)*($X$2:$X$3444&lt;X2605))+SUMPRODUCT(($C$2:C2605=C2605)*($X$2:X2605=X2605))</f>
        <v/>
      </c>
      <c r="AB2605" s="4">
        <f>MIN(4,INT((AA2605-1)*4/COUNTIF($C$2:$C$3444,C2605))+1)</f>
        <v/>
      </c>
    </row>
    <row r="2606">
      <c r="A2606" s="5" t="inlineStr">
        <is>
          <t>W03027</t>
        </is>
      </c>
      <c r="B2606" s="5" t="inlineStr">
        <is>
          <t>ES · Barcelona</t>
        </is>
      </c>
      <c r="C2606" s="5" t="inlineStr">
        <is>
          <t>ES</t>
        </is>
      </c>
      <c r="D2606" s="5" t="inlineStr">
        <is>
          <t>Barcelona</t>
        </is>
      </c>
      <c r="E2606" s="5" t="inlineStr">
        <is>
          <t>Customer Service</t>
        </is>
      </c>
      <c r="F2606" s="5" t="inlineStr">
        <is>
          <t>L2</t>
        </is>
      </c>
      <c r="G2606" s="5" t="inlineStr">
        <is>
          <t>Customer Service L2</t>
        </is>
      </c>
      <c r="H2606" s="5" t="inlineStr">
        <is>
          <t>F</t>
        </is>
      </c>
      <c r="I2606" s="5" t="inlineStr">
        <is>
          <t>Permanent</t>
        </is>
      </c>
      <c r="J2606" s="5" t="inlineStr">
        <is>
          <t>Hybrid</t>
        </is>
      </c>
      <c r="K2606" s="5" t="n">
        <v>1</v>
      </c>
      <c r="L2606" s="5" t="n">
        <v>40</v>
      </c>
      <c r="M2606" s="5" t="n">
        <v>2</v>
      </c>
      <c r="N2606" s="41" t="n">
        <v>27100</v>
      </c>
      <c r="O2606" s="41" t="n">
        <v>0</v>
      </c>
      <c r="P2606" s="41" t="n">
        <v>0</v>
      </c>
      <c r="Q2606" s="41" t="n">
        <v>0</v>
      </c>
      <c r="R2606" s="41" t="n">
        <v>0</v>
      </c>
      <c r="S2606" s="28">
        <f>L2606*Settings!$C$7</f>
        <v/>
      </c>
      <c r="T2606" s="34">
        <f>O2606+P2606+Q2606+R2606</f>
        <v/>
      </c>
      <c r="U2606" s="34">
        <f>N2606+T2606</f>
        <v/>
      </c>
      <c r="V2606" s="33">
        <f>N2606/S2606</f>
        <v/>
      </c>
      <c r="W2606" s="33">
        <f>T2606/S2606</f>
        <v/>
      </c>
      <c r="X2606" s="33">
        <f>U2606/S2606</f>
        <v/>
      </c>
      <c r="Y2606" s="4">
        <f>IF(T2606&gt;0,1,0)</f>
        <v/>
      </c>
      <c r="Z2606" s="4">
        <f>INDEX('Job Evaluation'!$I$5:$I$40,MATCH(G2606,'Job Evaluation'!$A$5:$A$40,0))</f>
        <v/>
      </c>
      <c r="AA2606" s="4">
        <f>SUMPRODUCT(($C$2:$C$3444=C2606)*($X$2:$X$3444&lt;X2606))+SUMPRODUCT(($C$2:C2606=C2606)*($X$2:X2606=X2606))</f>
        <v/>
      </c>
      <c r="AB2606" s="4">
        <f>MIN(4,INT((AA2606-1)*4/COUNTIF($C$2:$C$3444,C2606))+1)</f>
        <v/>
      </c>
    </row>
    <row r="2607">
      <c r="A2607" s="5" t="inlineStr">
        <is>
          <t>W03028</t>
        </is>
      </c>
      <c r="B2607" s="5" t="inlineStr">
        <is>
          <t>PL · Kraków</t>
        </is>
      </c>
      <c r="C2607" s="5" t="inlineStr">
        <is>
          <t>PL</t>
        </is>
      </c>
      <c r="D2607" s="5" t="inlineStr">
        <is>
          <t>Krakow</t>
        </is>
      </c>
      <c r="E2607" s="5" t="inlineStr">
        <is>
          <t>Finance</t>
        </is>
      </c>
      <c r="F2607" s="5" t="inlineStr">
        <is>
          <t>L5</t>
        </is>
      </c>
      <c r="G2607" s="5" t="inlineStr">
        <is>
          <t>Finance L5</t>
        </is>
      </c>
      <c r="H2607" s="5" t="inlineStr">
        <is>
          <t>M</t>
        </is>
      </c>
      <c r="I2607" s="5" t="inlineStr">
        <is>
          <t>Permanent</t>
        </is>
      </c>
      <c r="J2607" s="5" t="inlineStr">
        <is>
          <t>Hybrid</t>
        </is>
      </c>
      <c r="K2607" s="5" t="n">
        <v>1</v>
      </c>
      <c r="L2607" s="5" t="n">
        <v>40</v>
      </c>
      <c r="M2607" s="5" t="n">
        <v>3</v>
      </c>
      <c r="N2607" s="41" t="n">
        <v>76700</v>
      </c>
      <c r="O2607" s="41" t="n">
        <v>7900</v>
      </c>
      <c r="P2607" s="41" t="n">
        <v>0</v>
      </c>
      <c r="Q2607" s="41" t="n">
        <v>0</v>
      </c>
      <c r="R2607" s="41" t="n">
        <v>4200</v>
      </c>
      <c r="S2607" s="28">
        <f>L2607*Settings!$C$7</f>
        <v/>
      </c>
      <c r="T2607" s="34">
        <f>O2607+P2607+Q2607+R2607</f>
        <v/>
      </c>
      <c r="U2607" s="34">
        <f>N2607+T2607</f>
        <v/>
      </c>
      <c r="V2607" s="33">
        <f>N2607/S2607</f>
        <v/>
      </c>
      <c r="W2607" s="33">
        <f>T2607/S2607</f>
        <v/>
      </c>
      <c r="X2607" s="33">
        <f>U2607/S2607</f>
        <v/>
      </c>
      <c r="Y2607" s="4">
        <f>IF(T2607&gt;0,1,0)</f>
        <v/>
      </c>
      <c r="Z2607" s="4">
        <f>INDEX('Job Evaluation'!$I$5:$I$40,MATCH(G2607,'Job Evaluation'!$A$5:$A$40,0))</f>
        <v/>
      </c>
      <c r="AA2607" s="4">
        <f>SUMPRODUCT(($C$2:$C$3444=C2607)*($X$2:$X$3444&lt;X2607))+SUMPRODUCT(($C$2:C2607=C2607)*($X$2:X2607=X2607))</f>
        <v/>
      </c>
      <c r="AB2607" s="4">
        <f>MIN(4,INT((AA2607-1)*4/COUNTIF($C$2:$C$3444,C2607))+1)</f>
        <v/>
      </c>
    </row>
    <row r="2608">
      <c r="A2608" s="5" t="inlineStr">
        <is>
          <t>W03029</t>
        </is>
      </c>
      <c r="B2608" s="5" t="inlineStr">
        <is>
          <t>DE · Munich</t>
        </is>
      </c>
      <c r="C2608" s="5" t="inlineStr">
        <is>
          <t>DE</t>
        </is>
      </c>
      <c r="D2608" s="5" t="inlineStr">
        <is>
          <t>Munich</t>
        </is>
      </c>
      <c r="E2608" s="5" t="inlineStr">
        <is>
          <t>Customer Service</t>
        </is>
      </c>
      <c r="F2608" s="5" t="inlineStr">
        <is>
          <t>L3</t>
        </is>
      </c>
      <c r="G2608" s="5" t="inlineStr">
        <is>
          <t>Customer Service L3</t>
        </is>
      </c>
      <c r="H2608" s="5" t="inlineStr">
        <is>
          <t>F</t>
        </is>
      </c>
      <c r="I2608" s="5" t="inlineStr">
        <is>
          <t>Permanent</t>
        </is>
      </c>
      <c r="J2608" s="5" t="inlineStr">
        <is>
          <t>Remote</t>
        </is>
      </c>
      <c r="K2608" s="5" t="n">
        <v>1</v>
      </c>
      <c r="L2608" s="5" t="n">
        <v>40</v>
      </c>
      <c r="M2608" s="5" t="n">
        <v>2</v>
      </c>
      <c r="N2608" s="41" t="n">
        <v>56550</v>
      </c>
      <c r="O2608" s="41" t="n">
        <v>1500</v>
      </c>
      <c r="P2608" s="41" t="n">
        <v>0</v>
      </c>
      <c r="Q2608" s="41" t="n">
        <v>0</v>
      </c>
      <c r="R2608" s="41" t="n">
        <v>0</v>
      </c>
      <c r="S2608" s="28">
        <f>L2608*Settings!$C$7</f>
        <v/>
      </c>
      <c r="T2608" s="34">
        <f>O2608+P2608+Q2608+R2608</f>
        <v/>
      </c>
      <c r="U2608" s="34">
        <f>N2608+T2608</f>
        <v/>
      </c>
      <c r="V2608" s="33">
        <f>N2608/S2608</f>
        <v/>
      </c>
      <c r="W2608" s="33">
        <f>T2608/S2608</f>
        <v/>
      </c>
      <c r="X2608" s="33">
        <f>U2608/S2608</f>
        <v/>
      </c>
      <c r="Y2608" s="4">
        <f>IF(T2608&gt;0,1,0)</f>
        <v/>
      </c>
      <c r="Z2608" s="4">
        <f>INDEX('Job Evaluation'!$I$5:$I$40,MATCH(G2608,'Job Evaluation'!$A$5:$A$40,0))</f>
        <v/>
      </c>
      <c r="AA2608" s="4">
        <f>SUMPRODUCT(($C$2:$C$3444=C2608)*($X$2:$X$3444&lt;X2608))+SUMPRODUCT(($C$2:C2608=C2608)*($X$2:X2608=X2608))</f>
        <v/>
      </c>
      <c r="AB2608" s="4">
        <f>MIN(4,INT((AA2608-1)*4/COUNTIF($C$2:$C$3444,C2608))+1)</f>
        <v/>
      </c>
    </row>
    <row r="2609">
      <c r="A2609" s="5" t="inlineStr">
        <is>
          <t>W03031</t>
        </is>
      </c>
      <c r="B2609" s="5" t="inlineStr">
        <is>
          <t>DE · Munich</t>
        </is>
      </c>
      <c r="C2609" s="5" t="inlineStr">
        <is>
          <t>DE</t>
        </is>
      </c>
      <c r="D2609" s="5" t="inlineStr">
        <is>
          <t>Munich</t>
        </is>
      </c>
      <c r="E2609" s="5" t="inlineStr">
        <is>
          <t>Operations</t>
        </is>
      </c>
      <c r="F2609" s="5" t="inlineStr">
        <is>
          <t>L1</t>
        </is>
      </c>
      <c r="G2609" s="5" t="inlineStr">
        <is>
          <t>Operations L1</t>
        </is>
      </c>
      <c r="H2609" s="5" t="inlineStr">
        <is>
          <t>M</t>
        </is>
      </c>
      <c r="I2609" s="5" t="inlineStr">
        <is>
          <t>Permanent</t>
        </is>
      </c>
      <c r="J2609" s="5" t="inlineStr">
        <is>
          <t>Remote</t>
        </is>
      </c>
      <c r="K2609" s="5" t="n">
        <v>1</v>
      </c>
      <c r="L2609" s="5" t="n">
        <v>40</v>
      </c>
      <c r="M2609" s="5" t="n">
        <v>3</v>
      </c>
      <c r="N2609" s="41" t="n">
        <v>29700</v>
      </c>
      <c r="O2609" s="41" t="n">
        <v>0</v>
      </c>
      <c r="P2609" s="41" t="n">
        <v>0</v>
      </c>
      <c r="Q2609" s="41" t="n">
        <v>0</v>
      </c>
      <c r="R2609" s="41" t="n">
        <v>0</v>
      </c>
      <c r="S2609" s="28">
        <f>L2609*Settings!$C$7</f>
        <v/>
      </c>
      <c r="T2609" s="34">
        <f>O2609+P2609+Q2609+R2609</f>
        <v/>
      </c>
      <c r="U2609" s="34">
        <f>N2609+T2609</f>
        <v/>
      </c>
      <c r="V2609" s="33">
        <f>N2609/S2609</f>
        <v/>
      </c>
      <c r="W2609" s="33">
        <f>T2609/S2609</f>
        <v/>
      </c>
      <c r="X2609" s="33">
        <f>U2609/S2609</f>
        <v/>
      </c>
      <c r="Y2609" s="4">
        <f>IF(T2609&gt;0,1,0)</f>
        <v/>
      </c>
      <c r="Z2609" s="4">
        <f>INDEX('Job Evaluation'!$I$5:$I$40,MATCH(G2609,'Job Evaluation'!$A$5:$A$40,0))</f>
        <v/>
      </c>
      <c r="AA2609" s="4">
        <f>SUMPRODUCT(($C$2:$C$3444=C2609)*($X$2:$X$3444&lt;X2609))+SUMPRODUCT(($C$2:C2609=C2609)*($X$2:X2609=X2609))</f>
        <v/>
      </c>
      <c r="AB2609" s="4">
        <f>MIN(4,INT((AA2609-1)*4/COUNTIF($C$2:$C$3444,C2609))+1)</f>
        <v/>
      </c>
    </row>
    <row r="2610">
      <c r="A2610" s="5" t="inlineStr">
        <is>
          <t>W03032</t>
        </is>
      </c>
      <c r="B2610" s="5" t="inlineStr">
        <is>
          <t>DE · Munich</t>
        </is>
      </c>
      <c r="C2610" s="5" t="inlineStr">
        <is>
          <t>DE</t>
        </is>
      </c>
      <c r="D2610" s="5" t="inlineStr">
        <is>
          <t>Munich</t>
        </is>
      </c>
      <c r="E2610" s="5" t="inlineStr">
        <is>
          <t>Tech</t>
        </is>
      </c>
      <c r="F2610" s="5" t="inlineStr">
        <is>
          <t>L4</t>
        </is>
      </c>
      <c r="G2610" s="5" t="inlineStr">
        <is>
          <t>Tech L4</t>
        </is>
      </c>
      <c r="H2610" s="5" t="inlineStr">
        <is>
          <t>F</t>
        </is>
      </c>
      <c r="I2610" s="5" t="inlineStr">
        <is>
          <t>Permanent</t>
        </is>
      </c>
      <c r="J2610" s="5" t="inlineStr">
        <is>
          <t>Hybrid</t>
        </is>
      </c>
      <c r="K2610" s="5" t="n">
        <v>1</v>
      </c>
      <c r="L2610" s="5" t="n">
        <v>40</v>
      </c>
      <c r="M2610" s="5" t="n">
        <v>5</v>
      </c>
      <c r="N2610" s="41" t="n">
        <v>101800</v>
      </c>
      <c r="O2610" s="41" t="n">
        <v>12180</v>
      </c>
      <c r="P2610" s="41" t="n">
        <v>0</v>
      </c>
      <c r="Q2610" s="41" t="n">
        <v>0</v>
      </c>
      <c r="R2610" s="41" t="n">
        <v>0</v>
      </c>
      <c r="S2610" s="28">
        <f>L2610*Settings!$C$7</f>
        <v/>
      </c>
      <c r="T2610" s="34">
        <f>O2610+P2610+Q2610+R2610</f>
        <v/>
      </c>
      <c r="U2610" s="34">
        <f>N2610+T2610</f>
        <v/>
      </c>
      <c r="V2610" s="33">
        <f>N2610/S2610</f>
        <v/>
      </c>
      <c r="W2610" s="33">
        <f>T2610/S2610</f>
        <v/>
      </c>
      <c r="X2610" s="33">
        <f>U2610/S2610</f>
        <v/>
      </c>
      <c r="Y2610" s="4">
        <f>IF(T2610&gt;0,1,0)</f>
        <v/>
      </c>
      <c r="Z2610" s="4">
        <f>INDEX('Job Evaluation'!$I$5:$I$40,MATCH(G2610,'Job Evaluation'!$A$5:$A$40,0))</f>
        <v/>
      </c>
      <c r="AA2610" s="4">
        <f>SUMPRODUCT(($C$2:$C$3444=C2610)*($X$2:$X$3444&lt;X2610))+SUMPRODUCT(($C$2:C2610=C2610)*($X$2:X2610=X2610))</f>
        <v/>
      </c>
      <c r="AB2610" s="4">
        <f>MIN(4,INT((AA2610-1)*4/COUNTIF($C$2:$C$3444,C2610))+1)</f>
        <v/>
      </c>
    </row>
    <row r="2611">
      <c r="A2611" s="5" t="inlineStr">
        <is>
          <t>W03033</t>
        </is>
      </c>
      <c r="B2611" s="5" t="inlineStr">
        <is>
          <t>ES · Barcelona</t>
        </is>
      </c>
      <c r="C2611" s="5" t="inlineStr">
        <is>
          <t>ES</t>
        </is>
      </c>
      <c r="D2611" s="5" t="inlineStr">
        <is>
          <t>Barcelona</t>
        </is>
      </c>
      <c r="E2611" s="5" t="inlineStr">
        <is>
          <t>Sales</t>
        </is>
      </c>
      <c r="F2611" s="5" t="inlineStr">
        <is>
          <t>L3</t>
        </is>
      </c>
      <c r="G2611" s="5" t="inlineStr">
        <is>
          <t>Sales L3</t>
        </is>
      </c>
      <c r="H2611" s="5" t="inlineStr">
        <is>
          <t>M</t>
        </is>
      </c>
      <c r="I2611" s="5" t="inlineStr">
        <is>
          <t>Permanent</t>
        </is>
      </c>
      <c r="J2611" s="5" t="inlineStr">
        <is>
          <t>Remote</t>
        </is>
      </c>
      <c r="K2611" s="5" t="n">
        <v>0.8</v>
      </c>
      <c r="L2611" s="5" t="n">
        <v>32</v>
      </c>
      <c r="M2611" s="5" t="n">
        <v>3</v>
      </c>
      <c r="N2611" s="41" t="n">
        <v>32680</v>
      </c>
      <c r="O2611" s="41" t="n">
        <v>1680</v>
      </c>
      <c r="P2611" s="41" t="n">
        <v>6080</v>
      </c>
      <c r="Q2611" s="41" t="n">
        <v>0</v>
      </c>
      <c r="R2611" s="41" t="n">
        <v>0</v>
      </c>
      <c r="S2611" s="28">
        <f>L2611*Settings!$C$7</f>
        <v/>
      </c>
      <c r="T2611" s="34">
        <f>O2611+P2611+Q2611+R2611</f>
        <v/>
      </c>
      <c r="U2611" s="34">
        <f>N2611+T2611</f>
        <v/>
      </c>
      <c r="V2611" s="33">
        <f>N2611/S2611</f>
        <v/>
      </c>
      <c r="W2611" s="33">
        <f>T2611/S2611</f>
        <v/>
      </c>
      <c r="X2611" s="33">
        <f>U2611/S2611</f>
        <v/>
      </c>
      <c r="Y2611" s="4">
        <f>IF(T2611&gt;0,1,0)</f>
        <v/>
      </c>
      <c r="Z2611" s="4">
        <f>INDEX('Job Evaluation'!$I$5:$I$40,MATCH(G2611,'Job Evaluation'!$A$5:$A$40,0))</f>
        <v/>
      </c>
      <c r="AA2611" s="4">
        <f>SUMPRODUCT(($C$2:$C$3444=C2611)*($X$2:$X$3444&lt;X2611))+SUMPRODUCT(($C$2:C2611=C2611)*($X$2:X2611=X2611))</f>
        <v/>
      </c>
      <c r="AB2611" s="4">
        <f>MIN(4,INT((AA2611-1)*4/COUNTIF($C$2:$C$3444,C2611))+1)</f>
        <v/>
      </c>
    </row>
    <row r="2612">
      <c r="A2612" s="5" t="inlineStr">
        <is>
          <t>W03034</t>
        </is>
      </c>
      <c r="B2612" s="5" t="inlineStr">
        <is>
          <t>IT · Milan</t>
        </is>
      </c>
      <c r="C2612" s="5" t="inlineStr">
        <is>
          <t>IT</t>
        </is>
      </c>
      <c r="D2612" s="5" t="inlineStr">
        <is>
          <t>Milan</t>
        </is>
      </c>
      <c r="E2612" s="5" t="inlineStr">
        <is>
          <t>Customer Service</t>
        </is>
      </c>
      <c r="F2612" s="5" t="inlineStr">
        <is>
          <t>L6</t>
        </is>
      </c>
      <c r="G2612" s="5" t="inlineStr">
        <is>
          <t>Customer Service L6</t>
        </is>
      </c>
      <c r="H2612" s="5" t="inlineStr">
        <is>
          <t>F</t>
        </is>
      </c>
      <c r="I2612" s="5" t="inlineStr">
        <is>
          <t>Permanent</t>
        </is>
      </c>
      <c r="J2612" s="5" t="inlineStr">
        <is>
          <t>Onsite</t>
        </is>
      </c>
      <c r="K2612" s="5" t="n">
        <v>1</v>
      </c>
      <c r="L2612" s="5" t="n">
        <v>40</v>
      </c>
      <c r="M2612" s="5" t="n">
        <v>2</v>
      </c>
      <c r="N2612" s="41" t="n">
        <v>68950</v>
      </c>
      <c r="O2612" s="41" t="n">
        <v>6700</v>
      </c>
      <c r="P2612" s="41" t="n">
        <v>0</v>
      </c>
      <c r="Q2612" s="41" t="n">
        <v>0</v>
      </c>
      <c r="R2612" s="41" t="n">
        <v>6000</v>
      </c>
      <c r="S2612" s="28">
        <f>L2612*Settings!$C$7</f>
        <v/>
      </c>
      <c r="T2612" s="34">
        <f>O2612+P2612+Q2612+R2612</f>
        <v/>
      </c>
      <c r="U2612" s="34">
        <f>N2612+T2612</f>
        <v/>
      </c>
      <c r="V2612" s="33">
        <f>N2612/S2612</f>
        <v/>
      </c>
      <c r="W2612" s="33">
        <f>T2612/S2612</f>
        <v/>
      </c>
      <c r="X2612" s="33">
        <f>U2612/S2612</f>
        <v/>
      </c>
      <c r="Y2612" s="4">
        <f>IF(T2612&gt;0,1,0)</f>
        <v/>
      </c>
      <c r="Z2612" s="4">
        <f>INDEX('Job Evaluation'!$I$5:$I$40,MATCH(G2612,'Job Evaluation'!$A$5:$A$40,0))</f>
        <v/>
      </c>
      <c r="AA2612" s="4">
        <f>SUMPRODUCT(($C$2:$C$3444=C2612)*($X$2:$X$3444&lt;X2612))+SUMPRODUCT(($C$2:C2612=C2612)*($X$2:X2612=X2612))</f>
        <v/>
      </c>
      <c r="AB2612" s="4">
        <f>MIN(4,INT((AA2612-1)*4/COUNTIF($C$2:$C$3444,C2612))+1)</f>
        <v/>
      </c>
    </row>
    <row r="2613">
      <c r="A2613" s="5" t="inlineStr">
        <is>
          <t>W03035</t>
        </is>
      </c>
      <c r="B2613" s="5" t="inlineStr">
        <is>
          <t>DE · Munich</t>
        </is>
      </c>
      <c r="C2613" s="5" t="inlineStr">
        <is>
          <t>DE</t>
        </is>
      </c>
      <c r="D2613" s="5" t="inlineStr">
        <is>
          <t>Munich</t>
        </is>
      </c>
      <c r="E2613" s="5" t="inlineStr">
        <is>
          <t>Finance</t>
        </is>
      </c>
      <c r="F2613" s="5" t="inlineStr">
        <is>
          <t>L1</t>
        </is>
      </c>
      <c r="G2613" s="5" t="inlineStr">
        <is>
          <t>Finance L1</t>
        </is>
      </c>
      <c r="H2613" s="5" t="inlineStr">
        <is>
          <t>M</t>
        </is>
      </c>
      <c r="I2613" s="5" t="inlineStr">
        <is>
          <t>Permanent</t>
        </is>
      </c>
      <c r="J2613" s="5" t="inlineStr">
        <is>
          <t>Onsite</t>
        </is>
      </c>
      <c r="K2613" s="5" t="n">
        <v>1</v>
      </c>
      <c r="L2613" s="5" t="n">
        <v>40</v>
      </c>
      <c r="M2613" s="5" t="n">
        <v>4</v>
      </c>
      <c r="N2613" s="41" t="n">
        <v>40900</v>
      </c>
      <c r="O2613" s="41" t="n">
        <v>0</v>
      </c>
      <c r="P2613" s="41" t="n">
        <v>0</v>
      </c>
      <c r="Q2613" s="41" t="n">
        <v>0</v>
      </c>
      <c r="R2613" s="41" t="n">
        <v>0</v>
      </c>
      <c r="S2613" s="28">
        <f>L2613*Settings!$C$7</f>
        <v/>
      </c>
      <c r="T2613" s="34">
        <f>O2613+P2613+Q2613+R2613</f>
        <v/>
      </c>
      <c r="U2613" s="34">
        <f>N2613+T2613</f>
        <v/>
      </c>
      <c r="V2613" s="33">
        <f>N2613/S2613</f>
        <v/>
      </c>
      <c r="W2613" s="33">
        <f>T2613/S2613</f>
        <v/>
      </c>
      <c r="X2613" s="33">
        <f>U2613/S2613</f>
        <v/>
      </c>
      <c r="Y2613" s="4">
        <f>IF(T2613&gt;0,1,0)</f>
        <v/>
      </c>
      <c r="Z2613" s="4">
        <f>INDEX('Job Evaluation'!$I$5:$I$40,MATCH(G2613,'Job Evaluation'!$A$5:$A$40,0))</f>
        <v/>
      </c>
      <c r="AA2613" s="4">
        <f>SUMPRODUCT(($C$2:$C$3444=C2613)*($X$2:$X$3444&lt;X2613))+SUMPRODUCT(($C$2:C2613=C2613)*($X$2:X2613=X2613))</f>
        <v/>
      </c>
      <c r="AB2613" s="4">
        <f>MIN(4,INT((AA2613-1)*4/COUNTIF($C$2:$C$3444,C2613))+1)</f>
        <v/>
      </c>
    </row>
    <row r="2614">
      <c r="A2614" s="5" t="inlineStr">
        <is>
          <t>W03036</t>
        </is>
      </c>
      <c r="B2614" s="5" t="inlineStr">
        <is>
          <t>DE · Munich</t>
        </is>
      </c>
      <c r="C2614" s="5" t="inlineStr">
        <is>
          <t>DE</t>
        </is>
      </c>
      <c r="D2614" s="5" t="inlineStr">
        <is>
          <t>Munich</t>
        </is>
      </c>
      <c r="E2614" s="5" t="inlineStr">
        <is>
          <t>Customer Service</t>
        </is>
      </c>
      <c r="F2614" s="5" t="inlineStr">
        <is>
          <t>L2</t>
        </is>
      </c>
      <c r="G2614" s="5" t="inlineStr">
        <is>
          <t>Customer Service L2</t>
        </is>
      </c>
      <c r="H2614" s="5" t="inlineStr">
        <is>
          <t>F</t>
        </is>
      </c>
      <c r="I2614" s="5" t="inlineStr">
        <is>
          <t>Permanent</t>
        </is>
      </c>
      <c r="J2614" s="5" t="inlineStr">
        <is>
          <t>Hybrid</t>
        </is>
      </c>
      <c r="K2614" s="5" t="n">
        <v>1</v>
      </c>
      <c r="L2614" s="5" t="n">
        <v>40</v>
      </c>
      <c r="M2614" s="5" t="n">
        <v>3</v>
      </c>
      <c r="N2614" s="41" t="n">
        <v>44250</v>
      </c>
      <c r="O2614" s="41" t="n">
        <v>0</v>
      </c>
      <c r="P2614" s="41" t="n">
        <v>0</v>
      </c>
      <c r="Q2614" s="41" t="n">
        <v>0</v>
      </c>
      <c r="R2614" s="41" t="n">
        <v>0</v>
      </c>
      <c r="S2614" s="28">
        <f>L2614*Settings!$C$7</f>
        <v/>
      </c>
      <c r="T2614" s="34">
        <f>O2614+P2614+Q2614+R2614</f>
        <v/>
      </c>
      <c r="U2614" s="34">
        <f>N2614+T2614</f>
        <v/>
      </c>
      <c r="V2614" s="33">
        <f>N2614/S2614</f>
        <v/>
      </c>
      <c r="W2614" s="33">
        <f>T2614/S2614</f>
        <v/>
      </c>
      <c r="X2614" s="33">
        <f>U2614/S2614</f>
        <v/>
      </c>
      <c r="Y2614" s="4">
        <f>IF(T2614&gt;0,1,0)</f>
        <v/>
      </c>
      <c r="Z2614" s="4">
        <f>INDEX('Job Evaluation'!$I$5:$I$40,MATCH(G2614,'Job Evaluation'!$A$5:$A$40,0))</f>
        <v/>
      </c>
      <c r="AA2614" s="4">
        <f>SUMPRODUCT(($C$2:$C$3444=C2614)*($X$2:$X$3444&lt;X2614))+SUMPRODUCT(($C$2:C2614=C2614)*($X$2:X2614=X2614))</f>
        <v/>
      </c>
      <c r="AB2614" s="4">
        <f>MIN(4,INT((AA2614-1)*4/COUNTIF($C$2:$C$3444,C2614))+1)</f>
        <v/>
      </c>
    </row>
    <row r="2615">
      <c r="A2615" s="5" t="inlineStr">
        <is>
          <t>W03037</t>
        </is>
      </c>
      <c r="B2615" s="5" t="inlineStr">
        <is>
          <t>PL · Kraków</t>
        </is>
      </c>
      <c r="C2615" s="5" t="inlineStr">
        <is>
          <t>PL</t>
        </is>
      </c>
      <c r="D2615" s="5" t="inlineStr">
        <is>
          <t>Krakow</t>
        </is>
      </c>
      <c r="E2615" s="5" t="inlineStr">
        <is>
          <t>Tech</t>
        </is>
      </c>
      <c r="F2615" s="5" t="inlineStr">
        <is>
          <t>L2</t>
        </is>
      </c>
      <c r="G2615" s="5" t="inlineStr">
        <is>
          <t>Tech L2</t>
        </is>
      </c>
      <c r="H2615" s="5" t="inlineStr">
        <is>
          <t>M</t>
        </is>
      </c>
      <c r="I2615" s="5" t="inlineStr">
        <is>
          <t>Fixed-term</t>
        </is>
      </c>
      <c r="J2615" s="5" t="inlineStr">
        <is>
          <t>Hybrid</t>
        </is>
      </c>
      <c r="K2615" s="5" t="n">
        <v>1</v>
      </c>
      <c r="L2615" s="5" t="n">
        <v>40</v>
      </c>
      <c r="M2615" s="5" t="n">
        <v>3</v>
      </c>
      <c r="N2615" s="41" t="n">
        <v>35800</v>
      </c>
      <c r="O2615" s="41" t="n">
        <v>0</v>
      </c>
      <c r="P2615" s="41" t="n">
        <v>0</v>
      </c>
      <c r="Q2615" s="41" t="n">
        <v>0</v>
      </c>
      <c r="R2615" s="41" t="n">
        <v>0</v>
      </c>
      <c r="S2615" s="28">
        <f>L2615*Settings!$C$7</f>
        <v/>
      </c>
      <c r="T2615" s="34">
        <f>O2615+P2615+Q2615+R2615</f>
        <v/>
      </c>
      <c r="U2615" s="34">
        <f>N2615+T2615</f>
        <v/>
      </c>
      <c r="V2615" s="33">
        <f>N2615/S2615</f>
        <v/>
      </c>
      <c r="W2615" s="33">
        <f>T2615/S2615</f>
        <v/>
      </c>
      <c r="X2615" s="33">
        <f>U2615/S2615</f>
        <v/>
      </c>
      <c r="Y2615" s="4">
        <f>IF(T2615&gt;0,1,0)</f>
        <v/>
      </c>
      <c r="Z2615" s="4">
        <f>INDEX('Job Evaluation'!$I$5:$I$40,MATCH(G2615,'Job Evaluation'!$A$5:$A$40,0))</f>
        <v/>
      </c>
      <c r="AA2615" s="4">
        <f>SUMPRODUCT(($C$2:$C$3444=C2615)*($X$2:$X$3444&lt;X2615))+SUMPRODUCT(($C$2:C2615=C2615)*($X$2:X2615=X2615))</f>
        <v/>
      </c>
      <c r="AB2615" s="4">
        <f>MIN(4,INT((AA2615-1)*4/COUNTIF($C$2:$C$3444,C2615))+1)</f>
        <v/>
      </c>
    </row>
    <row r="2616">
      <c r="A2616" s="5" t="inlineStr">
        <is>
          <t>W03038</t>
        </is>
      </c>
      <c r="B2616" s="5" t="inlineStr">
        <is>
          <t>PL · Kraków</t>
        </is>
      </c>
      <c r="C2616" s="5" t="inlineStr">
        <is>
          <t>PL</t>
        </is>
      </c>
      <c r="D2616" s="5" t="inlineStr">
        <is>
          <t>Krakow</t>
        </is>
      </c>
      <c r="E2616" s="5" t="inlineStr">
        <is>
          <t>Operations</t>
        </is>
      </c>
      <c r="F2616" s="5" t="inlineStr">
        <is>
          <t>L2</t>
        </is>
      </c>
      <c r="G2616" s="5" t="inlineStr">
        <is>
          <t>Operations L2</t>
        </is>
      </c>
      <c r="H2616" s="5" t="inlineStr">
        <is>
          <t>F</t>
        </is>
      </c>
      <c r="I2616" s="5" t="inlineStr">
        <is>
          <t>Fixed-term</t>
        </is>
      </c>
      <c r="J2616" s="5" t="inlineStr">
        <is>
          <t>Remote</t>
        </is>
      </c>
      <c r="K2616" s="5" t="n">
        <v>1</v>
      </c>
      <c r="L2616" s="5" t="n">
        <v>40</v>
      </c>
      <c r="M2616" s="5" t="n">
        <v>4</v>
      </c>
      <c r="N2616" s="41" t="n">
        <v>19400</v>
      </c>
      <c r="O2616" s="41" t="n">
        <v>0</v>
      </c>
      <c r="P2616" s="41" t="n">
        <v>0</v>
      </c>
      <c r="Q2616" s="41" t="n">
        <v>0</v>
      </c>
      <c r="R2616" s="41" t="n">
        <v>0</v>
      </c>
      <c r="S2616" s="28">
        <f>L2616*Settings!$C$7</f>
        <v/>
      </c>
      <c r="T2616" s="34">
        <f>O2616+P2616+Q2616+R2616</f>
        <v/>
      </c>
      <c r="U2616" s="34">
        <f>N2616+T2616</f>
        <v/>
      </c>
      <c r="V2616" s="33">
        <f>N2616/S2616</f>
        <v/>
      </c>
      <c r="W2616" s="33">
        <f>T2616/S2616</f>
        <v/>
      </c>
      <c r="X2616" s="33">
        <f>U2616/S2616</f>
        <v/>
      </c>
      <c r="Y2616" s="4">
        <f>IF(T2616&gt;0,1,0)</f>
        <v/>
      </c>
      <c r="Z2616" s="4">
        <f>INDEX('Job Evaluation'!$I$5:$I$40,MATCH(G2616,'Job Evaluation'!$A$5:$A$40,0))</f>
        <v/>
      </c>
      <c r="AA2616" s="4">
        <f>SUMPRODUCT(($C$2:$C$3444=C2616)*($X$2:$X$3444&lt;X2616))+SUMPRODUCT(($C$2:C2616=C2616)*($X$2:X2616=X2616))</f>
        <v/>
      </c>
      <c r="AB2616" s="4">
        <f>MIN(4,INT((AA2616-1)*4/COUNTIF($C$2:$C$3444,C2616))+1)</f>
        <v/>
      </c>
    </row>
    <row r="2617">
      <c r="A2617" s="5" t="inlineStr">
        <is>
          <t>W03039</t>
        </is>
      </c>
      <c r="B2617" s="5" t="inlineStr">
        <is>
          <t>IT · Milan</t>
        </is>
      </c>
      <c r="C2617" s="5" t="inlineStr">
        <is>
          <t>IT</t>
        </is>
      </c>
      <c r="D2617" s="5" t="inlineStr">
        <is>
          <t>Milan</t>
        </is>
      </c>
      <c r="E2617" s="5" t="inlineStr">
        <is>
          <t>Finance</t>
        </is>
      </c>
      <c r="F2617" s="5" t="inlineStr">
        <is>
          <t>L6</t>
        </is>
      </c>
      <c r="G2617" s="5" t="inlineStr">
        <is>
          <t>Finance L6</t>
        </is>
      </c>
      <c r="H2617" s="5" t="inlineStr">
        <is>
          <t>M</t>
        </is>
      </c>
      <c r="I2617" s="5" t="inlineStr">
        <is>
          <t>Permanent</t>
        </is>
      </c>
      <c r="J2617" s="5" t="inlineStr">
        <is>
          <t>Hybrid</t>
        </is>
      </c>
      <c r="K2617" s="5" t="n">
        <v>1</v>
      </c>
      <c r="L2617" s="5" t="n">
        <v>40</v>
      </c>
      <c r="M2617" s="5" t="n">
        <v>4</v>
      </c>
      <c r="N2617" s="41" t="n">
        <v>110100</v>
      </c>
      <c r="O2617" s="41" t="n">
        <v>26020</v>
      </c>
      <c r="P2617" s="41" t="n">
        <v>0</v>
      </c>
      <c r="Q2617" s="41" t="n">
        <v>0</v>
      </c>
      <c r="R2617" s="41" t="n">
        <v>6000</v>
      </c>
      <c r="S2617" s="28">
        <f>L2617*Settings!$C$7</f>
        <v/>
      </c>
      <c r="T2617" s="34">
        <f>O2617+P2617+Q2617+R2617</f>
        <v/>
      </c>
      <c r="U2617" s="34">
        <f>N2617+T2617</f>
        <v/>
      </c>
      <c r="V2617" s="33">
        <f>N2617/S2617</f>
        <v/>
      </c>
      <c r="W2617" s="33">
        <f>T2617/S2617</f>
        <v/>
      </c>
      <c r="X2617" s="33">
        <f>U2617/S2617</f>
        <v/>
      </c>
      <c r="Y2617" s="4">
        <f>IF(T2617&gt;0,1,0)</f>
        <v/>
      </c>
      <c r="Z2617" s="4">
        <f>INDEX('Job Evaluation'!$I$5:$I$40,MATCH(G2617,'Job Evaluation'!$A$5:$A$40,0))</f>
        <v/>
      </c>
      <c r="AA2617" s="4">
        <f>SUMPRODUCT(($C$2:$C$3444=C2617)*($X$2:$X$3444&lt;X2617))+SUMPRODUCT(($C$2:C2617=C2617)*($X$2:X2617=X2617))</f>
        <v/>
      </c>
      <c r="AB2617" s="4">
        <f>MIN(4,INT((AA2617-1)*4/COUNTIF($C$2:$C$3444,C2617))+1)</f>
        <v/>
      </c>
    </row>
    <row r="2618">
      <c r="A2618" s="5" t="inlineStr">
        <is>
          <t>W03041</t>
        </is>
      </c>
      <c r="B2618" s="5" t="inlineStr">
        <is>
          <t>PL · Kraków</t>
        </is>
      </c>
      <c r="C2618" s="5" t="inlineStr">
        <is>
          <t>PL</t>
        </is>
      </c>
      <c r="D2618" s="5" t="inlineStr">
        <is>
          <t>Krakow</t>
        </is>
      </c>
      <c r="E2618" s="5" t="inlineStr">
        <is>
          <t>Customer Service</t>
        </is>
      </c>
      <c r="F2618" s="5" t="inlineStr">
        <is>
          <t>L3</t>
        </is>
      </c>
      <c r="G2618" s="5" t="inlineStr">
        <is>
          <t>Customer Service L3</t>
        </is>
      </c>
      <c r="H2618" s="5" t="inlineStr">
        <is>
          <t>F</t>
        </is>
      </c>
      <c r="I2618" s="5" t="inlineStr">
        <is>
          <t>Permanent</t>
        </is>
      </c>
      <c r="J2618" s="5" t="inlineStr">
        <is>
          <t>Hybrid</t>
        </is>
      </c>
      <c r="K2618" s="5" t="n">
        <v>1</v>
      </c>
      <c r="L2618" s="5" t="n">
        <v>40</v>
      </c>
      <c r="M2618" s="5" t="n">
        <v>3</v>
      </c>
      <c r="N2618" s="41" t="n">
        <v>23050</v>
      </c>
      <c r="O2618" s="41" t="n">
        <v>1100</v>
      </c>
      <c r="P2618" s="41" t="n">
        <v>0</v>
      </c>
      <c r="Q2618" s="41" t="n">
        <v>0</v>
      </c>
      <c r="R2618" s="41" t="n">
        <v>0</v>
      </c>
      <c r="S2618" s="28">
        <f>L2618*Settings!$C$7</f>
        <v/>
      </c>
      <c r="T2618" s="34">
        <f>O2618+P2618+Q2618+R2618</f>
        <v/>
      </c>
      <c r="U2618" s="34">
        <f>N2618+T2618</f>
        <v/>
      </c>
      <c r="V2618" s="33">
        <f>N2618/S2618</f>
        <v/>
      </c>
      <c r="W2618" s="33">
        <f>T2618/S2618</f>
        <v/>
      </c>
      <c r="X2618" s="33">
        <f>U2618/S2618</f>
        <v/>
      </c>
      <c r="Y2618" s="4">
        <f>IF(T2618&gt;0,1,0)</f>
        <v/>
      </c>
      <c r="Z2618" s="4">
        <f>INDEX('Job Evaluation'!$I$5:$I$40,MATCH(G2618,'Job Evaluation'!$A$5:$A$40,0))</f>
        <v/>
      </c>
      <c r="AA2618" s="4">
        <f>SUMPRODUCT(($C$2:$C$3444=C2618)*($X$2:$X$3444&lt;X2618))+SUMPRODUCT(($C$2:C2618=C2618)*($X$2:X2618=X2618))</f>
        <v/>
      </c>
      <c r="AB2618" s="4">
        <f>MIN(4,INT((AA2618-1)*4/COUNTIF($C$2:$C$3444,C2618))+1)</f>
        <v/>
      </c>
    </row>
    <row r="2619">
      <c r="A2619" s="5" t="inlineStr">
        <is>
          <t>W03042</t>
        </is>
      </c>
      <c r="B2619" s="5" t="inlineStr">
        <is>
          <t>DE · Munich</t>
        </is>
      </c>
      <c r="C2619" s="5" t="inlineStr">
        <is>
          <t>DE</t>
        </is>
      </c>
      <c r="D2619" s="5" t="inlineStr">
        <is>
          <t>Munich</t>
        </is>
      </c>
      <c r="E2619" s="5" t="inlineStr">
        <is>
          <t>Customer Service</t>
        </is>
      </c>
      <c r="F2619" s="5" t="inlineStr">
        <is>
          <t>L1</t>
        </is>
      </c>
      <c r="G2619" s="5" t="inlineStr">
        <is>
          <t>Customer Service L1</t>
        </is>
      </c>
      <c r="H2619" s="5" t="inlineStr">
        <is>
          <t>F</t>
        </is>
      </c>
      <c r="I2619" s="5" t="inlineStr">
        <is>
          <t>Fixed-term</t>
        </is>
      </c>
      <c r="J2619" s="5" t="inlineStr">
        <is>
          <t>Remote</t>
        </is>
      </c>
      <c r="K2619" s="5" t="n">
        <v>1</v>
      </c>
      <c r="L2619" s="5" t="n">
        <v>40</v>
      </c>
      <c r="M2619" s="5" t="n">
        <v>2</v>
      </c>
      <c r="N2619" s="41" t="n">
        <v>35400</v>
      </c>
      <c r="O2619" s="41" t="n">
        <v>0</v>
      </c>
      <c r="P2619" s="41" t="n">
        <v>0</v>
      </c>
      <c r="Q2619" s="41" t="n">
        <v>0</v>
      </c>
      <c r="R2619" s="41" t="n">
        <v>0</v>
      </c>
      <c r="S2619" s="28">
        <f>L2619*Settings!$C$7</f>
        <v/>
      </c>
      <c r="T2619" s="34">
        <f>O2619+P2619+Q2619+R2619</f>
        <v/>
      </c>
      <c r="U2619" s="34">
        <f>N2619+T2619</f>
        <v/>
      </c>
      <c r="V2619" s="33">
        <f>N2619/S2619</f>
        <v/>
      </c>
      <c r="W2619" s="33">
        <f>T2619/S2619</f>
        <v/>
      </c>
      <c r="X2619" s="33">
        <f>U2619/S2619</f>
        <v/>
      </c>
      <c r="Y2619" s="4">
        <f>IF(T2619&gt;0,1,0)</f>
        <v/>
      </c>
      <c r="Z2619" s="4">
        <f>INDEX('Job Evaluation'!$I$5:$I$40,MATCH(G2619,'Job Evaluation'!$A$5:$A$40,0))</f>
        <v/>
      </c>
      <c r="AA2619" s="4">
        <f>SUMPRODUCT(($C$2:$C$3444=C2619)*($X$2:$X$3444&lt;X2619))+SUMPRODUCT(($C$2:C2619=C2619)*($X$2:X2619=X2619))</f>
        <v/>
      </c>
      <c r="AB2619" s="4">
        <f>MIN(4,INT((AA2619-1)*4/COUNTIF($C$2:$C$3444,C2619))+1)</f>
        <v/>
      </c>
    </row>
    <row r="2620">
      <c r="A2620" s="5" t="inlineStr">
        <is>
          <t>W03043</t>
        </is>
      </c>
      <c r="B2620" s="5" t="inlineStr">
        <is>
          <t>IT · Milan</t>
        </is>
      </c>
      <c r="C2620" s="5" t="inlineStr">
        <is>
          <t>IT</t>
        </is>
      </c>
      <c r="D2620" s="5" t="inlineStr">
        <is>
          <t>Milan</t>
        </is>
      </c>
      <c r="E2620" s="5" t="inlineStr">
        <is>
          <t>Operations</t>
        </is>
      </c>
      <c r="F2620" s="5" t="inlineStr">
        <is>
          <t>L3</t>
        </is>
      </c>
      <c r="G2620" s="5" t="inlineStr">
        <is>
          <t>Operations L3</t>
        </is>
      </c>
      <c r="H2620" s="5" t="inlineStr">
        <is>
          <t>F</t>
        </is>
      </c>
      <c r="I2620" s="5" t="inlineStr">
        <is>
          <t>Permanent</t>
        </is>
      </c>
      <c r="J2620" s="5" t="inlineStr">
        <is>
          <t>Hybrid</t>
        </is>
      </c>
      <c r="K2620" s="5" t="n">
        <v>1</v>
      </c>
      <c r="L2620" s="5" t="n">
        <v>40</v>
      </c>
      <c r="M2620" s="5" t="n">
        <v>3</v>
      </c>
      <c r="N2620" s="41" t="n">
        <v>40450</v>
      </c>
      <c r="O2620" s="41" t="n">
        <v>1980</v>
      </c>
      <c r="P2620" s="41" t="n">
        <v>0</v>
      </c>
      <c r="Q2620" s="41" t="n">
        <v>0</v>
      </c>
      <c r="R2620" s="41" t="n">
        <v>0</v>
      </c>
      <c r="S2620" s="28">
        <f>L2620*Settings!$C$7</f>
        <v/>
      </c>
      <c r="T2620" s="34">
        <f>O2620+P2620+Q2620+R2620</f>
        <v/>
      </c>
      <c r="U2620" s="34">
        <f>N2620+T2620</f>
        <v/>
      </c>
      <c r="V2620" s="33">
        <f>N2620/S2620</f>
        <v/>
      </c>
      <c r="W2620" s="33">
        <f>T2620/S2620</f>
        <v/>
      </c>
      <c r="X2620" s="33">
        <f>U2620/S2620</f>
        <v/>
      </c>
      <c r="Y2620" s="4">
        <f>IF(T2620&gt;0,1,0)</f>
        <v/>
      </c>
      <c r="Z2620" s="4">
        <f>INDEX('Job Evaluation'!$I$5:$I$40,MATCH(G2620,'Job Evaluation'!$A$5:$A$40,0))</f>
        <v/>
      </c>
      <c r="AA2620" s="4">
        <f>SUMPRODUCT(($C$2:$C$3444=C2620)*($X$2:$X$3444&lt;X2620))+SUMPRODUCT(($C$2:C2620=C2620)*($X$2:X2620=X2620))</f>
        <v/>
      </c>
      <c r="AB2620" s="4">
        <f>MIN(4,INT((AA2620-1)*4/COUNTIF($C$2:$C$3444,C2620))+1)</f>
        <v/>
      </c>
    </row>
    <row r="2621">
      <c r="A2621" s="5" t="inlineStr">
        <is>
          <t>W03046</t>
        </is>
      </c>
      <c r="B2621" s="5" t="inlineStr">
        <is>
          <t>PL · Kraków</t>
        </is>
      </c>
      <c r="C2621" s="5" t="inlineStr">
        <is>
          <t>PL</t>
        </is>
      </c>
      <c r="D2621" s="5" t="inlineStr">
        <is>
          <t>Krakow</t>
        </is>
      </c>
      <c r="E2621" s="5" t="inlineStr">
        <is>
          <t>Tech</t>
        </is>
      </c>
      <c r="F2621" s="5" t="inlineStr">
        <is>
          <t>L3</t>
        </is>
      </c>
      <c r="G2621" s="5" t="inlineStr">
        <is>
          <t>Tech L3</t>
        </is>
      </c>
      <c r="H2621" s="5" t="inlineStr">
        <is>
          <t>M</t>
        </is>
      </c>
      <c r="I2621" s="5" t="inlineStr">
        <is>
          <t>Fixed-term</t>
        </is>
      </c>
      <c r="J2621" s="5" t="inlineStr">
        <is>
          <t>Onsite</t>
        </is>
      </c>
      <c r="K2621" s="5" t="n">
        <v>1</v>
      </c>
      <c r="L2621" s="5" t="n">
        <v>40</v>
      </c>
      <c r="M2621" s="5" t="n">
        <v>4</v>
      </c>
      <c r="N2621" s="41" t="n">
        <v>39950</v>
      </c>
      <c r="O2621" s="41" t="n">
        <v>2610</v>
      </c>
      <c r="P2621" s="41" t="n">
        <v>0</v>
      </c>
      <c r="Q2621" s="41" t="n">
        <v>0</v>
      </c>
      <c r="R2621" s="41" t="n">
        <v>0</v>
      </c>
      <c r="S2621" s="28">
        <f>L2621*Settings!$C$7</f>
        <v/>
      </c>
      <c r="T2621" s="34">
        <f>O2621+P2621+Q2621+R2621</f>
        <v/>
      </c>
      <c r="U2621" s="34">
        <f>N2621+T2621</f>
        <v/>
      </c>
      <c r="V2621" s="33">
        <f>N2621/S2621</f>
        <v/>
      </c>
      <c r="W2621" s="33">
        <f>T2621/S2621</f>
        <v/>
      </c>
      <c r="X2621" s="33">
        <f>U2621/S2621</f>
        <v/>
      </c>
      <c r="Y2621" s="4">
        <f>IF(T2621&gt;0,1,0)</f>
        <v/>
      </c>
      <c r="Z2621" s="4">
        <f>INDEX('Job Evaluation'!$I$5:$I$40,MATCH(G2621,'Job Evaluation'!$A$5:$A$40,0))</f>
        <v/>
      </c>
      <c r="AA2621" s="4">
        <f>SUMPRODUCT(($C$2:$C$3444=C2621)*($X$2:$X$3444&lt;X2621))+SUMPRODUCT(($C$2:C2621=C2621)*($X$2:X2621=X2621))</f>
        <v/>
      </c>
      <c r="AB2621" s="4">
        <f>MIN(4,INT((AA2621-1)*4/COUNTIF($C$2:$C$3444,C2621))+1)</f>
        <v/>
      </c>
    </row>
    <row r="2622">
      <c r="A2622" s="5" t="inlineStr">
        <is>
          <t>W03049</t>
        </is>
      </c>
      <c r="B2622" s="5" t="inlineStr">
        <is>
          <t>PL · Kraków</t>
        </is>
      </c>
      <c r="C2622" s="5" t="inlineStr">
        <is>
          <t>PL</t>
        </is>
      </c>
      <c r="D2622" s="5" t="inlineStr">
        <is>
          <t>Krakow</t>
        </is>
      </c>
      <c r="E2622" s="5" t="inlineStr">
        <is>
          <t>Tech</t>
        </is>
      </c>
      <c r="F2622" s="5" t="inlineStr">
        <is>
          <t>L2</t>
        </is>
      </c>
      <c r="G2622" s="5" t="inlineStr">
        <is>
          <t>Tech L2</t>
        </is>
      </c>
      <c r="H2622" s="5" t="inlineStr">
        <is>
          <t>M</t>
        </is>
      </c>
      <c r="I2622" s="5" t="inlineStr">
        <is>
          <t>Permanent</t>
        </is>
      </c>
      <c r="J2622" s="5" t="inlineStr">
        <is>
          <t>Hybrid</t>
        </is>
      </c>
      <c r="K2622" s="5" t="n">
        <v>1</v>
      </c>
      <c r="L2622" s="5" t="n">
        <v>40</v>
      </c>
      <c r="M2622" s="5" t="n">
        <v>3</v>
      </c>
      <c r="N2622" s="41" t="n">
        <v>32550</v>
      </c>
      <c r="O2622" s="41" t="n">
        <v>0</v>
      </c>
      <c r="P2622" s="41" t="n">
        <v>0</v>
      </c>
      <c r="Q2622" s="41" t="n">
        <v>0</v>
      </c>
      <c r="R2622" s="41" t="n">
        <v>0</v>
      </c>
      <c r="S2622" s="28">
        <f>L2622*Settings!$C$7</f>
        <v/>
      </c>
      <c r="T2622" s="34">
        <f>O2622+P2622+Q2622+R2622</f>
        <v/>
      </c>
      <c r="U2622" s="34">
        <f>N2622+T2622</f>
        <v/>
      </c>
      <c r="V2622" s="33">
        <f>N2622/S2622</f>
        <v/>
      </c>
      <c r="W2622" s="33">
        <f>T2622/S2622</f>
        <v/>
      </c>
      <c r="X2622" s="33">
        <f>U2622/S2622</f>
        <v/>
      </c>
      <c r="Y2622" s="4">
        <f>IF(T2622&gt;0,1,0)</f>
        <v/>
      </c>
      <c r="Z2622" s="4">
        <f>INDEX('Job Evaluation'!$I$5:$I$40,MATCH(G2622,'Job Evaluation'!$A$5:$A$40,0))</f>
        <v/>
      </c>
      <c r="AA2622" s="4">
        <f>SUMPRODUCT(($C$2:$C$3444=C2622)*($X$2:$X$3444&lt;X2622))+SUMPRODUCT(($C$2:C2622=C2622)*($X$2:X2622=X2622))</f>
        <v/>
      </c>
      <c r="AB2622" s="4">
        <f>MIN(4,INT((AA2622-1)*4/COUNTIF($C$2:$C$3444,C2622))+1)</f>
        <v/>
      </c>
    </row>
    <row r="2623">
      <c r="A2623" s="5" t="inlineStr">
        <is>
          <t>W03051</t>
        </is>
      </c>
      <c r="B2623" s="5" t="inlineStr">
        <is>
          <t>PL · Kraków</t>
        </is>
      </c>
      <c r="C2623" s="5" t="inlineStr">
        <is>
          <t>PL</t>
        </is>
      </c>
      <c r="D2623" s="5" t="inlineStr">
        <is>
          <t>Krakow</t>
        </is>
      </c>
      <c r="E2623" s="5" t="inlineStr">
        <is>
          <t>Tech</t>
        </is>
      </c>
      <c r="F2623" s="5" t="inlineStr">
        <is>
          <t>L3</t>
        </is>
      </c>
      <c r="G2623" s="5" t="inlineStr">
        <is>
          <t>Tech L3</t>
        </is>
      </c>
      <c r="H2623" s="5" t="inlineStr">
        <is>
          <t>M</t>
        </is>
      </c>
      <c r="I2623" s="5" t="inlineStr">
        <is>
          <t>Permanent</t>
        </is>
      </c>
      <c r="J2623" s="5" t="inlineStr">
        <is>
          <t>Hybrid</t>
        </is>
      </c>
      <c r="K2623" s="5" t="n">
        <v>1</v>
      </c>
      <c r="L2623" s="5" t="n">
        <v>40</v>
      </c>
      <c r="M2623" s="5" t="n">
        <v>3</v>
      </c>
      <c r="N2623" s="41" t="n">
        <v>39600</v>
      </c>
      <c r="O2623" s="41" t="n">
        <v>1920</v>
      </c>
      <c r="P2623" s="41" t="n">
        <v>0</v>
      </c>
      <c r="Q2623" s="41" t="n">
        <v>0</v>
      </c>
      <c r="R2623" s="41" t="n">
        <v>0</v>
      </c>
      <c r="S2623" s="28">
        <f>L2623*Settings!$C$7</f>
        <v/>
      </c>
      <c r="T2623" s="34">
        <f>O2623+P2623+Q2623+R2623</f>
        <v/>
      </c>
      <c r="U2623" s="34">
        <f>N2623+T2623</f>
        <v/>
      </c>
      <c r="V2623" s="33">
        <f>N2623/S2623</f>
        <v/>
      </c>
      <c r="W2623" s="33">
        <f>T2623/S2623</f>
        <v/>
      </c>
      <c r="X2623" s="33">
        <f>U2623/S2623</f>
        <v/>
      </c>
      <c r="Y2623" s="4">
        <f>IF(T2623&gt;0,1,0)</f>
        <v/>
      </c>
      <c r="Z2623" s="4">
        <f>INDEX('Job Evaluation'!$I$5:$I$40,MATCH(G2623,'Job Evaluation'!$A$5:$A$40,0))</f>
        <v/>
      </c>
      <c r="AA2623" s="4">
        <f>SUMPRODUCT(($C$2:$C$3444=C2623)*($X$2:$X$3444&lt;X2623))+SUMPRODUCT(($C$2:C2623=C2623)*($X$2:X2623=X2623))</f>
        <v/>
      </c>
      <c r="AB2623" s="4">
        <f>MIN(4,INT((AA2623-1)*4/COUNTIF($C$2:$C$3444,C2623))+1)</f>
        <v/>
      </c>
    </row>
    <row r="2624">
      <c r="A2624" s="5" t="inlineStr">
        <is>
          <t>W03053</t>
        </is>
      </c>
      <c r="B2624" s="5" t="inlineStr">
        <is>
          <t>IT · Milan</t>
        </is>
      </c>
      <c r="C2624" s="5" t="inlineStr">
        <is>
          <t>IT</t>
        </is>
      </c>
      <c r="D2624" s="5" t="inlineStr">
        <is>
          <t>Milan</t>
        </is>
      </c>
      <c r="E2624" s="5" t="inlineStr">
        <is>
          <t>Customer Service</t>
        </is>
      </c>
      <c r="F2624" s="5" t="inlineStr">
        <is>
          <t>L2</t>
        </is>
      </c>
      <c r="G2624" s="5" t="inlineStr">
        <is>
          <t>Customer Service L2</t>
        </is>
      </c>
      <c r="H2624" s="5" t="inlineStr">
        <is>
          <t>F</t>
        </is>
      </c>
      <c r="I2624" s="5" t="inlineStr">
        <is>
          <t>Permanent</t>
        </is>
      </c>
      <c r="J2624" s="5" t="inlineStr">
        <is>
          <t>Hybrid</t>
        </is>
      </c>
      <c r="K2624" s="5" t="n">
        <v>1</v>
      </c>
      <c r="L2624" s="5" t="n">
        <v>40</v>
      </c>
      <c r="M2624" s="5" t="n">
        <v>3</v>
      </c>
      <c r="N2624" s="41" t="n">
        <v>25400</v>
      </c>
      <c r="O2624" s="41" t="n">
        <v>0</v>
      </c>
      <c r="P2624" s="41" t="n">
        <v>0</v>
      </c>
      <c r="Q2624" s="41" t="n">
        <v>0</v>
      </c>
      <c r="R2624" s="41" t="n">
        <v>0</v>
      </c>
      <c r="S2624" s="28">
        <f>L2624*Settings!$C$7</f>
        <v/>
      </c>
      <c r="T2624" s="34">
        <f>O2624+P2624+Q2624+R2624</f>
        <v/>
      </c>
      <c r="U2624" s="34">
        <f>N2624+T2624</f>
        <v/>
      </c>
      <c r="V2624" s="33">
        <f>N2624/S2624</f>
        <v/>
      </c>
      <c r="W2624" s="33">
        <f>T2624/S2624</f>
        <v/>
      </c>
      <c r="X2624" s="33">
        <f>U2624/S2624</f>
        <v/>
      </c>
      <c r="Y2624" s="4">
        <f>IF(T2624&gt;0,1,0)</f>
        <v/>
      </c>
      <c r="Z2624" s="4">
        <f>INDEX('Job Evaluation'!$I$5:$I$40,MATCH(G2624,'Job Evaluation'!$A$5:$A$40,0))</f>
        <v/>
      </c>
      <c r="AA2624" s="4">
        <f>SUMPRODUCT(($C$2:$C$3444=C2624)*($X$2:$X$3444&lt;X2624))+SUMPRODUCT(($C$2:C2624=C2624)*($X$2:X2624=X2624))</f>
        <v/>
      </c>
      <c r="AB2624" s="4">
        <f>MIN(4,INT((AA2624-1)*4/COUNTIF($C$2:$C$3444,C2624))+1)</f>
        <v/>
      </c>
    </row>
    <row r="2625">
      <c r="A2625" s="5" t="inlineStr">
        <is>
          <t>W03054</t>
        </is>
      </c>
      <c r="B2625" s="5" t="inlineStr">
        <is>
          <t>PL · Kraków</t>
        </is>
      </c>
      <c r="C2625" s="5" t="inlineStr">
        <is>
          <t>PL</t>
        </is>
      </c>
      <c r="D2625" s="5" t="inlineStr">
        <is>
          <t>Krakow</t>
        </is>
      </c>
      <c r="E2625" s="5" t="inlineStr">
        <is>
          <t>Sales</t>
        </is>
      </c>
      <c r="F2625" s="5" t="inlineStr">
        <is>
          <t>L3</t>
        </is>
      </c>
      <c r="G2625" s="5" t="inlineStr">
        <is>
          <t>Sales L3</t>
        </is>
      </c>
      <c r="H2625" s="5" t="inlineStr">
        <is>
          <t>M</t>
        </is>
      </c>
      <c r="I2625" s="5" t="inlineStr">
        <is>
          <t>Fixed-term</t>
        </is>
      </c>
      <c r="J2625" s="5" t="inlineStr">
        <is>
          <t>Remote</t>
        </is>
      </c>
      <c r="K2625" s="5" t="n">
        <v>1</v>
      </c>
      <c r="L2625" s="5" t="n">
        <v>40</v>
      </c>
      <c r="M2625" s="5" t="n">
        <v>3</v>
      </c>
      <c r="N2625" s="41" t="n">
        <v>37100</v>
      </c>
      <c r="O2625" s="41" t="n">
        <v>1930</v>
      </c>
      <c r="P2625" s="41" t="n">
        <v>4510</v>
      </c>
      <c r="Q2625" s="41" t="n">
        <v>0</v>
      </c>
      <c r="R2625" s="41" t="n">
        <v>0</v>
      </c>
      <c r="S2625" s="28">
        <f>L2625*Settings!$C$7</f>
        <v/>
      </c>
      <c r="T2625" s="34">
        <f>O2625+P2625+Q2625+R2625</f>
        <v/>
      </c>
      <c r="U2625" s="34">
        <f>N2625+T2625</f>
        <v/>
      </c>
      <c r="V2625" s="33">
        <f>N2625/S2625</f>
        <v/>
      </c>
      <c r="W2625" s="33">
        <f>T2625/S2625</f>
        <v/>
      </c>
      <c r="X2625" s="33">
        <f>U2625/S2625</f>
        <v/>
      </c>
      <c r="Y2625" s="4">
        <f>IF(T2625&gt;0,1,0)</f>
        <v/>
      </c>
      <c r="Z2625" s="4">
        <f>INDEX('Job Evaluation'!$I$5:$I$40,MATCH(G2625,'Job Evaluation'!$A$5:$A$40,0))</f>
        <v/>
      </c>
      <c r="AA2625" s="4">
        <f>SUMPRODUCT(($C$2:$C$3444=C2625)*($X$2:$X$3444&lt;X2625))+SUMPRODUCT(($C$2:C2625=C2625)*($X$2:X2625=X2625))</f>
        <v/>
      </c>
      <c r="AB2625" s="4">
        <f>MIN(4,INT((AA2625-1)*4/COUNTIF($C$2:$C$3444,C2625))+1)</f>
        <v/>
      </c>
    </row>
    <row r="2626">
      <c r="A2626" s="5" t="inlineStr">
        <is>
          <t>W03055</t>
        </is>
      </c>
      <c r="B2626" s="5" t="inlineStr">
        <is>
          <t>PL · Kraków</t>
        </is>
      </c>
      <c r="C2626" s="5" t="inlineStr">
        <is>
          <t>PL</t>
        </is>
      </c>
      <c r="D2626" s="5" t="inlineStr">
        <is>
          <t>Krakow</t>
        </is>
      </c>
      <c r="E2626" s="5" t="inlineStr">
        <is>
          <t>Operations</t>
        </is>
      </c>
      <c r="F2626" s="5" t="inlineStr">
        <is>
          <t>L1</t>
        </is>
      </c>
      <c r="G2626" s="5" t="inlineStr">
        <is>
          <t>Operations L1</t>
        </is>
      </c>
      <c r="H2626" s="5" t="inlineStr">
        <is>
          <t>F</t>
        </is>
      </c>
      <c r="I2626" s="5" t="inlineStr">
        <is>
          <t>Fixed-term</t>
        </is>
      </c>
      <c r="J2626" s="5" t="inlineStr">
        <is>
          <t>Remote</t>
        </is>
      </c>
      <c r="K2626" s="5" t="n">
        <v>1</v>
      </c>
      <c r="L2626" s="5" t="n">
        <v>40</v>
      </c>
      <c r="M2626" s="5" t="n">
        <v>3</v>
      </c>
      <c r="N2626" s="41" t="n">
        <v>21800</v>
      </c>
      <c r="O2626" s="41" t="n">
        <v>0</v>
      </c>
      <c r="P2626" s="41" t="n">
        <v>0</v>
      </c>
      <c r="Q2626" s="41" t="n">
        <v>0</v>
      </c>
      <c r="R2626" s="41" t="n">
        <v>0</v>
      </c>
      <c r="S2626" s="28">
        <f>L2626*Settings!$C$7</f>
        <v/>
      </c>
      <c r="T2626" s="34">
        <f>O2626+P2626+Q2626+R2626</f>
        <v/>
      </c>
      <c r="U2626" s="34">
        <f>N2626+T2626</f>
        <v/>
      </c>
      <c r="V2626" s="33">
        <f>N2626/S2626</f>
        <v/>
      </c>
      <c r="W2626" s="33">
        <f>T2626/S2626</f>
        <v/>
      </c>
      <c r="X2626" s="33">
        <f>U2626/S2626</f>
        <v/>
      </c>
      <c r="Y2626" s="4">
        <f>IF(T2626&gt;0,1,0)</f>
        <v/>
      </c>
      <c r="Z2626" s="4">
        <f>INDEX('Job Evaluation'!$I$5:$I$40,MATCH(G2626,'Job Evaluation'!$A$5:$A$40,0))</f>
        <v/>
      </c>
      <c r="AA2626" s="4">
        <f>SUMPRODUCT(($C$2:$C$3444=C2626)*($X$2:$X$3444&lt;X2626))+SUMPRODUCT(($C$2:C2626=C2626)*($X$2:X2626=X2626))</f>
        <v/>
      </c>
      <c r="AB2626" s="4">
        <f>MIN(4,INT((AA2626-1)*4/COUNTIF($C$2:$C$3444,C2626))+1)</f>
        <v/>
      </c>
    </row>
    <row r="2627">
      <c r="A2627" s="5" t="inlineStr">
        <is>
          <t>W03057</t>
        </is>
      </c>
      <c r="B2627" s="5" t="inlineStr">
        <is>
          <t>IT · Milan</t>
        </is>
      </c>
      <c r="C2627" s="5" t="inlineStr">
        <is>
          <t>IT</t>
        </is>
      </c>
      <c r="D2627" s="5" t="inlineStr">
        <is>
          <t>Milan</t>
        </is>
      </c>
      <c r="E2627" s="5" t="inlineStr">
        <is>
          <t>Tech</t>
        </is>
      </c>
      <c r="F2627" s="5" t="inlineStr">
        <is>
          <t>L2</t>
        </is>
      </c>
      <c r="G2627" s="5" t="inlineStr">
        <is>
          <t>Tech L2</t>
        </is>
      </c>
      <c r="H2627" s="5" t="inlineStr">
        <is>
          <t>M</t>
        </is>
      </c>
      <c r="I2627" s="5" t="inlineStr">
        <is>
          <t>Permanent</t>
        </is>
      </c>
      <c r="J2627" s="5" t="inlineStr">
        <is>
          <t>Onsite</t>
        </is>
      </c>
      <c r="K2627" s="5" t="n">
        <v>1</v>
      </c>
      <c r="L2627" s="5" t="n">
        <v>40</v>
      </c>
      <c r="M2627" s="5" t="n">
        <v>3</v>
      </c>
      <c r="N2627" s="41" t="n">
        <v>43000</v>
      </c>
      <c r="O2627" s="41" t="n">
        <v>0</v>
      </c>
      <c r="P2627" s="41" t="n">
        <v>0</v>
      </c>
      <c r="Q2627" s="41" t="n">
        <v>0</v>
      </c>
      <c r="R2627" s="41" t="n">
        <v>0</v>
      </c>
      <c r="S2627" s="28">
        <f>L2627*Settings!$C$7</f>
        <v/>
      </c>
      <c r="T2627" s="34">
        <f>O2627+P2627+Q2627+R2627</f>
        <v/>
      </c>
      <c r="U2627" s="34">
        <f>N2627+T2627</f>
        <v/>
      </c>
      <c r="V2627" s="33">
        <f>N2627/S2627</f>
        <v/>
      </c>
      <c r="W2627" s="33">
        <f>T2627/S2627</f>
        <v/>
      </c>
      <c r="X2627" s="33">
        <f>U2627/S2627</f>
        <v/>
      </c>
      <c r="Y2627" s="4">
        <f>IF(T2627&gt;0,1,0)</f>
        <v/>
      </c>
      <c r="Z2627" s="4">
        <f>INDEX('Job Evaluation'!$I$5:$I$40,MATCH(G2627,'Job Evaluation'!$A$5:$A$40,0))</f>
        <v/>
      </c>
      <c r="AA2627" s="4">
        <f>SUMPRODUCT(($C$2:$C$3444=C2627)*($X$2:$X$3444&lt;X2627))+SUMPRODUCT(($C$2:C2627=C2627)*($X$2:X2627=X2627))</f>
        <v/>
      </c>
      <c r="AB2627" s="4">
        <f>MIN(4,INT((AA2627-1)*4/COUNTIF($C$2:$C$3444,C2627))+1)</f>
        <v/>
      </c>
    </row>
    <row r="2628">
      <c r="A2628" s="5" t="inlineStr">
        <is>
          <t>W03058</t>
        </is>
      </c>
      <c r="B2628" s="5" t="inlineStr">
        <is>
          <t>PL · Kraków</t>
        </is>
      </c>
      <c r="C2628" s="5" t="inlineStr">
        <is>
          <t>PL</t>
        </is>
      </c>
      <c r="D2628" s="5" t="inlineStr">
        <is>
          <t>Krakow</t>
        </is>
      </c>
      <c r="E2628" s="5" t="inlineStr">
        <is>
          <t>Customer Service</t>
        </is>
      </c>
      <c r="F2628" s="5" t="inlineStr">
        <is>
          <t>L2</t>
        </is>
      </c>
      <c r="G2628" s="5" t="inlineStr">
        <is>
          <t>Customer Service L2</t>
        </is>
      </c>
      <c r="H2628" s="5" t="inlineStr">
        <is>
          <t>F</t>
        </is>
      </c>
      <c r="I2628" s="5" t="inlineStr">
        <is>
          <t>Permanent</t>
        </is>
      </c>
      <c r="J2628" s="5" t="inlineStr">
        <is>
          <t>Hybrid</t>
        </is>
      </c>
      <c r="K2628" s="5" t="n">
        <v>1</v>
      </c>
      <c r="L2628" s="5" t="n">
        <v>40</v>
      </c>
      <c r="M2628" s="5" t="n">
        <v>3</v>
      </c>
      <c r="N2628" s="41" t="n">
        <v>20050</v>
      </c>
      <c r="O2628" s="41" t="n">
        <v>0</v>
      </c>
      <c r="P2628" s="41" t="n">
        <v>0</v>
      </c>
      <c r="Q2628" s="41" t="n">
        <v>0</v>
      </c>
      <c r="R2628" s="41" t="n">
        <v>0</v>
      </c>
      <c r="S2628" s="28">
        <f>L2628*Settings!$C$7</f>
        <v/>
      </c>
      <c r="T2628" s="34">
        <f>O2628+P2628+Q2628+R2628</f>
        <v/>
      </c>
      <c r="U2628" s="34">
        <f>N2628+T2628</f>
        <v/>
      </c>
      <c r="V2628" s="33">
        <f>N2628/S2628</f>
        <v/>
      </c>
      <c r="W2628" s="33">
        <f>T2628/S2628</f>
        <v/>
      </c>
      <c r="X2628" s="33">
        <f>U2628/S2628</f>
        <v/>
      </c>
      <c r="Y2628" s="4">
        <f>IF(T2628&gt;0,1,0)</f>
        <v/>
      </c>
      <c r="Z2628" s="4">
        <f>INDEX('Job Evaluation'!$I$5:$I$40,MATCH(G2628,'Job Evaluation'!$A$5:$A$40,0))</f>
        <v/>
      </c>
      <c r="AA2628" s="4">
        <f>SUMPRODUCT(($C$2:$C$3444=C2628)*($X$2:$X$3444&lt;X2628))+SUMPRODUCT(($C$2:C2628=C2628)*($X$2:X2628=X2628))</f>
        <v/>
      </c>
      <c r="AB2628" s="4">
        <f>MIN(4,INT((AA2628-1)*4/COUNTIF($C$2:$C$3444,C2628))+1)</f>
        <v/>
      </c>
    </row>
    <row r="2629">
      <c r="A2629" s="5" t="inlineStr">
        <is>
          <t>W03059</t>
        </is>
      </c>
      <c r="B2629" s="5" t="inlineStr">
        <is>
          <t>PL · Kraków</t>
        </is>
      </c>
      <c r="C2629" s="5" t="inlineStr">
        <is>
          <t>PL</t>
        </is>
      </c>
      <c r="D2629" s="5" t="inlineStr">
        <is>
          <t>Krakow</t>
        </is>
      </c>
      <c r="E2629" s="5" t="inlineStr">
        <is>
          <t>Operations</t>
        </is>
      </c>
      <c r="F2629" s="5" t="inlineStr">
        <is>
          <t>L1</t>
        </is>
      </c>
      <c r="G2629" s="5" t="inlineStr">
        <is>
          <t>Operations L1</t>
        </is>
      </c>
      <c r="H2629" s="5" t="inlineStr">
        <is>
          <t>F</t>
        </is>
      </c>
      <c r="I2629" s="5" t="inlineStr">
        <is>
          <t>Permanent</t>
        </is>
      </c>
      <c r="J2629" s="5" t="inlineStr">
        <is>
          <t>Hybrid</t>
        </is>
      </c>
      <c r="K2629" s="5" t="n">
        <v>1</v>
      </c>
      <c r="L2629" s="5" t="n">
        <v>40</v>
      </c>
      <c r="M2629" s="5" t="n">
        <v>3</v>
      </c>
      <c r="N2629" s="41" t="n">
        <v>17250</v>
      </c>
      <c r="O2629" s="41" t="n">
        <v>0</v>
      </c>
      <c r="P2629" s="41" t="n">
        <v>0</v>
      </c>
      <c r="Q2629" s="41" t="n">
        <v>0</v>
      </c>
      <c r="R2629" s="41" t="n">
        <v>0</v>
      </c>
      <c r="S2629" s="28">
        <f>L2629*Settings!$C$7</f>
        <v/>
      </c>
      <c r="T2629" s="34">
        <f>O2629+P2629+Q2629+R2629</f>
        <v/>
      </c>
      <c r="U2629" s="34">
        <f>N2629+T2629</f>
        <v/>
      </c>
      <c r="V2629" s="33">
        <f>N2629/S2629</f>
        <v/>
      </c>
      <c r="W2629" s="33">
        <f>T2629/S2629</f>
        <v/>
      </c>
      <c r="X2629" s="33">
        <f>U2629/S2629</f>
        <v/>
      </c>
      <c r="Y2629" s="4">
        <f>IF(T2629&gt;0,1,0)</f>
        <v/>
      </c>
      <c r="Z2629" s="4">
        <f>INDEX('Job Evaluation'!$I$5:$I$40,MATCH(G2629,'Job Evaluation'!$A$5:$A$40,0))</f>
        <v/>
      </c>
      <c r="AA2629" s="4">
        <f>SUMPRODUCT(($C$2:$C$3444=C2629)*($X$2:$X$3444&lt;X2629))+SUMPRODUCT(($C$2:C2629=C2629)*($X$2:X2629=X2629))</f>
        <v/>
      </c>
      <c r="AB2629" s="4">
        <f>MIN(4,INT((AA2629-1)*4/COUNTIF($C$2:$C$3444,C2629))+1)</f>
        <v/>
      </c>
    </row>
    <row r="2630">
      <c r="A2630" s="5" t="inlineStr">
        <is>
          <t>W03060</t>
        </is>
      </c>
      <c r="B2630" s="5" t="inlineStr">
        <is>
          <t>DE · Munich</t>
        </is>
      </c>
      <c r="C2630" s="5" t="inlineStr">
        <is>
          <t>DE</t>
        </is>
      </c>
      <c r="D2630" s="5" t="inlineStr">
        <is>
          <t>Munich</t>
        </is>
      </c>
      <c r="E2630" s="5" t="inlineStr">
        <is>
          <t>Operations</t>
        </is>
      </c>
      <c r="F2630" s="5" t="inlineStr">
        <is>
          <t>L1</t>
        </is>
      </c>
      <c r="G2630" s="5" t="inlineStr">
        <is>
          <t>Operations L1</t>
        </is>
      </c>
      <c r="H2630" s="5" t="inlineStr">
        <is>
          <t>M</t>
        </is>
      </c>
      <c r="I2630" s="5" t="inlineStr">
        <is>
          <t>Permanent</t>
        </is>
      </c>
      <c r="J2630" s="5" t="inlineStr">
        <is>
          <t>Remote</t>
        </is>
      </c>
      <c r="K2630" s="5" t="n">
        <v>1</v>
      </c>
      <c r="L2630" s="5" t="n">
        <v>40</v>
      </c>
      <c r="M2630" s="5" t="n">
        <v>2</v>
      </c>
      <c r="N2630" s="41" t="n">
        <v>41700</v>
      </c>
      <c r="O2630" s="41" t="n">
        <v>0</v>
      </c>
      <c r="P2630" s="41" t="n">
        <v>0</v>
      </c>
      <c r="Q2630" s="41" t="n">
        <v>0</v>
      </c>
      <c r="R2630" s="41" t="n">
        <v>0</v>
      </c>
      <c r="S2630" s="28">
        <f>L2630*Settings!$C$7</f>
        <v/>
      </c>
      <c r="T2630" s="34">
        <f>O2630+P2630+Q2630+R2630</f>
        <v/>
      </c>
      <c r="U2630" s="34">
        <f>N2630+T2630</f>
        <v/>
      </c>
      <c r="V2630" s="33">
        <f>N2630/S2630</f>
        <v/>
      </c>
      <c r="W2630" s="33">
        <f>T2630/S2630</f>
        <v/>
      </c>
      <c r="X2630" s="33">
        <f>U2630/S2630</f>
        <v/>
      </c>
      <c r="Y2630" s="4">
        <f>IF(T2630&gt;0,1,0)</f>
        <v/>
      </c>
      <c r="Z2630" s="4">
        <f>INDEX('Job Evaluation'!$I$5:$I$40,MATCH(G2630,'Job Evaluation'!$A$5:$A$40,0))</f>
        <v/>
      </c>
      <c r="AA2630" s="4">
        <f>SUMPRODUCT(($C$2:$C$3444=C2630)*($X$2:$X$3444&lt;X2630))+SUMPRODUCT(($C$2:C2630=C2630)*($X$2:X2630=X2630))</f>
        <v/>
      </c>
      <c r="AB2630" s="4">
        <f>MIN(4,INT((AA2630-1)*4/COUNTIF($C$2:$C$3444,C2630))+1)</f>
        <v/>
      </c>
    </row>
    <row r="2631">
      <c r="A2631" s="5" t="inlineStr">
        <is>
          <t>W03061</t>
        </is>
      </c>
      <c r="B2631" s="5" t="inlineStr">
        <is>
          <t>PL · Kraków</t>
        </is>
      </c>
      <c r="C2631" s="5" t="inlineStr">
        <is>
          <t>PL</t>
        </is>
      </c>
      <c r="D2631" s="5" t="inlineStr">
        <is>
          <t>Krakow</t>
        </is>
      </c>
      <c r="E2631" s="5" t="inlineStr">
        <is>
          <t>Operations</t>
        </is>
      </c>
      <c r="F2631" s="5" t="inlineStr">
        <is>
          <t>L3</t>
        </is>
      </c>
      <c r="G2631" s="5" t="inlineStr">
        <is>
          <t>Operations L3</t>
        </is>
      </c>
      <c r="H2631" s="5" t="inlineStr">
        <is>
          <t>M</t>
        </is>
      </c>
      <c r="I2631" s="5" t="inlineStr">
        <is>
          <t>Permanent</t>
        </is>
      </c>
      <c r="J2631" s="5" t="inlineStr">
        <is>
          <t>Hybrid</t>
        </is>
      </c>
      <c r="K2631" s="5" t="n">
        <v>1</v>
      </c>
      <c r="L2631" s="5" t="n">
        <v>40</v>
      </c>
      <c r="M2631" s="5" t="n">
        <v>4</v>
      </c>
      <c r="N2631" s="41" t="n">
        <v>36750</v>
      </c>
      <c r="O2631" s="41" t="n">
        <v>2300</v>
      </c>
      <c r="P2631" s="41" t="n">
        <v>0</v>
      </c>
      <c r="Q2631" s="41" t="n">
        <v>0</v>
      </c>
      <c r="R2631" s="41" t="n">
        <v>0</v>
      </c>
      <c r="S2631" s="28">
        <f>L2631*Settings!$C$7</f>
        <v/>
      </c>
      <c r="T2631" s="34">
        <f>O2631+P2631+Q2631+R2631</f>
        <v/>
      </c>
      <c r="U2631" s="34">
        <f>N2631+T2631</f>
        <v/>
      </c>
      <c r="V2631" s="33">
        <f>N2631/S2631</f>
        <v/>
      </c>
      <c r="W2631" s="33">
        <f>T2631/S2631</f>
        <v/>
      </c>
      <c r="X2631" s="33">
        <f>U2631/S2631</f>
        <v/>
      </c>
      <c r="Y2631" s="4">
        <f>IF(T2631&gt;0,1,0)</f>
        <v/>
      </c>
      <c r="Z2631" s="4">
        <f>INDEX('Job Evaluation'!$I$5:$I$40,MATCH(G2631,'Job Evaluation'!$A$5:$A$40,0))</f>
        <v/>
      </c>
      <c r="AA2631" s="4">
        <f>SUMPRODUCT(($C$2:$C$3444=C2631)*($X$2:$X$3444&lt;X2631))+SUMPRODUCT(($C$2:C2631=C2631)*($X$2:X2631=X2631))</f>
        <v/>
      </c>
      <c r="AB2631" s="4">
        <f>MIN(4,INT((AA2631-1)*4/COUNTIF($C$2:$C$3444,C2631))+1)</f>
        <v/>
      </c>
    </row>
    <row r="2632">
      <c r="A2632" s="5" t="inlineStr">
        <is>
          <t>W03062</t>
        </is>
      </c>
      <c r="B2632" s="5" t="inlineStr">
        <is>
          <t>ES · Barcelona</t>
        </is>
      </c>
      <c r="C2632" s="5" t="inlineStr">
        <is>
          <t>ES</t>
        </is>
      </c>
      <c r="D2632" s="5" t="inlineStr">
        <is>
          <t>Barcelona</t>
        </is>
      </c>
      <c r="E2632" s="5" t="inlineStr">
        <is>
          <t>Tech</t>
        </is>
      </c>
      <c r="F2632" s="5" t="inlineStr">
        <is>
          <t>L4</t>
        </is>
      </c>
      <c r="G2632" s="5" t="inlineStr">
        <is>
          <t>Tech L4</t>
        </is>
      </c>
      <c r="H2632" s="5" t="inlineStr">
        <is>
          <t>F</t>
        </is>
      </c>
      <c r="I2632" s="5" t="inlineStr">
        <is>
          <t>Permanent</t>
        </is>
      </c>
      <c r="J2632" s="5" t="inlineStr">
        <is>
          <t>Onsite</t>
        </is>
      </c>
      <c r="K2632" s="5" t="n">
        <v>1</v>
      </c>
      <c r="L2632" s="5" t="n">
        <v>40</v>
      </c>
      <c r="M2632" s="5" t="n">
        <v>4</v>
      </c>
      <c r="N2632" s="41" t="n">
        <v>64750</v>
      </c>
      <c r="O2632" s="41" t="n">
        <v>6510</v>
      </c>
      <c r="P2632" s="41" t="n">
        <v>0</v>
      </c>
      <c r="Q2632" s="41" t="n">
        <v>0</v>
      </c>
      <c r="R2632" s="41" t="n">
        <v>0</v>
      </c>
      <c r="S2632" s="28">
        <f>L2632*Settings!$C$7</f>
        <v/>
      </c>
      <c r="T2632" s="34">
        <f>O2632+P2632+Q2632+R2632</f>
        <v/>
      </c>
      <c r="U2632" s="34">
        <f>N2632+T2632</f>
        <v/>
      </c>
      <c r="V2632" s="33">
        <f>N2632/S2632</f>
        <v/>
      </c>
      <c r="W2632" s="33">
        <f>T2632/S2632</f>
        <v/>
      </c>
      <c r="X2632" s="33">
        <f>U2632/S2632</f>
        <v/>
      </c>
      <c r="Y2632" s="4">
        <f>IF(T2632&gt;0,1,0)</f>
        <v/>
      </c>
      <c r="Z2632" s="4">
        <f>INDEX('Job Evaluation'!$I$5:$I$40,MATCH(G2632,'Job Evaluation'!$A$5:$A$40,0))</f>
        <v/>
      </c>
      <c r="AA2632" s="4">
        <f>SUMPRODUCT(($C$2:$C$3444=C2632)*($X$2:$X$3444&lt;X2632))+SUMPRODUCT(($C$2:C2632=C2632)*($X$2:X2632=X2632))</f>
        <v/>
      </c>
      <c r="AB2632" s="4">
        <f>MIN(4,INT((AA2632-1)*4/COUNTIF($C$2:$C$3444,C2632))+1)</f>
        <v/>
      </c>
    </row>
    <row r="2633">
      <c r="A2633" s="5" t="inlineStr">
        <is>
          <t>W03063</t>
        </is>
      </c>
      <c r="B2633" s="5" t="inlineStr">
        <is>
          <t>DE · Munich</t>
        </is>
      </c>
      <c r="C2633" s="5" t="inlineStr">
        <is>
          <t>DE</t>
        </is>
      </c>
      <c r="D2633" s="5" t="inlineStr">
        <is>
          <t>Munich</t>
        </is>
      </c>
      <c r="E2633" s="5" t="inlineStr">
        <is>
          <t>Customer Service</t>
        </is>
      </c>
      <c r="F2633" s="5" t="inlineStr">
        <is>
          <t>L4</t>
        </is>
      </c>
      <c r="G2633" s="5" t="inlineStr">
        <is>
          <t>Customer Service L4</t>
        </is>
      </c>
      <c r="H2633" s="5" t="inlineStr">
        <is>
          <t>M</t>
        </is>
      </c>
      <c r="I2633" s="5" t="inlineStr">
        <is>
          <t>Permanent</t>
        </is>
      </c>
      <c r="J2633" s="5" t="inlineStr">
        <is>
          <t>Hybrid</t>
        </is>
      </c>
      <c r="K2633" s="5" t="n">
        <v>1</v>
      </c>
      <c r="L2633" s="5" t="n">
        <v>40</v>
      </c>
      <c r="M2633" s="5" t="n">
        <v>1</v>
      </c>
      <c r="N2633" s="41" t="n">
        <v>65400</v>
      </c>
      <c r="O2633" s="41" t="n">
        <v>0</v>
      </c>
      <c r="P2633" s="41" t="n">
        <v>0</v>
      </c>
      <c r="Q2633" s="41" t="n">
        <v>0</v>
      </c>
      <c r="R2633" s="41" t="n">
        <v>0</v>
      </c>
      <c r="S2633" s="28">
        <f>L2633*Settings!$C$7</f>
        <v/>
      </c>
      <c r="T2633" s="34">
        <f>O2633+P2633+Q2633+R2633</f>
        <v/>
      </c>
      <c r="U2633" s="34">
        <f>N2633+T2633</f>
        <v/>
      </c>
      <c r="V2633" s="33">
        <f>N2633/S2633</f>
        <v/>
      </c>
      <c r="W2633" s="33">
        <f>T2633/S2633</f>
        <v/>
      </c>
      <c r="X2633" s="33">
        <f>U2633/S2633</f>
        <v/>
      </c>
      <c r="Y2633" s="4">
        <f>IF(T2633&gt;0,1,0)</f>
        <v/>
      </c>
      <c r="Z2633" s="4">
        <f>INDEX('Job Evaluation'!$I$5:$I$40,MATCH(G2633,'Job Evaluation'!$A$5:$A$40,0))</f>
        <v/>
      </c>
      <c r="AA2633" s="4">
        <f>SUMPRODUCT(($C$2:$C$3444=C2633)*($X$2:$X$3444&lt;X2633))+SUMPRODUCT(($C$2:C2633=C2633)*($X$2:X2633=X2633))</f>
        <v/>
      </c>
      <c r="AB2633" s="4">
        <f>MIN(4,INT((AA2633-1)*4/COUNTIF($C$2:$C$3444,C2633))+1)</f>
        <v/>
      </c>
    </row>
    <row r="2634">
      <c r="A2634" s="5" t="inlineStr">
        <is>
          <t>W03064</t>
        </is>
      </c>
      <c r="B2634" s="5" t="inlineStr">
        <is>
          <t>PL · Kraków</t>
        </is>
      </c>
      <c r="C2634" s="5" t="inlineStr">
        <is>
          <t>PL</t>
        </is>
      </c>
      <c r="D2634" s="5" t="inlineStr">
        <is>
          <t>Krakow</t>
        </is>
      </c>
      <c r="E2634" s="5" t="inlineStr">
        <is>
          <t>Operations</t>
        </is>
      </c>
      <c r="F2634" s="5" t="inlineStr">
        <is>
          <t>L1</t>
        </is>
      </c>
      <c r="G2634" s="5" t="inlineStr">
        <is>
          <t>Operations L1</t>
        </is>
      </c>
      <c r="H2634" s="5" t="inlineStr">
        <is>
          <t>F</t>
        </is>
      </c>
      <c r="I2634" s="5" t="inlineStr">
        <is>
          <t>Permanent</t>
        </is>
      </c>
      <c r="J2634" s="5" t="inlineStr">
        <is>
          <t>Hybrid</t>
        </is>
      </c>
      <c r="K2634" s="5" t="n">
        <v>1</v>
      </c>
      <c r="L2634" s="5" t="n">
        <v>40</v>
      </c>
      <c r="M2634" s="5" t="n">
        <v>3</v>
      </c>
      <c r="N2634" s="41" t="n">
        <v>16900</v>
      </c>
      <c r="O2634" s="41" t="n">
        <v>0</v>
      </c>
      <c r="P2634" s="41" t="n">
        <v>0</v>
      </c>
      <c r="Q2634" s="41" t="n">
        <v>0</v>
      </c>
      <c r="R2634" s="41" t="n">
        <v>0</v>
      </c>
      <c r="S2634" s="28">
        <f>L2634*Settings!$C$7</f>
        <v/>
      </c>
      <c r="T2634" s="34">
        <f>O2634+P2634+Q2634+R2634</f>
        <v/>
      </c>
      <c r="U2634" s="34">
        <f>N2634+T2634</f>
        <v/>
      </c>
      <c r="V2634" s="33">
        <f>N2634/S2634</f>
        <v/>
      </c>
      <c r="W2634" s="33">
        <f>T2634/S2634</f>
        <v/>
      </c>
      <c r="X2634" s="33">
        <f>U2634/S2634</f>
        <v/>
      </c>
      <c r="Y2634" s="4">
        <f>IF(T2634&gt;0,1,0)</f>
        <v/>
      </c>
      <c r="Z2634" s="4">
        <f>INDEX('Job Evaluation'!$I$5:$I$40,MATCH(G2634,'Job Evaluation'!$A$5:$A$40,0))</f>
        <v/>
      </c>
      <c r="AA2634" s="4">
        <f>SUMPRODUCT(($C$2:$C$3444=C2634)*($X$2:$X$3444&lt;X2634))+SUMPRODUCT(($C$2:C2634=C2634)*($X$2:X2634=X2634))</f>
        <v/>
      </c>
      <c r="AB2634" s="4">
        <f>MIN(4,INT((AA2634-1)*4/COUNTIF($C$2:$C$3444,C2634))+1)</f>
        <v/>
      </c>
    </row>
    <row r="2635">
      <c r="A2635" s="5" t="inlineStr">
        <is>
          <t>W03065</t>
        </is>
      </c>
      <c r="B2635" s="5" t="inlineStr">
        <is>
          <t>IT · Milan</t>
        </is>
      </c>
      <c r="C2635" s="5" t="inlineStr">
        <is>
          <t>IT</t>
        </is>
      </c>
      <c r="D2635" s="5" t="inlineStr">
        <is>
          <t>Milan</t>
        </is>
      </c>
      <c r="E2635" s="5" t="inlineStr">
        <is>
          <t>Finance</t>
        </is>
      </c>
      <c r="F2635" s="5" t="inlineStr">
        <is>
          <t>L3</t>
        </is>
      </c>
      <c r="G2635" s="5" t="inlineStr">
        <is>
          <t>Finance L3</t>
        </is>
      </c>
      <c r="H2635" s="5" t="inlineStr">
        <is>
          <t>F</t>
        </is>
      </c>
      <c r="I2635" s="5" t="inlineStr">
        <is>
          <t>Fixed-term</t>
        </is>
      </c>
      <c r="J2635" s="5" t="inlineStr">
        <is>
          <t>Hybrid</t>
        </is>
      </c>
      <c r="K2635" s="5" t="n">
        <v>1</v>
      </c>
      <c r="L2635" s="5" t="n">
        <v>40</v>
      </c>
      <c r="M2635" s="5" t="n">
        <v>2</v>
      </c>
      <c r="N2635" s="41" t="n">
        <v>49600</v>
      </c>
      <c r="O2635" s="41" t="n">
        <v>1280</v>
      </c>
      <c r="P2635" s="41" t="n">
        <v>0</v>
      </c>
      <c r="Q2635" s="41" t="n">
        <v>0</v>
      </c>
      <c r="R2635" s="41" t="n">
        <v>0</v>
      </c>
      <c r="S2635" s="28">
        <f>L2635*Settings!$C$7</f>
        <v/>
      </c>
      <c r="T2635" s="34">
        <f>O2635+P2635+Q2635+R2635</f>
        <v/>
      </c>
      <c r="U2635" s="34">
        <f>N2635+T2635</f>
        <v/>
      </c>
      <c r="V2635" s="33">
        <f>N2635/S2635</f>
        <v/>
      </c>
      <c r="W2635" s="33">
        <f>T2635/S2635</f>
        <v/>
      </c>
      <c r="X2635" s="33">
        <f>U2635/S2635</f>
        <v/>
      </c>
      <c r="Y2635" s="4">
        <f>IF(T2635&gt;0,1,0)</f>
        <v/>
      </c>
      <c r="Z2635" s="4">
        <f>INDEX('Job Evaluation'!$I$5:$I$40,MATCH(G2635,'Job Evaluation'!$A$5:$A$40,0))</f>
        <v/>
      </c>
      <c r="AA2635" s="4">
        <f>SUMPRODUCT(($C$2:$C$3444=C2635)*($X$2:$X$3444&lt;X2635))+SUMPRODUCT(($C$2:C2635=C2635)*($X$2:X2635=X2635))</f>
        <v/>
      </c>
      <c r="AB2635" s="4">
        <f>MIN(4,INT((AA2635-1)*4/COUNTIF($C$2:$C$3444,C2635))+1)</f>
        <v/>
      </c>
    </row>
    <row r="2636">
      <c r="A2636" s="5" t="inlineStr">
        <is>
          <t>W03069</t>
        </is>
      </c>
      <c r="B2636" s="5" t="inlineStr">
        <is>
          <t>PL · Kraków</t>
        </is>
      </c>
      <c r="C2636" s="5" t="inlineStr">
        <is>
          <t>PL</t>
        </is>
      </c>
      <c r="D2636" s="5" t="inlineStr">
        <is>
          <t>Krakow</t>
        </is>
      </c>
      <c r="E2636" s="5" t="inlineStr">
        <is>
          <t>Operations</t>
        </is>
      </c>
      <c r="F2636" s="5" t="inlineStr">
        <is>
          <t>L2</t>
        </is>
      </c>
      <c r="G2636" s="5" t="inlineStr">
        <is>
          <t>Operations L2</t>
        </is>
      </c>
      <c r="H2636" s="5" t="inlineStr">
        <is>
          <t>M</t>
        </is>
      </c>
      <c r="I2636" s="5" t="inlineStr">
        <is>
          <t>Permanent</t>
        </is>
      </c>
      <c r="J2636" s="5" t="inlineStr">
        <is>
          <t>Hybrid</t>
        </is>
      </c>
      <c r="K2636" s="5" t="n">
        <v>1</v>
      </c>
      <c r="L2636" s="5" t="n">
        <v>40</v>
      </c>
      <c r="M2636" s="5" t="n">
        <v>4</v>
      </c>
      <c r="N2636" s="41" t="n">
        <v>25700</v>
      </c>
      <c r="O2636" s="41" t="n">
        <v>0</v>
      </c>
      <c r="P2636" s="41" t="n">
        <v>0</v>
      </c>
      <c r="Q2636" s="41" t="n">
        <v>0</v>
      </c>
      <c r="R2636" s="41" t="n">
        <v>0</v>
      </c>
      <c r="S2636" s="28">
        <f>L2636*Settings!$C$7</f>
        <v/>
      </c>
      <c r="T2636" s="34">
        <f>O2636+P2636+Q2636+R2636</f>
        <v/>
      </c>
      <c r="U2636" s="34">
        <f>N2636+T2636</f>
        <v/>
      </c>
      <c r="V2636" s="33">
        <f>N2636/S2636</f>
        <v/>
      </c>
      <c r="W2636" s="33">
        <f>T2636/S2636</f>
        <v/>
      </c>
      <c r="X2636" s="33">
        <f>U2636/S2636</f>
        <v/>
      </c>
      <c r="Y2636" s="4">
        <f>IF(T2636&gt;0,1,0)</f>
        <v/>
      </c>
      <c r="Z2636" s="4">
        <f>INDEX('Job Evaluation'!$I$5:$I$40,MATCH(G2636,'Job Evaluation'!$A$5:$A$40,0))</f>
        <v/>
      </c>
      <c r="AA2636" s="4">
        <f>SUMPRODUCT(($C$2:$C$3444=C2636)*($X$2:$X$3444&lt;X2636))+SUMPRODUCT(($C$2:C2636=C2636)*($X$2:X2636=X2636))</f>
        <v/>
      </c>
      <c r="AB2636" s="4">
        <f>MIN(4,INT((AA2636-1)*4/COUNTIF($C$2:$C$3444,C2636))+1)</f>
        <v/>
      </c>
    </row>
    <row r="2637">
      <c r="A2637" s="5" t="inlineStr">
        <is>
          <t>W03070</t>
        </is>
      </c>
      <c r="B2637" s="5" t="inlineStr">
        <is>
          <t>IT · Milan</t>
        </is>
      </c>
      <c r="C2637" s="5" t="inlineStr">
        <is>
          <t>IT</t>
        </is>
      </c>
      <c r="D2637" s="5" t="inlineStr">
        <is>
          <t>Milan</t>
        </is>
      </c>
      <c r="E2637" s="5" t="inlineStr">
        <is>
          <t>Sales</t>
        </is>
      </c>
      <c r="F2637" s="5" t="inlineStr">
        <is>
          <t>L1</t>
        </is>
      </c>
      <c r="G2637" s="5" t="inlineStr">
        <is>
          <t>Sales L1</t>
        </is>
      </c>
      <c r="H2637" s="5" t="inlineStr">
        <is>
          <t>F</t>
        </is>
      </c>
      <c r="I2637" s="5" t="inlineStr">
        <is>
          <t>Permanent</t>
        </is>
      </c>
      <c r="J2637" s="5" t="inlineStr">
        <is>
          <t>Hybrid</t>
        </is>
      </c>
      <c r="K2637" s="5" t="n">
        <v>1</v>
      </c>
      <c r="L2637" s="5" t="n">
        <v>40</v>
      </c>
      <c r="M2637" s="5" t="n">
        <v>3</v>
      </c>
      <c r="N2637" s="41" t="n">
        <v>26800</v>
      </c>
      <c r="O2637" s="41" t="n">
        <v>0</v>
      </c>
      <c r="P2637" s="41" t="n">
        <v>2950</v>
      </c>
      <c r="Q2637" s="41" t="n">
        <v>0</v>
      </c>
      <c r="R2637" s="41" t="n">
        <v>0</v>
      </c>
      <c r="S2637" s="28">
        <f>L2637*Settings!$C$7</f>
        <v/>
      </c>
      <c r="T2637" s="34">
        <f>O2637+P2637+Q2637+R2637</f>
        <v/>
      </c>
      <c r="U2637" s="34">
        <f>N2637+T2637</f>
        <v/>
      </c>
      <c r="V2637" s="33">
        <f>N2637/S2637</f>
        <v/>
      </c>
      <c r="W2637" s="33">
        <f>T2637/S2637</f>
        <v/>
      </c>
      <c r="X2637" s="33">
        <f>U2637/S2637</f>
        <v/>
      </c>
      <c r="Y2637" s="4">
        <f>IF(T2637&gt;0,1,0)</f>
        <v/>
      </c>
      <c r="Z2637" s="4">
        <f>INDEX('Job Evaluation'!$I$5:$I$40,MATCH(G2637,'Job Evaluation'!$A$5:$A$40,0))</f>
        <v/>
      </c>
      <c r="AA2637" s="4">
        <f>SUMPRODUCT(($C$2:$C$3444=C2637)*($X$2:$X$3444&lt;X2637))+SUMPRODUCT(($C$2:C2637=C2637)*($X$2:X2637=X2637))</f>
        <v/>
      </c>
      <c r="AB2637" s="4">
        <f>MIN(4,INT((AA2637-1)*4/COUNTIF($C$2:$C$3444,C2637))+1)</f>
        <v/>
      </c>
    </row>
    <row r="2638">
      <c r="A2638" s="5" t="inlineStr">
        <is>
          <t>W03072</t>
        </is>
      </c>
      <c r="B2638" s="5" t="inlineStr">
        <is>
          <t>PL · Kraków</t>
        </is>
      </c>
      <c r="C2638" s="5" t="inlineStr">
        <is>
          <t>PL</t>
        </is>
      </c>
      <c r="D2638" s="5" t="inlineStr">
        <is>
          <t>Krakow</t>
        </is>
      </c>
      <c r="E2638" s="5" t="inlineStr">
        <is>
          <t>Tech</t>
        </is>
      </c>
      <c r="F2638" s="5" t="inlineStr">
        <is>
          <t>L1</t>
        </is>
      </c>
      <c r="G2638" s="5" t="inlineStr">
        <is>
          <t>Tech L1</t>
        </is>
      </c>
      <c r="H2638" s="5" t="inlineStr">
        <is>
          <t>F</t>
        </is>
      </c>
      <c r="I2638" s="5" t="inlineStr">
        <is>
          <t>Permanent</t>
        </is>
      </c>
      <c r="J2638" s="5" t="inlineStr">
        <is>
          <t>Remote</t>
        </is>
      </c>
      <c r="K2638" s="5" t="n">
        <v>0.8</v>
      </c>
      <c r="L2638" s="5" t="n">
        <v>32</v>
      </c>
      <c r="M2638" s="5" t="n">
        <v>4</v>
      </c>
      <c r="N2638" s="41" t="n">
        <v>19160</v>
      </c>
      <c r="O2638" s="41" t="n">
        <v>0</v>
      </c>
      <c r="P2638" s="41" t="n">
        <v>0</v>
      </c>
      <c r="Q2638" s="41" t="n">
        <v>0</v>
      </c>
      <c r="R2638" s="41" t="n">
        <v>0</v>
      </c>
      <c r="S2638" s="28">
        <f>L2638*Settings!$C$7</f>
        <v/>
      </c>
      <c r="T2638" s="34">
        <f>O2638+P2638+Q2638+R2638</f>
        <v/>
      </c>
      <c r="U2638" s="34">
        <f>N2638+T2638</f>
        <v/>
      </c>
      <c r="V2638" s="33">
        <f>N2638/S2638</f>
        <v/>
      </c>
      <c r="W2638" s="33">
        <f>T2638/S2638</f>
        <v/>
      </c>
      <c r="X2638" s="33">
        <f>U2638/S2638</f>
        <v/>
      </c>
      <c r="Y2638" s="4">
        <f>IF(T2638&gt;0,1,0)</f>
        <v/>
      </c>
      <c r="Z2638" s="4">
        <f>INDEX('Job Evaluation'!$I$5:$I$40,MATCH(G2638,'Job Evaluation'!$A$5:$A$40,0))</f>
        <v/>
      </c>
      <c r="AA2638" s="4">
        <f>SUMPRODUCT(($C$2:$C$3444=C2638)*($X$2:$X$3444&lt;X2638))+SUMPRODUCT(($C$2:C2638=C2638)*($X$2:X2638=X2638))</f>
        <v/>
      </c>
      <c r="AB2638" s="4">
        <f>MIN(4,INT((AA2638-1)*4/COUNTIF($C$2:$C$3444,C2638))+1)</f>
        <v/>
      </c>
    </row>
    <row r="2639">
      <c r="A2639" s="5" t="inlineStr">
        <is>
          <t>W03073</t>
        </is>
      </c>
      <c r="B2639" s="5" t="inlineStr">
        <is>
          <t>DE · Munich</t>
        </is>
      </c>
      <c r="C2639" s="5" t="inlineStr">
        <is>
          <t>DE</t>
        </is>
      </c>
      <c r="D2639" s="5" t="inlineStr">
        <is>
          <t>Munich</t>
        </is>
      </c>
      <c r="E2639" s="5" t="inlineStr">
        <is>
          <t>Customer Service</t>
        </is>
      </c>
      <c r="F2639" s="5" t="inlineStr">
        <is>
          <t>L2</t>
        </is>
      </c>
      <c r="G2639" s="5" t="inlineStr">
        <is>
          <t>Customer Service L2</t>
        </is>
      </c>
      <c r="H2639" s="5" t="inlineStr">
        <is>
          <t>M</t>
        </is>
      </c>
      <c r="I2639" s="5" t="inlineStr">
        <is>
          <t>Fixed-term</t>
        </is>
      </c>
      <c r="J2639" s="5" t="inlineStr">
        <is>
          <t>Onsite</t>
        </is>
      </c>
      <c r="K2639" s="5" t="n">
        <v>1</v>
      </c>
      <c r="L2639" s="5" t="n">
        <v>40</v>
      </c>
      <c r="M2639" s="5" t="n">
        <v>4</v>
      </c>
      <c r="N2639" s="41" t="n">
        <v>42350</v>
      </c>
      <c r="O2639" s="41" t="n">
        <v>0</v>
      </c>
      <c r="P2639" s="41" t="n">
        <v>0</v>
      </c>
      <c r="Q2639" s="41" t="n">
        <v>1800</v>
      </c>
      <c r="R2639" s="41" t="n">
        <v>0</v>
      </c>
      <c r="S2639" s="28">
        <f>L2639*Settings!$C$7</f>
        <v/>
      </c>
      <c r="T2639" s="34">
        <f>O2639+P2639+Q2639+R2639</f>
        <v/>
      </c>
      <c r="U2639" s="34">
        <f>N2639+T2639</f>
        <v/>
      </c>
      <c r="V2639" s="33">
        <f>N2639/S2639</f>
        <v/>
      </c>
      <c r="W2639" s="33">
        <f>T2639/S2639</f>
        <v/>
      </c>
      <c r="X2639" s="33">
        <f>U2639/S2639</f>
        <v/>
      </c>
      <c r="Y2639" s="4">
        <f>IF(T2639&gt;0,1,0)</f>
        <v/>
      </c>
      <c r="Z2639" s="4">
        <f>INDEX('Job Evaluation'!$I$5:$I$40,MATCH(G2639,'Job Evaluation'!$A$5:$A$40,0))</f>
        <v/>
      </c>
      <c r="AA2639" s="4">
        <f>SUMPRODUCT(($C$2:$C$3444=C2639)*($X$2:$X$3444&lt;X2639))+SUMPRODUCT(($C$2:C2639=C2639)*($X$2:X2639=X2639))</f>
        <v/>
      </c>
      <c r="AB2639" s="4">
        <f>MIN(4,INT((AA2639-1)*4/COUNTIF($C$2:$C$3444,C2639))+1)</f>
        <v/>
      </c>
    </row>
    <row r="2640">
      <c r="A2640" s="5" t="inlineStr">
        <is>
          <t>W03074</t>
        </is>
      </c>
      <c r="B2640" s="5" t="inlineStr">
        <is>
          <t>PL · Kraków</t>
        </is>
      </c>
      <c r="C2640" s="5" t="inlineStr">
        <is>
          <t>PL</t>
        </is>
      </c>
      <c r="D2640" s="5" t="inlineStr">
        <is>
          <t>Krakow</t>
        </is>
      </c>
      <c r="E2640" s="5" t="inlineStr">
        <is>
          <t>Tech</t>
        </is>
      </c>
      <c r="F2640" s="5" t="inlineStr">
        <is>
          <t>L1</t>
        </is>
      </c>
      <c r="G2640" s="5" t="inlineStr">
        <is>
          <t>Tech L1</t>
        </is>
      </c>
      <c r="H2640" s="5" t="inlineStr">
        <is>
          <t>M</t>
        </is>
      </c>
      <c r="I2640" s="5" t="inlineStr">
        <is>
          <t>Permanent</t>
        </is>
      </c>
      <c r="J2640" s="5" t="inlineStr">
        <is>
          <t>Hybrid</t>
        </is>
      </c>
      <c r="K2640" s="5" t="n">
        <v>1</v>
      </c>
      <c r="L2640" s="5" t="n">
        <v>40</v>
      </c>
      <c r="M2640" s="5" t="n">
        <v>2</v>
      </c>
      <c r="N2640" s="41" t="n">
        <v>28300</v>
      </c>
      <c r="O2640" s="41" t="n">
        <v>0</v>
      </c>
      <c r="P2640" s="41" t="n">
        <v>0</v>
      </c>
      <c r="Q2640" s="41" t="n">
        <v>0</v>
      </c>
      <c r="R2640" s="41" t="n">
        <v>0</v>
      </c>
      <c r="S2640" s="28">
        <f>L2640*Settings!$C$7</f>
        <v/>
      </c>
      <c r="T2640" s="34">
        <f>O2640+P2640+Q2640+R2640</f>
        <v/>
      </c>
      <c r="U2640" s="34">
        <f>N2640+T2640</f>
        <v/>
      </c>
      <c r="V2640" s="33">
        <f>N2640/S2640</f>
        <v/>
      </c>
      <c r="W2640" s="33">
        <f>T2640/S2640</f>
        <v/>
      </c>
      <c r="X2640" s="33">
        <f>U2640/S2640</f>
        <v/>
      </c>
      <c r="Y2640" s="4">
        <f>IF(T2640&gt;0,1,0)</f>
        <v/>
      </c>
      <c r="Z2640" s="4">
        <f>INDEX('Job Evaluation'!$I$5:$I$40,MATCH(G2640,'Job Evaluation'!$A$5:$A$40,0))</f>
        <v/>
      </c>
      <c r="AA2640" s="4">
        <f>SUMPRODUCT(($C$2:$C$3444=C2640)*($X$2:$X$3444&lt;X2640))+SUMPRODUCT(($C$2:C2640=C2640)*($X$2:X2640=X2640))</f>
        <v/>
      </c>
      <c r="AB2640" s="4">
        <f>MIN(4,INT((AA2640-1)*4/COUNTIF($C$2:$C$3444,C2640))+1)</f>
        <v/>
      </c>
    </row>
    <row r="2641">
      <c r="A2641" s="5" t="inlineStr">
        <is>
          <t>W03075</t>
        </is>
      </c>
      <c r="B2641" s="5" t="inlineStr">
        <is>
          <t>DE · Munich</t>
        </is>
      </c>
      <c r="C2641" s="5" t="inlineStr">
        <is>
          <t>DE</t>
        </is>
      </c>
      <c r="D2641" s="5" t="inlineStr">
        <is>
          <t>Munich</t>
        </is>
      </c>
      <c r="E2641" s="5" t="inlineStr">
        <is>
          <t>Sales</t>
        </is>
      </c>
      <c r="F2641" s="5" t="inlineStr">
        <is>
          <t>L3</t>
        </is>
      </c>
      <c r="G2641" s="5" t="inlineStr">
        <is>
          <t>Sales L3</t>
        </is>
      </c>
      <c r="H2641" s="5" t="inlineStr">
        <is>
          <t>M</t>
        </is>
      </c>
      <c r="I2641" s="5" t="inlineStr">
        <is>
          <t>Fixed-term</t>
        </is>
      </c>
      <c r="J2641" s="5" t="inlineStr">
        <is>
          <t>Onsite</t>
        </is>
      </c>
      <c r="K2641" s="5" t="n">
        <v>1</v>
      </c>
      <c r="L2641" s="5" t="n">
        <v>40</v>
      </c>
      <c r="M2641" s="5" t="n">
        <v>3</v>
      </c>
      <c r="N2641" s="41" t="n">
        <v>60100</v>
      </c>
      <c r="O2641" s="41" t="n">
        <v>3130</v>
      </c>
      <c r="P2641" s="41" t="n">
        <v>6740</v>
      </c>
      <c r="Q2641" s="41" t="n">
        <v>0</v>
      </c>
      <c r="R2641" s="41" t="n">
        <v>0</v>
      </c>
      <c r="S2641" s="28">
        <f>L2641*Settings!$C$7</f>
        <v/>
      </c>
      <c r="T2641" s="34">
        <f>O2641+P2641+Q2641+R2641</f>
        <v/>
      </c>
      <c r="U2641" s="34">
        <f>N2641+T2641</f>
        <v/>
      </c>
      <c r="V2641" s="33">
        <f>N2641/S2641</f>
        <v/>
      </c>
      <c r="W2641" s="33">
        <f>T2641/S2641</f>
        <v/>
      </c>
      <c r="X2641" s="33">
        <f>U2641/S2641</f>
        <v/>
      </c>
      <c r="Y2641" s="4">
        <f>IF(T2641&gt;0,1,0)</f>
        <v/>
      </c>
      <c r="Z2641" s="4">
        <f>INDEX('Job Evaluation'!$I$5:$I$40,MATCH(G2641,'Job Evaluation'!$A$5:$A$40,0))</f>
        <v/>
      </c>
      <c r="AA2641" s="4">
        <f>SUMPRODUCT(($C$2:$C$3444=C2641)*($X$2:$X$3444&lt;X2641))+SUMPRODUCT(($C$2:C2641=C2641)*($X$2:X2641=X2641))</f>
        <v/>
      </c>
      <c r="AB2641" s="4">
        <f>MIN(4,INT((AA2641-1)*4/COUNTIF($C$2:$C$3444,C2641))+1)</f>
        <v/>
      </c>
    </row>
    <row r="2642">
      <c r="A2642" s="5" t="inlineStr">
        <is>
          <t>W03076</t>
        </is>
      </c>
      <c r="B2642" s="5" t="inlineStr">
        <is>
          <t>IT · Milan</t>
        </is>
      </c>
      <c r="C2642" s="5" t="inlineStr">
        <is>
          <t>IT</t>
        </is>
      </c>
      <c r="D2642" s="5" t="inlineStr">
        <is>
          <t>Milan</t>
        </is>
      </c>
      <c r="E2642" s="5" t="inlineStr">
        <is>
          <t>Customer Service</t>
        </is>
      </c>
      <c r="F2642" s="5" t="inlineStr">
        <is>
          <t>L4</t>
        </is>
      </c>
      <c r="G2642" s="5" t="inlineStr">
        <is>
          <t>Customer Service L4</t>
        </is>
      </c>
      <c r="H2642" s="5" t="inlineStr">
        <is>
          <t>F</t>
        </is>
      </c>
      <c r="I2642" s="5" t="inlineStr">
        <is>
          <t>Permanent</t>
        </is>
      </c>
      <c r="J2642" s="5" t="inlineStr">
        <is>
          <t>Hybrid</t>
        </is>
      </c>
      <c r="K2642" s="5" t="n">
        <v>1</v>
      </c>
      <c r="L2642" s="5" t="n">
        <v>40</v>
      </c>
      <c r="M2642" s="5" t="n">
        <v>3</v>
      </c>
      <c r="N2642" s="41" t="n">
        <v>44850</v>
      </c>
      <c r="O2642" s="41" t="n">
        <v>3780</v>
      </c>
      <c r="P2642" s="41" t="n">
        <v>0</v>
      </c>
      <c r="Q2642" s="41" t="n">
        <v>0</v>
      </c>
      <c r="R2642" s="41" t="n">
        <v>0</v>
      </c>
      <c r="S2642" s="28">
        <f>L2642*Settings!$C$7</f>
        <v/>
      </c>
      <c r="T2642" s="34">
        <f>O2642+P2642+Q2642+R2642</f>
        <v/>
      </c>
      <c r="U2642" s="34">
        <f>N2642+T2642</f>
        <v/>
      </c>
      <c r="V2642" s="33">
        <f>N2642/S2642</f>
        <v/>
      </c>
      <c r="W2642" s="33">
        <f>T2642/S2642</f>
        <v/>
      </c>
      <c r="X2642" s="33">
        <f>U2642/S2642</f>
        <v/>
      </c>
      <c r="Y2642" s="4">
        <f>IF(T2642&gt;0,1,0)</f>
        <v/>
      </c>
      <c r="Z2642" s="4">
        <f>INDEX('Job Evaluation'!$I$5:$I$40,MATCH(G2642,'Job Evaluation'!$A$5:$A$40,0))</f>
        <v/>
      </c>
      <c r="AA2642" s="4">
        <f>SUMPRODUCT(($C$2:$C$3444=C2642)*($X$2:$X$3444&lt;X2642))+SUMPRODUCT(($C$2:C2642=C2642)*($X$2:X2642=X2642))</f>
        <v/>
      </c>
      <c r="AB2642" s="4">
        <f>MIN(4,INT((AA2642-1)*4/COUNTIF($C$2:$C$3444,C2642))+1)</f>
        <v/>
      </c>
    </row>
    <row r="2643">
      <c r="A2643" s="5" t="inlineStr">
        <is>
          <t>W03077</t>
        </is>
      </c>
      <c r="B2643" s="5" t="inlineStr">
        <is>
          <t>PL · Kraków</t>
        </is>
      </c>
      <c r="C2643" s="5" t="inlineStr">
        <is>
          <t>PL</t>
        </is>
      </c>
      <c r="D2643" s="5" t="inlineStr">
        <is>
          <t>Krakow</t>
        </is>
      </c>
      <c r="E2643" s="5" t="inlineStr">
        <is>
          <t>Customer Service</t>
        </is>
      </c>
      <c r="F2643" s="5" t="inlineStr">
        <is>
          <t>L5</t>
        </is>
      </c>
      <c r="G2643" s="5" t="inlineStr">
        <is>
          <t>Customer Service L5</t>
        </is>
      </c>
      <c r="H2643" s="5" t="inlineStr">
        <is>
          <t>M</t>
        </is>
      </c>
      <c r="I2643" s="5" t="inlineStr">
        <is>
          <t>Permanent</t>
        </is>
      </c>
      <c r="J2643" s="5" t="inlineStr">
        <is>
          <t>Hybrid</t>
        </is>
      </c>
      <c r="K2643" s="5" t="n">
        <v>1</v>
      </c>
      <c r="L2643" s="5" t="n">
        <v>40</v>
      </c>
      <c r="M2643" s="5" t="n">
        <v>4</v>
      </c>
      <c r="N2643" s="41" t="n">
        <v>52700</v>
      </c>
      <c r="O2643" s="41" t="n">
        <v>8670</v>
      </c>
      <c r="P2643" s="41" t="n">
        <v>0</v>
      </c>
      <c r="Q2643" s="41" t="n">
        <v>0</v>
      </c>
      <c r="R2643" s="41" t="n">
        <v>4200</v>
      </c>
      <c r="S2643" s="28">
        <f>L2643*Settings!$C$7</f>
        <v/>
      </c>
      <c r="T2643" s="34">
        <f>O2643+P2643+Q2643+R2643</f>
        <v/>
      </c>
      <c r="U2643" s="34">
        <f>N2643+T2643</f>
        <v/>
      </c>
      <c r="V2643" s="33">
        <f>N2643/S2643</f>
        <v/>
      </c>
      <c r="W2643" s="33">
        <f>T2643/S2643</f>
        <v/>
      </c>
      <c r="X2643" s="33">
        <f>U2643/S2643</f>
        <v/>
      </c>
      <c r="Y2643" s="4">
        <f>IF(T2643&gt;0,1,0)</f>
        <v/>
      </c>
      <c r="Z2643" s="4">
        <f>INDEX('Job Evaluation'!$I$5:$I$40,MATCH(G2643,'Job Evaluation'!$A$5:$A$40,0))</f>
        <v/>
      </c>
      <c r="AA2643" s="4">
        <f>SUMPRODUCT(($C$2:$C$3444=C2643)*($X$2:$X$3444&lt;X2643))+SUMPRODUCT(($C$2:C2643=C2643)*($X$2:X2643=X2643))</f>
        <v/>
      </c>
      <c r="AB2643" s="4">
        <f>MIN(4,INT((AA2643-1)*4/COUNTIF($C$2:$C$3444,C2643))+1)</f>
        <v/>
      </c>
    </row>
    <row r="2644">
      <c r="A2644" s="5" t="inlineStr">
        <is>
          <t>W03078</t>
        </is>
      </c>
      <c r="B2644" s="5" t="inlineStr">
        <is>
          <t>IT · Milan</t>
        </is>
      </c>
      <c r="C2644" s="5" t="inlineStr">
        <is>
          <t>IT</t>
        </is>
      </c>
      <c r="D2644" s="5" t="inlineStr">
        <is>
          <t>Milan</t>
        </is>
      </c>
      <c r="E2644" s="5" t="inlineStr">
        <is>
          <t>Tech</t>
        </is>
      </c>
      <c r="F2644" s="5" t="inlineStr">
        <is>
          <t>L2</t>
        </is>
      </c>
      <c r="G2644" s="5" t="inlineStr">
        <is>
          <t>Tech L2</t>
        </is>
      </c>
      <c r="H2644" s="5" t="inlineStr">
        <is>
          <t>M</t>
        </is>
      </c>
      <c r="I2644" s="5" t="inlineStr">
        <is>
          <t>Permanent</t>
        </is>
      </c>
      <c r="J2644" s="5" t="inlineStr">
        <is>
          <t>Onsite</t>
        </is>
      </c>
      <c r="K2644" s="5" t="n">
        <v>1</v>
      </c>
      <c r="L2644" s="5" t="n">
        <v>40</v>
      </c>
      <c r="M2644" s="5" t="n">
        <v>3</v>
      </c>
      <c r="N2644" s="41" t="n">
        <v>46100</v>
      </c>
      <c r="O2644" s="41" t="n">
        <v>0</v>
      </c>
      <c r="P2644" s="41" t="n">
        <v>0</v>
      </c>
      <c r="Q2644" s="41" t="n">
        <v>0</v>
      </c>
      <c r="R2644" s="41" t="n">
        <v>0</v>
      </c>
      <c r="S2644" s="28">
        <f>L2644*Settings!$C$7</f>
        <v/>
      </c>
      <c r="T2644" s="34">
        <f>O2644+P2644+Q2644+R2644</f>
        <v/>
      </c>
      <c r="U2644" s="34">
        <f>N2644+T2644</f>
        <v/>
      </c>
      <c r="V2644" s="33">
        <f>N2644/S2644</f>
        <v/>
      </c>
      <c r="W2644" s="33">
        <f>T2644/S2644</f>
        <v/>
      </c>
      <c r="X2644" s="33">
        <f>U2644/S2644</f>
        <v/>
      </c>
      <c r="Y2644" s="4">
        <f>IF(T2644&gt;0,1,0)</f>
        <v/>
      </c>
      <c r="Z2644" s="4">
        <f>INDEX('Job Evaluation'!$I$5:$I$40,MATCH(G2644,'Job Evaluation'!$A$5:$A$40,0))</f>
        <v/>
      </c>
      <c r="AA2644" s="4">
        <f>SUMPRODUCT(($C$2:$C$3444=C2644)*($X$2:$X$3444&lt;X2644))+SUMPRODUCT(($C$2:C2644=C2644)*($X$2:X2644=X2644))</f>
        <v/>
      </c>
      <c r="AB2644" s="4">
        <f>MIN(4,INT((AA2644-1)*4/COUNTIF($C$2:$C$3444,C2644))+1)</f>
        <v/>
      </c>
    </row>
    <row r="2645">
      <c r="A2645" s="5" t="inlineStr">
        <is>
          <t>W03079</t>
        </is>
      </c>
      <c r="B2645" s="5" t="inlineStr">
        <is>
          <t>IT · Milan</t>
        </is>
      </c>
      <c r="C2645" s="5" t="inlineStr">
        <is>
          <t>IT</t>
        </is>
      </c>
      <c r="D2645" s="5" t="inlineStr">
        <is>
          <t>Milan</t>
        </is>
      </c>
      <c r="E2645" s="5" t="inlineStr">
        <is>
          <t>Tech</t>
        </is>
      </c>
      <c r="F2645" s="5" t="inlineStr">
        <is>
          <t>L1</t>
        </is>
      </c>
      <c r="G2645" s="5" t="inlineStr">
        <is>
          <t>Tech L1</t>
        </is>
      </c>
      <c r="H2645" s="5" t="inlineStr">
        <is>
          <t>M</t>
        </is>
      </c>
      <c r="I2645" s="5" t="inlineStr">
        <is>
          <t>Permanent</t>
        </is>
      </c>
      <c r="J2645" s="5" t="inlineStr">
        <is>
          <t>Hybrid</t>
        </is>
      </c>
      <c r="K2645" s="5" t="n">
        <v>1</v>
      </c>
      <c r="L2645" s="5" t="n">
        <v>40</v>
      </c>
      <c r="M2645" s="5" t="n">
        <v>3</v>
      </c>
      <c r="N2645" s="41" t="n">
        <v>30700</v>
      </c>
      <c r="O2645" s="41" t="n">
        <v>0</v>
      </c>
      <c r="P2645" s="41" t="n">
        <v>0</v>
      </c>
      <c r="Q2645" s="41" t="n">
        <v>0</v>
      </c>
      <c r="R2645" s="41" t="n">
        <v>0</v>
      </c>
      <c r="S2645" s="28">
        <f>L2645*Settings!$C$7</f>
        <v/>
      </c>
      <c r="T2645" s="34">
        <f>O2645+P2645+Q2645+R2645</f>
        <v/>
      </c>
      <c r="U2645" s="34">
        <f>N2645+T2645</f>
        <v/>
      </c>
      <c r="V2645" s="33">
        <f>N2645/S2645</f>
        <v/>
      </c>
      <c r="W2645" s="33">
        <f>T2645/S2645</f>
        <v/>
      </c>
      <c r="X2645" s="33">
        <f>U2645/S2645</f>
        <v/>
      </c>
      <c r="Y2645" s="4">
        <f>IF(T2645&gt;0,1,0)</f>
        <v/>
      </c>
      <c r="Z2645" s="4">
        <f>INDEX('Job Evaluation'!$I$5:$I$40,MATCH(G2645,'Job Evaluation'!$A$5:$A$40,0))</f>
        <v/>
      </c>
      <c r="AA2645" s="4">
        <f>SUMPRODUCT(($C$2:$C$3444=C2645)*($X$2:$X$3444&lt;X2645))+SUMPRODUCT(($C$2:C2645=C2645)*($X$2:X2645=X2645))</f>
        <v/>
      </c>
      <c r="AB2645" s="4">
        <f>MIN(4,INT((AA2645-1)*4/COUNTIF($C$2:$C$3444,C2645))+1)</f>
        <v/>
      </c>
    </row>
    <row r="2646">
      <c r="A2646" s="5" t="inlineStr">
        <is>
          <t>W03080</t>
        </is>
      </c>
      <c r="B2646" s="5" t="inlineStr">
        <is>
          <t>ES · Barcelona</t>
        </is>
      </c>
      <c r="C2646" s="5" t="inlineStr">
        <is>
          <t>ES</t>
        </is>
      </c>
      <c r="D2646" s="5" t="inlineStr">
        <is>
          <t>Barcelona</t>
        </is>
      </c>
      <c r="E2646" s="5" t="inlineStr">
        <is>
          <t>Tech</t>
        </is>
      </c>
      <c r="F2646" s="5" t="inlineStr">
        <is>
          <t>L1</t>
        </is>
      </c>
      <c r="G2646" s="5" t="inlineStr">
        <is>
          <t>Tech L1</t>
        </is>
      </c>
      <c r="H2646" s="5" t="inlineStr">
        <is>
          <t>M</t>
        </is>
      </c>
      <c r="I2646" s="5" t="inlineStr">
        <is>
          <t>Permanent</t>
        </is>
      </c>
      <c r="J2646" s="5" t="inlineStr">
        <is>
          <t>Onsite</t>
        </is>
      </c>
      <c r="K2646" s="5" t="n">
        <v>1</v>
      </c>
      <c r="L2646" s="5" t="n">
        <v>40</v>
      </c>
      <c r="M2646" s="5" t="n">
        <v>3</v>
      </c>
      <c r="N2646" s="41" t="n">
        <v>33400</v>
      </c>
      <c r="O2646" s="41" t="n">
        <v>0</v>
      </c>
      <c r="P2646" s="41" t="n">
        <v>0</v>
      </c>
      <c r="Q2646" s="41" t="n">
        <v>0</v>
      </c>
      <c r="R2646" s="41" t="n">
        <v>0</v>
      </c>
      <c r="S2646" s="28">
        <f>L2646*Settings!$C$7</f>
        <v/>
      </c>
      <c r="T2646" s="34">
        <f>O2646+P2646+Q2646+R2646</f>
        <v/>
      </c>
      <c r="U2646" s="34">
        <f>N2646+T2646</f>
        <v/>
      </c>
      <c r="V2646" s="33">
        <f>N2646/S2646</f>
        <v/>
      </c>
      <c r="W2646" s="33">
        <f>T2646/S2646</f>
        <v/>
      </c>
      <c r="X2646" s="33">
        <f>U2646/S2646</f>
        <v/>
      </c>
      <c r="Y2646" s="4">
        <f>IF(T2646&gt;0,1,0)</f>
        <v/>
      </c>
      <c r="Z2646" s="4">
        <f>INDEX('Job Evaluation'!$I$5:$I$40,MATCH(G2646,'Job Evaluation'!$A$5:$A$40,0))</f>
        <v/>
      </c>
      <c r="AA2646" s="4">
        <f>SUMPRODUCT(($C$2:$C$3444=C2646)*($X$2:$X$3444&lt;X2646))+SUMPRODUCT(($C$2:C2646=C2646)*($X$2:X2646=X2646))</f>
        <v/>
      </c>
      <c r="AB2646" s="4">
        <f>MIN(4,INT((AA2646-1)*4/COUNTIF($C$2:$C$3444,C2646))+1)</f>
        <v/>
      </c>
    </row>
    <row r="2647">
      <c r="A2647" s="5" t="inlineStr">
        <is>
          <t>W03082</t>
        </is>
      </c>
      <c r="B2647" s="5" t="inlineStr">
        <is>
          <t>PL · Kraków</t>
        </is>
      </c>
      <c r="C2647" s="5" t="inlineStr">
        <is>
          <t>PL</t>
        </is>
      </c>
      <c r="D2647" s="5" t="inlineStr">
        <is>
          <t>Krakow</t>
        </is>
      </c>
      <c r="E2647" s="5" t="inlineStr">
        <is>
          <t>Tech</t>
        </is>
      </c>
      <c r="F2647" s="5" t="inlineStr">
        <is>
          <t>L5</t>
        </is>
      </c>
      <c r="G2647" s="5" t="inlineStr">
        <is>
          <t>Tech L5</t>
        </is>
      </c>
      <c r="H2647" s="5" t="inlineStr">
        <is>
          <t>M</t>
        </is>
      </c>
      <c r="I2647" s="5" t="inlineStr">
        <is>
          <t>Permanent</t>
        </is>
      </c>
      <c r="J2647" s="5" t="inlineStr">
        <is>
          <t>Onsite</t>
        </is>
      </c>
      <c r="K2647" s="5" t="n">
        <v>1</v>
      </c>
      <c r="L2647" s="5" t="n">
        <v>40</v>
      </c>
      <c r="M2647" s="5" t="n">
        <v>4</v>
      </c>
      <c r="N2647" s="41" t="n">
        <v>79700</v>
      </c>
      <c r="O2647" s="41" t="n">
        <v>12960</v>
      </c>
      <c r="P2647" s="41" t="n">
        <v>0</v>
      </c>
      <c r="Q2647" s="41" t="n">
        <v>0</v>
      </c>
      <c r="R2647" s="41" t="n">
        <v>4200</v>
      </c>
      <c r="S2647" s="28">
        <f>L2647*Settings!$C$7</f>
        <v/>
      </c>
      <c r="T2647" s="34">
        <f>O2647+P2647+Q2647+R2647</f>
        <v/>
      </c>
      <c r="U2647" s="34">
        <f>N2647+T2647</f>
        <v/>
      </c>
      <c r="V2647" s="33">
        <f>N2647/S2647</f>
        <v/>
      </c>
      <c r="W2647" s="33">
        <f>T2647/S2647</f>
        <v/>
      </c>
      <c r="X2647" s="33">
        <f>U2647/S2647</f>
        <v/>
      </c>
      <c r="Y2647" s="4">
        <f>IF(T2647&gt;0,1,0)</f>
        <v/>
      </c>
      <c r="Z2647" s="4">
        <f>INDEX('Job Evaluation'!$I$5:$I$40,MATCH(G2647,'Job Evaluation'!$A$5:$A$40,0))</f>
        <v/>
      </c>
      <c r="AA2647" s="4">
        <f>SUMPRODUCT(($C$2:$C$3444=C2647)*($X$2:$X$3444&lt;X2647))+SUMPRODUCT(($C$2:C2647=C2647)*($X$2:X2647=X2647))</f>
        <v/>
      </c>
      <c r="AB2647" s="4">
        <f>MIN(4,INT((AA2647-1)*4/COUNTIF($C$2:$C$3444,C2647))+1)</f>
        <v/>
      </c>
    </row>
    <row r="2648">
      <c r="A2648" s="5" t="inlineStr">
        <is>
          <t>W03083</t>
        </is>
      </c>
      <c r="B2648" s="5" t="inlineStr">
        <is>
          <t>IT · Milan</t>
        </is>
      </c>
      <c r="C2648" s="5" t="inlineStr">
        <is>
          <t>IT</t>
        </is>
      </c>
      <c r="D2648" s="5" t="inlineStr">
        <is>
          <t>Milan</t>
        </is>
      </c>
      <c r="E2648" s="5" t="inlineStr">
        <is>
          <t>HR</t>
        </is>
      </c>
      <c r="F2648" s="5" t="inlineStr">
        <is>
          <t>L1</t>
        </is>
      </c>
      <c r="G2648" s="5" t="inlineStr">
        <is>
          <t>HR L1</t>
        </is>
      </c>
      <c r="H2648" s="5" t="inlineStr">
        <is>
          <t>F</t>
        </is>
      </c>
      <c r="I2648" s="5" t="inlineStr">
        <is>
          <t>Permanent</t>
        </is>
      </c>
      <c r="J2648" s="5" t="inlineStr">
        <is>
          <t>Onsite</t>
        </is>
      </c>
      <c r="K2648" s="5" t="n">
        <v>1</v>
      </c>
      <c r="L2648" s="5" t="n">
        <v>40</v>
      </c>
      <c r="M2648" s="5" t="n">
        <v>2</v>
      </c>
      <c r="N2648" s="41" t="n">
        <v>24450</v>
      </c>
      <c r="O2648" s="41" t="n">
        <v>0</v>
      </c>
      <c r="P2648" s="41" t="n">
        <v>0</v>
      </c>
      <c r="Q2648" s="41" t="n">
        <v>0</v>
      </c>
      <c r="R2648" s="41" t="n">
        <v>0</v>
      </c>
      <c r="S2648" s="28">
        <f>L2648*Settings!$C$7</f>
        <v/>
      </c>
      <c r="T2648" s="34">
        <f>O2648+P2648+Q2648+R2648</f>
        <v/>
      </c>
      <c r="U2648" s="34">
        <f>N2648+T2648</f>
        <v/>
      </c>
      <c r="V2648" s="33">
        <f>N2648/S2648</f>
        <v/>
      </c>
      <c r="W2648" s="33">
        <f>T2648/S2648</f>
        <v/>
      </c>
      <c r="X2648" s="33">
        <f>U2648/S2648</f>
        <v/>
      </c>
      <c r="Y2648" s="4">
        <f>IF(T2648&gt;0,1,0)</f>
        <v/>
      </c>
      <c r="Z2648" s="4">
        <f>INDEX('Job Evaluation'!$I$5:$I$40,MATCH(G2648,'Job Evaluation'!$A$5:$A$40,0))</f>
        <v/>
      </c>
      <c r="AA2648" s="4">
        <f>SUMPRODUCT(($C$2:$C$3444=C2648)*($X$2:$X$3444&lt;X2648))+SUMPRODUCT(($C$2:C2648=C2648)*($X$2:X2648=X2648))</f>
        <v/>
      </c>
      <c r="AB2648" s="4">
        <f>MIN(4,INT((AA2648-1)*4/COUNTIF($C$2:$C$3444,C2648))+1)</f>
        <v/>
      </c>
    </row>
    <row r="2649">
      <c r="A2649" s="5" t="inlineStr">
        <is>
          <t>W03084</t>
        </is>
      </c>
      <c r="B2649" s="5" t="inlineStr">
        <is>
          <t>DE · Munich</t>
        </is>
      </c>
      <c r="C2649" s="5" t="inlineStr">
        <is>
          <t>DE</t>
        </is>
      </c>
      <c r="D2649" s="5" t="inlineStr">
        <is>
          <t>Munich</t>
        </is>
      </c>
      <c r="E2649" s="5" t="inlineStr">
        <is>
          <t>Operations</t>
        </is>
      </c>
      <c r="F2649" s="5" t="inlineStr">
        <is>
          <t>L2</t>
        </is>
      </c>
      <c r="G2649" s="5" t="inlineStr">
        <is>
          <t>Operations L2</t>
        </is>
      </c>
      <c r="H2649" s="5" t="inlineStr">
        <is>
          <t>M</t>
        </is>
      </c>
      <c r="I2649" s="5" t="inlineStr">
        <is>
          <t>Permanent</t>
        </is>
      </c>
      <c r="J2649" s="5" t="inlineStr">
        <is>
          <t>Onsite</t>
        </is>
      </c>
      <c r="K2649" s="5" t="n">
        <v>1</v>
      </c>
      <c r="L2649" s="5" t="n">
        <v>40</v>
      </c>
      <c r="M2649" s="5" t="n">
        <v>3</v>
      </c>
      <c r="N2649" s="41" t="n">
        <v>43550</v>
      </c>
      <c r="O2649" s="41" t="n">
        <v>0</v>
      </c>
      <c r="P2649" s="41" t="n">
        <v>0</v>
      </c>
      <c r="Q2649" s="41" t="n">
        <v>1800</v>
      </c>
      <c r="R2649" s="41" t="n">
        <v>0</v>
      </c>
      <c r="S2649" s="28">
        <f>L2649*Settings!$C$7</f>
        <v/>
      </c>
      <c r="T2649" s="34">
        <f>O2649+P2649+Q2649+R2649</f>
        <v/>
      </c>
      <c r="U2649" s="34">
        <f>N2649+T2649</f>
        <v/>
      </c>
      <c r="V2649" s="33">
        <f>N2649/S2649</f>
        <v/>
      </c>
      <c r="W2649" s="33">
        <f>T2649/S2649</f>
        <v/>
      </c>
      <c r="X2649" s="33">
        <f>U2649/S2649</f>
        <v/>
      </c>
      <c r="Y2649" s="4">
        <f>IF(T2649&gt;0,1,0)</f>
        <v/>
      </c>
      <c r="Z2649" s="4">
        <f>INDEX('Job Evaluation'!$I$5:$I$40,MATCH(G2649,'Job Evaluation'!$A$5:$A$40,0))</f>
        <v/>
      </c>
      <c r="AA2649" s="4">
        <f>SUMPRODUCT(($C$2:$C$3444=C2649)*($X$2:$X$3444&lt;X2649))+SUMPRODUCT(($C$2:C2649=C2649)*($X$2:X2649=X2649))</f>
        <v/>
      </c>
      <c r="AB2649" s="4">
        <f>MIN(4,INT((AA2649-1)*4/COUNTIF($C$2:$C$3444,C2649))+1)</f>
        <v/>
      </c>
    </row>
    <row r="2650">
      <c r="A2650" s="5" t="inlineStr">
        <is>
          <t>W03085</t>
        </is>
      </c>
      <c r="B2650" s="5" t="inlineStr">
        <is>
          <t>PL · Kraków</t>
        </is>
      </c>
      <c r="C2650" s="5" t="inlineStr">
        <is>
          <t>PL</t>
        </is>
      </c>
      <c r="D2650" s="5" t="inlineStr">
        <is>
          <t>Krakow</t>
        </is>
      </c>
      <c r="E2650" s="5" t="inlineStr">
        <is>
          <t>Operations</t>
        </is>
      </c>
      <c r="F2650" s="5" t="inlineStr">
        <is>
          <t>L5</t>
        </is>
      </c>
      <c r="G2650" s="5" t="inlineStr">
        <is>
          <t>Operations L5</t>
        </is>
      </c>
      <c r="H2650" s="5" t="inlineStr">
        <is>
          <t>M</t>
        </is>
      </c>
      <c r="I2650" s="5" t="inlineStr">
        <is>
          <t>Permanent</t>
        </is>
      </c>
      <c r="J2650" s="5" t="inlineStr">
        <is>
          <t>Remote</t>
        </is>
      </c>
      <c r="K2650" s="5" t="n">
        <v>1</v>
      </c>
      <c r="L2650" s="5" t="n">
        <v>40</v>
      </c>
      <c r="M2650" s="5" t="n">
        <v>4</v>
      </c>
      <c r="N2650" s="41" t="n">
        <v>53550</v>
      </c>
      <c r="O2650" s="41" t="n">
        <v>8360</v>
      </c>
      <c r="P2650" s="41" t="n">
        <v>0</v>
      </c>
      <c r="Q2650" s="41" t="n">
        <v>0</v>
      </c>
      <c r="R2650" s="41" t="n">
        <v>4200</v>
      </c>
      <c r="S2650" s="28">
        <f>L2650*Settings!$C$7</f>
        <v/>
      </c>
      <c r="T2650" s="34">
        <f>O2650+P2650+Q2650+R2650</f>
        <v/>
      </c>
      <c r="U2650" s="34">
        <f>N2650+T2650</f>
        <v/>
      </c>
      <c r="V2650" s="33">
        <f>N2650/S2650</f>
        <v/>
      </c>
      <c r="W2650" s="33">
        <f>T2650/S2650</f>
        <v/>
      </c>
      <c r="X2650" s="33">
        <f>U2650/S2650</f>
        <v/>
      </c>
      <c r="Y2650" s="4">
        <f>IF(T2650&gt;0,1,0)</f>
        <v/>
      </c>
      <c r="Z2650" s="4">
        <f>INDEX('Job Evaluation'!$I$5:$I$40,MATCH(G2650,'Job Evaluation'!$A$5:$A$40,0))</f>
        <v/>
      </c>
      <c r="AA2650" s="4">
        <f>SUMPRODUCT(($C$2:$C$3444=C2650)*($X$2:$X$3444&lt;X2650))+SUMPRODUCT(($C$2:C2650=C2650)*($X$2:X2650=X2650))</f>
        <v/>
      </c>
      <c r="AB2650" s="4">
        <f>MIN(4,INT((AA2650-1)*4/COUNTIF($C$2:$C$3444,C2650))+1)</f>
        <v/>
      </c>
    </row>
    <row r="2651">
      <c r="A2651" s="5" t="inlineStr">
        <is>
          <t>W03086</t>
        </is>
      </c>
      <c r="B2651" s="5" t="inlineStr">
        <is>
          <t>PL · Kraków</t>
        </is>
      </c>
      <c r="C2651" s="5" t="inlineStr">
        <is>
          <t>PL</t>
        </is>
      </c>
      <c r="D2651" s="5" t="inlineStr">
        <is>
          <t>Krakow</t>
        </is>
      </c>
      <c r="E2651" s="5" t="inlineStr">
        <is>
          <t>Tech</t>
        </is>
      </c>
      <c r="F2651" s="5" t="inlineStr">
        <is>
          <t>L1</t>
        </is>
      </c>
      <c r="G2651" s="5" t="inlineStr">
        <is>
          <t>Tech L1</t>
        </is>
      </c>
      <c r="H2651" s="5" t="inlineStr">
        <is>
          <t>F</t>
        </is>
      </c>
      <c r="I2651" s="5" t="inlineStr">
        <is>
          <t>Permanent</t>
        </is>
      </c>
      <c r="J2651" s="5" t="inlineStr">
        <is>
          <t>Onsite</t>
        </is>
      </c>
      <c r="K2651" s="5" t="n">
        <v>1</v>
      </c>
      <c r="L2651" s="5" t="n">
        <v>40</v>
      </c>
      <c r="M2651" s="5" t="n">
        <v>3</v>
      </c>
      <c r="N2651" s="41" t="n">
        <v>24650</v>
      </c>
      <c r="O2651" s="41" t="n">
        <v>0</v>
      </c>
      <c r="P2651" s="41" t="n">
        <v>0</v>
      </c>
      <c r="Q2651" s="41" t="n">
        <v>0</v>
      </c>
      <c r="R2651" s="41" t="n">
        <v>0</v>
      </c>
      <c r="S2651" s="28">
        <f>L2651*Settings!$C$7</f>
        <v/>
      </c>
      <c r="T2651" s="34">
        <f>O2651+P2651+Q2651+R2651</f>
        <v/>
      </c>
      <c r="U2651" s="34">
        <f>N2651+T2651</f>
        <v/>
      </c>
      <c r="V2651" s="33">
        <f>N2651/S2651</f>
        <v/>
      </c>
      <c r="W2651" s="33">
        <f>T2651/S2651</f>
        <v/>
      </c>
      <c r="X2651" s="33">
        <f>U2651/S2651</f>
        <v/>
      </c>
      <c r="Y2651" s="4">
        <f>IF(T2651&gt;0,1,0)</f>
        <v/>
      </c>
      <c r="Z2651" s="4">
        <f>INDEX('Job Evaluation'!$I$5:$I$40,MATCH(G2651,'Job Evaluation'!$A$5:$A$40,0))</f>
        <v/>
      </c>
      <c r="AA2651" s="4">
        <f>SUMPRODUCT(($C$2:$C$3444=C2651)*($X$2:$X$3444&lt;X2651))+SUMPRODUCT(($C$2:C2651=C2651)*($X$2:X2651=X2651))</f>
        <v/>
      </c>
      <c r="AB2651" s="4">
        <f>MIN(4,INT((AA2651-1)*4/COUNTIF($C$2:$C$3444,C2651))+1)</f>
        <v/>
      </c>
    </row>
    <row r="2652">
      <c r="A2652" s="5" t="inlineStr">
        <is>
          <t>W03087</t>
        </is>
      </c>
      <c r="B2652" s="5" t="inlineStr">
        <is>
          <t>PL · Kraków</t>
        </is>
      </c>
      <c r="C2652" s="5" t="inlineStr">
        <is>
          <t>PL</t>
        </is>
      </c>
      <c r="D2652" s="5" t="inlineStr">
        <is>
          <t>Krakow</t>
        </is>
      </c>
      <c r="E2652" s="5" t="inlineStr">
        <is>
          <t>Operations</t>
        </is>
      </c>
      <c r="F2652" s="5" t="inlineStr">
        <is>
          <t>L3</t>
        </is>
      </c>
      <c r="G2652" s="5" t="inlineStr">
        <is>
          <t>Operations L3</t>
        </is>
      </c>
      <c r="H2652" s="5" t="inlineStr">
        <is>
          <t>M</t>
        </is>
      </c>
      <c r="I2652" s="5" t="inlineStr">
        <is>
          <t>Permanent</t>
        </is>
      </c>
      <c r="J2652" s="5" t="inlineStr">
        <is>
          <t>Remote</t>
        </is>
      </c>
      <c r="K2652" s="5" t="n">
        <v>1</v>
      </c>
      <c r="L2652" s="5" t="n">
        <v>40</v>
      </c>
      <c r="M2652" s="5" t="n">
        <v>3</v>
      </c>
      <c r="N2652" s="41" t="n">
        <v>29100</v>
      </c>
      <c r="O2652" s="41" t="n">
        <v>1530</v>
      </c>
      <c r="P2652" s="41" t="n">
        <v>0</v>
      </c>
      <c r="Q2652" s="41" t="n">
        <v>0</v>
      </c>
      <c r="R2652" s="41" t="n">
        <v>0</v>
      </c>
      <c r="S2652" s="28">
        <f>L2652*Settings!$C$7</f>
        <v/>
      </c>
      <c r="T2652" s="34">
        <f>O2652+P2652+Q2652+R2652</f>
        <v/>
      </c>
      <c r="U2652" s="34">
        <f>N2652+T2652</f>
        <v/>
      </c>
      <c r="V2652" s="33">
        <f>N2652/S2652</f>
        <v/>
      </c>
      <c r="W2652" s="33">
        <f>T2652/S2652</f>
        <v/>
      </c>
      <c r="X2652" s="33">
        <f>U2652/S2652</f>
        <v/>
      </c>
      <c r="Y2652" s="4">
        <f>IF(T2652&gt;0,1,0)</f>
        <v/>
      </c>
      <c r="Z2652" s="4">
        <f>INDEX('Job Evaluation'!$I$5:$I$40,MATCH(G2652,'Job Evaluation'!$A$5:$A$40,0))</f>
        <v/>
      </c>
      <c r="AA2652" s="4">
        <f>SUMPRODUCT(($C$2:$C$3444=C2652)*($X$2:$X$3444&lt;X2652))+SUMPRODUCT(($C$2:C2652=C2652)*($X$2:X2652=X2652))</f>
        <v/>
      </c>
      <c r="AB2652" s="4">
        <f>MIN(4,INT((AA2652-1)*4/COUNTIF($C$2:$C$3444,C2652))+1)</f>
        <v/>
      </c>
    </row>
    <row r="2653">
      <c r="A2653" s="5" t="inlineStr">
        <is>
          <t>W03088</t>
        </is>
      </c>
      <c r="B2653" s="5" t="inlineStr">
        <is>
          <t>PL · Kraków</t>
        </is>
      </c>
      <c r="C2653" s="5" t="inlineStr">
        <is>
          <t>PL</t>
        </is>
      </c>
      <c r="D2653" s="5" t="inlineStr">
        <is>
          <t>Krakow</t>
        </is>
      </c>
      <c r="E2653" s="5" t="inlineStr">
        <is>
          <t>Customer Service</t>
        </is>
      </c>
      <c r="F2653" s="5" t="inlineStr">
        <is>
          <t>L2</t>
        </is>
      </c>
      <c r="G2653" s="5" t="inlineStr">
        <is>
          <t>Customer Service L2</t>
        </is>
      </c>
      <c r="H2653" s="5" t="inlineStr">
        <is>
          <t>M</t>
        </is>
      </c>
      <c r="I2653" s="5" t="inlineStr">
        <is>
          <t>Permanent</t>
        </is>
      </c>
      <c r="J2653" s="5" t="inlineStr">
        <is>
          <t>Onsite</t>
        </is>
      </c>
      <c r="K2653" s="5" t="n">
        <v>1</v>
      </c>
      <c r="L2653" s="5" t="n">
        <v>40</v>
      </c>
      <c r="M2653" s="5" t="n">
        <v>3</v>
      </c>
      <c r="N2653" s="41" t="n">
        <v>24850</v>
      </c>
      <c r="O2653" s="41" t="n">
        <v>0</v>
      </c>
      <c r="P2653" s="41" t="n">
        <v>0</v>
      </c>
      <c r="Q2653" s="41" t="n">
        <v>840</v>
      </c>
      <c r="R2653" s="41" t="n">
        <v>0</v>
      </c>
      <c r="S2653" s="28">
        <f>L2653*Settings!$C$7</f>
        <v/>
      </c>
      <c r="T2653" s="34">
        <f>O2653+P2653+Q2653+R2653</f>
        <v/>
      </c>
      <c r="U2653" s="34">
        <f>N2653+T2653</f>
        <v/>
      </c>
      <c r="V2653" s="33">
        <f>N2653/S2653</f>
        <v/>
      </c>
      <c r="W2653" s="33">
        <f>T2653/S2653</f>
        <v/>
      </c>
      <c r="X2653" s="33">
        <f>U2653/S2653</f>
        <v/>
      </c>
      <c r="Y2653" s="4">
        <f>IF(T2653&gt;0,1,0)</f>
        <v/>
      </c>
      <c r="Z2653" s="4">
        <f>INDEX('Job Evaluation'!$I$5:$I$40,MATCH(G2653,'Job Evaluation'!$A$5:$A$40,0))</f>
        <v/>
      </c>
      <c r="AA2653" s="4">
        <f>SUMPRODUCT(($C$2:$C$3444=C2653)*($X$2:$X$3444&lt;X2653))+SUMPRODUCT(($C$2:C2653=C2653)*($X$2:X2653=X2653))</f>
        <v/>
      </c>
      <c r="AB2653" s="4">
        <f>MIN(4,INT((AA2653-1)*4/COUNTIF($C$2:$C$3444,C2653))+1)</f>
        <v/>
      </c>
    </row>
    <row r="2654">
      <c r="A2654" s="5" t="inlineStr">
        <is>
          <t>W03089</t>
        </is>
      </c>
      <c r="B2654" s="5" t="inlineStr">
        <is>
          <t>PL · Kraków</t>
        </is>
      </c>
      <c r="C2654" s="5" t="inlineStr">
        <is>
          <t>PL</t>
        </is>
      </c>
      <c r="D2654" s="5" t="inlineStr">
        <is>
          <t>Krakow</t>
        </is>
      </c>
      <c r="E2654" s="5" t="inlineStr">
        <is>
          <t>Operations</t>
        </is>
      </c>
      <c r="F2654" s="5" t="inlineStr">
        <is>
          <t>L2</t>
        </is>
      </c>
      <c r="G2654" s="5" t="inlineStr">
        <is>
          <t>Operations L2</t>
        </is>
      </c>
      <c r="H2654" s="5" t="inlineStr">
        <is>
          <t>M</t>
        </is>
      </c>
      <c r="I2654" s="5" t="inlineStr">
        <is>
          <t>Permanent</t>
        </is>
      </c>
      <c r="J2654" s="5" t="inlineStr">
        <is>
          <t>Hybrid</t>
        </is>
      </c>
      <c r="K2654" s="5" t="n">
        <v>1</v>
      </c>
      <c r="L2654" s="5" t="n">
        <v>40</v>
      </c>
      <c r="M2654" s="5" t="n">
        <v>4</v>
      </c>
      <c r="N2654" s="41" t="n">
        <v>26900</v>
      </c>
      <c r="O2654" s="41" t="n">
        <v>0</v>
      </c>
      <c r="P2654" s="41" t="n">
        <v>0</v>
      </c>
      <c r="Q2654" s="41" t="n">
        <v>0</v>
      </c>
      <c r="R2654" s="41" t="n">
        <v>0</v>
      </c>
      <c r="S2654" s="28">
        <f>L2654*Settings!$C$7</f>
        <v/>
      </c>
      <c r="T2654" s="34">
        <f>O2654+P2654+Q2654+R2654</f>
        <v/>
      </c>
      <c r="U2654" s="34">
        <f>N2654+T2654</f>
        <v/>
      </c>
      <c r="V2654" s="33">
        <f>N2654/S2654</f>
        <v/>
      </c>
      <c r="W2654" s="33">
        <f>T2654/S2654</f>
        <v/>
      </c>
      <c r="X2654" s="33">
        <f>U2654/S2654</f>
        <v/>
      </c>
      <c r="Y2654" s="4">
        <f>IF(T2654&gt;0,1,0)</f>
        <v/>
      </c>
      <c r="Z2654" s="4">
        <f>INDEX('Job Evaluation'!$I$5:$I$40,MATCH(G2654,'Job Evaluation'!$A$5:$A$40,0))</f>
        <v/>
      </c>
      <c r="AA2654" s="4">
        <f>SUMPRODUCT(($C$2:$C$3444=C2654)*($X$2:$X$3444&lt;X2654))+SUMPRODUCT(($C$2:C2654=C2654)*($X$2:X2654=X2654))</f>
        <v/>
      </c>
      <c r="AB2654" s="4">
        <f>MIN(4,INT((AA2654-1)*4/COUNTIF($C$2:$C$3444,C2654))+1)</f>
        <v/>
      </c>
    </row>
    <row r="2655">
      <c r="A2655" s="5" t="inlineStr">
        <is>
          <t>W03090</t>
        </is>
      </c>
      <c r="B2655" s="5" t="inlineStr">
        <is>
          <t>ES · Barcelona</t>
        </is>
      </c>
      <c r="C2655" s="5" t="inlineStr">
        <is>
          <t>ES</t>
        </is>
      </c>
      <c r="D2655" s="5" t="inlineStr">
        <is>
          <t>Barcelona</t>
        </is>
      </c>
      <c r="E2655" s="5" t="inlineStr">
        <is>
          <t>Customer Service</t>
        </is>
      </c>
      <c r="F2655" s="5" t="inlineStr">
        <is>
          <t>L4</t>
        </is>
      </c>
      <c r="G2655" s="5" t="inlineStr">
        <is>
          <t>Customer Service L4</t>
        </is>
      </c>
      <c r="H2655" s="5" t="inlineStr">
        <is>
          <t>F</t>
        </is>
      </c>
      <c r="I2655" s="5" t="inlineStr">
        <is>
          <t>Permanent</t>
        </is>
      </c>
      <c r="J2655" s="5" t="inlineStr">
        <is>
          <t>Remote</t>
        </is>
      </c>
      <c r="K2655" s="5" t="n">
        <v>1</v>
      </c>
      <c r="L2655" s="5" t="n">
        <v>40</v>
      </c>
      <c r="M2655" s="5" t="n">
        <v>3</v>
      </c>
      <c r="N2655" s="41" t="n">
        <v>51200</v>
      </c>
      <c r="O2655" s="41" t="n">
        <v>4170</v>
      </c>
      <c r="P2655" s="41" t="n">
        <v>0</v>
      </c>
      <c r="Q2655" s="41" t="n">
        <v>0</v>
      </c>
      <c r="R2655" s="41" t="n">
        <v>0</v>
      </c>
      <c r="S2655" s="28">
        <f>L2655*Settings!$C$7</f>
        <v/>
      </c>
      <c r="T2655" s="34">
        <f>O2655+P2655+Q2655+R2655</f>
        <v/>
      </c>
      <c r="U2655" s="34">
        <f>N2655+T2655</f>
        <v/>
      </c>
      <c r="V2655" s="33">
        <f>N2655/S2655</f>
        <v/>
      </c>
      <c r="W2655" s="33">
        <f>T2655/S2655</f>
        <v/>
      </c>
      <c r="X2655" s="33">
        <f>U2655/S2655</f>
        <v/>
      </c>
      <c r="Y2655" s="4">
        <f>IF(T2655&gt;0,1,0)</f>
        <v/>
      </c>
      <c r="Z2655" s="4">
        <f>INDEX('Job Evaluation'!$I$5:$I$40,MATCH(G2655,'Job Evaluation'!$A$5:$A$40,0))</f>
        <v/>
      </c>
      <c r="AA2655" s="4">
        <f>SUMPRODUCT(($C$2:$C$3444=C2655)*($X$2:$X$3444&lt;X2655))+SUMPRODUCT(($C$2:C2655=C2655)*($X$2:X2655=X2655))</f>
        <v/>
      </c>
      <c r="AB2655" s="4">
        <f>MIN(4,INT((AA2655-1)*4/COUNTIF($C$2:$C$3444,C2655))+1)</f>
        <v/>
      </c>
    </row>
    <row r="2656">
      <c r="A2656" s="5" t="inlineStr">
        <is>
          <t>W03091</t>
        </is>
      </c>
      <c r="B2656" s="5" t="inlineStr">
        <is>
          <t>ES · Barcelona</t>
        </is>
      </c>
      <c r="C2656" s="5" t="inlineStr">
        <is>
          <t>ES</t>
        </is>
      </c>
      <c r="D2656" s="5" t="inlineStr">
        <is>
          <t>Barcelona</t>
        </is>
      </c>
      <c r="E2656" s="5" t="inlineStr">
        <is>
          <t>Tech</t>
        </is>
      </c>
      <c r="F2656" s="5" t="inlineStr">
        <is>
          <t>L1</t>
        </is>
      </c>
      <c r="G2656" s="5" t="inlineStr">
        <is>
          <t>Tech L1</t>
        </is>
      </c>
      <c r="H2656" s="5" t="inlineStr">
        <is>
          <t>M</t>
        </is>
      </c>
      <c r="I2656" s="5" t="inlineStr">
        <is>
          <t>Permanent</t>
        </is>
      </c>
      <c r="J2656" s="5" t="inlineStr">
        <is>
          <t>Hybrid</t>
        </is>
      </c>
      <c r="K2656" s="5" t="n">
        <v>1</v>
      </c>
      <c r="L2656" s="5" t="n">
        <v>40</v>
      </c>
      <c r="M2656" s="5" t="n">
        <v>3</v>
      </c>
      <c r="N2656" s="41" t="n">
        <v>27650</v>
      </c>
      <c r="O2656" s="41" t="n">
        <v>0</v>
      </c>
      <c r="P2656" s="41" t="n">
        <v>0</v>
      </c>
      <c r="Q2656" s="41" t="n">
        <v>0</v>
      </c>
      <c r="R2656" s="41" t="n">
        <v>0</v>
      </c>
      <c r="S2656" s="28">
        <f>L2656*Settings!$C$7</f>
        <v/>
      </c>
      <c r="T2656" s="34">
        <f>O2656+P2656+Q2656+R2656</f>
        <v/>
      </c>
      <c r="U2656" s="34">
        <f>N2656+T2656</f>
        <v/>
      </c>
      <c r="V2656" s="33">
        <f>N2656/S2656</f>
        <v/>
      </c>
      <c r="W2656" s="33">
        <f>T2656/S2656</f>
        <v/>
      </c>
      <c r="X2656" s="33">
        <f>U2656/S2656</f>
        <v/>
      </c>
      <c r="Y2656" s="4">
        <f>IF(T2656&gt;0,1,0)</f>
        <v/>
      </c>
      <c r="Z2656" s="4">
        <f>INDEX('Job Evaluation'!$I$5:$I$40,MATCH(G2656,'Job Evaluation'!$A$5:$A$40,0))</f>
        <v/>
      </c>
      <c r="AA2656" s="4">
        <f>SUMPRODUCT(($C$2:$C$3444=C2656)*($X$2:$X$3444&lt;X2656))+SUMPRODUCT(($C$2:C2656=C2656)*($X$2:X2656=X2656))</f>
        <v/>
      </c>
      <c r="AB2656" s="4">
        <f>MIN(4,INT((AA2656-1)*4/COUNTIF($C$2:$C$3444,C2656))+1)</f>
        <v/>
      </c>
    </row>
    <row r="2657">
      <c r="A2657" s="5" t="inlineStr">
        <is>
          <t>W03092</t>
        </is>
      </c>
      <c r="B2657" s="5" t="inlineStr">
        <is>
          <t>PL · Kraków</t>
        </is>
      </c>
      <c r="C2657" s="5" t="inlineStr">
        <is>
          <t>PL</t>
        </is>
      </c>
      <c r="D2657" s="5" t="inlineStr">
        <is>
          <t>Krakow</t>
        </is>
      </c>
      <c r="E2657" s="5" t="inlineStr">
        <is>
          <t>Operations</t>
        </is>
      </c>
      <c r="F2657" s="5" t="inlineStr">
        <is>
          <t>L4</t>
        </is>
      </c>
      <c r="G2657" s="5" t="inlineStr">
        <is>
          <t>Operations L4</t>
        </is>
      </c>
      <c r="H2657" s="5" t="inlineStr">
        <is>
          <t>F</t>
        </is>
      </c>
      <c r="I2657" s="5" t="inlineStr">
        <is>
          <t>Permanent</t>
        </is>
      </c>
      <c r="J2657" s="5" t="inlineStr">
        <is>
          <t>Hybrid</t>
        </is>
      </c>
      <c r="K2657" s="5" t="n">
        <v>1</v>
      </c>
      <c r="L2657" s="5" t="n">
        <v>40</v>
      </c>
      <c r="M2657" s="5" t="n">
        <v>3</v>
      </c>
      <c r="N2657" s="41" t="n">
        <v>44750</v>
      </c>
      <c r="O2657" s="41" t="n">
        <v>3600</v>
      </c>
      <c r="P2657" s="41" t="n">
        <v>0</v>
      </c>
      <c r="Q2657" s="41" t="n">
        <v>0</v>
      </c>
      <c r="R2657" s="41" t="n">
        <v>0</v>
      </c>
      <c r="S2657" s="28">
        <f>L2657*Settings!$C$7</f>
        <v/>
      </c>
      <c r="T2657" s="34">
        <f>O2657+P2657+Q2657+R2657</f>
        <v/>
      </c>
      <c r="U2657" s="34">
        <f>N2657+T2657</f>
        <v/>
      </c>
      <c r="V2657" s="33">
        <f>N2657/S2657</f>
        <v/>
      </c>
      <c r="W2657" s="33">
        <f>T2657/S2657</f>
        <v/>
      </c>
      <c r="X2657" s="33">
        <f>U2657/S2657</f>
        <v/>
      </c>
      <c r="Y2657" s="4">
        <f>IF(T2657&gt;0,1,0)</f>
        <v/>
      </c>
      <c r="Z2657" s="4">
        <f>INDEX('Job Evaluation'!$I$5:$I$40,MATCH(G2657,'Job Evaluation'!$A$5:$A$40,0))</f>
        <v/>
      </c>
      <c r="AA2657" s="4">
        <f>SUMPRODUCT(($C$2:$C$3444=C2657)*($X$2:$X$3444&lt;X2657))+SUMPRODUCT(($C$2:C2657=C2657)*($X$2:X2657=X2657))</f>
        <v/>
      </c>
      <c r="AB2657" s="4">
        <f>MIN(4,INT((AA2657-1)*4/COUNTIF($C$2:$C$3444,C2657))+1)</f>
        <v/>
      </c>
    </row>
    <row r="2658">
      <c r="A2658" s="5" t="inlineStr">
        <is>
          <t>W03093</t>
        </is>
      </c>
      <c r="B2658" s="5" t="inlineStr">
        <is>
          <t>ES · Barcelona</t>
        </is>
      </c>
      <c r="C2658" s="5" t="inlineStr">
        <is>
          <t>ES</t>
        </is>
      </c>
      <c r="D2658" s="5" t="inlineStr">
        <is>
          <t>Barcelona</t>
        </is>
      </c>
      <c r="E2658" s="5" t="inlineStr">
        <is>
          <t>Customer Service</t>
        </is>
      </c>
      <c r="F2658" s="5" t="inlineStr">
        <is>
          <t>L1</t>
        </is>
      </c>
      <c r="G2658" s="5" t="inlineStr">
        <is>
          <t>Customer Service L1</t>
        </is>
      </c>
      <c r="H2658" s="5" t="inlineStr">
        <is>
          <t>M</t>
        </is>
      </c>
      <c r="I2658" s="5" t="inlineStr">
        <is>
          <t>Permanent</t>
        </is>
      </c>
      <c r="J2658" s="5" t="inlineStr">
        <is>
          <t>Hybrid</t>
        </is>
      </c>
      <c r="K2658" s="5" t="n">
        <v>0.8</v>
      </c>
      <c r="L2658" s="5" t="n">
        <v>32</v>
      </c>
      <c r="M2658" s="5" t="n">
        <v>2</v>
      </c>
      <c r="N2658" s="41" t="n">
        <v>15800</v>
      </c>
      <c r="O2658" s="41" t="n">
        <v>0</v>
      </c>
      <c r="P2658" s="41" t="n">
        <v>0</v>
      </c>
      <c r="Q2658" s="41" t="n">
        <v>0</v>
      </c>
      <c r="R2658" s="41" t="n">
        <v>0</v>
      </c>
      <c r="S2658" s="28">
        <f>L2658*Settings!$C$7</f>
        <v/>
      </c>
      <c r="T2658" s="34">
        <f>O2658+P2658+Q2658+R2658</f>
        <v/>
      </c>
      <c r="U2658" s="34">
        <f>N2658+T2658</f>
        <v/>
      </c>
      <c r="V2658" s="33">
        <f>N2658/S2658</f>
        <v/>
      </c>
      <c r="W2658" s="33">
        <f>T2658/S2658</f>
        <v/>
      </c>
      <c r="X2658" s="33">
        <f>U2658/S2658</f>
        <v/>
      </c>
      <c r="Y2658" s="4">
        <f>IF(T2658&gt;0,1,0)</f>
        <v/>
      </c>
      <c r="Z2658" s="4">
        <f>INDEX('Job Evaluation'!$I$5:$I$40,MATCH(G2658,'Job Evaluation'!$A$5:$A$40,0))</f>
        <v/>
      </c>
      <c r="AA2658" s="4">
        <f>SUMPRODUCT(($C$2:$C$3444=C2658)*($X$2:$X$3444&lt;X2658))+SUMPRODUCT(($C$2:C2658=C2658)*($X$2:X2658=X2658))</f>
        <v/>
      </c>
      <c r="AB2658" s="4">
        <f>MIN(4,INT((AA2658-1)*4/COUNTIF($C$2:$C$3444,C2658))+1)</f>
        <v/>
      </c>
    </row>
    <row r="2659">
      <c r="A2659" s="5" t="inlineStr">
        <is>
          <t>W03095</t>
        </is>
      </c>
      <c r="B2659" s="5" t="inlineStr">
        <is>
          <t>DE · Munich</t>
        </is>
      </c>
      <c r="C2659" s="5" t="inlineStr">
        <is>
          <t>DE</t>
        </is>
      </c>
      <c r="D2659" s="5" t="inlineStr">
        <is>
          <t>Munich</t>
        </is>
      </c>
      <c r="E2659" s="5" t="inlineStr">
        <is>
          <t>Sales</t>
        </is>
      </c>
      <c r="F2659" s="5" t="inlineStr">
        <is>
          <t>L2</t>
        </is>
      </c>
      <c r="G2659" s="5" t="inlineStr">
        <is>
          <t>Sales L2</t>
        </is>
      </c>
      <c r="H2659" s="5" t="inlineStr">
        <is>
          <t>F</t>
        </is>
      </c>
      <c r="I2659" s="5" t="inlineStr">
        <is>
          <t>Permanent</t>
        </is>
      </c>
      <c r="J2659" s="5" t="inlineStr">
        <is>
          <t>Remote</t>
        </is>
      </c>
      <c r="K2659" s="5" t="n">
        <v>1</v>
      </c>
      <c r="L2659" s="5" t="n">
        <v>40</v>
      </c>
      <c r="M2659" s="5" t="n">
        <v>5</v>
      </c>
      <c r="N2659" s="41" t="n">
        <v>51050</v>
      </c>
      <c r="O2659" s="41" t="n">
        <v>0</v>
      </c>
      <c r="P2659" s="41" t="n">
        <v>5530</v>
      </c>
      <c r="Q2659" s="41" t="n">
        <v>0</v>
      </c>
      <c r="R2659" s="41" t="n">
        <v>0</v>
      </c>
      <c r="S2659" s="28">
        <f>L2659*Settings!$C$7</f>
        <v/>
      </c>
      <c r="T2659" s="34">
        <f>O2659+P2659+Q2659+R2659</f>
        <v/>
      </c>
      <c r="U2659" s="34">
        <f>N2659+T2659</f>
        <v/>
      </c>
      <c r="V2659" s="33">
        <f>N2659/S2659</f>
        <v/>
      </c>
      <c r="W2659" s="33">
        <f>T2659/S2659</f>
        <v/>
      </c>
      <c r="X2659" s="33">
        <f>U2659/S2659</f>
        <v/>
      </c>
      <c r="Y2659" s="4">
        <f>IF(T2659&gt;0,1,0)</f>
        <v/>
      </c>
      <c r="Z2659" s="4">
        <f>INDEX('Job Evaluation'!$I$5:$I$40,MATCH(G2659,'Job Evaluation'!$A$5:$A$40,0))</f>
        <v/>
      </c>
      <c r="AA2659" s="4">
        <f>SUMPRODUCT(($C$2:$C$3444=C2659)*($X$2:$X$3444&lt;X2659))+SUMPRODUCT(($C$2:C2659=C2659)*($X$2:X2659=X2659))</f>
        <v/>
      </c>
      <c r="AB2659" s="4">
        <f>MIN(4,INT((AA2659-1)*4/COUNTIF($C$2:$C$3444,C2659))+1)</f>
        <v/>
      </c>
    </row>
    <row r="2660">
      <c r="A2660" s="5" t="inlineStr">
        <is>
          <t>W03096</t>
        </is>
      </c>
      <c r="B2660" s="5" t="inlineStr">
        <is>
          <t>ES · Barcelona</t>
        </is>
      </c>
      <c r="C2660" s="5" t="inlineStr">
        <is>
          <t>ES</t>
        </is>
      </c>
      <c r="D2660" s="5" t="inlineStr">
        <is>
          <t>Barcelona</t>
        </is>
      </c>
      <c r="E2660" s="5" t="inlineStr">
        <is>
          <t>Customer Service</t>
        </is>
      </c>
      <c r="F2660" s="5" t="inlineStr">
        <is>
          <t>L2</t>
        </is>
      </c>
      <c r="G2660" s="5" t="inlineStr">
        <is>
          <t>Customer Service L2</t>
        </is>
      </c>
      <c r="H2660" s="5" t="inlineStr">
        <is>
          <t>M</t>
        </is>
      </c>
      <c r="I2660" s="5" t="inlineStr">
        <is>
          <t>Permanent</t>
        </is>
      </c>
      <c r="J2660" s="5" t="inlineStr">
        <is>
          <t>Onsite</t>
        </is>
      </c>
      <c r="K2660" s="5" t="n">
        <v>1</v>
      </c>
      <c r="L2660" s="5" t="n">
        <v>40</v>
      </c>
      <c r="M2660" s="5" t="n">
        <v>1</v>
      </c>
      <c r="N2660" s="41" t="n">
        <v>30100</v>
      </c>
      <c r="O2660" s="41" t="n">
        <v>0</v>
      </c>
      <c r="P2660" s="41" t="n">
        <v>0</v>
      </c>
      <c r="Q2660" s="41" t="n">
        <v>1200</v>
      </c>
      <c r="R2660" s="41" t="n">
        <v>0</v>
      </c>
      <c r="S2660" s="28">
        <f>L2660*Settings!$C$7</f>
        <v/>
      </c>
      <c r="T2660" s="34">
        <f>O2660+P2660+Q2660+R2660</f>
        <v/>
      </c>
      <c r="U2660" s="34">
        <f>N2660+T2660</f>
        <v/>
      </c>
      <c r="V2660" s="33">
        <f>N2660/S2660</f>
        <v/>
      </c>
      <c r="W2660" s="33">
        <f>T2660/S2660</f>
        <v/>
      </c>
      <c r="X2660" s="33">
        <f>U2660/S2660</f>
        <v/>
      </c>
      <c r="Y2660" s="4">
        <f>IF(T2660&gt;0,1,0)</f>
        <v/>
      </c>
      <c r="Z2660" s="4">
        <f>INDEX('Job Evaluation'!$I$5:$I$40,MATCH(G2660,'Job Evaluation'!$A$5:$A$40,0))</f>
        <v/>
      </c>
      <c r="AA2660" s="4">
        <f>SUMPRODUCT(($C$2:$C$3444=C2660)*($X$2:$X$3444&lt;X2660))+SUMPRODUCT(($C$2:C2660=C2660)*($X$2:X2660=X2660))</f>
        <v/>
      </c>
      <c r="AB2660" s="4">
        <f>MIN(4,INT((AA2660-1)*4/COUNTIF($C$2:$C$3444,C2660))+1)</f>
        <v/>
      </c>
    </row>
    <row r="2661">
      <c r="A2661" s="5" t="inlineStr">
        <is>
          <t>W03097</t>
        </is>
      </c>
      <c r="B2661" s="5" t="inlineStr">
        <is>
          <t>ES · Barcelona</t>
        </is>
      </c>
      <c r="C2661" s="5" t="inlineStr">
        <is>
          <t>ES</t>
        </is>
      </c>
      <c r="D2661" s="5" t="inlineStr">
        <is>
          <t>Barcelona</t>
        </is>
      </c>
      <c r="E2661" s="5" t="inlineStr">
        <is>
          <t>Customer Service</t>
        </is>
      </c>
      <c r="F2661" s="5" t="inlineStr">
        <is>
          <t>L2</t>
        </is>
      </c>
      <c r="G2661" s="5" t="inlineStr">
        <is>
          <t>Customer Service L2</t>
        </is>
      </c>
      <c r="H2661" s="5" t="inlineStr">
        <is>
          <t>M</t>
        </is>
      </c>
      <c r="I2661" s="5" t="inlineStr">
        <is>
          <t>Permanent</t>
        </is>
      </c>
      <c r="J2661" s="5" t="inlineStr">
        <is>
          <t>Onsite</t>
        </is>
      </c>
      <c r="K2661" s="5" t="n">
        <v>1</v>
      </c>
      <c r="L2661" s="5" t="n">
        <v>40</v>
      </c>
      <c r="M2661" s="5" t="n">
        <v>3</v>
      </c>
      <c r="N2661" s="41" t="n">
        <v>31850</v>
      </c>
      <c r="O2661" s="41" t="n">
        <v>0</v>
      </c>
      <c r="P2661" s="41" t="n">
        <v>0</v>
      </c>
      <c r="Q2661" s="41" t="n">
        <v>1200</v>
      </c>
      <c r="R2661" s="41" t="n">
        <v>0</v>
      </c>
      <c r="S2661" s="28">
        <f>L2661*Settings!$C$7</f>
        <v/>
      </c>
      <c r="T2661" s="34">
        <f>O2661+P2661+Q2661+R2661</f>
        <v/>
      </c>
      <c r="U2661" s="34">
        <f>N2661+T2661</f>
        <v/>
      </c>
      <c r="V2661" s="33">
        <f>N2661/S2661</f>
        <v/>
      </c>
      <c r="W2661" s="33">
        <f>T2661/S2661</f>
        <v/>
      </c>
      <c r="X2661" s="33">
        <f>U2661/S2661</f>
        <v/>
      </c>
      <c r="Y2661" s="4">
        <f>IF(T2661&gt;0,1,0)</f>
        <v/>
      </c>
      <c r="Z2661" s="4">
        <f>INDEX('Job Evaluation'!$I$5:$I$40,MATCH(G2661,'Job Evaluation'!$A$5:$A$40,0))</f>
        <v/>
      </c>
      <c r="AA2661" s="4">
        <f>SUMPRODUCT(($C$2:$C$3444=C2661)*($X$2:$X$3444&lt;X2661))+SUMPRODUCT(($C$2:C2661=C2661)*($X$2:X2661=X2661))</f>
        <v/>
      </c>
      <c r="AB2661" s="4">
        <f>MIN(4,INT((AA2661-1)*4/COUNTIF($C$2:$C$3444,C2661))+1)</f>
        <v/>
      </c>
    </row>
    <row r="2662">
      <c r="A2662" s="5" t="inlineStr">
        <is>
          <t>W03098</t>
        </is>
      </c>
      <c r="B2662" s="5" t="inlineStr">
        <is>
          <t>IT · Milan</t>
        </is>
      </c>
      <c r="C2662" s="5" t="inlineStr">
        <is>
          <t>IT</t>
        </is>
      </c>
      <c r="D2662" s="5" t="inlineStr">
        <is>
          <t>Milan</t>
        </is>
      </c>
      <c r="E2662" s="5" t="inlineStr">
        <is>
          <t>Customer Service</t>
        </is>
      </c>
      <c r="F2662" s="5" t="inlineStr">
        <is>
          <t>L1</t>
        </is>
      </c>
      <c r="G2662" s="5" t="inlineStr">
        <is>
          <t>Customer Service L1</t>
        </is>
      </c>
      <c r="H2662" s="5" t="inlineStr">
        <is>
          <t>F</t>
        </is>
      </c>
      <c r="I2662" s="5" t="inlineStr">
        <is>
          <t>Permanent</t>
        </is>
      </c>
      <c r="J2662" s="5" t="inlineStr">
        <is>
          <t>Hybrid</t>
        </is>
      </c>
      <c r="K2662" s="5" t="n">
        <v>1</v>
      </c>
      <c r="L2662" s="5" t="n">
        <v>40</v>
      </c>
      <c r="M2662" s="5" t="n">
        <v>3</v>
      </c>
      <c r="N2662" s="41" t="n">
        <v>25000</v>
      </c>
      <c r="O2662" s="41" t="n">
        <v>0</v>
      </c>
      <c r="P2662" s="41" t="n">
        <v>0</v>
      </c>
      <c r="Q2662" s="41" t="n">
        <v>0</v>
      </c>
      <c r="R2662" s="41" t="n">
        <v>0</v>
      </c>
      <c r="S2662" s="28">
        <f>L2662*Settings!$C$7</f>
        <v/>
      </c>
      <c r="T2662" s="34">
        <f>O2662+P2662+Q2662+R2662</f>
        <v/>
      </c>
      <c r="U2662" s="34">
        <f>N2662+T2662</f>
        <v/>
      </c>
      <c r="V2662" s="33">
        <f>N2662/S2662</f>
        <v/>
      </c>
      <c r="W2662" s="33">
        <f>T2662/S2662</f>
        <v/>
      </c>
      <c r="X2662" s="33">
        <f>U2662/S2662</f>
        <v/>
      </c>
      <c r="Y2662" s="4">
        <f>IF(T2662&gt;0,1,0)</f>
        <v/>
      </c>
      <c r="Z2662" s="4">
        <f>INDEX('Job Evaluation'!$I$5:$I$40,MATCH(G2662,'Job Evaluation'!$A$5:$A$40,0))</f>
        <v/>
      </c>
      <c r="AA2662" s="4">
        <f>SUMPRODUCT(($C$2:$C$3444=C2662)*($X$2:$X$3444&lt;X2662))+SUMPRODUCT(($C$2:C2662=C2662)*($X$2:X2662=X2662))</f>
        <v/>
      </c>
      <c r="AB2662" s="4">
        <f>MIN(4,INT((AA2662-1)*4/COUNTIF($C$2:$C$3444,C2662))+1)</f>
        <v/>
      </c>
    </row>
    <row r="2663">
      <c r="A2663" s="5" t="inlineStr">
        <is>
          <t>W03099</t>
        </is>
      </c>
      <c r="B2663" s="5" t="inlineStr">
        <is>
          <t>DE · Munich</t>
        </is>
      </c>
      <c r="C2663" s="5" t="inlineStr">
        <is>
          <t>DE</t>
        </is>
      </c>
      <c r="D2663" s="5" t="inlineStr">
        <is>
          <t>Munich</t>
        </is>
      </c>
      <c r="E2663" s="5" t="inlineStr">
        <is>
          <t>Operations</t>
        </is>
      </c>
      <c r="F2663" s="5" t="inlineStr">
        <is>
          <t>L2</t>
        </is>
      </c>
      <c r="G2663" s="5" t="inlineStr">
        <is>
          <t>Operations L2</t>
        </is>
      </c>
      <c r="H2663" s="5" t="inlineStr">
        <is>
          <t>M</t>
        </is>
      </c>
      <c r="I2663" s="5" t="inlineStr">
        <is>
          <t>Permanent</t>
        </is>
      </c>
      <c r="J2663" s="5" t="inlineStr">
        <is>
          <t>Onsite</t>
        </is>
      </c>
      <c r="K2663" s="5" t="n">
        <v>1</v>
      </c>
      <c r="L2663" s="5" t="n">
        <v>40</v>
      </c>
      <c r="M2663" s="5" t="n">
        <v>2</v>
      </c>
      <c r="N2663" s="41" t="n">
        <v>48700</v>
      </c>
      <c r="O2663" s="41" t="n">
        <v>0</v>
      </c>
      <c r="P2663" s="41" t="n">
        <v>0</v>
      </c>
      <c r="Q2663" s="41" t="n">
        <v>1800</v>
      </c>
      <c r="R2663" s="41" t="n">
        <v>0</v>
      </c>
      <c r="S2663" s="28">
        <f>L2663*Settings!$C$7</f>
        <v/>
      </c>
      <c r="T2663" s="34">
        <f>O2663+P2663+Q2663+R2663</f>
        <v/>
      </c>
      <c r="U2663" s="34">
        <f>N2663+T2663</f>
        <v/>
      </c>
      <c r="V2663" s="33">
        <f>N2663/S2663</f>
        <v/>
      </c>
      <c r="W2663" s="33">
        <f>T2663/S2663</f>
        <v/>
      </c>
      <c r="X2663" s="33">
        <f>U2663/S2663</f>
        <v/>
      </c>
      <c r="Y2663" s="4">
        <f>IF(T2663&gt;0,1,0)</f>
        <v/>
      </c>
      <c r="Z2663" s="4">
        <f>INDEX('Job Evaluation'!$I$5:$I$40,MATCH(G2663,'Job Evaluation'!$A$5:$A$40,0))</f>
        <v/>
      </c>
      <c r="AA2663" s="4">
        <f>SUMPRODUCT(($C$2:$C$3444=C2663)*($X$2:$X$3444&lt;X2663))+SUMPRODUCT(($C$2:C2663=C2663)*($X$2:X2663=X2663))</f>
        <v/>
      </c>
      <c r="AB2663" s="4">
        <f>MIN(4,INT((AA2663-1)*4/COUNTIF($C$2:$C$3444,C2663))+1)</f>
        <v/>
      </c>
    </row>
    <row r="2664">
      <c r="A2664" s="5" t="inlineStr">
        <is>
          <t>W03100</t>
        </is>
      </c>
      <c r="B2664" s="5" t="inlineStr">
        <is>
          <t>DE · Munich</t>
        </is>
      </c>
      <c r="C2664" s="5" t="inlineStr">
        <is>
          <t>DE</t>
        </is>
      </c>
      <c r="D2664" s="5" t="inlineStr">
        <is>
          <t>Munich</t>
        </is>
      </c>
      <c r="E2664" s="5" t="inlineStr">
        <is>
          <t>Operations</t>
        </is>
      </c>
      <c r="F2664" s="5" t="inlineStr">
        <is>
          <t>L4</t>
        </is>
      </c>
      <c r="G2664" s="5" t="inlineStr">
        <is>
          <t>Operations L4</t>
        </is>
      </c>
      <c r="H2664" s="5" t="inlineStr">
        <is>
          <t>F</t>
        </is>
      </c>
      <c r="I2664" s="5" t="inlineStr">
        <is>
          <t>Permanent</t>
        </is>
      </c>
      <c r="J2664" s="5" t="inlineStr">
        <is>
          <t>Onsite</t>
        </is>
      </c>
      <c r="K2664" s="5" t="n">
        <v>1</v>
      </c>
      <c r="L2664" s="5" t="n">
        <v>40</v>
      </c>
      <c r="M2664" s="5" t="n">
        <v>3</v>
      </c>
      <c r="N2664" s="41" t="n">
        <v>77650</v>
      </c>
      <c r="O2664" s="41" t="n">
        <v>6270</v>
      </c>
      <c r="P2664" s="41" t="n">
        <v>0</v>
      </c>
      <c r="Q2664" s="41" t="n">
        <v>0</v>
      </c>
      <c r="R2664" s="41" t="n">
        <v>0</v>
      </c>
      <c r="S2664" s="28">
        <f>L2664*Settings!$C$7</f>
        <v/>
      </c>
      <c r="T2664" s="34">
        <f>O2664+P2664+Q2664+R2664</f>
        <v/>
      </c>
      <c r="U2664" s="34">
        <f>N2664+T2664</f>
        <v/>
      </c>
      <c r="V2664" s="33">
        <f>N2664/S2664</f>
        <v/>
      </c>
      <c r="W2664" s="33">
        <f>T2664/S2664</f>
        <v/>
      </c>
      <c r="X2664" s="33">
        <f>U2664/S2664</f>
        <v/>
      </c>
      <c r="Y2664" s="4">
        <f>IF(T2664&gt;0,1,0)</f>
        <v/>
      </c>
      <c r="Z2664" s="4">
        <f>INDEX('Job Evaluation'!$I$5:$I$40,MATCH(G2664,'Job Evaluation'!$A$5:$A$40,0))</f>
        <v/>
      </c>
      <c r="AA2664" s="4">
        <f>SUMPRODUCT(($C$2:$C$3444=C2664)*($X$2:$X$3444&lt;X2664))+SUMPRODUCT(($C$2:C2664=C2664)*($X$2:X2664=X2664))</f>
        <v/>
      </c>
      <c r="AB2664" s="4">
        <f>MIN(4,INT((AA2664-1)*4/COUNTIF($C$2:$C$3444,C2664))+1)</f>
        <v/>
      </c>
    </row>
    <row r="2665">
      <c r="A2665" s="5" t="inlineStr">
        <is>
          <t>W03101</t>
        </is>
      </c>
      <c r="B2665" s="5" t="inlineStr">
        <is>
          <t>ES · Barcelona</t>
        </is>
      </c>
      <c r="C2665" s="5" t="inlineStr">
        <is>
          <t>ES</t>
        </is>
      </c>
      <c r="D2665" s="5" t="inlineStr">
        <is>
          <t>Barcelona</t>
        </is>
      </c>
      <c r="E2665" s="5" t="inlineStr">
        <is>
          <t>Operations</t>
        </is>
      </c>
      <c r="F2665" s="5" t="inlineStr">
        <is>
          <t>L2</t>
        </is>
      </c>
      <c r="G2665" s="5" t="inlineStr">
        <is>
          <t>Operations L2</t>
        </is>
      </c>
      <c r="H2665" s="5" t="inlineStr">
        <is>
          <t>M</t>
        </is>
      </c>
      <c r="I2665" s="5" t="inlineStr">
        <is>
          <t>Permanent</t>
        </is>
      </c>
      <c r="J2665" s="5" t="inlineStr">
        <is>
          <t>Hybrid</t>
        </is>
      </c>
      <c r="K2665" s="5" t="n">
        <v>1</v>
      </c>
      <c r="L2665" s="5" t="n">
        <v>40</v>
      </c>
      <c r="M2665" s="5" t="n">
        <v>3</v>
      </c>
      <c r="N2665" s="41" t="n">
        <v>26650</v>
      </c>
      <c r="O2665" s="41" t="n">
        <v>0</v>
      </c>
      <c r="P2665" s="41" t="n">
        <v>0</v>
      </c>
      <c r="Q2665" s="41" t="n">
        <v>0</v>
      </c>
      <c r="R2665" s="41" t="n">
        <v>0</v>
      </c>
      <c r="S2665" s="28">
        <f>L2665*Settings!$C$7</f>
        <v/>
      </c>
      <c r="T2665" s="34">
        <f>O2665+P2665+Q2665+R2665</f>
        <v/>
      </c>
      <c r="U2665" s="34">
        <f>N2665+T2665</f>
        <v/>
      </c>
      <c r="V2665" s="33">
        <f>N2665/S2665</f>
        <v/>
      </c>
      <c r="W2665" s="33">
        <f>T2665/S2665</f>
        <v/>
      </c>
      <c r="X2665" s="33">
        <f>U2665/S2665</f>
        <v/>
      </c>
      <c r="Y2665" s="4">
        <f>IF(T2665&gt;0,1,0)</f>
        <v/>
      </c>
      <c r="Z2665" s="4">
        <f>INDEX('Job Evaluation'!$I$5:$I$40,MATCH(G2665,'Job Evaluation'!$A$5:$A$40,0))</f>
        <v/>
      </c>
      <c r="AA2665" s="4">
        <f>SUMPRODUCT(($C$2:$C$3444=C2665)*($X$2:$X$3444&lt;X2665))+SUMPRODUCT(($C$2:C2665=C2665)*($X$2:X2665=X2665))</f>
        <v/>
      </c>
      <c r="AB2665" s="4">
        <f>MIN(4,INT((AA2665-1)*4/COUNTIF($C$2:$C$3444,C2665))+1)</f>
        <v/>
      </c>
    </row>
    <row r="2666">
      <c r="A2666" s="5" t="inlineStr">
        <is>
          <t>W03102</t>
        </is>
      </c>
      <c r="B2666" s="5" t="inlineStr">
        <is>
          <t>DE · Munich</t>
        </is>
      </c>
      <c r="C2666" s="5" t="inlineStr">
        <is>
          <t>DE</t>
        </is>
      </c>
      <c r="D2666" s="5" t="inlineStr">
        <is>
          <t>Munich</t>
        </is>
      </c>
      <c r="E2666" s="5" t="inlineStr">
        <is>
          <t>Customer Service</t>
        </is>
      </c>
      <c r="F2666" s="5" t="inlineStr">
        <is>
          <t>L1</t>
        </is>
      </c>
      <c r="G2666" s="5" t="inlineStr">
        <is>
          <t>Customer Service L1</t>
        </is>
      </c>
      <c r="H2666" s="5" t="inlineStr">
        <is>
          <t>M</t>
        </is>
      </c>
      <c r="I2666" s="5" t="inlineStr">
        <is>
          <t>Permanent</t>
        </is>
      </c>
      <c r="J2666" s="5" t="inlineStr">
        <is>
          <t>Remote</t>
        </is>
      </c>
      <c r="K2666" s="5" t="n">
        <v>1</v>
      </c>
      <c r="L2666" s="5" t="n">
        <v>40</v>
      </c>
      <c r="M2666" s="5" t="n">
        <v>2</v>
      </c>
      <c r="N2666" s="41" t="n">
        <v>33100</v>
      </c>
      <c r="O2666" s="41" t="n">
        <v>0</v>
      </c>
      <c r="P2666" s="41" t="n">
        <v>0</v>
      </c>
      <c r="Q2666" s="41" t="n">
        <v>0</v>
      </c>
      <c r="R2666" s="41" t="n">
        <v>0</v>
      </c>
      <c r="S2666" s="28">
        <f>L2666*Settings!$C$7</f>
        <v/>
      </c>
      <c r="T2666" s="34">
        <f>O2666+P2666+Q2666+R2666</f>
        <v/>
      </c>
      <c r="U2666" s="34">
        <f>N2666+T2666</f>
        <v/>
      </c>
      <c r="V2666" s="33">
        <f>N2666/S2666</f>
        <v/>
      </c>
      <c r="W2666" s="33">
        <f>T2666/S2666</f>
        <v/>
      </c>
      <c r="X2666" s="33">
        <f>U2666/S2666</f>
        <v/>
      </c>
      <c r="Y2666" s="4">
        <f>IF(T2666&gt;0,1,0)</f>
        <v/>
      </c>
      <c r="Z2666" s="4">
        <f>INDEX('Job Evaluation'!$I$5:$I$40,MATCH(G2666,'Job Evaluation'!$A$5:$A$40,0))</f>
        <v/>
      </c>
      <c r="AA2666" s="4">
        <f>SUMPRODUCT(($C$2:$C$3444=C2666)*($X$2:$X$3444&lt;X2666))+SUMPRODUCT(($C$2:C2666=C2666)*($X$2:X2666=X2666))</f>
        <v/>
      </c>
      <c r="AB2666" s="4">
        <f>MIN(4,INT((AA2666-1)*4/COUNTIF($C$2:$C$3444,C2666))+1)</f>
        <v/>
      </c>
    </row>
    <row r="2667">
      <c r="A2667" s="5" t="inlineStr">
        <is>
          <t>W03104</t>
        </is>
      </c>
      <c r="B2667" s="5" t="inlineStr">
        <is>
          <t>IT · Milan</t>
        </is>
      </c>
      <c r="C2667" s="5" t="inlineStr">
        <is>
          <t>IT</t>
        </is>
      </c>
      <c r="D2667" s="5" t="inlineStr">
        <is>
          <t>Milan</t>
        </is>
      </c>
      <c r="E2667" s="5" t="inlineStr">
        <is>
          <t>Customer Service</t>
        </is>
      </c>
      <c r="F2667" s="5" t="inlineStr">
        <is>
          <t>L3</t>
        </is>
      </c>
      <c r="G2667" s="5" t="inlineStr">
        <is>
          <t>Customer Service L3</t>
        </is>
      </c>
      <c r="H2667" s="5" t="inlineStr">
        <is>
          <t>F</t>
        </is>
      </c>
      <c r="I2667" s="5" t="inlineStr">
        <is>
          <t>Permanent</t>
        </is>
      </c>
      <c r="J2667" s="5" t="inlineStr">
        <is>
          <t>Hybrid</t>
        </is>
      </c>
      <c r="K2667" s="5" t="n">
        <v>1</v>
      </c>
      <c r="L2667" s="5" t="n">
        <v>40</v>
      </c>
      <c r="M2667" s="5" t="n">
        <v>4</v>
      </c>
      <c r="N2667" s="41" t="n">
        <v>40750</v>
      </c>
      <c r="O2667" s="41" t="n">
        <v>2410</v>
      </c>
      <c r="P2667" s="41" t="n">
        <v>0</v>
      </c>
      <c r="Q2667" s="41" t="n">
        <v>0</v>
      </c>
      <c r="R2667" s="41" t="n">
        <v>0</v>
      </c>
      <c r="S2667" s="28">
        <f>L2667*Settings!$C$7</f>
        <v/>
      </c>
      <c r="T2667" s="34">
        <f>O2667+P2667+Q2667+R2667</f>
        <v/>
      </c>
      <c r="U2667" s="34">
        <f>N2667+T2667</f>
        <v/>
      </c>
      <c r="V2667" s="33">
        <f>N2667/S2667</f>
        <v/>
      </c>
      <c r="W2667" s="33">
        <f>T2667/S2667</f>
        <v/>
      </c>
      <c r="X2667" s="33">
        <f>U2667/S2667</f>
        <v/>
      </c>
      <c r="Y2667" s="4">
        <f>IF(T2667&gt;0,1,0)</f>
        <v/>
      </c>
      <c r="Z2667" s="4">
        <f>INDEX('Job Evaluation'!$I$5:$I$40,MATCH(G2667,'Job Evaluation'!$A$5:$A$40,0))</f>
        <v/>
      </c>
      <c r="AA2667" s="4">
        <f>SUMPRODUCT(($C$2:$C$3444=C2667)*($X$2:$X$3444&lt;X2667))+SUMPRODUCT(($C$2:C2667=C2667)*($X$2:X2667=X2667))</f>
        <v/>
      </c>
      <c r="AB2667" s="4">
        <f>MIN(4,INT((AA2667-1)*4/COUNTIF($C$2:$C$3444,C2667))+1)</f>
        <v/>
      </c>
    </row>
    <row r="2668">
      <c r="A2668" s="5" t="inlineStr">
        <is>
          <t>W03105</t>
        </is>
      </c>
      <c r="B2668" s="5" t="inlineStr">
        <is>
          <t>PL · Kraków</t>
        </is>
      </c>
      <c r="C2668" s="5" t="inlineStr">
        <is>
          <t>PL</t>
        </is>
      </c>
      <c r="D2668" s="5" t="inlineStr">
        <is>
          <t>Krakow</t>
        </is>
      </c>
      <c r="E2668" s="5" t="inlineStr">
        <is>
          <t>Customer Service</t>
        </is>
      </c>
      <c r="F2668" s="5" t="inlineStr">
        <is>
          <t>L2</t>
        </is>
      </c>
      <c r="G2668" s="5" t="inlineStr">
        <is>
          <t>Customer Service L2</t>
        </is>
      </c>
      <c r="H2668" s="5" t="inlineStr">
        <is>
          <t>M</t>
        </is>
      </c>
      <c r="I2668" s="5" t="inlineStr">
        <is>
          <t>Permanent</t>
        </is>
      </c>
      <c r="J2668" s="5" t="inlineStr">
        <is>
          <t>Onsite</t>
        </is>
      </c>
      <c r="K2668" s="5" t="n">
        <v>1</v>
      </c>
      <c r="L2668" s="5" t="n">
        <v>40</v>
      </c>
      <c r="M2668" s="5" t="n">
        <v>3</v>
      </c>
      <c r="N2668" s="41" t="n">
        <v>23800</v>
      </c>
      <c r="O2668" s="41" t="n">
        <v>0</v>
      </c>
      <c r="P2668" s="41" t="n">
        <v>0</v>
      </c>
      <c r="Q2668" s="41" t="n">
        <v>840</v>
      </c>
      <c r="R2668" s="41" t="n">
        <v>0</v>
      </c>
      <c r="S2668" s="28">
        <f>L2668*Settings!$C$7</f>
        <v/>
      </c>
      <c r="T2668" s="34">
        <f>O2668+P2668+Q2668+R2668</f>
        <v/>
      </c>
      <c r="U2668" s="34">
        <f>N2668+T2668</f>
        <v/>
      </c>
      <c r="V2668" s="33">
        <f>N2668/S2668</f>
        <v/>
      </c>
      <c r="W2668" s="33">
        <f>T2668/S2668</f>
        <v/>
      </c>
      <c r="X2668" s="33">
        <f>U2668/S2668</f>
        <v/>
      </c>
      <c r="Y2668" s="4">
        <f>IF(T2668&gt;0,1,0)</f>
        <v/>
      </c>
      <c r="Z2668" s="4">
        <f>INDEX('Job Evaluation'!$I$5:$I$40,MATCH(G2668,'Job Evaluation'!$A$5:$A$40,0))</f>
        <v/>
      </c>
      <c r="AA2668" s="4">
        <f>SUMPRODUCT(($C$2:$C$3444=C2668)*($X$2:$X$3444&lt;X2668))+SUMPRODUCT(($C$2:C2668=C2668)*($X$2:X2668=X2668))</f>
        <v/>
      </c>
      <c r="AB2668" s="4">
        <f>MIN(4,INT((AA2668-1)*4/COUNTIF($C$2:$C$3444,C2668))+1)</f>
        <v/>
      </c>
    </row>
    <row r="2669">
      <c r="A2669" s="5" t="inlineStr">
        <is>
          <t>W03106</t>
        </is>
      </c>
      <c r="B2669" s="5" t="inlineStr">
        <is>
          <t>ES · Barcelona</t>
        </is>
      </c>
      <c r="C2669" s="5" t="inlineStr">
        <is>
          <t>ES</t>
        </is>
      </c>
      <c r="D2669" s="5" t="inlineStr">
        <is>
          <t>Barcelona</t>
        </is>
      </c>
      <c r="E2669" s="5" t="inlineStr">
        <is>
          <t>Tech</t>
        </is>
      </c>
      <c r="F2669" s="5" t="inlineStr">
        <is>
          <t>L1</t>
        </is>
      </c>
      <c r="G2669" s="5" t="inlineStr">
        <is>
          <t>Tech L1</t>
        </is>
      </c>
      <c r="H2669" s="5" t="inlineStr">
        <is>
          <t>F</t>
        </is>
      </c>
      <c r="I2669" s="5" t="inlineStr">
        <is>
          <t>Fixed-term</t>
        </is>
      </c>
      <c r="J2669" s="5" t="inlineStr">
        <is>
          <t>Remote</t>
        </is>
      </c>
      <c r="K2669" s="5" t="n">
        <v>1</v>
      </c>
      <c r="L2669" s="5" t="n">
        <v>40</v>
      </c>
      <c r="M2669" s="5" t="n">
        <v>3</v>
      </c>
      <c r="N2669" s="41" t="n">
        <v>24900</v>
      </c>
      <c r="O2669" s="41" t="n">
        <v>0</v>
      </c>
      <c r="P2669" s="41" t="n">
        <v>0</v>
      </c>
      <c r="Q2669" s="41" t="n">
        <v>0</v>
      </c>
      <c r="R2669" s="41" t="n">
        <v>0</v>
      </c>
      <c r="S2669" s="28">
        <f>L2669*Settings!$C$7</f>
        <v/>
      </c>
      <c r="T2669" s="34">
        <f>O2669+P2669+Q2669+R2669</f>
        <v/>
      </c>
      <c r="U2669" s="34">
        <f>N2669+T2669</f>
        <v/>
      </c>
      <c r="V2669" s="33">
        <f>N2669/S2669</f>
        <v/>
      </c>
      <c r="W2669" s="33">
        <f>T2669/S2669</f>
        <v/>
      </c>
      <c r="X2669" s="33">
        <f>U2669/S2669</f>
        <v/>
      </c>
      <c r="Y2669" s="4">
        <f>IF(T2669&gt;0,1,0)</f>
        <v/>
      </c>
      <c r="Z2669" s="4">
        <f>INDEX('Job Evaluation'!$I$5:$I$40,MATCH(G2669,'Job Evaluation'!$A$5:$A$40,0))</f>
        <v/>
      </c>
      <c r="AA2669" s="4">
        <f>SUMPRODUCT(($C$2:$C$3444=C2669)*($X$2:$X$3444&lt;X2669))+SUMPRODUCT(($C$2:C2669=C2669)*($X$2:X2669=X2669))</f>
        <v/>
      </c>
      <c r="AB2669" s="4">
        <f>MIN(4,INT((AA2669-1)*4/COUNTIF($C$2:$C$3444,C2669))+1)</f>
        <v/>
      </c>
    </row>
    <row r="2670">
      <c r="A2670" s="5" t="inlineStr">
        <is>
          <t>W03107</t>
        </is>
      </c>
      <c r="B2670" s="5" t="inlineStr">
        <is>
          <t>PL · Kraków</t>
        </is>
      </c>
      <c r="C2670" s="5" t="inlineStr">
        <is>
          <t>PL</t>
        </is>
      </c>
      <c r="D2670" s="5" t="inlineStr">
        <is>
          <t>Krakow</t>
        </is>
      </c>
      <c r="E2670" s="5" t="inlineStr">
        <is>
          <t>Tech</t>
        </is>
      </c>
      <c r="F2670" s="5" t="inlineStr">
        <is>
          <t>L1</t>
        </is>
      </c>
      <c r="G2670" s="5" t="inlineStr">
        <is>
          <t>Tech L1</t>
        </is>
      </c>
      <c r="H2670" s="5" t="inlineStr">
        <is>
          <t>M</t>
        </is>
      </c>
      <c r="I2670" s="5" t="inlineStr">
        <is>
          <t>Permanent</t>
        </is>
      </c>
      <c r="J2670" s="5" t="inlineStr">
        <is>
          <t>Hybrid</t>
        </is>
      </c>
      <c r="K2670" s="5" t="n">
        <v>1</v>
      </c>
      <c r="L2670" s="5" t="n">
        <v>40</v>
      </c>
      <c r="M2670" s="5" t="n">
        <v>4</v>
      </c>
      <c r="N2670" s="41" t="n">
        <v>28750</v>
      </c>
      <c r="O2670" s="41" t="n">
        <v>0</v>
      </c>
      <c r="P2670" s="41" t="n">
        <v>0</v>
      </c>
      <c r="Q2670" s="41" t="n">
        <v>0</v>
      </c>
      <c r="R2670" s="41" t="n">
        <v>0</v>
      </c>
      <c r="S2670" s="28">
        <f>L2670*Settings!$C$7</f>
        <v/>
      </c>
      <c r="T2670" s="34">
        <f>O2670+P2670+Q2670+R2670</f>
        <v/>
      </c>
      <c r="U2670" s="34">
        <f>N2670+T2670</f>
        <v/>
      </c>
      <c r="V2670" s="33">
        <f>N2670/S2670</f>
        <v/>
      </c>
      <c r="W2670" s="33">
        <f>T2670/S2670</f>
        <v/>
      </c>
      <c r="X2670" s="33">
        <f>U2670/S2670</f>
        <v/>
      </c>
      <c r="Y2670" s="4">
        <f>IF(T2670&gt;0,1,0)</f>
        <v/>
      </c>
      <c r="Z2670" s="4">
        <f>INDEX('Job Evaluation'!$I$5:$I$40,MATCH(G2670,'Job Evaluation'!$A$5:$A$40,0))</f>
        <v/>
      </c>
      <c r="AA2670" s="4">
        <f>SUMPRODUCT(($C$2:$C$3444=C2670)*($X$2:$X$3444&lt;X2670))+SUMPRODUCT(($C$2:C2670=C2670)*($X$2:X2670=X2670))</f>
        <v/>
      </c>
      <c r="AB2670" s="4">
        <f>MIN(4,INT((AA2670-1)*4/COUNTIF($C$2:$C$3444,C2670))+1)</f>
        <v/>
      </c>
    </row>
    <row r="2671">
      <c r="A2671" s="5" t="inlineStr">
        <is>
          <t>W03108</t>
        </is>
      </c>
      <c r="B2671" s="5" t="inlineStr">
        <is>
          <t>IT · Milan</t>
        </is>
      </c>
      <c r="C2671" s="5" t="inlineStr">
        <is>
          <t>IT</t>
        </is>
      </c>
      <c r="D2671" s="5" t="inlineStr">
        <is>
          <t>Milan</t>
        </is>
      </c>
      <c r="E2671" s="5" t="inlineStr">
        <is>
          <t>Customer Service</t>
        </is>
      </c>
      <c r="F2671" s="5" t="inlineStr">
        <is>
          <t>L5</t>
        </is>
      </c>
      <c r="G2671" s="5" t="inlineStr">
        <is>
          <t>Customer Service L5</t>
        </is>
      </c>
      <c r="H2671" s="5" t="inlineStr">
        <is>
          <t>F</t>
        </is>
      </c>
      <c r="I2671" s="5" t="inlineStr">
        <is>
          <t>Permanent</t>
        </is>
      </c>
      <c r="J2671" s="5" t="inlineStr">
        <is>
          <t>Hybrid</t>
        </is>
      </c>
      <c r="K2671" s="5" t="n">
        <v>1</v>
      </c>
      <c r="L2671" s="5" t="n">
        <v>40</v>
      </c>
      <c r="M2671" s="5" t="n">
        <v>3</v>
      </c>
      <c r="N2671" s="41" t="n">
        <v>71200</v>
      </c>
      <c r="O2671" s="41" t="n">
        <v>9480</v>
      </c>
      <c r="P2671" s="41" t="n">
        <v>0</v>
      </c>
      <c r="Q2671" s="41" t="n">
        <v>0</v>
      </c>
      <c r="R2671" s="41" t="n">
        <v>6000</v>
      </c>
      <c r="S2671" s="28">
        <f>L2671*Settings!$C$7</f>
        <v/>
      </c>
      <c r="T2671" s="34">
        <f>O2671+P2671+Q2671+R2671</f>
        <v/>
      </c>
      <c r="U2671" s="34">
        <f>N2671+T2671</f>
        <v/>
      </c>
      <c r="V2671" s="33">
        <f>N2671/S2671</f>
        <v/>
      </c>
      <c r="W2671" s="33">
        <f>T2671/S2671</f>
        <v/>
      </c>
      <c r="X2671" s="33">
        <f>U2671/S2671</f>
        <v/>
      </c>
      <c r="Y2671" s="4">
        <f>IF(T2671&gt;0,1,0)</f>
        <v/>
      </c>
      <c r="Z2671" s="4">
        <f>INDEX('Job Evaluation'!$I$5:$I$40,MATCH(G2671,'Job Evaluation'!$A$5:$A$40,0))</f>
        <v/>
      </c>
      <c r="AA2671" s="4">
        <f>SUMPRODUCT(($C$2:$C$3444=C2671)*($X$2:$X$3444&lt;X2671))+SUMPRODUCT(($C$2:C2671=C2671)*($X$2:X2671=X2671))</f>
        <v/>
      </c>
      <c r="AB2671" s="4">
        <f>MIN(4,INT((AA2671-1)*4/COUNTIF($C$2:$C$3444,C2671))+1)</f>
        <v/>
      </c>
    </row>
    <row r="2672">
      <c r="A2672" s="5" t="inlineStr">
        <is>
          <t>W03109</t>
        </is>
      </c>
      <c r="B2672" s="5" t="inlineStr">
        <is>
          <t>IT · Milan</t>
        </is>
      </c>
      <c r="C2672" s="5" t="inlineStr">
        <is>
          <t>IT</t>
        </is>
      </c>
      <c r="D2672" s="5" t="inlineStr">
        <is>
          <t>Milan</t>
        </is>
      </c>
      <c r="E2672" s="5" t="inlineStr">
        <is>
          <t>Finance</t>
        </is>
      </c>
      <c r="F2672" s="5" t="inlineStr">
        <is>
          <t>L3</t>
        </is>
      </c>
      <c r="G2672" s="5" t="inlineStr">
        <is>
          <t>Finance L3</t>
        </is>
      </c>
      <c r="H2672" s="5" t="inlineStr">
        <is>
          <t>F</t>
        </is>
      </c>
      <c r="I2672" s="5" t="inlineStr">
        <is>
          <t>Permanent</t>
        </is>
      </c>
      <c r="J2672" s="5" t="inlineStr">
        <is>
          <t>Onsite</t>
        </is>
      </c>
      <c r="K2672" s="5" t="n">
        <v>0.8</v>
      </c>
      <c r="L2672" s="5" t="n">
        <v>32</v>
      </c>
      <c r="M2672" s="5" t="n">
        <v>2</v>
      </c>
      <c r="N2672" s="41" t="n">
        <v>38000</v>
      </c>
      <c r="O2672" s="41" t="n">
        <v>910</v>
      </c>
      <c r="P2672" s="41" t="n">
        <v>0</v>
      </c>
      <c r="Q2672" s="41" t="n">
        <v>0</v>
      </c>
      <c r="R2672" s="41" t="n">
        <v>0</v>
      </c>
      <c r="S2672" s="28">
        <f>L2672*Settings!$C$7</f>
        <v/>
      </c>
      <c r="T2672" s="34">
        <f>O2672+P2672+Q2672+R2672</f>
        <v/>
      </c>
      <c r="U2672" s="34">
        <f>N2672+T2672</f>
        <v/>
      </c>
      <c r="V2672" s="33">
        <f>N2672/S2672</f>
        <v/>
      </c>
      <c r="W2672" s="33">
        <f>T2672/S2672</f>
        <v/>
      </c>
      <c r="X2672" s="33">
        <f>U2672/S2672</f>
        <v/>
      </c>
      <c r="Y2672" s="4">
        <f>IF(T2672&gt;0,1,0)</f>
        <v/>
      </c>
      <c r="Z2672" s="4">
        <f>INDEX('Job Evaluation'!$I$5:$I$40,MATCH(G2672,'Job Evaluation'!$A$5:$A$40,0))</f>
        <v/>
      </c>
      <c r="AA2672" s="4">
        <f>SUMPRODUCT(($C$2:$C$3444=C2672)*($X$2:$X$3444&lt;X2672))+SUMPRODUCT(($C$2:C2672=C2672)*($X$2:X2672=X2672))</f>
        <v/>
      </c>
      <c r="AB2672" s="4">
        <f>MIN(4,INT((AA2672-1)*4/COUNTIF($C$2:$C$3444,C2672))+1)</f>
        <v/>
      </c>
    </row>
    <row r="2673">
      <c r="A2673" s="5" t="inlineStr">
        <is>
          <t>W03110</t>
        </is>
      </c>
      <c r="B2673" s="5" t="inlineStr">
        <is>
          <t>DE · Munich</t>
        </is>
      </c>
      <c r="C2673" s="5" t="inlineStr">
        <is>
          <t>DE</t>
        </is>
      </c>
      <c r="D2673" s="5" t="inlineStr">
        <is>
          <t>Munich</t>
        </is>
      </c>
      <c r="E2673" s="5" t="inlineStr">
        <is>
          <t>HR</t>
        </is>
      </c>
      <c r="F2673" s="5" t="inlineStr">
        <is>
          <t>L4</t>
        </is>
      </c>
      <c r="G2673" s="5" t="inlineStr">
        <is>
          <t>HR L4</t>
        </is>
      </c>
      <c r="H2673" s="5" t="inlineStr">
        <is>
          <t>F</t>
        </is>
      </c>
      <c r="I2673" s="5" t="inlineStr">
        <is>
          <t>Permanent</t>
        </is>
      </c>
      <c r="J2673" s="5" t="inlineStr">
        <is>
          <t>Hybrid</t>
        </is>
      </c>
      <c r="K2673" s="5" t="n">
        <v>1</v>
      </c>
      <c r="L2673" s="5" t="n">
        <v>40</v>
      </c>
      <c r="M2673" s="5" t="n">
        <v>3</v>
      </c>
      <c r="N2673" s="41" t="n">
        <v>72450</v>
      </c>
      <c r="O2673" s="41" t="n">
        <v>5890</v>
      </c>
      <c r="P2673" s="41" t="n">
        <v>0</v>
      </c>
      <c r="Q2673" s="41" t="n">
        <v>0</v>
      </c>
      <c r="R2673" s="41" t="n">
        <v>0</v>
      </c>
      <c r="S2673" s="28">
        <f>L2673*Settings!$C$7</f>
        <v/>
      </c>
      <c r="T2673" s="34">
        <f>O2673+P2673+Q2673+R2673</f>
        <v/>
      </c>
      <c r="U2673" s="34">
        <f>N2673+T2673</f>
        <v/>
      </c>
      <c r="V2673" s="33">
        <f>N2673/S2673</f>
        <v/>
      </c>
      <c r="W2673" s="33">
        <f>T2673/S2673</f>
        <v/>
      </c>
      <c r="X2673" s="33">
        <f>U2673/S2673</f>
        <v/>
      </c>
      <c r="Y2673" s="4">
        <f>IF(T2673&gt;0,1,0)</f>
        <v/>
      </c>
      <c r="Z2673" s="4">
        <f>INDEX('Job Evaluation'!$I$5:$I$40,MATCH(G2673,'Job Evaluation'!$A$5:$A$40,0))</f>
        <v/>
      </c>
      <c r="AA2673" s="4">
        <f>SUMPRODUCT(($C$2:$C$3444=C2673)*($X$2:$X$3444&lt;X2673))+SUMPRODUCT(($C$2:C2673=C2673)*($X$2:X2673=X2673))</f>
        <v/>
      </c>
      <c r="AB2673" s="4">
        <f>MIN(4,INT((AA2673-1)*4/COUNTIF($C$2:$C$3444,C2673))+1)</f>
        <v/>
      </c>
    </row>
    <row r="2674">
      <c r="A2674" s="5" t="inlineStr">
        <is>
          <t>W03111</t>
        </is>
      </c>
      <c r="B2674" s="5" t="inlineStr">
        <is>
          <t>ES · Barcelona</t>
        </is>
      </c>
      <c r="C2674" s="5" t="inlineStr">
        <is>
          <t>ES</t>
        </is>
      </c>
      <c r="D2674" s="5" t="inlineStr">
        <is>
          <t>Barcelona</t>
        </is>
      </c>
      <c r="E2674" s="5" t="inlineStr">
        <is>
          <t>Tech</t>
        </is>
      </c>
      <c r="F2674" s="5" t="inlineStr">
        <is>
          <t>L2</t>
        </is>
      </c>
      <c r="G2674" s="5" t="inlineStr">
        <is>
          <t>Tech L2</t>
        </is>
      </c>
      <c r="H2674" s="5" t="inlineStr">
        <is>
          <t>F</t>
        </is>
      </c>
      <c r="I2674" s="5" t="inlineStr">
        <is>
          <t>Fixed-term</t>
        </is>
      </c>
      <c r="J2674" s="5" t="inlineStr">
        <is>
          <t>Hybrid</t>
        </is>
      </c>
      <c r="K2674" s="5" t="n">
        <v>0.8</v>
      </c>
      <c r="L2674" s="5" t="n">
        <v>32</v>
      </c>
      <c r="M2674" s="5" t="n">
        <v>4</v>
      </c>
      <c r="N2674" s="41" t="n">
        <v>23280</v>
      </c>
      <c r="O2674" s="41" t="n">
        <v>0</v>
      </c>
      <c r="P2674" s="41" t="n">
        <v>0</v>
      </c>
      <c r="Q2674" s="41" t="n">
        <v>0</v>
      </c>
      <c r="R2674" s="41" t="n">
        <v>0</v>
      </c>
      <c r="S2674" s="28">
        <f>L2674*Settings!$C$7</f>
        <v/>
      </c>
      <c r="T2674" s="34">
        <f>O2674+P2674+Q2674+R2674</f>
        <v/>
      </c>
      <c r="U2674" s="34">
        <f>N2674+T2674</f>
        <v/>
      </c>
      <c r="V2674" s="33">
        <f>N2674/S2674</f>
        <v/>
      </c>
      <c r="W2674" s="33">
        <f>T2674/S2674</f>
        <v/>
      </c>
      <c r="X2674" s="33">
        <f>U2674/S2674</f>
        <v/>
      </c>
      <c r="Y2674" s="4">
        <f>IF(T2674&gt;0,1,0)</f>
        <v/>
      </c>
      <c r="Z2674" s="4">
        <f>INDEX('Job Evaluation'!$I$5:$I$40,MATCH(G2674,'Job Evaluation'!$A$5:$A$40,0))</f>
        <v/>
      </c>
      <c r="AA2674" s="4">
        <f>SUMPRODUCT(($C$2:$C$3444=C2674)*($X$2:$X$3444&lt;X2674))+SUMPRODUCT(($C$2:C2674=C2674)*($X$2:X2674=X2674))</f>
        <v/>
      </c>
      <c r="AB2674" s="4">
        <f>MIN(4,INT((AA2674-1)*4/COUNTIF($C$2:$C$3444,C2674))+1)</f>
        <v/>
      </c>
    </row>
    <row r="2675">
      <c r="A2675" s="5" t="inlineStr">
        <is>
          <t>W03112</t>
        </is>
      </c>
      <c r="B2675" s="5" t="inlineStr">
        <is>
          <t>ES · Barcelona</t>
        </is>
      </c>
      <c r="C2675" s="5" t="inlineStr">
        <is>
          <t>ES</t>
        </is>
      </c>
      <c r="D2675" s="5" t="inlineStr">
        <is>
          <t>Barcelona</t>
        </is>
      </c>
      <c r="E2675" s="5" t="inlineStr">
        <is>
          <t>Operations</t>
        </is>
      </c>
      <c r="F2675" s="5" t="inlineStr">
        <is>
          <t>L1</t>
        </is>
      </c>
      <c r="G2675" s="5" t="inlineStr">
        <is>
          <t>Operations L1</t>
        </is>
      </c>
      <c r="H2675" s="5" t="inlineStr">
        <is>
          <t>M</t>
        </is>
      </c>
      <c r="I2675" s="5" t="inlineStr">
        <is>
          <t>Permanent</t>
        </is>
      </c>
      <c r="J2675" s="5" t="inlineStr">
        <is>
          <t>Onsite</t>
        </is>
      </c>
      <c r="K2675" s="5" t="n">
        <v>1</v>
      </c>
      <c r="L2675" s="5" t="n">
        <v>40</v>
      </c>
      <c r="M2675" s="5" t="n">
        <v>3</v>
      </c>
      <c r="N2675" s="41" t="n">
        <v>27750</v>
      </c>
      <c r="O2675" s="41" t="n">
        <v>0</v>
      </c>
      <c r="P2675" s="41" t="n">
        <v>0</v>
      </c>
      <c r="Q2675" s="41" t="n">
        <v>1200</v>
      </c>
      <c r="R2675" s="41" t="n">
        <v>0</v>
      </c>
      <c r="S2675" s="28">
        <f>L2675*Settings!$C$7</f>
        <v/>
      </c>
      <c r="T2675" s="34">
        <f>O2675+P2675+Q2675+R2675</f>
        <v/>
      </c>
      <c r="U2675" s="34">
        <f>N2675+T2675</f>
        <v/>
      </c>
      <c r="V2675" s="33">
        <f>N2675/S2675</f>
        <v/>
      </c>
      <c r="W2675" s="33">
        <f>T2675/S2675</f>
        <v/>
      </c>
      <c r="X2675" s="33">
        <f>U2675/S2675</f>
        <v/>
      </c>
      <c r="Y2675" s="4">
        <f>IF(T2675&gt;0,1,0)</f>
        <v/>
      </c>
      <c r="Z2675" s="4">
        <f>INDEX('Job Evaluation'!$I$5:$I$40,MATCH(G2675,'Job Evaluation'!$A$5:$A$40,0))</f>
        <v/>
      </c>
      <c r="AA2675" s="4">
        <f>SUMPRODUCT(($C$2:$C$3444=C2675)*($X$2:$X$3444&lt;X2675))+SUMPRODUCT(($C$2:C2675=C2675)*($X$2:X2675=X2675))</f>
        <v/>
      </c>
      <c r="AB2675" s="4">
        <f>MIN(4,INT((AA2675-1)*4/COUNTIF($C$2:$C$3444,C2675))+1)</f>
        <v/>
      </c>
    </row>
    <row r="2676">
      <c r="A2676" s="5" t="inlineStr">
        <is>
          <t>W03113</t>
        </is>
      </c>
      <c r="B2676" s="5" t="inlineStr">
        <is>
          <t>IT · Milan</t>
        </is>
      </c>
      <c r="C2676" s="5" t="inlineStr">
        <is>
          <t>IT</t>
        </is>
      </c>
      <c r="D2676" s="5" t="inlineStr">
        <is>
          <t>Milan</t>
        </is>
      </c>
      <c r="E2676" s="5" t="inlineStr">
        <is>
          <t>Customer Service</t>
        </is>
      </c>
      <c r="F2676" s="5" t="inlineStr">
        <is>
          <t>L2</t>
        </is>
      </c>
      <c r="G2676" s="5" t="inlineStr">
        <is>
          <t>Customer Service L2</t>
        </is>
      </c>
      <c r="H2676" s="5" t="inlineStr">
        <is>
          <t>M</t>
        </is>
      </c>
      <c r="I2676" s="5" t="inlineStr">
        <is>
          <t>Permanent</t>
        </is>
      </c>
      <c r="J2676" s="5" t="inlineStr">
        <is>
          <t>Hybrid</t>
        </is>
      </c>
      <c r="K2676" s="5" t="n">
        <v>1</v>
      </c>
      <c r="L2676" s="5" t="n">
        <v>40</v>
      </c>
      <c r="M2676" s="5" t="n">
        <v>5</v>
      </c>
      <c r="N2676" s="41" t="n">
        <v>31250</v>
      </c>
      <c r="O2676" s="41" t="n">
        <v>0</v>
      </c>
      <c r="P2676" s="41" t="n">
        <v>0</v>
      </c>
      <c r="Q2676" s="41" t="n">
        <v>0</v>
      </c>
      <c r="R2676" s="41" t="n">
        <v>0</v>
      </c>
      <c r="S2676" s="28">
        <f>L2676*Settings!$C$7</f>
        <v/>
      </c>
      <c r="T2676" s="34">
        <f>O2676+P2676+Q2676+R2676</f>
        <v/>
      </c>
      <c r="U2676" s="34">
        <f>N2676+T2676</f>
        <v/>
      </c>
      <c r="V2676" s="33">
        <f>N2676/S2676</f>
        <v/>
      </c>
      <c r="W2676" s="33">
        <f>T2676/S2676</f>
        <v/>
      </c>
      <c r="X2676" s="33">
        <f>U2676/S2676</f>
        <v/>
      </c>
      <c r="Y2676" s="4">
        <f>IF(T2676&gt;0,1,0)</f>
        <v/>
      </c>
      <c r="Z2676" s="4">
        <f>INDEX('Job Evaluation'!$I$5:$I$40,MATCH(G2676,'Job Evaluation'!$A$5:$A$40,0))</f>
        <v/>
      </c>
      <c r="AA2676" s="4">
        <f>SUMPRODUCT(($C$2:$C$3444=C2676)*($X$2:$X$3444&lt;X2676))+SUMPRODUCT(($C$2:C2676=C2676)*($X$2:X2676=X2676))</f>
        <v/>
      </c>
      <c r="AB2676" s="4">
        <f>MIN(4,INT((AA2676-1)*4/COUNTIF($C$2:$C$3444,C2676))+1)</f>
        <v/>
      </c>
    </row>
    <row r="2677">
      <c r="A2677" s="5" t="inlineStr">
        <is>
          <t>W03114</t>
        </is>
      </c>
      <c r="B2677" s="5" t="inlineStr">
        <is>
          <t>DE · Munich</t>
        </is>
      </c>
      <c r="C2677" s="5" t="inlineStr">
        <is>
          <t>DE</t>
        </is>
      </c>
      <c r="D2677" s="5" t="inlineStr">
        <is>
          <t>Munich</t>
        </is>
      </c>
      <c r="E2677" s="5" t="inlineStr">
        <is>
          <t>Operations</t>
        </is>
      </c>
      <c r="F2677" s="5" t="inlineStr">
        <is>
          <t>L5</t>
        </is>
      </c>
      <c r="G2677" s="5" t="inlineStr">
        <is>
          <t>Operations L5</t>
        </is>
      </c>
      <c r="H2677" s="5" t="inlineStr">
        <is>
          <t>M</t>
        </is>
      </c>
      <c r="I2677" s="5" t="inlineStr">
        <is>
          <t>Permanent</t>
        </is>
      </c>
      <c r="J2677" s="5" t="inlineStr">
        <is>
          <t>Remote</t>
        </is>
      </c>
      <c r="K2677" s="5" t="n">
        <v>1</v>
      </c>
      <c r="L2677" s="5" t="n">
        <v>40</v>
      </c>
      <c r="M2677" s="5" t="n">
        <v>2</v>
      </c>
      <c r="N2677" s="41" t="n">
        <v>114400</v>
      </c>
      <c r="O2677" s="41" t="n">
        <v>7260</v>
      </c>
      <c r="P2677" s="41" t="n">
        <v>0</v>
      </c>
      <c r="Q2677" s="41" t="n">
        <v>0</v>
      </c>
      <c r="R2677" s="41" t="n">
        <v>7200</v>
      </c>
      <c r="S2677" s="28">
        <f>L2677*Settings!$C$7</f>
        <v/>
      </c>
      <c r="T2677" s="34">
        <f>O2677+P2677+Q2677+R2677</f>
        <v/>
      </c>
      <c r="U2677" s="34">
        <f>N2677+T2677</f>
        <v/>
      </c>
      <c r="V2677" s="33">
        <f>N2677/S2677</f>
        <v/>
      </c>
      <c r="W2677" s="33">
        <f>T2677/S2677</f>
        <v/>
      </c>
      <c r="X2677" s="33">
        <f>U2677/S2677</f>
        <v/>
      </c>
      <c r="Y2677" s="4">
        <f>IF(T2677&gt;0,1,0)</f>
        <v/>
      </c>
      <c r="Z2677" s="4">
        <f>INDEX('Job Evaluation'!$I$5:$I$40,MATCH(G2677,'Job Evaluation'!$A$5:$A$40,0))</f>
        <v/>
      </c>
      <c r="AA2677" s="4">
        <f>SUMPRODUCT(($C$2:$C$3444=C2677)*($X$2:$X$3444&lt;X2677))+SUMPRODUCT(($C$2:C2677=C2677)*($X$2:X2677=X2677))</f>
        <v/>
      </c>
      <c r="AB2677" s="4">
        <f>MIN(4,INT((AA2677-1)*4/COUNTIF($C$2:$C$3444,C2677))+1)</f>
        <v/>
      </c>
    </row>
    <row r="2678">
      <c r="A2678" s="5" t="inlineStr">
        <is>
          <t>W03115</t>
        </is>
      </c>
      <c r="B2678" s="5" t="inlineStr">
        <is>
          <t>IT · Milan</t>
        </is>
      </c>
      <c r="C2678" s="5" t="inlineStr">
        <is>
          <t>IT</t>
        </is>
      </c>
      <c r="D2678" s="5" t="inlineStr">
        <is>
          <t>Milan</t>
        </is>
      </c>
      <c r="E2678" s="5" t="inlineStr">
        <is>
          <t>Customer Service</t>
        </is>
      </c>
      <c r="F2678" s="5" t="inlineStr">
        <is>
          <t>L1</t>
        </is>
      </c>
      <c r="G2678" s="5" t="inlineStr">
        <is>
          <t>Customer Service L1</t>
        </is>
      </c>
      <c r="H2678" s="5" t="inlineStr">
        <is>
          <t>F</t>
        </is>
      </c>
      <c r="I2678" s="5" t="inlineStr">
        <is>
          <t>Permanent</t>
        </is>
      </c>
      <c r="J2678" s="5" t="inlineStr">
        <is>
          <t>Remote</t>
        </is>
      </c>
      <c r="K2678" s="5" t="n">
        <v>1</v>
      </c>
      <c r="L2678" s="5" t="n">
        <v>40</v>
      </c>
      <c r="M2678" s="5" t="n">
        <v>4</v>
      </c>
      <c r="N2678" s="41" t="n">
        <v>22200</v>
      </c>
      <c r="O2678" s="41" t="n">
        <v>0</v>
      </c>
      <c r="P2678" s="41" t="n">
        <v>0</v>
      </c>
      <c r="Q2678" s="41" t="n">
        <v>0</v>
      </c>
      <c r="R2678" s="41" t="n">
        <v>0</v>
      </c>
      <c r="S2678" s="28">
        <f>L2678*Settings!$C$7</f>
        <v/>
      </c>
      <c r="T2678" s="34">
        <f>O2678+P2678+Q2678+R2678</f>
        <v/>
      </c>
      <c r="U2678" s="34">
        <f>N2678+T2678</f>
        <v/>
      </c>
      <c r="V2678" s="33">
        <f>N2678/S2678</f>
        <v/>
      </c>
      <c r="W2678" s="33">
        <f>T2678/S2678</f>
        <v/>
      </c>
      <c r="X2678" s="33">
        <f>U2678/S2678</f>
        <v/>
      </c>
      <c r="Y2678" s="4">
        <f>IF(T2678&gt;0,1,0)</f>
        <v/>
      </c>
      <c r="Z2678" s="4">
        <f>INDEX('Job Evaluation'!$I$5:$I$40,MATCH(G2678,'Job Evaluation'!$A$5:$A$40,0))</f>
        <v/>
      </c>
      <c r="AA2678" s="4">
        <f>SUMPRODUCT(($C$2:$C$3444=C2678)*($X$2:$X$3444&lt;X2678))+SUMPRODUCT(($C$2:C2678=C2678)*($X$2:X2678=X2678))</f>
        <v/>
      </c>
      <c r="AB2678" s="4">
        <f>MIN(4,INT((AA2678-1)*4/COUNTIF($C$2:$C$3444,C2678))+1)</f>
        <v/>
      </c>
    </row>
    <row r="2679">
      <c r="A2679" s="5" t="inlineStr">
        <is>
          <t>W03116</t>
        </is>
      </c>
      <c r="B2679" s="5" t="inlineStr">
        <is>
          <t>PL · Kraków</t>
        </is>
      </c>
      <c r="C2679" s="5" t="inlineStr">
        <is>
          <t>PL</t>
        </is>
      </c>
      <c r="D2679" s="5" t="inlineStr">
        <is>
          <t>Krakow</t>
        </is>
      </c>
      <c r="E2679" s="5" t="inlineStr">
        <is>
          <t>Operations</t>
        </is>
      </c>
      <c r="F2679" s="5" t="inlineStr">
        <is>
          <t>L1</t>
        </is>
      </c>
      <c r="G2679" s="5" t="inlineStr">
        <is>
          <t>Operations L1</t>
        </is>
      </c>
      <c r="H2679" s="5" t="inlineStr">
        <is>
          <t>F</t>
        </is>
      </c>
      <c r="I2679" s="5" t="inlineStr">
        <is>
          <t>Permanent</t>
        </is>
      </c>
      <c r="J2679" s="5" t="inlineStr">
        <is>
          <t>Hybrid</t>
        </is>
      </c>
      <c r="K2679" s="5" t="n">
        <v>1</v>
      </c>
      <c r="L2679" s="5" t="n">
        <v>40</v>
      </c>
      <c r="M2679" s="5" t="n">
        <v>3</v>
      </c>
      <c r="N2679" s="41" t="n">
        <v>15000</v>
      </c>
      <c r="O2679" s="41" t="n">
        <v>0</v>
      </c>
      <c r="P2679" s="41" t="n">
        <v>0</v>
      </c>
      <c r="Q2679" s="41" t="n">
        <v>0</v>
      </c>
      <c r="R2679" s="41" t="n">
        <v>0</v>
      </c>
      <c r="S2679" s="28">
        <f>L2679*Settings!$C$7</f>
        <v/>
      </c>
      <c r="T2679" s="34">
        <f>O2679+P2679+Q2679+R2679</f>
        <v/>
      </c>
      <c r="U2679" s="34">
        <f>N2679+T2679</f>
        <v/>
      </c>
      <c r="V2679" s="33">
        <f>N2679/S2679</f>
        <v/>
      </c>
      <c r="W2679" s="33">
        <f>T2679/S2679</f>
        <v/>
      </c>
      <c r="X2679" s="33">
        <f>U2679/S2679</f>
        <v/>
      </c>
      <c r="Y2679" s="4">
        <f>IF(T2679&gt;0,1,0)</f>
        <v/>
      </c>
      <c r="Z2679" s="4">
        <f>INDEX('Job Evaluation'!$I$5:$I$40,MATCH(G2679,'Job Evaluation'!$A$5:$A$40,0))</f>
        <v/>
      </c>
      <c r="AA2679" s="4">
        <f>SUMPRODUCT(($C$2:$C$3444=C2679)*($X$2:$X$3444&lt;X2679))+SUMPRODUCT(($C$2:C2679=C2679)*($X$2:X2679=X2679))</f>
        <v/>
      </c>
      <c r="AB2679" s="4">
        <f>MIN(4,INT((AA2679-1)*4/COUNTIF($C$2:$C$3444,C2679))+1)</f>
        <v/>
      </c>
    </row>
    <row r="2680">
      <c r="A2680" s="5" t="inlineStr">
        <is>
          <t>W03117</t>
        </is>
      </c>
      <c r="B2680" s="5" t="inlineStr">
        <is>
          <t>PL · Kraków</t>
        </is>
      </c>
      <c r="C2680" s="5" t="inlineStr">
        <is>
          <t>PL</t>
        </is>
      </c>
      <c r="D2680" s="5" t="inlineStr">
        <is>
          <t>Krakow</t>
        </is>
      </c>
      <c r="E2680" s="5" t="inlineStr">
        <is>
          <t>Operations</t>
        </is>
      </c>
      <c r="F2680" s="5" t="inlineStr">
        <is>
          <t>L1</t>
        </is>
      </c>
      <c r="G2680" s="5" t="inlineStr">
        <is>
          <t>Operations L1</t>
        </is>
      </c>
      <c r="H2680" s="5" t="inlineStr">
        <is>
          <t>F</t>
        </is>
      </c>
      <c r="I2680" s="5" t="inlineStr">
        <is>
          <t>Permanent</t>
        </is>
      </c>
      <c r="J2680" s="5" t="inlineStr">
        <is>
          <t>Remote</t>
        </is>
      </c>
      <c r="K2680" s="5" t="n">
        <v>1</v>
      </c>
      <c r="L2680" s="5" t="n">
        <v>40</v>
      </c>
      <c r="M2680" s="5" t="n">
        <v>4</v>
      </c>
      <c r="N2680" s="41" t="n">
        <v>20100</v>
      </c>
      <c r="O2680" s="41" t="n">
        <v>0</v>
      </c>
      <c r="P2680" s="41" t="n">
        <v>0</v>
      </c>
      <c r="Q2680" s="41" t="n">
        <v>0</v>
      </c>
      <c r="R2680" s="41" t="n">
        <v>0</v>
      </c>
      <c r="S2680" s="28">
        <f>L2680*Settings!$C$7</f>
        <v/>
      </c>
      <c r="T2680" s="34">
        <f>O2680+P2680+Q2680+R2680</f>
        <v/>
      </c>
      <c r="U2680" s="34">
        <f>N2680+T2680</f>
        <v/>
      </c>
      <c r="V2680" s="33">
        <f>N2680/S2680</f>
        <v/>
      </c>
      <c r="W2680" s="33">
        <f>T2680/S2680</f>
        <v/>
      </c>
      <c r="X2680" s="33">
        <f>U2680/S2680</f>
        <v/>
      </c>
      <c r="Y2680" s="4">
        <f>IF(T2680&gt;0,1,0)</f>
        <v/>
      </c>
      <c r="Z2680" s="4">
        <f>INDEX('Job Evaluation'!$I$5:$I$40,MATCH(G2680,'Job Evaluation'!$A$5:$A$40,0))</f>
        <v/>
      </c>
      <c r="AA2680" s="4">
        <f>SUMPRODUCT(($C$2:$C$3444=C2680)*($X$2:$X$3444&lt;X2680))+SUMPRODUCT(($C$2:C2680=C2680)*($X$2:X2680=X2680))</f>
        <v/>
      </c>
      <c r="AB2680" s="4">
        <f>MIN(4,INT((AA2680-1)*4/COUNTIF($C$2:$C$3444,C2680))+1)</f>
        <v/>
      </c>
    </row>
    <row r="2681">
      <c r="A2681" s="5" t="inlineStr">
        <is>
          <t>W03118</t>
        </is>
      </c>
      <c r="B2681" s="5" t="inlineStr">
        <is>
          <t>PL · Kraków</t>
        </is>
      </c>
      <c r="C2681" s="5" t="inlineStr">
        <is>
          <t>PL</t>
        </is>
      </c>
      <c r="D2681" s="5" t="inlineStr">
        <is>
          <t>Krakow</t>
        </is>
      </c>
      <c r="E2681" s="5" t="inlineStr">
        <is>
          <t>Tech</t>
        </is>
      </c>
      <c r="F2681" s="5" t="inlineStr">
        <is>
          <t>L2</t>
        </is>
      </c>
      <c r="G2681" s="5" t="inlineStr">
        <is>
          <t>Tech L2</t>
        </is>
      </c>
      <c r="H2681" s="5" t="inlineStr">
        <is>
          <t>F</t>
        </is>
      </c>
      <c r="I2681" s="5" t="inlineStr">
        <is>
          <t>Permanent</t>
        </is>
      </c>
      <c r="J2681" s="5" t="inlineStr">
        <is>
          <t>Hybrid</t>
        </is>
      </c>
      <c r="K2681" s="5" t="n">
        <v>1</v>
      </c>
      <c r="L2681" s="5" t="n">
        <v>40</v>
      </c>
      <c r="M2681" s="5" t="n">
        <v>4</v>
      </c>
      <c r="N2681" s="41" t="n">
        <v>32150</v>
      </c>
      <c r="O2681" s="41" t="n">
        <v>0</v>
      </c>
      <c r="P2681" s="41" t="n">
        <v>0</v>
      </c>
      <c r="Q2681" s="41" t="n">
        <v>0</v>
      </c>
      <c r="R2681" s="41" t="n">
        <v>0</v>
      </c>
      <c r="S2681" s="28">
        <f>L2681*Settings!$C$7</f>
        <v/>
      </c>
      <c r="T2681" s="34">
        <f>O2681+P2681+Q2681+R2681</f>
        <v/>
      </c>
      <c r="U2681" s="34">
        <f>N2681+T2681</f>
        <v/>
      </c>
      <c r="V2681" s="33">
        <f>N2681/S2681</f>
        <v/>
      </c>
      <c r="W2681" s="33">
        <f>T2681/S2681</f>
        <v/>
      </c>
      <c r="X2681" s="33">
        <f>U2681/S2681</f>
        <v/>
      </c>
      <c r="Y2681" s="4">
        <f>IF(T2681&gt;0,1,0)</f>
        <v/>
      </c>
      <c r="Z2681" s="4">
        <f>INDEX('Job Evaluation'!$I$5:$I$40,MATCH(G2681,'Job Evaluation'!$A$5:$A$40,0))</f>
        <v/>
      </c>
      <c r="AA2681" s="4">
        <f>SUMPRODUCT(($C$2:$C$3444=C2681)*($X$2:$X$3444&lt;X2681))+SUMPRODUCT(($C$2:C2681=C2681)*($X$2:X2681=X2681))</f>
        <v/>
      </c>
      <c r="AB2681" s="4">
        <f>MIN(4,INT((AA2681-1)*4/COUNTIF($C$2:$C$3444,C2681))+1)</f>
        <v/>
      </c>
    </row>
    <row r="2682">
      <c r="A2682" s="5" t="inlineStr">
        <is>
          <t>W03119</t>
        </is>
      </c>
      <c r="B2682" s="5" t="inlineStr">
        <is>
          <t>DE · Munich</t>
        </is>
      </c>
      <c r="C2682" s="5" t="inlineStr">
        <is>
          <t>DE</t>
        </is>
      </c>
      <c r="D2682" s="5" t="inlineStr">
        <is>
          <t>Munich</t>
        </is>
      </c>
      <c r="E2682" s="5" t="inlineStr">
        <is>
          <t>Sales</t>
        </is>
      </c>
      <c r="F2682" s="5" t="inlineStr">
        <is>
          <t>L3</t>
        </is>
      </c>
      <c r="G2682" s="5" t="inlineStr">
        <is>
          <t>Sales L3</t>
        </is>
      </c>
      <c r="H2682" s="5" t="inlineStr">
        <is>
          <t>M</t>
        </is>
      </c>
      <c r="I2682" s="5" t="inlineStr">
        <is>
          <t>Permanent</t>
        </is>
      </c>
      <c r="J2682" s="5" t="inlineStr">
        <is>
          <t>Hybrid</t>
        </is>
      </c>
      <c r="K2682" s="5" t="n">
        <v>1</v>
      </c>
      <c r="L2682" s="5" t="n">
        <v>40</v>
      </c>
      <c r="M2682" s="5" t="n">
        <v>4</v>
      </c>
      <c r="N2682" s="41" t="n">
        <v>68700</v>
      </c>
      <c r="O2682" s="41" t="n">
        <v>3760</v>
      </c>
      <c r="P2682" s="41" t="n">
        <v>13330</v>
      </c>
      <c r="Q2682" s="41" t="n">
        <v>0</v>
      </c>
      <c r="R2682" s="41" t="n">
        <v>0</v>
      </c>
      <c r="S2682" s="28">
        <f>L2682*Settings!$C$7</f>
        <v/>
      </c>
      <c r="T2682" s="34">
        <f>O2682+P2682+Q2682+R2682</f>
        <v/>
      </c>
      <c r="U2682" s="34">
        <f>N2682+T2682</f>
        <v/>
      </c>
      <c r="V2682" s="33">
        <f>N2682/S2682</f>
        <v/>
      </c>
      <c r="W2682" s="33">
        <f>T2682/S2682</f>
        <v/>
      </c>
      <c r="X2682" s="33">
        <f>U2682/S2682</f>
        <v/>
      </c>
      <c r="Y2682" s="4">
        <f>IF(T2682&gt;0,1,0)</f>
        <v/>
      </c>
      <c r="Z2682" s="4">
        <f>INDEX('Job Evaluation'!$I$5:$I$40,MATCH(G2682,'Job Evaluation'!$A$5:$A$40,0))</f>
        <v/>
      </c>
      <c r="AA2682" s="4">
        <f>SUMPRODUCT(($C$2:$C$3444=C2682)*($X$2:$X$3444&lt;X2682))+SUMPRODUCT(($C$2:C2682=C2682)*($X$2:X2682=X2682))</f>
        <v/>
      </c>
      <c r="AB2682" s="4">
        <f>MIN(4,INT((AA2682-1)*4/COUNTIF($C$2:$C$3444,C2682))+1)</f>
        <v/>
      </c>
    </row>
    <row r="2683">
      <c r="A2683" s="5" t="inlineStr">
        <is>
          <t>W03120</t>
        </is>
      </c>
      <c r="B2683" s="5" t="inlineStr">
        <is>
          <t>DE · Munich</t>
        </is>
      </c>
      <c r="C2683" s="5" t="inlineStr">
        <is>
          <t>DE</t>
        </is>
      </c>
      <c r="D2683" s="5" t="inlineStr">
        <is>
          <t>Munich</t>
        </is>
      </c>
      <c r="E2683" s="5" t="inlineStr">
        <is>
          <t>Customer Service</t>
        </is>
      </c>
      <c r="F2683" s="5" t="inlineStr">
        <is>
          <t>L1</t>
        </is>
      </c>
      <c r="G2683" s="5" t="inlineStr">
        <is>
          <t>Customer Service L1</t>
        </is>
      </c>
      <c r="H2683" s="5" t="inlineStr">
        <is>
          <t>M</t>
        </is>
      </c>
      <c r="I2683" s="5" t="inlineStr">
        <is>
          <t>Permanent</t>
        </is>
      </c>
      <c r="J2683" s="5" t="inlineStr">
        <is>
          <t>Hybrid</t>
        </is>
      </c>
      <c r="K2683" s="5" t="n">
        <v>1</v>
      </c>
      <c r="L2683" s="5" t="n">
        <v>40</v>
      </c>
      <c r="M2683" s="5" t="n">
        <v>4</v>
      </c>
      <c r="N2683" s="41" t="n">
        <v>33100</v>
      </c>
      <c r="O2683" s="41" t="n">
        <v>0</v>
      </c>
      <c r="P2683" s="41" t="n">
        <v>0</v>
      </c>
      <c r="Q2683" s="41" t="n">
        <v>0</v>
      </c>
      <c r="R2683" s="41" t="n">
        <v>0</v>
      </c>
      <c r="S2683" s="28">
        <f>L2683*Settings!$C$7</f>
        <v/>
      </c>
      <c r="T2683" s="34">
        <f>O2683+P2683+Q2683+R2683</f>
        <v/>
      </c>
      <c r="U2683" s="34">
        <f>N2683+T2683</f>
        <v/>
      </c>
      <c r="V2683" s="33">
        <f>N2683/S2683</f>
        <v/>
      </c>
      <c r="W2683" s="33">
        <f>T2683/S2683</f>
        <v/>
      </c>
      <c r="X2683" s="33">
        <f>U2683/S2683</f>
        <v/>
      </c>
      <c r="Y2683" s="4">
        <f>IF(T2683&gt;0,1,0)</f>
        <v/>
      </c>
      <c r="Z2683" s="4">
        <f>INDEX('Job Evaluation'!$I$5:$I$40,MATCH(G2683,'Job Evaluation'!$A$5:$A$40,0))</f>
        <v/>
      </c>
      <c r="AA2683" s="4">
        <f>SUMPRODUCT(($C$2:$C$3444=C2683)*($X$2:$X$3444&lt;X2683))+SUMPRODUCT(($C$2:C2683=C2683)*($X$2:X2683=X2683))</f>
        <v/>
      </c>
      <c r="AB2683" s="4">
        <f>MIN(4,INT((AA2683-1)*4/COUNTIF($C$2:$C$3444,C2683))+1)</f>
        <v/>
      </c>
    </row>
    <row r="2684">
      <c r="A2684" s="5" t="inlineStr">
        <is>
          <t>W03121</t>
        </is>
      </c>
      <c r="B2684" s="5" t="inlineStr">
        <is>
          <t>DE · Munich</t>
        </is>
      </c>
      <c r="C2684" s="5" t="inlineStr">
        <is>
          <t>DE</t>
        </is>
      </c>
      <c r="D2684" s="5" t="inlineStr">
        <is>
          <t>Munich</t>
        </is>
      </c>
      <c r="E2684" s="5" t="inlineStr">
        <is>
          <t>Customer Service</t>
        </is>
      </c>
      <c r="F2684" s="5" t="inlineStr">
        <is>
          <t>L1</t>
        </is>
      </c>
      <c r="G2684" s="5" t="inlineStr">
        <is>
          <t>Customer Service L1</t>
        </is>
      </c>
      <c r="H2684" s="5" t="inlineStr">
        <is>
          <t>M</t>
        </is>
      </c>
      <c r="I2684" s="5" t="inlineStr">
        <is>
          <t>Permanent</t>
        </is>
      </c>
      <c r="J2684" s="5" t="inlineStr">
        <is>
          <t>Remote</t>
        </is>
      </c>
      <c r="K2684" s="5" t="n">
        <v>1</v>
      </c>
      <c r="L2684" s="5" t="n">
        <v>40</v>
      </c>
      <c r="M2684" s="5" t="n">
        <v>2</v>
      </c>
      <c r="N2684" s="41" t="n">
        <v>31800</v>
      </c>
      <c r="O2684" s="41" t="n">
        <v>0</v>
      </c>
      <c r="P2684" s="41" t="n">
        <v>0</v>
      </c>
      <c r="Q2684" s="41" t="n">
        <v>0</v>
      </c>
      <c r="R2684" s="41" t="n">
        <v>0</v>
      </c>
      <c r="S2684" s="28">
        <f>L2684*Settings!$C$7</f>
        <v/>
      </c>
      <c r="T2684" s="34">
        <f>O2684+P2684+Q2684+R2684</f>
        <v/>
      </c>
      <c r="U2684" s="34">
        <f>N2684+T2684</f>
        <v/>
      </c>
      <c r="V2684" s="33">
        <f>N2684/S2684</f>
        <v/>
      </c>
      <c r="W2684" s="33">
        <f>T2684/S2684</f>
        <v/>
      </c>
      <c r="X2684" s="33">
        <f>U2684/S2684</f>
        <v/>
      </c>
      <c r="Y2684" s="4">
        <f>IF(T2684&gt;0,1,0)</f>
        <v/>
      </c>
      <c r="Z2684" s="4">
        <f>INDEX('Job Evaluation'!$I$5:$I$40,MATCH(G2684,'Job Evaluation'!$A$5:$A$40,0))</f>
        <v/>
      </c>
      <c r="AA2684" s="4">
        <f>SUMPRODUCT(($C$2:$C$3444=C2684)*($X$2:$X$3444&lt;X2684))+SUMPRODUCT(($C$2:C2684=C2684)*($X$2:X2684=X2684))</f>
        <v/>
      </c>
      <c r="AB2684" s="4">
        <f>MIN(4,INT((AA2684-1)*4/COUNTIF($C$2:$C$3444,C2684))+1)</f>
        <v/>
      </c>
    </row>
    <row r="2685">
      <c r="A2685" s="5" t="inlineStr">
        <is>
          <t>W03123</t>
        </is>
      </c>
      <c r="B2685" s="5" t="inlineStr">
        <is>
          <t>DE · Munich</t>
        </is>
      </c>
      <c r="C2685" s="5" t="inlineStr">
        <is>
          <t>DE</t>
        </is>
      </c>
      <c r="D2685" s="5" t="inlineStr">
        <is>
          <t>Munich</t>
        </is>
      </c>
      <c r="E2685" s="5" t="inlineStr">
        <is>
          <t>HR</t>
        </is>
      </c>
      <c r="F2685" s="5" t="inlineStr">
        <is>
          <t>L2</t>
        </is>
      </c>
      <c r="G2685" s="5" t="inlineStr">
        <is>
          <t>HR L2</t>
        </is>
      </c>
      <c r="H2685" s="5" t="inlineStr">
        <is>
          <t>F</t>
        </is>
      </c>
      <c r="I2685" s="5" t="inlineStr">
        <is>
          <t>Permanent</t>
        </is>
      </c>
      <c r="J2685" s="5" t="inlineStr">
        <is>
          <t>Onsite</t>
        </is>
      </c>
      <c r="K2685" s="5" t="n">
        <v>1</v>
      </c>
      <c r="L2685" s="5" t="n">
        <v>40</v>
      </c>
      <c r="M2685" s="5" t="n">
        <v>3</v>
      </c>
      <c r="N2685" s="41" t="n">
        <v>51200</v>
      </c>
      <c r="O2685" s="41" t="n">
        <v>0</v>
      </c>
      <c r="P2685" s="41" t="n">
        <v>0</v>
      </c>
      <c r="Q2685" s="41" t="n">
        <v>0</v>
      </c>
      <c r="R2685" s="41" t="n">
        <v>0</v>
      </c>
      <c r="S2685" s="28">
        <f>L2685*Settings!$C$7</f>
        <v/>
      </c>
      <c r="T2685" s="34">
        <f>O2685+P2685+Q2685+R2685</f>
        <v/>
      </c>
      <c r="U2685" s="34">
        <f>N2685+T2685</f>
        <v/>
      </c>
      <c r="V2685" s="33">
        <f>N2685/S2685</f>
        <v/>
      </c>
      <c r="W2685" s="33">
        <f>T2685/S2685</f>
        <v/>
      </c>
      <c r="X2685" s="33">
        <f>U2685/S2685</f>
        <v/>
      </c>
      <c r="Y2685" s="4">
        <f>IF(T2685&gt;0,1,0)</f>
        <v/>
      </c>
      <c r="Z2685" s="4">
        <f>INDEX('Job Evaluation'!$I$5:$I$40,MATCH(G2685,'Job Evaluation'!$A$5:$A$40,0))</f>
        <v/>
      </c>
      <c r="AA2685" s="4">
        <f>SUMPRODUCT(($C$2:$C$3444=C2685)*($X$2:$X$3444&lt;X2685))+SUMPRODUCT(($C$2:C2685=C2685)*($X$2:X2685=X2685))</f>
        <v/>
      </c>
      <c r="AB2685" s="4">
        <f>MIN(4,INT((AA2685-1)*4/COUNTIF($C$2:$C$3444,C2685))+1)</f>
        <v/>
      </c>
    </row>
    <row r="2686">
      <c r="A2686" s="5" t="inlineStr">
        <is>
          <t>W03124</t>
        </is>
      </c>
      <c r="B2686" s="5" t="inlineStr">
        <is>
          <t>PL · Kraków</t>
        </is>
      </c>
      <c r="C2686" s="5" t="inlineStr">
        <is>
          <t>PL</t>
        </is>
      </c>
      <c r="D2686" s="5" t="inlineStr">
        <is>
          <t>Krakow</t>
        </is>
      </c>
      <c r="E2686" s="5" t="inlineStr">
        <is>
          <t>HR</t>
        </is>
      </c>
      <c r="F2686" s="5" t="inlineStr">
        <is>
          <t>L1</t>
        </is>
      </c>
      <c r="G2686" s="5" t="inlineStr">
        <is>
          <t>HR L1</t>
        </is>
      </c>
      <c r="H2686" s="5" t="inlineStr">
        <is>
          <t>F</t>
        </is>
      </c>
      <c r="I2686" s="5" t="inlineStr">
        <is>
          <t>Permanent</t>
        </is>
      </c>
      <c r="J2686" s="5" t="inlineStr">
        <is>
          <t>Onsite</t>
        </is>
      </c>
      <c r="K2686" s="5" t="n">
        <v>1</v>
      </c>
      <c r="L2686" s="5" t="n">
        <v>40</v>
      </c>
      <c r="M2686" s="5" t="n">
        <v>4</v>
      </c>
      <c r="N2686" s="41" t="n">
        <v>17950</v>
      </c>
      <c r="O2686" s="41" t="n">
        <v>0</v>
      </c>
      <c r="P2686" s="41" t="n">
        <v>0</v>
      </c>
      <c r="Q2686" s="41" t="n">
        <v>0</v>
      </c>
      <c r="R2686" s="41" t="n">
        <v>0</v>
      </c>
      <c r="S2686" s="28">
        <f>L2686*Settings!$C$7</f>
        <v/>
      </c>
      <c r="T2686" s="34">
        <f>O2686+P2686+Q2686+R2686</f>
        <v/>
      </c>
      <c r="U2686" s="34">
        <f>N2686+T2686</f>
        <v/>
      </c>
      <c r="V2686" s="33">
        <f>N2686/S2686</f>
        <v/>
      </c>
      <c r="W2686" s="33">
        <f>T2686/S2686</f>
        <v/>
      </c>
      <c r="X2686" s="33">
        <f>U2686/S2686</f>
        <v/>
      </c>
      <c r="Y2686" s="4">
        <f>IF(T2686&gt;0,1,0)</f>
        <v/>
      </c>
      <c r="Z2686" s="4">
        <f>INDEX('Job Evaluation'!$I$5:$I$40,MATCH(G2686,'Job Evaluation'!$A$5:$A$40,0))</f>
        <v/>
      </c>
      <c r="AA2686" s="4">
        <f>SUMPRODUCT(($C$2:$C$3444=C2686)*($X$2:$X$3444&lt;X2686))+SUMPRODUCT(($C$2:C2686=C2686)*($X$2:X2686=X2686))</f>
        <v/>
      </c>
      <c r="AB2686" s="4">
        <f>MIN(4,INT((AA2686-1)*4/COUNTIF($C$2:$C$3444,C2686))+1)</f>
        <v/>
      </c>
    </row>
    <row r="2687">
      <c r="A2687" s="5" t="inlineStr">
        <is>
          <t>W03125</t>
        </is>
      </c>
      <c r="B2687" s="5" t="inlineStr">
        <is>
          <t>PL · Kraków</t>
        </is>
      </c>
      <c r="C2687" s="5" t="inlineStr">
        <is>
          <t>PL</t>
        </is>
      </c>
      <c r="D2687" s="5" t="inlineStr">
        <is>
          <t>Krakow</t>
        </is>
      </c>
      <c r="E2687" s="5" t="inlineStr">
        <is>
          <t>Customer Service</t>
        </is>
      </c>
      <c r="F2687" s="5" t="inlineStr">
        <is>
          <t>L1</t>
        </is>
      </c>
      <c r="G2687" s="5" t="inlineStr">
        <is>
          <t>Customer Service L1</t>
        </is>
      </c>
      <c r="H2687" s="5" t="inlineStr">
        <is>
          <t>M</t>
        </is>
      </c>
      <c r="I2687" s="5" t="inlineStr">
        <is>
          <t>Permanent</t>
        </is>
      </c>
      <c r="J2687" s="5" t="inlineStr">
        <is>
          <t>Hybrid</t>
        </is>
      </c>
      <c r="K2687" s="5" t="n">
        <v>1</v>
      </c>
      <c r="L2687" s="5" t="n">
        <v>40</v>
      </c>
      <c r="M2687" s="5" t="n">
        <v>3</v>
      </c>
      <c r="N2687" s="41" t="n">
        <v>19300</v>
      </c>
      <c r="O2687" s="41" t="n">
        <v>0</v>
      </c>
      <c r="P2687" s="41" t="n">
        <v>0</v>
      </c>
      <c r="Q2687" s="41" t="n">
        <v>0</v>
      </c>
      <c r="R2687" s="41" t="n">
        <v>0</v>
      </c>
      <c r="S2687" s="28">
        <f>L2687*Settings!$C$7</f>
        <v/>
      </c>
      <c r="T2687" s="34">
        <f>O2687+P2687+Q2687+R2687</f>
        <v/>
      </c>
      <c r="U2687" s="34">
        <f>N2687+T2687</f>
        <v/>
      </c>
      <c r="V2687" s="33">
        <f>N2687/S2687</f>
        <v/>
      </c>
      <c r="W2687" s="33">
        <f>T2687/S2687</f>
        <v/>
      </c>
      <c r="X2687" s="33">
        <f>U2687/S2687</f>
        <v/>
      </c>
      <c r="Y2687" s="4">
        <f>IF(T2687&gt;0,1,0)</f>
        <v/>
      </c>
      <c r="Z2687" s="4">
        <f>INDEX('Job Evaluation'!$I$5:$I$40,MATCH(G2687,'Job Evaluation'!$A$5:$A$40,0))</f>
        <v/>
      </c>
      <c r="AA2687" s="4">
        <f>SUMPRODUCT(($C$2:$C$3444=C2687)*($X$2:$X$3444&lt;X2687))+SUMPRODUCT(($C$2:C2687=C2687)*($X$2:X2687=X2687))</f>
        <v/>
      </c>
      <c r="AB2687" s="4">
        <f>MIN(4,INT((AA2687-1)*4/COUNTIF($C$2:$C$3444,C2687))+1)</f>
        <v/>
      </c>
    </row>
    <row r="2688">
      <c r="A2688" s="5" t="inlineStr">
        <is>
          <t>W03126</t>
        </is>
      </c>
      <c r="B2688" s="5" t="inlineStr">
        <is>
          <t>IT · Milan</t>
        </is>
      </c>
      <c r="C2688" s="5" t="inlineStr">
        <is>
          <t>IT</t>
        </is>
      </c>
      <c r="D2688" s="5" t="inlineStr">
        <is>
          <t>Milan</t>
        </is>
      </c>
      <c r="E2688" s="5" t="inlineStr">
        <is>
          <t>Customer Service</t>
        </is>
      </c>
      <c r="F2688" s="5" t="inlineStr">
        <is>
          <t>L4</t>
        </is>
      </c>
      <c r="G2688" s="5" t="inlineStr">
        <is>
          <t>Customer Service L4</t>
        </is>
      </c>
      <c r="H2688" s="5" t="inlineStr">
        <is>
          <t>F</t>
        </is>
      </c>
      <c r="I2688" s="5" t="inlineStr">
        <is>
          <t>Permanent</t>
        </is>
      </c>
      <c r="J2688" s="5" t="inlineStr">
        <is>
          <t>Remote</t>
        </is>
      </c>
      <c r="K2688" s="5" t="n">
        <v>1</v>
      </c>
      <c r="L2688" s="5" t="n">
        <v>40</v>
      </c>
      <c r="M2688" s="5" t="n">
        <v>3</v>
      </c>
      <c r="N2688" s="41" t="n">
        <v>48350</v>
      </c>
      <c r="O2688" s="41" t="n">
        <v>4020</v>
      </c>
      <c r="P2688" s="41" t="n">
        <v>0</v>
      </c>
      <c r="Q2688" s="41" t="n">
        <v>0</v>
      </c>
      <c r="R2688" s="41" t="n">
        <v>0</v>
      </c>
      <c r="S2688" s="28">
        <f>L2688*Settings!$C$7</f>
        <v/>
      </c>
      <c r="T2688" s="34">
        <f>O2688+P2688+Q2688+R2688</f>
        <v/>
      </c>
      <c r="U2688" s="34">
        <f>N2688+T2688</f>
        <v/>
      </c>
      <c r="V2688" s="33">
        <f>N2688/S2688</f>
        <v/>
      </c>
      <c r="W2688" s="33">
        <f>T2688/S2688</f>
        <v/>
      </c>
      <c r="X2688" s="33">
        <f>U2688/S2688</f>
        <v/>
      </c>
      <c r="Y2688" s="4">
        <f>IF(T2688&gt;0,1,0)</f>
        <v/>
      </c>
      <c r="Z2688" s="4">
        <f>INDEX('Job Evaluation'!$I$5:$I$40,MATCH(G2688,'Job Evaluation'!$A$5:$A$40,0))</f>
        <v/>
      </c>
      <c r="AA2688" s="4">
        <f>SUMPRODUCT(($C$2:$C$3444=C2688)*($X$2:$X$3444&lt;X2688))+SUMPRODUCT(($C$2:C2688=C2688)*($X$2:X2688=X2688))</f>
        <v/>
      </c>
      <c r="AB2688" s="4">
        <f>MIN(4,INT((AA2688-1)*4/COUNTIF($C$2:$C$3444,C2688))+1)</f>
        <v/>
      </c>
    </row>
    <row r="2689">
      <c r="A2689" s="5" t="inlineStr">
        <is>
          <t>W03127</t>
        </is>
      </c>
      <c r="B2689" s="5" t="inlineStr">
        <is>
          <t>PL · Kraków</t>
        </is>
      </c>
      <c r="C2689" s="5" t="inlineStr">
        <is>
          <t>PL</t>
        </is>
      </c>
      <c r="D2689" s="5" t="inlineStr">
        <is>
          <t>Krakow</t>
        </is>
      </c>
      <c r="E2689" s="5" t="inlineStr">
        <is>
          <t>Customer Service</t>
        </is>
      </c>
      <c r="F2689" s="5" t="inlineStr">
        <is>
          <t>L3</t>
        </is>
      </c>
      <c r="G2689" s="5" t="inlineStr">
        <is>
          <t>Customer Service L3</t>
        </is>
      </c>
      <c r="H2689" s="5" t="inlineStr">
        <is>
          <t>F</t>
        </is>
      </c>
      <c r="I2689" s="5" t="inlineStr">
        <is>
          <t>Fixed-term</t>
        </is>
      </c>
      <c r="J2689" s="5" t="inlineStr">
        <is>
          <t>Hybrid</t>
        </is>
      </c>
      <c r="K2689" s="5" t="n">
        <v>1</v>
      </c>
      <c r="L2689" s="5" t="n">
        <v>40</v>
      </c>
      <c r="M2689" s="5" t="n">
        <v>3</v>
      </c>
      <c r="N2689" s="41" t="n">
        <v>31100</v>
      </c>
      <c r="O2689" s="41" t="n">
        <v>1570</v>
      </c>
      <c r="P2689" s="41" t="n">
        <v>0</v>
      </c>
      <c r="Q2689" s="41" t="n">
        <v>0</v>
      </c>
      <c r="R2689" s="41" t="n">
        <v>0</v>
      </c>
      <c r="S2689" s="28">
        <f>L2689*Settings!$C$7</f>
        <v/>
      </c>
      <c r="T2689" s="34">
        <f>O2689+P2689+Q2689+R2689</f>
        <v/>
      </c>
      <c r="U2689" s="34">
        <f>N2689+T2689</f>
        <v/>
      </c>
      <c r="V2689" s="33">
        <f>N2689/S2689</f>
        <v/>
      </c>
      <c r="W2689" s="33">
        <f>T2689/S2689</f>
        <v/>
      </c>
      <c r="X2689" s="33">
        <f>U2689/S2689</f>
        <v/>
      </c>
      <c r="Y2689" s="4">
        <f>IF(T2689&gt;0,1,0)</f>
        <v/>
      </c>
      <c r="Z2689" s="4">
        <f>INDEX('Job Evaluation'!$I$5:$I$40,MATCH(G2689,'Job Evaluation'!$A$5:$A$40,0))</f>
        <v/>
      </c>
      <c r="AA2689" s="4">
        <f>SUMPRODUCT(($C$2:$C$3444=C2689)*($X$2:$X$3444&lt;X2689))+SUMPRODUCT(($C$2:C2689=C2689)*($X$2:X2689=X2689))</f>
        <v/>
      </c>
      <c r="AB2689" s="4">
        <f>MIN(4,INT((AA2689-1)*4/COUNTIF($C$2:$C$3444,C2689))+1)</f>
        <v/>
      </c>
    </row>
    <row r="2690">
      <c r="A2690" s="5" t="inlineStr">
        <is>
          <t>W03128</t>
        </is>
      </c>
      <c r="B2690" s="5" t="inlineStr">
        <is>
          <t>PL · Kraków</t>
        </is>
      </c>
      <c r="C2690" s="5" t="inlineStr">
        <is>
          <t>PL</t>
        </is>
      </c>
      <c r="D2690" s="5" t="inlineStr">
        <is>
          <t>Krakow</t>
        </is>
      </c>
      <c r="E2690" s="5" t="inlineStr">
        <is>
          <t>Operations</t>
        </is>
      </c>
      <c r="F2690" s="5" t="inlineStr">
        <is>
          <t>L5</t>
        </is>
      </c>
      <c r="G2690" s="5" t="inlineStr">
        <is>
          <t>Operations L5</t>
        </is>
      </c>
      <c r="H2690" s="5" t="inlineStr">
        <is>
          <t>M</t>
        </is>
      </c>
      <c r="I2690" s="5" t="inlineStr">
        <is>
          <t>Permanent</t>
        </is>
      </c>
      <c r="J2690" s="5" t="inlineStr">
        <is>
          <t>Hybrid</t>
        </is>
      </c>
      <c r="K2690" s="5" t="n">
        <v>1</v>
      </c>
      <c r="L2690" s="5" t="n">
        <v>40</v>
      </c>
      <c r="M2690" s="5" t="n">
        <v>4</v>
      </c>
      <c r="N2690" s="41" t="n">
        <v>51550</v>
      </c>
      <c r="O2690" s="41" t="n">
        <v>7850</v>
      </c>
      <c r="P2690" s="41" t="n">
        <v>0</v>
      </c>
      <c r="Q2690" s="41" t="n">
        <v>0</v>
      </c>
      <c r="R2690" s="41" t="n">
        <v>4200</v>
      </c>
      <c r="S2690" s="28">
        <f>L2690*Settings!$C$7</f>
        <v/>
      </c>
      <c r="T2690" s="34">
        <f>O2690+P2690+Q2690+R2690</f>
        <v/>
      </c>
      <c r="U2690" s="34">
        <f>N2690+T2690</f>
        <v/>
      </c>
      <c r="V2690" s="33">
        <f>N2690/S2690</f>
        <v/>
      </c>
      <c r="W2690" s="33">
        <f>T2690/S2690</f>
        <v/>
      </c>
      <c r="X2690" s="33">
        <f>U2690/S2690</f>
        <v/>
      </c>
      <c r="Y2690" s="4">
        <f>IF(T2690&gt;0,1,0)</f>
        <v/>
      </c>
      <c r="Z2690" s="4">
        <f>INDEX('Job Evaluation'!$I$5:$I$40,MATCH(G2690,'Job Evaluation'!$A$5:$A$40,0))</f>
        <v/>
      </c>
      <c r="AA2690" s="4">
        <f>SUMPRODUCT(($C$2:$C$3444=C2690)*($X$2:$X$3444&lt;X2690))+SUMPRODUCT(($C$2:C2690=C2690)*($X$2:X2690=X2690))</f>
        <v/>
      </c>
      <c r="AB2690" s="4">
        <f>MIN(4,INT((AA2690-1)*4/COUNTIF($C$2:$C$3444,C2690))+1)</f>
        <v/>
      </c>
    </row>
    <row r="2691">
      <c r="A2691" s="5" t="inlineStr">
        <is>
          <t>W03129</t>
        </is>
      </c>
      <c r="B2691" s="5" t="inlineStr">
        <is>
          <t>IT · Milan</t>
        </is>
      </c>
      <c r="C2691" s="5" t="inlineStr">
        <is>
          <t>IT</t>
        </is>
      </c>
      <c r="D2691" s="5" t="inlineStr">
        <is>
          <t>Milan</t>
        </is>
      </c>
      <c r="E2691" s="5" t="inlineStr">
        <is>
          <t>Operations</t>
        </is>
      </c>
      <c r="F2691" s="5" t="inlineStr">
        <is>
          <t>L2</t>
        </is>
      </c>
      <c r="G2691" s="5" t="inlineStr">
        <is>
          <t>Operations L2</t>
        </is>
      </c>
      <c r="H2691" s="5" t="inlineStr">
        <is>
          <t>F</t>
        </is>
      </c>
      <c r="I2691" s="5" t="inlineStr">
        <is>
          <t>Permanent</t>
        </is>
      </c>
      <c r="J2691" s="5" t="inlineStr">
        <is>
          <t>Hybrid</t>
        </is>
      </c>
      <c r="K2691" s="5" t="n">
        <v>1</v>
      </c>
      <c r="L2691" s="5" t="n">
        <v>40</v>
      </c>
      <c r="M2691" s="5" t="n">
        <v>4</v>
      </c>
      <c r="N2691" s="41" t="n">
        <v>31350</v>
      </c>
      <c r="O2691" s="41" t="n">
        <v>0</v>
      </c>
      <c r="P2691" s="41" t="n">
        <v>0</v>
      </c>
      <c r="Q2691" s="41" t="n">
        <v>0</v>
      </c>
      <c r="R2691" s="41" t="n">
        <v>0</v>
      </c>
      <c r="S2691" s="28">
        <f>L2691*Settings!$C$7</f>
        <v/>
      </c>
      <c r="T2691" s="34">
        <f>O2691+P2691+Q2691+R2691</f>
        <v/>
      </c>
      <c r="U2691" s="34">
        <f>N2691+T2691</f>
        <v/>
      </c>
      <c r="V2691" s="33">
        <f>N2691/S2691</f>
        <v/>
      </c>
      <c r="W2691" s="33">
        <f>T2691/S2691</f>
        <v/>
      </c>
      <c r="X2691" s="33">
        <f>U2691/S2691</f>
        <v/>
      </c>
      <c r="Y2691" s="4">
        <f>IF(T2691&gt;0,1,0)</f>
        <v/>
      </c>
      <c r="Z2691" s="4">
        <f>INDEX('Job Evaluation'!$I$5:$I$40,MATCH(G2691,'Job Evaluation'!$A$5:$A$40,0))</f>
        <v/>
      </c>
      <c r="AA2691" s="4">
        <f>SUMPRODUCT(($C$2:$C$3444=C2691)*($X$2:$X$3444&lt;X2691))+SUMPRODUCT(($C$2:C2691=C2691)*($X$2:X2691=X2691))</f>
        <v/>
      </c>
      <c r="AB2691" s="4">
        <f>MIN(4,INT((AA2691-1)*4/COUNTIF($C$2:$C$3444,C2691))+1)</f>
        <v/>
      </c>
    </row>
    <row r="2692">
      <c r="A2692" s="5" t="inlineStr">
        <is>
          <t>W03131</t>
        </is>
      </c>
      <c r="B2692" s="5" t="inlineStr">
        <is>
          <t>IT · Milan</t>
        </is>
      </c>
      <c r="C2692" s="5" t="inlineStr">
        <is>
          <t>IT</t>
        </is>
      </c>
      <c r="D2692" s="5" t="inlineStr">
        <is>
          <t>Milan</t>
        </is>
      </c>
      <c r="E2692" s="5" t="inlineStr">
        <is>
          <t>Customer Service</t>
        </is>
      </c>
      <c r="F2692" s="5" t="inlineStr">
        <is>
          <t>L1</t>
        </is>
      </c>
      <c r="G2692" s="5" t="inlineStr">
        <is>
          <t>Customer Service L1</t>
        </is>
      </c>
      <c r="H2692" s="5" t="inlineStr">
        <is>
          <t>M</t>
        </is>
      </c>
      <c r="I2692" s="5" t="inlineStr">
        <is>
          <t>Permanent</t>
        </is>
      </c>
      <c r="J2692" s="5" t="inlineStr">
        <is>
          <t>Remote</t>
        </is>
      </c>
      <c r="K2692" s="5" t="n">
        <v>1</v>
      </c>
      <c r="L2692" s="5" t="n">
        <v>40</v>
      </c>
      <c r="M2692" s="5" t="n">
        <v>4</v>
      </c>
      <c r="N2692" s="41" t="n">
        <v>22450</v>
      </c>
      <c r="O2692" s="41" t="n">
        <v>0</v>
      </c>
      <c r="P2692" s="41" t="n">
        <v>0</v>
      </c>
      <c r="Q2692" s="41" t="n">
        <v>0</v>
      </c>
      <c r="R2692" s="41" t="n">
        <v>0</v>
      </c>
      <c r="S2692" s="28">
        <f>L2692*Settings!$C$7</f>
        <v/>
      </c>
      <c r="T2692" s="34">
        <f>O2692+P2692+Q2692+R2692</f>
        <v/>
      </c>
      <c r="U2692" s="34">
        <f>N2692+T2692</f>
        <v/>
      </c>
      <c r="V2692" s="33">
        <f>N2692/S2692</f>
        <v/>
      </c>
      <c r="W2692" s="33">
        <f>T2692/S2692</f>
        <v/>
      </c>
      <c r="X2692" s="33">
        <f>U2692/S2692</f>
        <v/>
      </c>
      <c r="Y2692" s="4">
        <f>IF(T2692&gt;0,1,0)</f>
        <v/>
      </c>
      <c r="Z2692" s="4">
        <f>INDEX('Job Evaluation'!$I$5:$I$40,MATCH(G2692,'Job Evaluation'!$A$5:$A$40,0))</f>
        <v/>
      </c>
      <c r="AA2692" s="4">
        <f>SUMPRODUCT(($C$2:$C$3444=C2692)*($X$2:$X$3444&lt;X2692))+SUMPRODUCT(($C$2:C2692=C2692)*($X$2:X2692=X2692))</f>
        <v/>
      </c>
      <c r="AB2692" s="4">
        <f>MIN(4,INT((AA2692-1)*4/COUNTIF($C$2:$C$3444,C2692))+1)</f>
        <v/>
      </c>
    </row>
    <row r="2693">
      <c r="A2693" s="5" t="inlineStr">
        <is>
          <t>W03132</t>
        </is>
      </c>
      <c r="B2693" s="5" t="inlineStr">
        <is>
          <t>DE · Munich</t>
        </is>
      </c>
      <c r="C2693" s="5" t="inlineStr">
        <is>
          <t>DE</t>
        </is>
      </c>
      <c r="D2693" s="5" t="inlineStr">
        <is>
          <t>Munich</t>
        </is>
      </c>
      <c r="E2693" s="5" t="inlineStr">
        <is>
          <t>Operations</t>
        </is>
      </c>
      <c r="F2693" s="5" t="inlineStr">
        <is>
          <t>L3</t>
        </is>
      </c>
      <c r="G2693" s="5" t="inlineStr">
        <is>
          <t>Operations L3</t>
        </is>
      </c>
      <c r="H2693" s="5" t="inlineStr">
        <is>
          <t>M</t>
        </is>
      </c>
      <c r="I2693" s="5" t="inlineStr">
        <is>
          <t>Permanent</t>
        </is>
      </c>
      <c r="J2693" s="5" t="inlineStr">
        <is>
          <t>Hybrid</t>
        </is>
      </c>
      <c r="K2693" s="5" t="n">
        <v>1</v>
      </c>
      <c r="L2693" s="5" t="n">
        <v>40</v>
      </c>
      <c r="M2693" s="5" t="n">
        <v>3</v>
      </c>
      <c r="N2693" s="41" t="n">
        <v>55850</v>
      </c>
      <c r="O2693" s="41" t="n">
        <v>2880</v>
      </c>
      <c r="P2693" s="41" t="n">
        <v>0</v>
      </c>
      <c r="Q2693" s="41" t="n">
        <v>0</v>
      </c>
      <c r="R2693" s="41" t="n">
        <v>0</v>
      </c>
      <c r="S2693" s="28">
        <f>L2693*Settings!$C$7</f>
        <v/>
      </c>
      <c r="T2693" s="34">
        <f>O2693+P2693+Q2693+R2693</f>
        <v/>
      </c>
      <c r="U2693" s="34">
        <f>N2693+T2693</f>
        <v/>
      </c>
      <c r="V2693" s="33">
        <f>N2693/S2693</f>
        <v/>
      </c>
      <c r="W2693" s="33">
        <f>T2693/S2693</f>
        <v/>
      </c>
      <c r="X2693" s="33">
        <f>U2693/S2693</f>
        <v/>
      </c>
      <c r="Y2693" s="4">
        <f>IF(T2693&gt;0,1,0)</f>
        <v/>
      </c>
      <c r="Z2693" s="4">
        <f>INDEX('Job Evaluation'!$I$5:$I$40,MATCH(G2693,'Job Evaluation'!$A$5:$A$40,0))</f>
        <v/>
      </c>
      <c r="AA2693" s="4">
        <f>SUMPRODUCT(($C$2:$C$3444=C2693)*($X$2:$X$3444&lt;X2693))+SUMPRODUCT(($C$2:C2693=C2693)*($X$2:X2693=X2693))</f>
        <v/>
      </c>
      <c r="AB2693" s="4">
        <f>MIN(4,INT((AA2693-1)*4/COUNTIF($C$2:$C$3444,C2693))+1)</f>
        <v/>
      </c>
    </row>
    <row r="2694">
      <c r="A2694" s="5" t="inlineStr">
        <is>
          <t>W03133</t>
        </is>
      </c>
      <c r="B2694" s="5" t="inlineStr">
        <is>
          <t>IT · Milan</t>
        </is>
      </c>
      <c r="C2694" s="5" t="inlineStr">
        <is>
          <t>IT</t>
        </is>
      </c>
      <c r="D2694" s="5" t="inlineStr">
        <is>
          <t>Milan</t>
        </is>
      </c>
      <c r="E2694" s="5" t="inlineStr">
        <is>
          <t>Tech</t>
        </is>
      </c>
      <c r="F2694" s="5" t="inlineStr">
        <is>
          <t>L2</t>
        </is>
      </c>
      <c r="G2694" s="5" t="inlineStr">
        <is>
          <t>Tech L2</t>
        </is>
      </c>
      <c r="H2694" s="5" t="inlineStr">
        <is>
          <t>F</t>
        </is>
      </c>
      <c r="I2694" s="5" t="inlineStr">
        <is>
          <t>Permanent</t>
        </is>
      </c>
      <c r="J2694" s="5" t="inlineStr">
        <is>
          <t>Onsite</t>
        </is>
      </c>
      <c r="K2694" s="5" t="n">
        <v>1</v>
      </c>
      <c r="L2694" s="5" t="n">
        <v>40</v>
      </c>
      <c r="M2694" s="5" t="n">
        <v>3</v>
      </c>
      <c r="N2694" s="41" t="n">
        <v>45550</v>
      </c>
      <c r="O2694" s="41" t="n">
        <v>0</v>
      </c>
      <c r="P2694" s="41" t="n">
        <v>0</v>
      </c>
      <c r="Q2694" s="41" t="n">
        <v>0</v>
      </c>
      <c r="R2694" s="41" t="n">
        <v>0</v>
      </c>
      <c r="S2694" s="28">
        <f>L2694*Settings!$C$7</f>
        <v/>
      </c>
      <c r="T2694" s="34">
        <f>O2694+P2694+Q2694+R2694</f>
        <v/>
      </c>
      <c r="U2694" s="34">
        <f>N2694+T2694</f>
        <v/>
      </c>
      <c r="V2694" s="33">
        <f>N2694/S2694</f>
        <v/>
      </c>
      <c r="W2694" s="33">
        <f>T2694/S2694</f>
        <v/>
      </c>
      <c r="X2694" s="33">
        <f>U2694/S2694</f>
        <v/>
      </c>
      <c r="Y2694" s="4">
        <f>IF(T2694&gt;0,1,0)</f>
        <v/>
      </c>
      <c r="Z2694" s="4">
        <f>INDEX('Job Evaluation'!$I$5:$I$40,MATCH(G2694,'Job Evaluation'!$A$5:$A$40,0))</f>
        <v/>
      </c>
      <c r="AA2694" s="4">
        <f>SUMPRODUCT(($C$2:$C$3444=C2694)*($X$2:$X$3444&lt;X2694))+SUMPRODUCT(($C$2:C2694=C2694)*($X$2:X2694=X2694))</f>
        <v/>
      </c>
      <c r="AB2694" s="4">
        <f>MIN(4,INT((AA2694-1)*4/COUNTIF($C$2:$C$3444,C2694))+1)</f>
        <v/>
      </c>
    </row>
    <row r="2695">
      <c r="A2695" s="5" t="inlineStr">
        <is>
          <t>W03134</t>
        </is>
      </c>
      <c r="B2695" s="5" t="inlineStr">
        <is>
          <t>DE · Munich</t>
        </is>
      </c>
      <c r="C2695" s="5" t="inlineStr">
        <is>
          <t>DE</t>
        </is>
      </c>
      <c r="D2695" s="5" t="inlineStr">
        <is>
          <t>Munich</t>
        </is>
      </c>
      <c r="E2695" s="5" t="inlineStr">
        <is>
          <t>Operations</t>
        </is>
      </c>
      <c r="F2695" s="5" t="inlineStr">
        <is>
          <t>L3</t>
        </is>
      </c>
      <c r="G2695" s="5" t="inlineStr">
        <is>
          <t>Operations L3</t>
        </is>
      </c>
      <c r="H2695" s="5" t="inlineStr">
        <is>
          <t>M</t>
        </is>
      </c>
      <c r="I2695" s="5" t="inlineStr">
        <is>
          <t>Fixed-term</t>
        </is>
      </c>
      <c r="J2695" s="5" t="inlineStr">
        <is>
          <t>Remote</t>
        </is>
      </c>
      <c r="K2695" s="5" t="n">
        <v>1</v>
      </c>
      <c r="L2695" s="5" t="n">
        <v>40</v>
      </c>
      <c r="M2695" s="5" t="n">
        <v>3</v>
      </c>
      <c r="N2695" s="41" t="n">
        <v>54350</v>
      </c>
      <c r="O2695" s="41" t="n">
        <v>2580</v>
      </c>
      <c r="P2695" s="41" t="n">
        <v>0</v>
      </c>
      <c r="Q2695" s="41" t="n">
        <v>0</v>
      </c>
      <c r="R2695" s="41" t="n">
        <v>0</v>
      </c>
      <c r="S2695" s="28">
        <f>L2695*Settings!$C$7</f>
        <v/>
      </c>
      <c r="T2695" s="34">
        <f>O2695+P2695+Q2695+R2695</f>
        <v/>
      </c>
      <c r="U2695" s="34">
        <f>N2695+T2695</f>
        <v/>
      </c>
      <c r="V2695" s="33">
        <f>N2695/S2695</f>
        <v/>
      </c>
      <c r="W2695" s="33">
        <f>T2695/S2695</f>
        <v/>
      </c>
      <c r="X2695" s="33">
        <f>U2695/S2695</f>
        <v/>
      </c>
      <c r="Y2695" s="4">
        <f>IF(T2695&gt;0,1,0)</f>
        <v/>
      </c>
      <c r="Z2695" s="4">
        <f>INDEX('Job Evaluation'!$I$5:$I$40,MATCH(G2695,'Job Evaluation'!$A$5:$A$40,0))</f>
        <v/>
      </c>
      <c r="AA2695" s="4">
        <f>SUMPRODUCT(($C$2:$C$3444=C2695)*($X$2:$X$3444&lt;X2695))+SUMPRODUCT(($C$2:C2695=C2695)*($X$2:X2695=X2695))</f>
        <v/>
      </c>
      <c r="AB2695" s="4">
        <f>MIN(4,INT((AA2695-1)*4/COUNTIF($C$2:$C$3444,C2695))+1)</f>
        <v/>
      </c>
    </row>
    <row r="2696">
      <c r="A2696" s="5" t="inlineStr">
        <is>
          <t>W03135</t>
        </is>
      </c>
      <c r="B2696" s="5" t="inlineStr">
        <is>
          <t>ES · Barcelona</t>
        </is>
      </c>
      <c r="C2696" s="5" t="inlineStr">
        <is>
          <t>ES</t>
        </is>
      </c>
      <c r="D2696" s="5" t="inlineStr">
        <is>
          <t>Barcelona</t>
        </is>
      </c>
      <c r="E2696" s="5" t="inlineStr">
        <is>
          <t>Operations</t>
        </is>
      </c>
      <c r="F2696" s="5" t="inlineStr">
        <is>
          <t>L3</t>
        </is>
      </c>
      <c r="G2696" s="5" t="inlineStr">
        <is>
          <t>Operations L3</t>
        </is>
      </c>
      <c r="H2696" s="5" t="inlineStr">
        <is>
          <t>M</t>
        </is>
      </c>
      <c r="I2696" s="5" t="inlineStr">
        <is>
          <t>Permanent</t>
        </is>
      </c>
      <c r="J2696" s="5" t="inlineStr">
        <is>
          <t>Hybrid</t>
        </is>
      </c>
      <c r="K2696" s="5" t="n">
        <v>1</v>
      </c>
      <c r="L2696" s="5" t="n">
        <v>40</v>
      </c>
      <c r="M2696" s="5" t="n">
        <v>4</v>
      </c>
      <c r="N2696" s="41" t="n">
        <v>36300</v>
      </c>
      <c r="O2696" s="41" t="n">
        <v>2150</v>
      </c>
      <c r="P2696" s="41" t="n">
        <v>0</v>
      </c>
      <c r="Q2696" s="41" t="n">
        <v>0</v>
      </c>
      <c r="R2696" s="41" t="n">
        <v>0</v>
      </c>
      <c r="S2696" s="28">
        <f>L2696*Settings!$C$7</f>
        <v/>
      </c>
      <c r="T2696" s="34">
        <f>O2696+P2696+Q2696+R2696</f>
        <v/>
      </c>
      <c r="U2696" s="34">
        <f>N2696+T2696</f>
        <v/>
      </c>
      <c r="V2696" s="33">
        <f>N2696/S2696</f>
        <v/>
      </c>
      <c r="W2696" s="33">
        <f>T2696/S2696</f>
        <v/>
      </c>
      <c r="X2696" s="33">
        <f>U2696/S2696</f>
        <v/>
      </c>
      <c r="Y2696" s="4">
        <f>IF(T2696&gt;0,1,0)</f>
        <v/>
      </c>
      <c r="Z2696" s="4">
        <f>INDEX('Job Evaluation'!$I$5:$I$40,MATCH(G2696,'Job Evaluation'!$A$5:$A$40,0))</f>
        <v/>
      </c>
      <c r="AA2696" s="4">
        <f>SUMPRODUCT(($C$2:$C$3444=C2696)*($X$2:$X$3444&lt;X2696))+SUMPRODUCT(($C$2:C2696=C2696)*($X$2:X2696=X2696))</f>
        <v/>
      </c>
      <c r="AB2696" s="4">
        <f>MIN(4,INT((AA2696-1)*4/COUNTIF($C$2:$C$3444,C2696))+1)</f>
        <v/>
      </c>
    </row>
    <row r="2697">
      <c r="A2697" s="5" t="inlineStr">
        <is>
          <t>W03137</t>
        </is>
      </c>
      <c r="B2697" s="5" t="inlineStr">
        <is>
          <t>IT · Milan</t>
        </is>
      </c>
      <c r="C2697" s="5" t="inlineStr">
        <is>
          <t>IT</t>
        </is>
      </c>
      <c r="D2697" s="5" t="inlineStr">
        <is>
          <t>Milan</t>
        </is>
      </c>
      <c r="E2697" s="5" t="inlineStr">
        <is>
          <t>Tech</t>
        </is>
      </c>
      <c r="F2697" s="5" t="inlineStr">
        <is>
          <t>L2</t>
        </is>
      </c>
      <c r="G2697" s="5" t="inlineStr">
        <is>
          <t>Tech L2</t>
        </is>
      </c>
      <c r="H2697" s="5" t="inlineStr">
        <is>
          <t>F</t>
        </is>
      </c>
      <c r="I2697" s="5" t="inlineStr">
        <is>
          <t>Permanent</t>
        </is>
      </c>
      <c r="J2697" s="5" t="inlineStr">
        <is>
          <t>Onsite</t>
        </is>
      </c>
      <c r="K2697" s="5" t="n">
        <v>1</v>
      </c>
      <c r="L2697" s="5" t="n">
        <v>40</v>
      </c>
      <c r="M2697" s="5" t="n">
        <v>2</v>
      </c>
      <c r="N2697" s="41" t="n">
        <v>41350</v>
      </c>
      <c r="O2697" s="41" t="n">
        <v>0</v>
      </c>
      <c r="P2697" s="41" t="n">
        <v>0</v>
      </c>
      <c r="Q2697" s="41" t="n">
        <v>0</v>
      </c>
      <c r="R2697" s="41" t="n">
        <v>0</v>
      </c>
      <c r="S2697" s="28">
        <f>L2697*Settings!$C$7</f>
        <v/>
      </c>
      <c r="T2697" s="34">
        <f>O2697+P2697+Q2697+R2697</f>
        <v/>
      </c>
      <c r="U2697" s="34">
        <f>N2697+T2697</f>
        <v/>
      </c>
      <c r="V2697" s="33">
        <f>N2697/S2697</f>
        <v/>
      </c>
      <c r="W2697" s="33">
        <f>T2697/S2697</f>
        <v/>
      </c>
      <c r="X2697" s="33">
        <f>U2697/S2697</f>
        <v/>
      </c>
      <c r="Y2697" s="4">
        <f>IF(T2697&gt;0,1,0)</f>
        <v/>
      </c>
      <c r="Z2697" s="4">
        <f>INDEX('Job Evaluation'!$I$5:$I$40,MATCH(G2697,'Job Evaluation'!$A$5:$A$40,0))</f>
        <v/>
      </c>
      <c r="AA2697" s="4">
        <f>SUMPRODUCT(($C$2:$C$3444=C2697)*($X$2:$X$3444&lt;X2697))+SUMPRODUCT(($C$2:C2697=C2697)*($X$2:X2697=X2697))</f>
        <v/>
      </c>
      <c r="AB2697" s="4">
        <f>MIN(4,INT((AA2697-1)*4/COUNTIF($C$2:$C$3444,C2697))+1)</f>
        <v/>
      </c>
    </row>
    <row r="2698">
      <c r="A2698" s="5" t="inlineStr">
        <is>
          <t>W03138</t>
        </is>
      </c>
      <c r="B2698" s="5" t="inlineStr">
        <is>
          <t>IT · Milan</t>
        </is>
      </c>
      <c r="C2698" s="5" t="inlineStr">
        <is>
          <t>IT</t>
        </is>
      </c>
      <c r="D2698" s="5" t="inlineStr">
        <is>
          <t>Milan</t>
        </is>
      </c>
      <c r="E2698" s="5" t="inlineStr">
        <is>
          <t>Tech</t>
        </is>
      </c>
      <c r="F2698" s="5" t="inlineStr">
        <is>
          <t>L5</t>
        </is>
      </c>
      <c r="G2698" s="5" t="inlineStr">
        <is>
          <t>Tech L5</t>
        </is>
      </c>
      <c r="H2698" s="5" t="inlineStr">
        <is>
          <t>M</t>
        </is>
      </c>
      <c r="I2698" s="5" t="inlineStr">
        <is>
          <t>Permanent</t>
        </is>
      </c>
      <c r="J2698" s="5" t="inlineStr">
        <is>
          <t>Onsite</t>
        </is>
      </c>
      <c r="K2698" s="5" t="n">
        <v>1</v>
      </c>
      <c r="L2698" s="5" t="n">
        <v>40</v>
      </c>
      <c r="M2698" s="5" t="n">
        <v>3</v>
      </c>
      <c r="N2698" s="41" t="n">
        <v>102550</v>
      </c>
      <c r="O2698" s="41" t="n">
        <v>12640</v>
      </c>
      <c r="P2698" s="41" t="n">
        <v>0</v>
      </c>
      <c r="Q2698" s="41" t="n">
        <v>0</v>
      </c>
      <c r="R2698" s="41" t="n">
        <v>6000</v>
      </c>
      <c r="S2698" s="28">
        <f>L2698*Settings!$C$7</f>
        <v/>
      </c>
      <c r="T2698" s="34">
        <f>O2698+P2698+Q2698+R2698</f>
        <v/>
      </c>
      <c r="U2698" s="34">
        <f>N2698+T2698</f>
        <v/>
      </c>
      <c r="V2698" s="33">
        <f>N2698/S2698</f>
        <v/>
      </c>
      <c r="W2698" s="33">
        <f>T2698/S2698</f>
        <v/>
      </c>
      <c r="X2698" s="33">
        <f>U2698/S2698</f>
        <v/>
      </c>
      <c r="Y2698" s="4">
        <f>IF(T2698&gt;0,1,0)</f>
        <v/>
      </c>
      <c r="Z2698" s="4">
        <f>INDEX('Job Evaluation'!$I$5:$I$40,MATCH(G2698,'Job Evaluation'!$A$5:$A$40,0))</f>
        <v/>
      </c>
      <c r="AA2698" s="4">
        <f>SUMPRODUCT(($C$2:$C$3444=C2698)*($X$2:$X$3444&lt;X2698))+SUMPRODUCT(($C$2:C2698=C2698)*($X$2:X2698=X2698))</f>
        <v/>
      </c>
      <c r="AB2698" s="4">
        <f>MIN(4,INT((AA2698-1)*4/COUNTIF($C$2:$C$3444,C2698))+1)</f>
        <v/>
      </c>
    </row>
    <row r="2699">
      <c r="A2699" s="5" t="inlineStr">
        <is>
          <t>W03139</t>
        </is>
      </c>
      <c r="B2699" s="5" t="inlineStr">
        <is>
          <t>DE · Munich</t>
        </is>
      </c>
      <c r="C2699" s="5" t="inlineStr">
        <is>
          <t>DE</t>
        </is>
      </c>
      <c r="D2699" s="5" t="inlineStr">
        <is>
          <t>Munich</t>
        </is>
      </c>
      <c r="E2699" s="5" t="inlineStr">
        <is>
          <t>Operations</t>
        </is>
      </c>
      <c r="F2699" s="5" t="inlineStr">
        <is>
          <t>L6</t>
        </is>
      </c>
      <c r="G2699" s="5" t="inlineStr">
        <is>
          <t>Operations L6</t>
        </is>
      </c>
      <c r="H2699" s="5" t="inlineStr">
        <is>
          <t>M</t>
        </is>
      </c>
      <c r="I2699" s="5" t="inlineStr">
        <is>
          <t>Permanent</t>
        </is>
      </c>
      <c r="J2699" s="5" t="inlineStr">
        <is>
          <t>Hybrid</t>
        </is>
      </c>
      <c r="K2699" s="5" t="n">
        <v>1</v>
      </c>
      <c r="L2699" s="5" t="n">
        <v>40</v>
      </c>
      <c r="M2699" s="5" t="n">
        <v>5</v>
      </c>
      <c r="N2699" s="41" t="n">
        <v>142050</v>
      </c>
      <c r="O2699" s="41" t="n">
        <v>40110</v>
      </c>
      <c r="P2699" s="41" t="n">
        <v>0</v>
      </c>
      <c r="Q2699" s="41" t="n">
        <v>0</v>
      </c>
      <c r="R2699" s="41" t="n">
        <v>7200</v>
      </c>
      <c r="S2699" s="28">
        <f>L2699*Settings!$C$7</f>
        <v/>
      </c>
      <c r="T2699" s="34">
        <f>O2699+P2699+Q2699+R2699</f>
        <v/>
      </c>
      <c r="U2699" s="34">
        <f>N2699+T2699</f>
        <v/>
      </c>
      <c r="V2699" s="33">
        <f>N2699/S2699</f>
        <v/>
      </c>
      <c r="W2699" s="33">
        <f>T2699/S2699</f>
        <v/>
      </c>
      <c r="X2699" s="33">
        <f>U2699/S2699</f>
        <v/>
      </c>
      <c r="Y2699" s="4">
        <f>IF(T2699&gt;0,1,0)</f>
        <v/>
      </c>
      <c r="Z2699" s="4">
        <f>INDEX('Job Evaluation'!$I$5:$I$40,MATCH(G2699,'Job Evaluation'!$A$5:$A$40,0))</f>
        <v/>
      </c>
      <c r="AA2699" s="4">
        <f>SUMPRODUCT(($C$2:$C$3444=C2699)*($X$2:$X$3444&lt;X2699))+SUMPRODUCT(($C$2:C2699=C2699)*($X$2:X2699=X2699))</f>
        <v/>
      </c>
      <c r="AB2699" s="4">
        <f>MIN(4,INT((AA2699-1)*4/COUNTIF($C$2:$C$3444,C2699))+1)</f>
        <v/>
      </c>
    </row>
    <row r="2700">
      <c r="A2700" s="5" t="inlineStr">
        <is>
          <t>W03140</t>
        </is>
      </c>
      <c r="B2700" s="5" t="inlineStr">
        <is>
          <t>DE · Munich</t>
        </is>
      </c>
      <c r="C2700" s="5" t="inlineStr">
        <is>
          <t>DE</t>
        </is>
      </c>
      <c r="D2700" s="5" t="inlineStr">
        <is>
          <t>Munich</t>
        </is>
      </c>
      <c r="E2700" s="5" t="inlineStr">
        <is>
          <t>Operations</t>
        </is>
      </c>
      <c r="F2700" s="5" t="inlineStr">
        <is>
          <t>L3</t>
        </is>
      </c>
      <c r="G2700" s="5" t="inlineStr">
        <is>
          <t>Operations L3</t>
        </is>
      </c>
      <c r="H2700" s="5" t="inlineStr">
        <is>
          <t>M</t>
        </is>
      </c>
      <c r="I2700" s="5" t="inlineStr">
        <is>
          <t>Permanent</t>
        </is>
      </c>
      <c r="J2700" s="5" t="inlineStr">
        <is>
          <t>Hybrid</t>
        </is>
      </c>
      <c r="K2700" s="5" t="n">
        <v>1</v>
      </c>
      <c r="L2700" s="5" t="n">
        <v>40</v>
      </c>
      <c r="M2700" s="5" t="n">
        <v>3</v>
      </c>
      <c r="N2700" s="41" t="n">
        <v>56100</v>
      </c>
      <c r="O2700" s="41" t="n">
        <v>2600</v>
      </c>
      <c r="P2700" s="41" t="n">
        <v>0</v>
      </c>
      <c r="Q2700" s="41" t="n">
        <v>0</v>
      </c>
      <c r="R2700" s="41" t="n">
        <v>0</v>
      </c>
      <c r="S2700" s="28">
        <f>L2700*Settings!$C$7</f>
        <v/>
      </c>
      <c r="T2700" s="34">
        <f>O2700+P2700+Q2700+R2700</f>
        <v/>
      </c>
      <c r="U2700" s="34">
        <f>N2700+T2700</f>
        <v/>
      </c>
      <c r="V2700" s="33">
        <f>N2700/S2700</f>
        <v/>
      </c>
      <c r="W2700" s="33">
        <f>T2700/S2700</f>
        <v/>
      </c>
      <c r="X2700" s="33">
        <f>U2700/S2700</f>
        <v/>
      </c>
      <c r="Y2700" s="4">
        <f>IF(T2700&gt;0,1,0)</f>
        <v/>
      </c>
      <c r="Z2700" s="4">
        <f>INDEX('Job Evaluation'!$I$5:$I$40,MATCH(G2700,'Job Evaluation'!$A$5:$A$40,0))</f>
        <v/>
      </c>
      <c r="AA2700" s="4">
        <f>SUMPRODUCT(($C$2:$C$3444=C2700)*($X$2:$X$3444&lt;X2700))+SUMPRODUCT(($C$2:C2700=C2700)*($X$2:X2700=X2700))</f>
        <v/>
      </c>
      <c r="AB2700" s="4">
        <f>MIN(4,INT((AA2700-1)*4/COUNTIF($C$2:$C$3444,C2700))+1)</f>
        <v/>
      </c>
    </row>
    <row r="2701">
      <c r="A2701" s="5" t="inlineStr">
        <is>
          <t>W03141</t>
        </is>
      </c>
      <c r="B2701" s="5" t="inlineStr">
        <is>
          <t>IT · Milan</t>
        </is>
      </c>
      <c r="C2701" s="5" t="inlineStr">
        <is>
          <t>IT</t>
        </is>
      </c>
      <c r="D2701" s="5" t="inlineStr">
        <is>
          <t>Milan</t>
        </is>
      </c>
      <c r="E2701" s="5" t="inlineStr">
        <is>
          <t>Finance</t>
        </is>
      </c>
      <c r="F2701" s="5" t="inlineStr">
        <is>
          <t>L3</t>
        </is>
      </c>
      <c r="G2701" s="5" t="inlineStr">
        <is>
          <t>Finance L3</t>
        </is>
      </c>
      <c r="H2701" s="5" t="inlineStr">
        <is>
          <t>M</t>
        </is>
      </c>
      <c r="I2701" s="5" t="inlineStr">
        <is>
          <t>Permanent</t>
        </is>
      </c>
      <c r="J2701" s="5" t="inlineStr">
        <is>
          <t>Hybrid</t>
        </is>
      </c>
      <c r="K2701" s="5" t="n">
        <v>1</v>
      </c>
      <c r="L2701" s="5" t="n">
        <v>40</v>
      </c>
      <c r="M2701" s="5" t="n">
        <v>3</v>
      </c>
      <c r="N2701" s="41" t="n">
        <v>50950</v>
      </c>
      <c r="O2701" s="41" t="n">
        <v>2520</v>
      </c>
      <c r="P2701" s="41" t="n">
        <v>0</v>
      </c>
      <c r="Q2701" s="41" t="n">
        <v>0</v>
      </c>
      <c r="R2701" s="41" t="n">
        <v>0</v>
      </c>
      <c r="S2701" s="28">
        <f>L2701*Settings!$C$7</f>
        <v/>
      </c>
      <c r="T2701" s="34">
        <f>O2701+P2701+Q2701+R2701</f>
        <v/>
      </c>
      <c r="U2701" s="34">
        <f>N2701+T2701</f>
        <v/>
      </c>
      <c r="V2701" s="33">
        <f>N2701/S2701</f>
        <v/>
      </c>
      <c r="W2701" s="33">
        <f>T2701/S2701</f>
        <v/>
      </c>
      <c r="X2701" s="33">
        <f>U2701/S2701</f>
        <v/>
      </c>
      <c r="Y2701" s="4">
        <f>IF(T2701&gt;0,1,0)</f>
        <v/>
      </c>
      <c r="Z2701" s="4">
        <f>INDEX('Job Evaluation'!$I$5:$I$40,MATCH(G2701,'Job Evaluation'!$A$5:$A$40,0))</f>
        <v/>
      </c>
      <c r="AA2701" s="4">
        <f>SUMPRODUCT(($C$2:$C$3444=C2701)*($X$2:$X$3444&lt;X2701))+SUMPRODUCT(($C$2:C2701=C2701)*($X$2:X2701=X2701))</f>
        <v/>
      </c>
      <c r="AB2701" s="4">
        <f>MIN(4,INT((AA2701-1)*4/COUNTIF($C$2:$C$3444,C2701))+1)</f>
        <v/>
      </c>
    </row>
    <row r="2702">
      <c r="A2702" s="5" t="inlineStr">
        <is>
          <t>W03142</t>
        </is>
      </c>
      <c r="B2702" s="5" t="inlineStr">
        <is>
          <t>PL · Kraków</t>
        </is>
      </c>
      <c r="C2702" s="5" t="inlineStr">
        <is>
          <t>PL</t>
        </is>
      </c>
      <c r="D2702" s="5" t="inlineStr">
        <is>
          <t>Krakow</t>
        </is>
      </c>
      <c r="E2702" s="5" t="inlineStr">
        <is>
          <t>Finance</t>
        </is>
      </c>
      <c r="F2702" s="5" t="inlineStr">
        <is>
          <t>L4</t>
        </is>
      </c>
      <c r="G2702" s="5" t="inlineStr">
        <is>
          <t>Finance L4</t>
        </is>
      </c>
      <c r="H2702" s="5" t="inlineStr">
        <is>
          <t>M</t>
        </is>
      </c>
      <c r="I2702" s="5" t="inlineStr">
        <is>
          <t>Permanent</t>
        </is>
      </c>
      <c r="J2702" s="5" t="inlineStr">
        <is>
          <t>Onsite</t>
        </is>
      </c>
      <c r="K2702" s="5" t="n">
        <v>0.8</v>
      </c>
      <c r="L2702" s="5" t="n">
        <v>32</v>
      </c>
      <c r="M2702" s="5" t="n">
        <v>2</v>
      </c>
      <c r="N2702" s="41" t="n">
        <v>43560</v>
      </c>
      <c r="O2702" s="41" t="n">
        <v>1890</v>
      </c>
      <c r="P2702" s="41" t="n">
        <v>0</v>
      </c>
      <c r="Q2702" s="41" t="n">
        <v>0</v>
      </c>
      <c r="R2702" s="41" t="n">
        <v>0</v>
      </c>
      <c r="S2702" s="28">
        <f>L2702*Settings!$C$7</f>
        <v/>
      </c>
      <c r="T2702" s="34">
        <f>O2702+P2702+Q2702+R2702</f>
        <v/>
      </c>
      <c r="U2702" s="34">
        <f>N2702+T2702</f>
        <v/>
      </c>
      <c r="V2702" s="33">
        <f>N2702/S2702</f>
        <v/>
      </c>
      <c r="W2702" s="33">
        <f>T2702/S2702</f>
        <v/>
      </c>
      <c r="X2702" s="33">
        <f>U2702/S2702</f>
        <v/>
      </c>
      <c r="Y2702" s="4">
        <f>IF(T2702&gt;0,1,0)</f>
        <v/>
      </c>
      <c r="Z2702" s="4">
        <f>INDEX('Job Evaluation'!$I$5:$I$40,MATCH(G2702,'Job Evaluation'!$A$5:$A$40,0))</f>
        <v/>
      </c>
      <c r="AA2702" s="4">
        <f>SUMPRODUCT(($C$2:$C$3444=C2702)*($X$2:$X$3444&lt;X2702))+SUMPRODUCT(($C$2:C2702=C2702)*($X$2:X2702=X2702))</f>
        <v/>
      </c>
      <c r="AB2702" s="4">
        <f>MIN(4,INT((AA2702-1)*4/COUNTIF($C$2:$C$3444,C2702))+1)</f>
        <v/>
      </c>
    </row>
    <row r="2703">
      <c r="A2703" s="5" t="inlineStr">
        <is>
          <t>W03143</t>
        </is>
      </c>
      <c r="B2703" s="5" t="inlineStr">
        <is>
          <t>DE · Munich</t>
        </is>
      </c>
      <c r="C2703" s="5" t="inlineStr">
        <is>
          <t>DE</t>
        </is>
      </c>
      <c r="D2703" s="5" t="inlineStr">
        <is>
          <t>Munich</t>
        </is>
      </c>
      <c r="E2703" s="5" t="inlineStr">
        <is>
          <t>Tech</t>
        </is>
      </c>
      <c r="F2703" s="5" t="inlineStr">
        <is>
          <t>L1</t>
        </is>
      </c>
      <c r="G2703" s="5" t="inlineStr">
        <is>
          <t>Tech L1</t>
        </is>
      </c>
      <c r="H2703" s="5" t="inlineStr">
        <is>
          <t>F</t>
        </is>
      </c>
      <c r="I2703" s="5" t="inlineStr">
        <is>
          <t>Permanent</t>
        </is>
      </c>
      <c r="J2703" s="5" t="inlineStr">
        <is>
          <t>Onsite</t>
        </is>
      </c>
      <c r="K2703" s="5" t="n">
        <v>1</v>
      </c>
      <c r="L2703" s="5" t="n">
        <v>40</v>
      </c>
      <c r="M2703" s="5" t="n">
        <v>3</v>
      </c>
      <c r="N2703" s="41" t="n">
        <v>46950</v>
      </c>
      <c r="O2703" s="41" t="n">
        <v>0</v>
      </c>
      <c r="P2703" s="41" t="n">
        <v>0</v>
      </c>
      <c r="Q2703" s="41" t="n">
        <v>0</v>
      </c>
      <c r="R2703" s="41" t="n">
        <v>0</v>
      </c>
      <c r="S2703" s="28">
        <f>L2703*Settings!$C$7</f>
        <v/>
      </c>
      <c r="T2703" s="34">
        <f>O2703+P2703+Q2703+R2703</f>
        <v/>
      </c>
      <c r="U2703" s="34">
        <f>N2703+T2703</f>
        <v/>
      </c>
      <c r="V2703" s="33">
        <f>N2703/S2703</f>
        <v/>
      </c>
      <c r="W2703" s="33">
        <f>T2703/S2703</f>
        <v/>
      </c>
      <c r="X2703" s="33">
        <f>U2703/S2703</f>
        <v/>
      </c>
      <c r="Y2703" s="4">
        <f>IF(T2703&gt;0,1,0)</f>
        <v/>
      </c>
      <c r="Z2703" s="4">
        <f>INDEX('Job Evaluation'!$I$5:$I$40,MATCH(G2703,'Job Evaluation'!$A$5:$A$40,0))</f>
        <v/>
      </c>
      <c r="AA2703" s="4">
        <f>SUMPRODUCT(($C$2:$C$3444=C2703)*($X$2:$X$3444&lt;X2703))+SUMPRODUCT(($C$2:C2703=C2703)*($X$2:X2703=X2703))</f>
        <v/>
      </c>
      <c r="AB2703" s="4">
        <f>MIN(4,INT((AA2703-1)*4/COUNTIF($C$2:$C$3444,C2703))+1)</f>
        <v/>
      </c>
    </row>
    <row r="2704">
      <c r="A2704" s="5" t="inlineStr">
        <is>
          <t>W03144</t>
        </is>
      </c>
      <c r="B2704" s="5" t="inlineStr">
        <is>
          <t>DE · Munich</t>
        </is>
      </c>
      <c r="C2704" s="5" t="inlineStr">
        <is>
          <t>DE</t>
        </is>
      </c>
      <c r="D2704" s="5" t="inlineStr">
        <is>
          <t>Munich</t>
        </is>
      </c>
      <c r="E2704" s="5" t="inlineStr">
        <is>
          <t>Customer Service</t>
        </is>
      </c>
      <c r="F2704" s="5" t="inlineStr">
        <is>
          <t>L1</t>
        </is>
      </c>
      <c r="G2704" s="5" t="inlineStr">
        <is>
          <t>Customer Service L1</t>
        </is>
      </c>
      <c r="H2704" s="5" t="inlineStr">
        <is>
          <t>F</t>
        </is>
      </c>
      <c r="I2704" s="5" t="inlineStr">
        <is>
          <t>Permanent</t>
        </is>
      </c>
      <c r="J2704" s="5" t="inlineStr">
        <is>
          <t>Onsite</t>
        </is>
      </c>
      <c r="K2704" s="5" t="n">
        <v>1</v>
      </c>
      <c r="L2704" s="5" t="n">
        <v>40</v>
      </c>
      <c r="M2704" s="5" t="n">
        <v>3</v>
      </c>
      <c r="N2704" s="41" t="n">
        <v>29650</v>
      </c>
      <c r="O2704" s="41" t="n">
        <v>0</v>
      </c>
      <c r="P2704" s="41" t="n">
        <v>0</v>
      </c>
      <c r="Q2704" s="41" t="n">
        <v>1800</v>
      </c>
      <c r="R2704" s="41" t="n">
        <v>0</v>
      </c>
      <c r="S2704" s="28">
        <f>L2704*Settings!$C$7</f>
        <v/>
      </c>
      <c r="T2704" s="34">
        <f>O2704+P2704+Q2704+R2704</f>
        <v/>
      </c>
      <c r="U2704" s="34">
        <f>N2704+T2704</f>
        <v/>
      </c>
      <c r="V2704" s="33">
        <f>N2704/S2704</f>
        <v/>
      </c>
      <c r="W2704" s="33">
        <f>T2704/S2704</f>
        <v/>
      </c>
      <c r="X2704" s="33">
        <f>U2704/S2704</f>
        <v/>
      </c>
      <c r="Y2704" s="4">
        <f>IF(T2704&gt;0,1,0)</f>
        <v/>
      </c>
      <c r="Z2704" s="4">
        <f>INDEX('Job Evaluation'!$I$5:$I$40,MATCH(G2704,'Job Evaluation'!$A$5:$A$40,0))</f>
        <v/>
      </c>
      <c r="AA2704" s="4">
        <f>SUMPRODUCT(($C$2:$C$3444=C2704)*($X$2:$X$3444&lt;X2704))+SUMPRODUCT(($C$2:C2704=C2704)*($X$2:X2704=X2704))</f>
        <v/>
      </c>
      <c r="AB2704" s="4">
        <f>MIN(4,INT((AA2704-1)*4/COUNTIF($C$2:$C$3444,C2704))+1)</f>
        <v/>
      </c>
    </row>
    <row r="2705">
      <c r="A2705" s="5" t="inlineStr">
        <is>
          <t>W03145</t>
        </is>
      </c>
      <c r="B2705" s="5" t="inlineStr">
        <is>
          <t>IT · Milan</t>
        </is>
      </c>
      <c r="C2705" s="5" t="inlineStr">
        <is>
          <t>IT</t>
        </is>
      </c>
      <c r="D2705" s="5" t="inlineStr">
        <is>
          <t>Milan</t>
        </is>
      </c>
      <c r="E2705" s="5" t="inlineStr">
        <is>
          <t>Tech</t>
        </is>
      </c>
      <c r="F2705" s="5" t="inlineStr">
        <is>
          <t>L1</t>
        </is>
      </c>
      <c r="G2705" s="5" t="inlineStr">
        <is>
          <t>Tech L1</t>
        </is>
      </c>
      <c r="H2705" s="5" t="inlineStr">
        <is>
          <t>M</t>
        </is>
      </c>
      <c r="I2705" s="5" t="inlineStr">
        <is>
          <t>Permanent</t>
        </is>
      </c>
      <c r="J2705" s="5" t="inlineStr">
        <is>
          <t>Hybrid</t>
        </is>
      </c>
      <c r="K2705" s="5" t="n">
        <v>1</v>
      </c>
      <c r="L2705" s="5" t="n">
        <v>40</v>
      </c>
      <c r="M2705" s="5" t="n">
        <v>5</v>
      </c>
      <c r="N2705" s="41" t="n">
        <v>32000</v>
      </c>
      <c r="O2705" s="41" t="n">
        <v>0</v>
      </c>
      <c r="P2705" s="41" t="n">
        <v>0</v>
      </c>
      <c r="Q2705" s="41" t="n">
        <v>0</v>
      </c>
      <c r="R2705" s="41" t="n">
        <v>0</v>
      </c>
      <c r="S2705" s="28">
        <f>L2705*Settings!$C$7</f>
        <v/>
      </c>
      <c r="T2705" s="34">
        <f>O2705+P2705+Q2705+R2705</f>
        <v/>
      </c>
      <c r="U2705" s="34">
        <f>N2705+T2705</f>
        <v/>
      </c>
      <c r="V2705" s="33">
        <f>N2705/S2705</f>
        <v/>
      </c>
      <c r="W2705" s="33">
        <f>T2705/S2705</f>
        <v/>
      </c>
      <c r="X2705" s="33">
        <f>U2705/S2705</f>
        <v/>
      </c>
      <c r="Y2705" s="4">
        <f>IF(T2705&gt;0,1,0)</f>
        <v/>
      </c>
      <c r="Z2705" s="4">
        <f>INDEX('Job Evaluation'!$I$5:$I$40,MATCH(G2705,'Job Evaluation'!$A$5:$A$40,0))</f>
        <v/>
      </c>
      <c r="AA2705" s="4">
        <f>SUMPRODUCT(($C$2:$C$3444=C2705)*($X$2:$X$3444&lt;X2705))+SUMPRODUCT(($C$2:C2705=C2705)*($X$2:X2705=X2705))</f>
        <v/>
      </c>
      <c r="AB2705" s="4">
        <f>MIN(4,INT((AA2705-1)*4/COUNTIF($C$2:$C$3444,C2705))+1)</f>
        <v/>
      </c>
    </row>
    <row r="2706">
      <c r="A2706" s="5" t="inlineStr">
        <is>
          <t>W03146</t>
        </is>
      </c>
      <c r="B2706" s="5" t="inlineStr">
        <is>
          <t>ES · Barcelona</t>
        </is>
      </c>
      <c r="C2706" s="5" t="inlineStr">
        <is>
          <t>ES</t>
        </is>
      </c>
      <c r="D2706" s="5" t="inlineStr">
        <is>
          <t>Barcelona</t>
        </is>
      </c>
      <c r="E2706" s="5" t="inlineStr">
        <is>
          <t>Customer Service</t>
        </is>
      </c>
      <c r="F2706" s="5" t="inlineStr">
        <is>
          <t>L1</t>
        </is>
      </c>
      <c r="G2706" s="5" t="inlineStr">
        <is>
          <t>Customer Service L1</t>
        </is>
      </c>
      <c r="H2706" s="5" t="inlineStr">
        <is>
          <t>F</t>
        </is>
      </c>
      <c r="I2706" s="5" t="inlineStr">
        <is>
          <t>Fixed-term</t>
        </is>
      </c>
      <c r="J2706" s="5" t="inlineStr">
        <is>
          <t>Hybrid</t>
        </is>
      </c>
      <c r="K2706" s="5" t="n">
        <v>1</v>
      </c>
      <c r="L2706" s="5" t="n">
        <v>40</v>
      </c>
      <c r="M2706" s="5" t="n">
        <v>3</v>
      </c>
      <c r="N2706" s="41" t="n">
        <v>20200</v>
      </c>
      <c r="O2706" s="41" t="n">
        <v>0</v>
      </c>
      <c r="P2706" s="41" t="n">
        <v>0</v>
      </c>
      <c r="Q2706" s="41" t="n">
        <v>0</v>
      </c>
      <c r="R2706" s="41" t="n">
        <v>0</v>
      </c>
      <c r="S2706" s="28">
        <f>L2706*Settings!$C$7</f>
        <v/>
      </c>
      <c r="T2706" s="34">
        <f>O2706+P2706+Q2706+R2706</f>
        <v/>
      </c>
      <c r="U2706" s="34">
        <f>N2706+T2706</f>
        <v/>
      </c>
      <c r="V2706" s="33">
        <f>N2706/S2706</f>
        <v/>
      </c>
      <c r="W2706" s="33">
        <f>T2706/S2706</f>
        <v/>
      </c>
      <c r="X2706" s="33">
        <f>U2706/S2706</f>
        <v/>
      </c>
      <c r="Y2706" s="4">
        <f>IF(T2706&gt;0,1,0)</f>
        <v/>
      </c>
      <c r="Z2706" s="4">
        <f>INDEX('Job Evaluation'!$I$5:$I$40,MATCH(G2706,'Job Evaluation'!$A$5:$A$40,0))</f>
        <v/>
      </c>
      <c r="AA2706" s="4">
        <f>SUMPRODUCT(($C$2:$C$3444=C2706)*($X$2:$X$3444&lt;X2706))+SUMPRODUCT(($C$2:C2706=C2706)*($X$2:X2706=X2706))</f>
        <v/>
      </c>
      <c r="AB2706" s="4">
        <f>MIN(4,INT((AA2706-1)*4/COUNTIF($C$2:$C$3444,C2706))+1)</f>
        <v/>
      </c>
    </row>
    <row r="2707">
      <c r="A2707" s="5" t="inlineStr">
        <is>
          <t>W03147</t>
        </is>
      </c>
      <c r="B2707" s="5" t="inlineStr">
        <is>
          <t>IT · Milan</t>
        </is>
      </c>
      <c r="C2707" s="5" t="inlineStr">
        <is>
          <t>IT</t>
        </is>
      </c>
      <c r="D2707" s="5" t="inlineStr">
        <is>
          <t>Milan</t>
        </is>
      </c>
      <c r="E2707" s="5" t="inlineStr">
        <is>
          <t>Finance</t>
        </is>
      </c>
      <c r="F2707" s="5" t="inlineStr">
        <is>
          <t>L6</t>
        </is>
      </c>
      <c r="G2707" s="5" t="inlineStr">
        <is>
          <t>Finance L6</t>
        </is>
      </c>
      <c r="H2707" s="5" t="inlineStr">
        <is>
          <t>M</t>
        </is>
      </c>
      <c r="I2707" s="5" t="inlineStr">
        <is>
          <t>Permanent</t>
        </is>
      </c>
      <c r="J2707" s="5" t="inlineStr">
        <is>
          <t>Hybrid</t>
        </is>
      </c>
      <c r="K2707" s="5" t="n">
        <v>1</v>
      </c>
      <c r="L2707" s="5" t="n">
        <v>40</v>
      </c>
      <c r="M2707" s="5" t="n">
        <v>3</v>
      </c>
      <c r="N2707" s="41" t="n">
        <v>111500</v>
      </c>
      <c r="O2707" s="41" t="n">
        <v>22260</v>
      </c>
      <c r="P2707" s="41" t="n">
        <v>0</v>
      </c>
      <c r="Q2707" s="41" t="n">
        <v>0</v>
      </c>
      <c r="R2707" s="41" t="n">
        <v>6000</v>
      </c>
      <c r="S2707" s="28">
        <f>L2707*Settings!$C$7</f>
        <v/>
      </c>
      <c r="T2707" s="34">
        <f>O2707+P2707+Q2707+R2707</f>
        <v/>
      </c>
      <c r="U2707" s="34">
        <f>N2707+T2707</f>
        <v/>
      </c>
      <c r="V2707" s="33">
        <f>N2707/S2707</f>
        <v/>
      </c>
      <c r="W2707" s="33">
        <f>T2707/S2707</f>
        <v/>
      </c>
      <c r="X2707" s="33">
        <f>U2707/S2707</f>
        <v/>
      </c>
      <c r="Y2707" s="4">
        <f>IF(T2707&gt;0,1,0)</f>
        <v/>
      </c>
      <c r="Z2707" s="4">
        <f>INDEX('Job Evaluation'!$I$5:$I$40,MATCH(G2707,'Job Evaluation'!$A$5:$A$40,0))</f>
        <v/>
      </c>
      <c r="AA2707" s="4">
        <f>SUMPRODUCT(($C$2:$C$3444=C2707)*($X$2:$X$3444&lt;X2707))+SUMPRODUCT(($C$2:C2707=C2707)*($X$2:X2707=X2707))</f>
        <v/>
      </c>
      <c r="AB2707" s="4">
        <f>MIN(4,INT((AA2707-1)*4/COUNTIF($C$2:$C$3444,C2707))+1)</f>
        <v/>
      </c>
    </row>
    <row r="2708">
      <c r="A2708" s="5" t="inlineStr">
        <is>
          <t>W03148</t>
        </is>
      </c>
      <c r="B2708" s="5" t="inlineStr">
        <is>
          <t>PL · Kraków</t>
        </is>
      </c>
      <c r="C2708" s="5" t="inlineStr">
        <is>
          <t>PL</t>
        </is>
      </c>
      <c r="D2708" s="5" t="inlineStr">
        <is>
          <t>Krakow</t>
        </is>
      </c>
      <c r="E2708" s="5" t="inlineStr">
        <is>
          <t>Customer Service</t>
        </is>
      </c>
      <c r="F2708" s="5" t="inlineStr">
        <is>
          <t>L1</t>
        </is>
      </c>
      <c r="G2708" s="5" t="inlineStr">
        <is>
          <t>Customer Service L1</t>
        </is>
      </c>
      <c r="H2708" s="5" t="inlineStr">
        <is>
          <t>F</t>
        </is>
      </c>
      <c r="I2708" s="5" t="inlineStr">
        <is>
          <t>Permanent</t>
        </is>
      </c>
      <c r="J2708" s="5" t="inlineStr">
        <is>
          <t>Hybrid</t>
        </is>
      </c>
      <c r="K2708" s="5" t="n">
        <v>1</v>
      </c>
      <c r="L2708" s="5" t="n">
        <v>40</v>
      </c>
      <c r="M2708" s="5" t="n">
        <v>3</v>
      </c>
      <c r="N2708" s="41" t="n">
        <v>17400</v>
      </c>
      <c r="O2708" s="41" t="n">
        <v>0</v>
      </c>
      <c r="P2708" s="41" t="n">
        <v>0</v>
      </c>
      <c r="Q2708" s="41" t="n">
        <v>0</v>
      </c>
      <c r="R2708" s="41" t="n">
        <v>0</v>
      </c>
      <c r="S2708" s="28">
        <f>L2708*Settings!$C$7</f>
        <v/>
      </c>
      <c r="T2708" s="34">
        <f>O2708+P2708+Q2708+R2708</f>
        <v/>
      </c>
      <c r="U2708" s="34">
        <f>N2708+T2708</f>
        <v/>
      </c>
      <c r="V2708" s="33">
        <f>N2708/S2708</f>
        <v/>
      </c>
      <c r="W2708" s="33">
        <f>T2708/S2708</f>
        <v/>
      </c>
      <c r="X2708" s="33">
        <f>U2708/S2708</f>
        <v/>
      </c>
      <c r="Y2708" s="4">
        <f>IF(T2708&gt;0,1,0)</f>
        <v/>
      </c>
      <c r="Z2708" s="4">
        <f>INDEX('Job Evaluation'!$I$5:$I$40,MATCH(G2708,'Job Evaluation'!$A$5:$A$40,0))</f>
        <v/>
      </c>
      <c r="AA2708" s="4">
        <f>SUMPRODUCT(($C$2:$C$3444=C2708)*($X$2:$X$3444&lt;X2708))+SUMPRODUCT(($C$2:C2708=C2708)*($X$2:X2708=X2708))</f>
        <v/>
      </c>
      <c r="AB2708" s="4">
        <f>MIN(4,INT((AA2708-1)*4/COUNTIF($C$2:$C$3444,C2708))+1)</f>
        <v/>
      </c>
    </row>
    <row r="2709">
      <c r="A2709" s="5" t="inlineStr">
        <is>
          <t>W03149</t>
        </is>
      </c>
      <c r="B2709" s="5" t="inlineStr">
        <is>
          <t>PL · Kraków</t>
        </is>
      </c>
      <c r="C2709" s="5" t="inlineStr">
        <is>
          <t>PL</t>
        </is>
      </c>
      <c r="D2709" s="5" t="inlineStr">
        <is>
          <t>Krakow</t>
        </is>
      </c>
      <c r="E2709" s="5" t="inlineStr">
        <is>
          <t>Tech</t>
        </is>
      </c>
      <c r="F2709" s="5" t="inlineStr">
        <is>
          <t>L1</t>
        </is>
      </c>
      <c r="G2709" s="5" t="inlineStr">
        <is>
          <t>Tech L1</t>
        </is>
      </c>
      <c r="H2709" s="5" t="inlineStr">
        <is>
          <t>F</t>
        </is>
      </c>
      <c r="I2709" s="5" t="inlineStr">
        <is>
          <t>Permanent</t>
        </is>
      </c>
      <c r="J2709" s="5" t="inlineStr">
        <is>
          <t>Hybrid</t>
        </is>
      </c>
      <c r="K2709" s="5" t="n">
        <v>1</v>
      </c>
      <c r="L2709" s="5" t="n">
        <v>40</v>
      </c>
      <c r="M2709" s="5" t="n">
        <v>2</v>
      </c>
      <c r="N2709" s="41" t="n">
        <v>28000</v>
      </c>
      <c r="O2709" s="41" t="n">
        <v>0</v>
      </c>
      <c r="P2709" s="41" t="n">
        <v>0</v>
      </c>
      <c r="Q2709" s="41" t="n">
        <v>0</v>
      </c>
      <c r="R2709" s="41" t="n">
        <v>0</v>
      </c>
      <c r="S2709" s="28">
        <f>L2709*Settings!$C$7</f>
        <v/>
      </c>
      <c r="T2709" s="34">
        <f>O2709+P2709+Q2709+R2709</f>
        <v/>
      </c>
      <c r="U2709" s="34">
        <f>N2709+T2709</f>
        <v/>
      </c>
      <c r="V2709" s="33">
        <f>N2709/S2709</f>
        <v/>
      </c>
      <c r="W2709" s="33">
        <f>T2709/S2709</f>
        <v/>
      </c>
      <c r="X2709" s="33">
        <f>U2709/S2709</f>
        <v/>
      </c>
      <c r="Y2709" s="4">
        <f>IF(T2709&gt;0,1,0)</f>
        <v/>
      </c>
      <c r="Z2709" s="4">
        <f>INDEX('Job Evaluation'!$I$5:$I$40,MATCH(G2709,'Job Evaluation'!$A$5:$A$40,0))</f>
        <v/>
      </c>
      <c r="AA2709" s="4">
        <f>SUMPRODUCT(($C$2:$C$3444=C2709)*($X$2:$X$3444&lt;X2709))+SUMPRODUCT(($C$2:C2709=C2709)*($X$2:X2709=X2709))</f>
        <v/>
      </c>
      <c r="AB2709" s="4">
        <f>MIN(4,INT((AA2709-1)*4/COUNTIF($C$2:$C$3444,C2709))+1)</f>
        <v/>
      </c>
    </row>
    <row r="2710">
      <c r="A2710" s="5" t="inlineStr">
        <is>
          <t>W03150</t>
        </is>
      </c>
      <c r="B2710" s="5" t="inlineStr">
        <is>
          <t>ES · Barcelona</t>
        </is>
      </c>
      <c r="C2710" s="5" t="inlineStr">
        <is>
          <t>ES</t>
        </is>
      </c>
      <c r="D2710" s="5" t="inlineStr">
        <is>
          <t>Barcelona</t>
        </is>
      </c>
      <c r="E2710" s="5" t="inlineStr">
        <is>
          <t>Sales</t>
        </is>
      </c>
      <c r="F2710" s="5" t="inlineStr">
        <is>
          <t>L6</t>
        </is>
      </c>
      <c r="G2710" s="5" t="inlineStr">
        <is>
          <t>Sales L6</t>
        </is>
      </c>
      <c r="H2710" s="5" t="inlineStr">
        <is>
          <t>M</t>
        </is>
      </c>
      <c r="I2710" s="5" t="inlineStr">
        <is>
          <t>Permanent</t>
        </is>
      </c>
      <c r="J2710" s="5" t="inlineStr">
        <is>
          <t>Onsite</t>
        </is>
      </c>
      <c r="K2710" s="5" t="n">
        <v>1</v>
      </c>
      <c r="L2710" s="5" t="n">
        <v>40</v>
      </c>
      <c r="M2710" s="5" t="n">
        <v>3</v>
      </c>
      <c r="N2710" s="41" t="n">
        <v>106400</v>
      </c>
      <c r="O2710" s="41" t="n">
        <v>19390</v>
      </c>
      <c r="P2710" s="41" t="n">
        <v>9300</v>
      </c>
      <c r="Q2710" s="41" t="n">
        <v>0</v>
      </c>
      <c r="R2710" s="41" t="n">
        <v>5400</v>
      </c>
      <c r="S2710" s="28">
        <f>L2710*Settings!$C$7</f>
        <v/>
      </c>
      <c r="T2710" s="34">
        <f>O2710+P2710+Q2710+R2710</f>
        <v/>
      </c>
      <c r="U2710" s="34">
        <f>N2710+T2710</f>
        <v/>
      </c>
      <c r="V2710" s="33">
        <f>N2710/S2710</f>
        <v/>
      </c>
      <c r="W2710" s="33">
        <f>T2710/S2710</f>
        <v/>
      </c>
      <c r="X2710" s="33">
        <f>U2710/S2710</f>
        <v/>
      </c>
      <c r="Y2710" s="4">
        <f>IF(T2710&gt;0,1,0)</f>
        <v/>
      </c>
      <c r="Z2710" s="4">
        <f>INDEX('Job Evaluation'!$I$5:$I$40,MATCH(G2710,'Job Evaluation'!$A$5:$A$40,0))</f>
        <v/>
      </c>
      <c r="AA2710" s="4">
        <f>SUMPRODUCT(($C$2:$C$3444=C2710)*($X$2:$X$3444&lt;X2710))+SUMPRODUCT(($C$2:C2710=C2710)*($X$2:X2710=X2710))</f>
        <v/>
      </c>
      <c r="AB2710" s="4">
        <f>MIN(4,INT((AA2710-1)*4/COUNTIF($C$2:$C$3444,C2710))+1)</f>
        <v/>
      </c>
    </row>
    <row r="2711">
      <c r="A2711" s="5" t="inlineStr">
        <is>
          <t>W03151</t>
        </is>
      </c>
      <c r="B2711" s="5" t="inlineStr">
        <is>
          <t>PL · Kraków</t>
        </is>
      </c>
      <c r="C2711" s="5" t="inlineStr">
        <is>
          <t>PL</t>
        </is>
      </c>
      <c r="D2711" s="5" t="inlineStr">
        <is>
          <t>Krakow</t>
        </is>
      </c>
      <c r="E2711" s="5" t="inlineStr">
        <is>
          <t>Tech</t>
        </is>
      </c>
      <c r="F2711" s="5" t="inlineStr">
        <is>
          <t>L2</t>
        </is>
      </c>
      <c r="G2711" s="5" t="inlineStr">
        <is>
          <t>Tech L2</t>
        </is>
      </c>
      <c r="H2711" s="5" t="inlineStr">
        <is>
          <t>M</t>
        </is>
      </c>
      <c r="I2711" s="5" t="inlineStr">
        <is>
          <t>Permanent</t>
        </is>
      </c>
      <c r="J2711" s="5" t="inlineStr">
        <is>
          <t>Hybrid</t>
        </is>
      </c>
      <c r="K2711" s="5" t="n">
        <v>1</v>
      </c>
      <c r="L2711" s="5" t="n">
        <v>40</v>
      </c>
      <c r="M2711" s="5" t="n">
        <v>3</v>
      </c>
      <c r="N2711" s="41" t="n">
        <v>28950</v>
      </c>
      <c r="O2711" s="41" t="n">
        <v>0</v>
      </c>
      <c r="P2711" s="41" t="n">
        <v>0</v>
      </c>
      <c r="Q2711" s="41" t="n">
        <v>0</v>
      </c>
      <c r="R2711" s="41" t="n">
        <v>0</v>
      </c>
      <c r="S2711" s="28">
        <f>L2711*Settings!$C$7</f>
        <v/>
      </c>
      <c r="T2711" s="34">
        <f>O2711+P2711+Q2711+R2711</f>
        <v/>
      </c>
      <c r="U2711" s="34">
        <f>N2711+T2711</f>
        <v/>
      </c>
      <c r="V2711" s="33">
        <f>N2711/S2711</f>
        <v/>
      </c>
      <c r="W2711" s="33">
        <f>T2711/S2711</f>
        <v/>
      </c>
      <c r="X2711" s="33">
        <f>U2711/S2711</f>
        <v/>
      </c>
      <c r="Y2711" s="4">
        <f>IF(T2711&gt;0,1,0)</f>
        <v/>
      </c>
      <c r="Z2711" s="4">
        <f>INDEX('Job Evaluation'!$I$5:$I$40,MATCH(G2711,'Job Evaluation'!$A$5:$A$40,0))</f>
        <v/>
      </c>
      <c r="AA2711" s="4">
        <f>SUMPRODUCT(($C$2:$C$3444=C2711)*($X$2:$X$3444&lt;X2711))+SUMPRODUCT(($C$2:C2711=C2711)*($X$2:X2711=X2711))</f>
        <v/>
      </c>
      <c r="AB2711" s="4">
        <f>MIN(4,INT((AA2711-1)*4/COUNTIF($C$2:$C$3444,C2711))+1)</f>
        <v/>
      </c>
    </row>
    <row r="2712">
      <c r="A2712" s="5" t="inlineStr">
        <is>
          <t>W03152</t>
        </is>
      </c>
      <c r="B2712" s="5" t="inlineStr">
        <is>
          <t>IT · Milan</t>
        </is>
      </c>
      <c r="C2712" s="5" t="inlineStr">
        <is>
          <t>IT</t>
        </is>
      </c>
      <c r="D2712" s="5" t="inlineStr">
        <is>
          <t>Milan</t>
        </is>
      </c>
      <c r="E2712" s="5" t="inlineStr">
        <is>
          <t>Sales</t>
        </is>
      </c>
      <c r="F2712" s="5" t="inlineStr">
        <is>
          <t>L3</t>
        </is>
      </c>
      <c r="G2712" s="5" t="inlineStr">
        <is>
          <t>Sales L3</t>
        </is>
      </c>
      <c r="H2712" s="5" t="inlineStr">
        <is>
          <t>F</t>
        </is>
      </c>
      <c r="I2712" s="5" t="inlineStr">
        <is>
          <t>Permanent</t>
        </is>
      </c>
      <c r="J2712" s="5" t="inlineStr">
        <is>
          <t>Hybrid</t>
        </is>
      </c>
      <c r="K2712" s="5" t="n">
        <v>1</v>
      </c>
      <c r="L2712" s="5" t="n">
        <v>40</v>
      </c>
      <c r="M2712" s="5" t="n">
        <v>3</v>
      </c>
      <c r="N2712" s="41" t="n">
        <v>42400</v>
      </c>
      <c r="O2712" s="41" t="n">
        <v>2410</v>
      </c>
      <c r="P2712" s="41" t="n">
        <v>6220</v>
      </c>
      <c r="Q2712" s="41" t="n">
        <v>0</v>
      </c>
      <c r="R2712" s="41" t="n">
        <v>0</v>
      </c>
      <c r="S2712" s="28">
        <f>L2712*Settings!$C$7</f>
        <v/>
      </c>
      <c r="T2712" s="34">
        <f>O2712+P2712+Q2712+R2712</f>
        <v/>
      </c>
      <c r="U2712" s="34">
        <f>N2712+T2712</f>
        <v/>
      </c>
      <c r="V2712" s="33">
        <f>N2712/S2712</f>
        <v/>
      </c>
      <c r="W2712" s="33">
        <f>T2712/S2712</f>
        <v/>
      </c>
      <c r="X2712" s="33">
        <f>U2712/S2712</f>
        <v/>
      </c>
      <c r="Y2712" s="4">
        <f>IF(T2712&gt;0,1,0)</f>
        <v/>
      </c>
      <c r="Z2712" s="4">
        <f>INDEX('Job Evaluation'!$I$5:$I$40,MATCH(G2712,'Job Evaluation'!$A$5:$A$40,0))</f>
        <v/>
      </c>
      <c r="AA2712" s="4">
        <f>SUMPRODUCT(($C$2:$C$3444=C2712)*($X$2:$X$3444&lt;X2712))+SUMPRODUCT(($C$2:C2712=C2712)*($X$2:X2712=X2712))</f>
        <v/>
      </c>
      <c r="AB2712" s="4">
        <f>MIN(4,INT((AA2712-1)*4/COUNTIF($C$2:$C$3444,C2712))+1)</f>
        <v/>
      </c>
    </row>
    <row r="2713">
      <c r="A2713" s="5" t="inlineStr">
        <is>
          <t>W03153</t>
        </is>
      </c>
      <c r="B2713" s="5" t="inlineStr">
        <is>
          <t>DE · Munich</t>
        </is>
      </c>
      <c r="C2713" s="5" t="inlineStr">
        <is>
          <t>DE</t>
        </is>
      </c>
      <c r="D2713" s="5" t="inlineStr">
        <is>
          <t>Munich</t>
        </is>
      </c>
      <c r="E2713" s="5" t="inlineStr">
        <is>
          <t>Finance</t>
        </is>
      </c>
      <c r="F2713" s="5" t="inlineStr">
        <is>
          <t>L2</t>
        </is>
      </c>
      <c r="G2713" s="5" t="inlineStr">
        <is>
          <t>Finance L2</t>
        </is>
      </c>
      <c r="H2713" s="5" t="inlineStr">
        <is>
          <t>F</t>
        </is>
      </c>
      <c r="I2713" s="5" t="inlineStr">
        <is>
          <t>Permanent</t>
        </is>
      </c>
      <c r="J2713" s="5" t="inlineStr">
        <is>
          <t>Hybrid</t>
        </is>
      </c>
      <c r="K2713" s="5" t="n">
        <v>1</v>
      </c>
      <c r="L2713" s="5" t="n">
        <v>40</v>
      </c>
      <c r="M2713" s="5" t="n">
        <v>3</v>
      </c>
      <c r="N2713" s="41" t="n">
        <v>54900</v>
      </c>
      <c r="O2713" s="41" t="n">
        <v>0</v>
      </c>
      <c r="P2713" s="41" t="n">
        <v>0</v>
      </c>
      <c r="Q2713" s="41" t="n">
        <v>0</v>
      </c>
      <c r="R2713" s="41" t="n">
        <v>0</v>
      </c>
      <c r="S2713" s="28">
        <f>L2713*Settings!$C$7</f>
        <v/>
      </c>
      <c r="T2713" s="34">
        <f>O2713+P2713+Q2713+R2713</f>
        <v/>
      </c>
      <c r="U2713" s="34">
        <f>N2713+T2713</f>
        <v/>
      </c>
      <c r="V2713" s="33">
        <f>N2713/S2713</f>
        <v/>
      </c>
      <c r="W2713" s="33">
        <f>T2713/S2713</f>
        <v/>
      </c>
      <c r="X2713" s="33">
        <f>U2713/S2713</f>
        <v/>
      </c>
      <c r="Y2713" s="4">
        <f>IF(T2713&gt;0,1,0)</f>
        <v/>
      </c>
      <c r="Z2713" s="4">
        <f>INDEX('Job Evaluation'!$I$5:$I$40,MATCH(G2713,'Job Evaluation'!$A$5:$A$40,0))</f>
        <v/>
      </c>
      <c r="AA2713" s="4">
        <f>SUMPRODUCT(($C$2:$C$3444=C2713)*($X$2:$X$3444&lt;X2713))+SUMPRODUCT(($C$2:C2713=C2713)*($X$2:X2713=X2713))</f>
        <v/>
      </c>
      <c r="AB2713" s="4">
        <f>MIN(4,INT((AA2713-1)*4/COUNTIF($C$2:$C$3444,C2713))+1)</f>
        <v/>
      </c>
    </row>
    <row r="2714">
      <c r="A2714" s="5" t="inlineStr">
        <is>
          <t>W03154</t>
        </is>
      </c>
      <c r="B2714" s="5" t="inlineStr">
        <is>
          <t>PL · Kraków</t>
        </is>
      </c>
      <c r="C2714" s="5" t="inlineStr">
        <is>
          <t>PL</t>
        </is>
      </c>
      <c r="D2714" s="5" t="inlineStr">
        <is>
          <t>Krakow</t>
        </is>
      </c>
      <c r="E2714" s="5" t="inlineStr">
        <is>
          <t>Sales</t>
        </is>
      </c>
      <c r="F2714" s="5" t="inlineStr">
        <is>
          <t>L3</t>
        </is>
      </c>
      <c r="G2714" s="5" t="inlineStr">
        <is>
          <t>Sales L3</t>
        </is>
      </c>
      <c r="H2714" s="5" t="inlineStr">
        <is>
          <t>F</t>
        </is>
      </c>
      <c r="I2714" s="5" t="inlineStr">
        <is>
          <t>Permanent</t>
        </is>
      </c>
      <c r="J2714" s="5" t="inlineStr">
        <is>
          <t>Hybrid</t>
        </is>
      </c>
      <c r="K2714" s="5" t="n">
        <v>1</v>
      </c>
      <c r="L2714" s="5" t="n">
        <v>40</v>
      </c>
      <c r="M2714" s="5" t="n">
        <v>3</v>
      </c>
      <c r="N2714" s="41" t="n">
        <v>31350</v>
      </c>
      <c r="O2714" s="41" t="n">
        <v>1550</v>
      </c>
      <c r="P2714" s="41" t="n">
        <v>3610</v>
      </c>
      <c r="Q2714" s="41" t="n">
        <v>0</v>
      </c>
      <c r="R2714" s="41" t="n">
        <v>0</v>
      </c>
      <c r="S2714" s="28">
        <f>L2714*Settings!$C$7</f>
        <v/>
      </c>
      <c r="T2714" s="34">
        <f>O2714+P2714+Q2714+R2714</f>
        <v/>
      </c>
      <c r="U2714" s="34">
        <f>N2714+T2714</f>
        <v/>
      </c>
      <c r="V2714" s="33">
        <f>N2714/S2714</f>
        <v/>
      </c>
      <c r="W2714" s="33">
        <f>T2714/S2714</f>
        <v/>
      </c>
      <c r="X2714" s="33">
        <f>U2714/S2714</f>
        <v/>
      </c>
      <c r="Y2714" s="4">
        <f>IF(T2714&gt;0,1,0)</f>
        <v/>
      </c>
      <c r="Z2714" s="4">
        <f>INDEX('Job Evaluation'!$I$5:$I$40,MATCH(G2714,'Job Evaluation'!$A$5:$A$40,0))</f>
        <v/>
      </c>
      <c r="AA2714" s="4">
        <f>SUMPRODUCT(($C$2:$C$3444=C2714)*($X$2:$X$3444&lt;X2714))+SUMPRODUCT(($C$2:C2714=C2714)*($X$2:X2714=X2714))</f>
        <v/>
      </c>
      <c r="AB2714" s="4">
        <f>MIN(4,INT((AA2714-1)*4/COUNTIF($C$2:$C$3444,C2714))+1)</f>
        <v/>
      </c>
    </row>
    <row r="2715">
      <c r="A2715" s="5" t="inlineStr">
        <is>
          <t>W03155</t>
        </is>
      </c>
      <c r="B2715" s="5" t="inlineStr">
        <is>
          <t>DE · Munich</t>
        </is>
      </c>
      <c r="C2715" s="5" t="inlineStr">
        <is>
          <t>DE</t>
        </is>
      </c>
      <c r="D2715" s="5" t="inlineStr">
        <is>
          <t>Munich</t>
        </is>
      </c>
      <c r="E2715" s="5" t="inlineStr">
        <is>
          <t>Finance</t>
        </is>
      </c>
      <c r="F2715" s="5" t="inlineStr">
        <is>
          <t>L1</t>
        </is>
      </c>
      <c r="G2715" s="5" t="inlineStr">
        <is>
          <t>Finance L1</t>
        </is>
      </c>
      <c r="H2715" s="5" t="inlineStr">
        <is>
          <t>M</t>
        </is>
      </c>
      <c r="I2715" s="5" t="inlineStr">
        <is>
          <t>Permanent</t>
        </is>
      </c>
      <c r="J2715" s="5" t="inlineStr">
        <is>
          <t>Onsite</t>
        </is>
      </c>
      <c r="K2715" s="5" t="n">
        <v>1</v>
      </c>
      <c r="L2715" s="5" t="n">
        <v>40</v>
      </c>
      <c r="M2715" s="5" t="n">
        <v>5</v>
      </c>
      <c r="N2715" s="41" t="n">
        <v>40750</v>
      </c>
      <c r="O2715" s="41" t="n">
        <v>0</v>
      </c>
      <c r="P2715" s="41" t="n">
        <v>0</v>
      </c>
      <c r="Q2715" s="41" t="n">
        <v>0</v>
      </c>
      <c r="R2715" s="41" t="n">
        <v>0</v>
      </c>
      <c r="S2715" s="28">
        <f>L2715*Settings!$C$7</f>
        <v/>
      </c>
      <c r="T2715" s="34">
        <f>O2715+P2715+Q2715+R2715</f>
        <v/>
      </c>
      <c r="U2715" s="34">
        <f>N2715+T2715</f>
        <v/>
      </c>
      <c r="V2715" s="33">
        <f>N2715/S2715</f>
        <v/>
      </c>
      <c r="W2715" s="33">
        <f>T2715/S2715</f>
        <v/>
      </c>
      <c r="X2715" s="33">
        <f>U2715/S2715</f>
        <v/>
      </c>
      <c r="Y2715" s="4">
        <f>IF(T2715&gt;0,1,0)</f>
        <v/>
      </c>
      <c r="Z2715" s="4">
        <f>INDEX('Job Evaluation'!$I$5:$I$40,MATCH(G2715,'Job Evaluation'!$A$5:$A$40,0))</f>
        <v/>
      </c>
      <c r="AA2715" s="4">
        <f>SUMPRODUCT(($C$2:$C$3444=C2715)*($X$2:$X$3444&lt;X2715))+SUMPRODUCT(($C$2:C2715=C2715)*($X$2:X2715=X2715))</f>
        <v/>
      </c>
      <c r="AB2715" s="4">
        <f>MIN(4,INT((AA2715-1)*4/COUNTIF($C$2:$C$3444,C2715))+1)</f>
        <v/>
      </c>
    </row>
    <row r="2716">
      <c r="A2716" s="5" t="inlineStr">
        <is>
          <t>W03157</t>
        </is>
      </c>
      <c r="B2716" s="5" t="inlineStr">
        <is>
          <t>PL · Kraków</t>
        </is>
      </c>
      <c r="C2716" s="5" t="inlineStr">
        <is>
          <t>PL</t>
        </is>
      </c>
      <c r="D2716" s="5" t="inlineStr">
        <is>
          <t>Krakow</t>
        </is>
      </c>
      <c r="E2716" s="5" t="inlineStr">
        <is>
          <t>Customer Service</t>
        </is>
      </c>
      <c r="F2716" s="5" t="inlineStr">
        <is>
          <t>L5</t>
        </is>
      </c>
      <c r="G2716" s="5" t="inlineStr">
        <is>
          <t>Customer Service L5</t>
        </is>
      </c>
      <c r="H2716" s="5" t="inlineStr">
        <is>
          <t>F</t>
        </is>
      </c>
      <c r="I2716" s="5" t="inlineStr">
        <is>
          <t>Fixed-term</t>
        </is>
      </c>
      <c r="J2716" s="5" t="inlineStr">
        <is>
          <t>Onsite</t>
        </is>
      </c>
      <c r="K2716" s="5" t="n">
        <v>1</v>
      </c>
      <c r="L2716" s="5" t="n">
        <v>40</v>
      </c>
      <c r="M2716" s="5" t="n">
        <v>3</v>
      </c>
      <c r="N2716" s="41" t="n">
        <v>52150</v>
      </c>
      <c r="O2716" s="41" t="n">
        <v>6000</v>
      </c>
      <c r="P2716" s="41" t="n">
        <v>0</v>
      </c>
      <c r="Q2716" s="41" t="n">
        <v>0</v>
      </c>
      <c r="R2716" s="41" t="n">
        <v>4200</v>
      </c>
      <c r="S2716" s="28">
        <f>L2716*Settings!$C$7</f>
        <v/>
      </c>
      <c r="T2716" s="34">
        <f>O2716+P2716+Q2716+R2716</f>
        <v/>
      </c>
      <c r="U2716" s="34">
        <f>N2716+T2716</f>
        <v/>
      </c>
      <c r="V2716" s="33">
        <f>N2716/S2716</f>
        <v/>
      </c>
      <c r="W2716" s="33">
        <f>T2716/S2716</f>
        <v/>
      </c>
      <c r="X2716" s="33">
        <f>U2716/S2716</f>
        <v/>
      </c>
      <c r="Y2716" s="4">
        <f>IF(T2716&gt;0,1,0)</f>
        <v/>
      </c>
      <c r="Z2716" s="4">
        <f>INDEX('Job Evaluation'!$I$5:$I$40,MATCH(G2716,'Job Evaluation'!$A$5:$A$40,0))</f>
        <v/>
      </c>
      <c r="AA2716" s="4">
        <f>SUMPRODUCT(($C$2:$C$3444=C2716)*($X$2:$X$3444&lt;X2716))+SUMPRODUCT(($C$2:C2716=C2716)*($X$2:X2716=X2716))</f>
        <v/>
      </c>
      <c r="AB2716" s="4">
        <f>MIN(4,INT((AA2716-1)*4/COUNTIF($C$2:$C$3444,C2716))+1)</f>
        <v/>
      </c>
    </row>
    <row r="2717">
      <c r="A2717" s="5" t="inlineStr">
        <is>
          <t>W03158</t>
        </is>
      </c>
      <c r="B2717" s="5" t="inlineStr">
        <is>
          <t>IT · Milan</t>
        </is>
      </c>
      <c r="C2717" s="5" t="inlineStr">
        <is>
          <t>IT</t>
        </is>
      </c>
      <c r="D2717" s="5" t="inlineStr">
        <is>
          <t>Milan</t>
        </is>
      </c>
      <c r="E2717" s="5" t="inlineStr">
        <is>
          <t>Finance</t>
        </is>
      </c>
      <c r="F2717" s="5" t="inlineStr">
        <is>
          <t>L4</t>
        </is>
      </c>
      <c r="G2717" s="5" t="inlineStr">
        <is>
          <t>Finance L4</t>
        </is>
      </c>
      <c r="H2717" s="5" t="inlineStr">
        <is>
          <t>M</t>
        </is>
      </c>
      <c r="I2717" s="5" t="inlineStr">
        <is>
          <t>Permanent</t>
        </is>
      </c>
      <c r="J2717" s="5" t="inlineStr">
        <is>
          <t>Remote</t>
        </is>
      </c>
      <c r="K2717" s="5" t="n">
        <v>1</v>
      </c>
      <c r="L2717" s="5" t="n">
        <v>40</v>
      </c>
      <c r="M2717" s="5" t="n">
        <v>3</v>
      </c>
      <c r="N2717" s="41" t="n">
        <v>56100</v>
      </c>
      <c r="O2717" s="41" t="n">
        <v>4800</v>
      </c>
      <c r="P2717" s="41" t="n">
        <v>0</v>
      </c>
      <c r="Q2717" s="41" t="n">
        <v>0</v>
      </c>
      <c r="R2717" s="41" t="n">
        <v>0</v>
      </c>
      <c r="S2717" s="28">
        <f>L2717*Settings!$C$7</f>
        <v/>
      </c>
      <c r="T2717" s="34">
        <f>O2717+P2717+Q2717+R2717</f>
        <v/>
      </c>
      <c r="U2717" s="34">
        <f>N2717+T2717</f>
        <v/>
      </c>
      <c r="V2717" s="33">
        <f>N2717/S2717</f>
        <v/>
      </c>
      <c r="W2717" s="33">
        <f>T2717/S2717</f>
        <v/>
      </c>
      <c r="X2717" s="33">
        <f>U2717/S2717</f>
        <v/>
      </c>
      <c r="Y2717" s="4">
        <f>IF(T2717&gt;0,1,0)</f>
        <v/>
      </c>
      <c r="Z2717" s="4">
        <f>INDEX('Job Evaluation'!$I$5:$I$40,MATCH(G2717,'Job Evaluation'!$A$5:$A$40,0))</f>
        <v/>
      </c>
      <c r="AA2717" s="4">
        <f>SUMPRODUCT(($C$2:$C$3444=C2717)*($X$2:$X$3444&lt;X2717))+SUMPRODUCT(($C$2:C2717=C2717)*($X$2:X2717=X2717))</f>
        <v/>
      </c>
      <c r="AB2717" s="4">
        <f>MIN(4,INT((AA2717-1)*4/COUNTIF($C$2:$C$3444,C2717))+1)</f>
        <v/>
      </c>
    </row>
    <row r="2718">
      <c r="A2718" s="5" t="inlineStr">
        <is>
          <t>W03159</t>
        </is>
      </c>
      <c r="B2718" s="5" t="inlineStr">
        <is>
          <t>IT · Milan</t>
        </is>
      </c>
      <c r="C2718" s="5" t="inlineStr">
        <is>
          <t>IT</t>
        </is>
      </c>
      <c r="D2718" s="5" t="inlineStr">
        <is>
          <t>Milan</t>
        </is>
      </c>
      <c r="E2718" s="5" t="inlineStr">
        <is>
          <t>Finance</t>
        </is>
      </c>
      <c r="F2718" s="5" t="inlineStr">
        <is>
          <t>L1</t>
        </is>
      </c>
      <c r="G2718" s="5" t="inlineStr">
        <is>
          <t>Finance L1</t>
        </is>
      </c>
      <c r="H2718" s="5" t="inlineStr">
        <is>
          <t>M</t>
        </is>
      </c>
      <c r="I2718" s="5" t="inlineStr">
        <is>
          <t>Permanent</t>
        </is>
      </c>
      <c r="J2718" s="5" t="inlineStr">
        <is>
          <t>Hybrid</t>
        </is>
      </c>
      <c r="K2718" s="5" t="n">
        <v>1</v>
      </c>
      <c r="L2718" s="5" t="n">
        <v>40</v>
      </c>
      <c r="M2718" s="5" t="n">
        <v>4</v>
      </c>
      <c r="N2718" s="41" t="n">
        <v>29650</v>
      </c>
      <c r="O2718" s="41" t="n">
        <v>0</v>
      </c>
      <c r="P2718" s="41" t="n">
        <v>0</v>
      </c>
      <c r="Q2718" s="41" t="n">
        <v>0</v>
      </c>
      <c r="R2718" s="41" t="n">
        <v>0</v>
      </c>
      <c r="S2718" s="28">
        <f>L2718*Settings!$C$7</f>
        <v/>
      </c>
      <c r="T2718" s="34">
        <f>O2718+P2718+Q2718+R2718</f>
        <v/>
      </c>
      <c r="U2718" s="34">
        <f>N2718+T2718</f>
        <v/>
      </c>
      <c r="V2718" s="33">
        <f>N2718/S2718</f>
        <v/>
      </c>
      <c r="W2718" s="33">
        <f>T2718/S2718</f>
        <v/>
      </c>
      <c r="X2718" s="33">
        <f>U2718/S2718</f>
        <v/>
      </c>
      <c r="Y2718" s="4">
        <f>IF(T2718&gt;0,1,0)</f>
        <v/>
      </c>
      <c r="Z2718" s="4">
        <f>INDEX('Job Evaluation'!$I$5:$I$40,MATCH(G2718,'Job Evaluation'!$A$5:$A$40,0))</f>
        <v/>
      </c>
      <c r="AA2718" s="4">
        <f>SUMPRODUCT(($C$2:$C$3444=C2718)*($X$2:$X$3444&lt;X2718))+SUMPRODUCT(($C$2:C2718=C2718)*($X$2:X2718=X2718))</f>
        <v/>
      </c>
      <c r="AB2718" s="4">
        <f>MIN(4,INT((AA2718-1)*4/COUNTIF($C$2:$C$3444,C2718))+1)</f>
        <v/>
      </c>
    </row>
    <row r="2719">
      <c r="A2719" s="5" t="inlineStr">
        <is>
          <t>W03162</t>
        </is>
      </c>
      <c r="B2719" s="5" t="inlineStr">
        <is>
          <t>DE · Munich</t>
        </is>
      </c>
      <c r="C2719" s="5" t="inlineStr">
        <is>
          <t>DE</t>
        </is>
      </c>
      <c r="D2719" s="5" t="inlineStr">
        <is>
          <t>Munich</t>
        </is>
      </c>
      <c r="E2719" s="5" t="inlineStr">
        <is>
          <t>Customer Service</t>
        </is>
      </c>
      <c r="F2719" s="5" t="inlineStr">
        <is>
          <t>L5</t>
        </is>
      </c>
      <c r="G2719" s="5" t="inlineStr">
        <is>
          <t>Customer Service L5</t>
        </is>
      </c>
      <c r="H2719" s="5" t="inlineStr">
        <is>
          <t>M</t>
        </is>
      </c>
      <c r="I2719" s="5" t="inlineStr">
        <is>
          <t>Permanent</t>
        </is>
      </c>
      <c r="J2719" s="5" t="inlineStr">
        <is>
          <t>Hybrid</t>
        </is>
      </c>
      <c r="K2719" s="5" t="n">
        <v>1</v>
      </c>
      <c r="L2719" s="5" t="n">
        <v>40</v>
      </c>
      <c r="M2719" s="5" t="n">
        <v>2</v>
      </c>
      <c r="N2719" s="41" t="n">
        <v>101400</v>
      </c>
      <c r="O2719" s="41" t="n">
        <v>6310</v>
      </c>
      <c r="P2719" s="41" t="n">
        <v>0</v>
      </c>
      <c r="Q2719" s="41" t="n">
        <v>0</v>
      </c>
      <c r="R2719" s="41" t="n">
        <v>7200</v>
      </c>
      <c r="S2719" s="28">
        <f>L2719*Settings!$C$7</f>
        <v/>
      </c>
      <c r="T2719" s="34">
        <f>O2719+P2719+Q2719+R2719</f>
        <v/>
      </c>
      <c r="U2719" s="34">
        <f>N2719+T2719</f>
        <v/>
      </c>
      <c r="V2719" s="33">
        <f>N2719/S2719</f>
        <v/>
      </c>
      <c r="W2719" s="33">
        <f>T2719/S2719</f>
        <v/>
      </c>
      <c r="X2719" s="33">
        <f>U2719/S2719</f>
        <v/>
      </c>
      <c r="Y2719" s="4">
        <f>IF(T2719&gt;0,1,0)</f>
        <v/>
      </c>
      <c r="Z2719" s="4">
        <f>INDEX('Job Evaluation'!$I$5:$I$40,MATCH(G2719,'Job Evaluation'!$A$5:$A$40,0))</f>
        <v/>
      </c>
      <c r="AA2719" s="4">
        <f>SUMPRODUCT(($C$2:$C$3444=C2719)*($X$2:$X$3444&lt;X2719))+SUMPRODUCT(($C$2:C2719=C2719)*($X$2:X2719=X2719))</f>
        <v/>
      </c>
      <c r="AB2719" s="4">
        <f>MIN(4,INT((AA2719-1)*4/COUNTIF($C$2:$C$3444,C2719))+1)</f>
        <v/>
      </c>
    </row>
    <row r="2720">
      <c r="A2720" s="5" t="inlineStr">
        <is>
          <t>W03163</t>
        </is>
      </c>
      <c r="B2720" s="5" t="inlineStr">
        <is>
          <t>IT · Milan</t>
        </is>
      </c>
      <c r="C2720" s="5" t="inlineStr">
        <is>
          <t>IT</t>
        </is>
      </c>
      <c r="D2720" s="5" t="inlineStr">
        <is>
          <t>Milan</t>
        </is>
      </c>
      <c r="E2720" s="5" t="inlineStr">
        <is>
          <t>Finance</t>
        </is>
      </c>
      <c r="F2720" s="5" t="inlineStr">
        <is>
          <t>L5</t>
        </is>
      </c>
      <c r="G2720" s="5" t="inlineStr">
        <is>
          <t>Finance L5</t>
        </is>
      </c>
      <c r="H2720" s="5" t="inlineStr">
        <is>
          <t>M</t>
        </is>
      </c>
      <c r="I2720" s="5" t="inlineStr">
        <is>
          <t>Permanent</t>
        </is>
      </c>
      <c r="J2720" s="5" t="inlineStr">
        <is>
          <t>Remote</t>
        </is>
      </c>
      <c r="K2720" s="5" t="n">
        <v>1</v>
      </c>
      <c r="L2720" s="5" t="n">
        <v>40</v>
      </c>
      <c r="M2720" s="5" t="n">
        <v>3</v>
      </c>
      <c r="N2720" s="41" t="n">
        <v>83550</v>
      </c>
      <c r="O2720" s="41" t="n">
        <v>9510</v>
      </c>
      <c r="P2720" s="41" t="n">
        <v>0</v>
      </c>
      <c r="Q2720" s="41" t="n">
        <v>0</v>
      </c>
      <c r="R2720" s="41" t="n">
        <v>6000</v>
      </c>
      <c r="S2720" s="28">
        <f>L2720*Settings!$C$7</f>
        <v/>
      </c>
      <c r="T2720" s="34">
        <f>O2720+P2720+Q2720+R2720</f>
        <v/>
      </c>
      <c r="U2720" s="34">
        <f>N2720+T2720</f>
        <v/>
      </c>
      <c r="V2720" s="33">
        <f>N2720/S2720</f>
        <v/>
      </c>
      <c r="W2720" s="33">
        <f>T2720/S2720</f>
        <v/>
      </c>
      <c r="X2720" s="33">
        <f>U2720/S2720</f>
        <v/>
      </c>
      <c r="Y2720" s="4">
        <f>IF(T2720&gt;0,1,0)</f>
        <v/>
      </c>
      <c r="Z2720" s="4">
        <f>INDEX('Job Evaluation'!$I$5:$I$40,MATCH(G2720,'Job Evaluation'!$A$5:$A$40,0))</f>
        <v/>
      </c>
      <c r="AA2720" s="4">
        <f>SUMPRODUCT(($C$2:$C$3444=C2720)*($X$2:$X$3444&lt;X2720))+SUMPRODUCT(($C$2:C2720=C2720)*($X$2:X2720=X2720))</f>
        <v/>
      </c>
      <c r="AB2720" s="4">
        <f>MIN(4,INT((AA2720-1)*4/COUNTIF($C$2:$C$3444,C2720))+1)</f>
        <v/>
      </c>
    </row>
    <row r="2721">
      <c r="A2721" s="5" t="inlineStr">
        <is>
          <t>W03164</t>
        </is>
      </c>
      <c r="B2721" s="5" t="inlineStr">
        <is>
          <t>PL · Kraków</t>
        </is>
      </c>
      <c r="C2721" s="5" t="inlineStr">
        <is>
          <t>PL</t>
        </is>
      </c>
      <c r="D2721" s="5" t="inlineStr">
        <is>
          <t>Krakow</t>
        </is>
      </c>
      <c r="E2721" s="5" t="inlineStr">
        <is>
          <t>Sales</t>
        </is>
      </c>
      <c r="F2721" s="5" t="inlineStr">
        <is>
          <t>L2</t>
        </is>
      </c>
      <c r="G2721" s="5" t="inlineStr">
        <is>
          <t>Sales L2</t>
        </is>
      </c>
      <c r="H2721" s="5" t="inlineStr">
        <is>
          <t>M</t>
        </is>
      </c>
      <c r="I2721" s="5" t="inlineStr">
        <is>
          <t>Permanent</t>
        </is>
      </c>
      <c r="J2721" s="5" t="inlineStr">
        <is>
          <t>Onsite</t>
        </is>
      </c>
      <c r="K2721" s="5" t="n">
        <v>1</v>
      </c>
      <c r="L2721" s="5" t="n">
        <v>40</v>
      </c>
      <c r="M2721" s="5" t="n">
        <v>3</v>
      </c>
      <c r="N2721" s="41" t="n">
        <v>27900</v>
      </c>
      <c r="O2721" s="41" t="n">
        <v>0</v>
      </c>
      <c r="P2721" s="41" t="n">
        <v>3250</v>
      </c>
      <c r="Q2721" s="41" t="n">
        <v>0</v>
      </c>
      <c r="R2721" s="41" t="n">
        <v>0</v>
      </c>
      <c r="S2721" s="28">
        <f>L2721*Settings!$C$7</f>
        <v/>
      </c>
      <c r="T2721" s="34">
        <f>O2721+P2721+Q2721+R2721</f>
        <v/>
      </c>
      <c r="U2721" s="34">
        <f>N2721+T2721</f>
        <v/>
      </c>
      <c r="V2721" s="33">
        <f>N2721/S2721</f>
        <v/>
      </c>
      <c r="W2721" s="33">
        <f>T2721/S2721</f>
        <v/>
      </c>
      <c r="X2721" s="33">
        <f>U2721/S2721</f>
        <v/>
      </c>
      <c r="Y2721" s="4">
        <f>IF(T2721&gt;0,1,0)</f>
        <v/>
      </c>
      <c r="Z2721" s="4">
        <f>INDEX('Job Evaluation'!$I$5:$I$40,MATCH(G2721,'Job Evaluation'!$A$5:$A$40,0))</f>
        <v/>
      </c>
      <c r="AA2721" s="4">
        <f>SUMPRODUCT(($C$2:$C$3444=C2721)*($X$2:$X$3444&lt;X2721))+SUMPRODUCT(($C$2:C2721=C2721)*($X$2:X2721=X2721))</f>
        <v/>
      </c>
      <c r="AB2721" s="4">
        <f>MIN(4,INT((AA2721-1)*4/COUNTIF($C$2:$C$3444,C2721))+1)</f>
        <v/>
      </c>
    </row>
    <row r="2722">
      <c r="A2722" s="5" t="inlineStr">
        <is>
          <t>W03165</t>
        </is>
      </c>
      <c r="B2722" s="5" t="inlineStr">
        <is>
          <t>IT · Milan</t>
        </is>
      </c>
      <c r="C2722" s="5" t="inlineStr">
        <is>
          <t>IT</t>
        </is>
      </c>
      <c r="D2722" s="5" t="inlineStr">
        <is>
          <t>Milan</t>
        </is>
      </c>
      <c r="E2722" s="5" t="inlineStr">
        <is>
          <t>Operations</t>
        </is>
      </c>
      <c r="F2722" s="5" t="inlineStr">
        <is>
          <t>L1</t>
        </is>
      </c>
      <c r="G2722" s="5" t="inlineStr">
        <is>
          <t>Operations L1</t>
        </is>
      </c>
      <c r="H2722" s="5" t="inlineStr">
        <is>
          <t>M</t>
        </is>
      </c>
      <c r="I2722" s="5" t="inlineStr">
        <is>
          <t>Fixed-term</t>
        </is>
      </c>
      <c r="J2722" s="5" t="inlineStr">
        <is>
          <t>Hybrid</t>
        </is>
      </c>
      <c r="K2722" s="5" t="n">
        <v>1</v>
      </c>
      <c r="L2722" s="5" t="n">
        <v>40</v>
      </c>
      <c r="M2722" s="5" t="n">
        <v>4</v>
      </c>
      <c r="N2722" s="41" t="n">
        <v>23250</v>
      </c>
      <c r="O2722" s="41" t="n">
        <v>0</v>
      </c>
      <c r="P2722" s="41" t="n">
        <v>0</v>
      </c>
      <c r="Q2722" s="41" t="n">
        <v>0</v>
      </c>
      <c r="R2722" s="41" t="n">
        <v>0</v>
      </c>
      <c r="S2722" s="28">
        <f>L2722*Settings!$C$7</f>
        <v/>
      </c>
      <c r="T2722" s="34">
        <f>O2722+P2722+Q2722+R2722</f>
        <v/>
      </c>
      <c r="U2722" s="34">
        <f>N2722+T2722</f>
        <v/>
      </c>
      <c r="V2722" s="33">
        <f>N2722/S2722</f>
        <v/>
      </c>
      <c r="W2722" s="33">
        <f>T2722/S2722</f>
        <v/>
      </c>
      <c r="X2722" s="33">
        <f>U2722/S2722</f>
        <v/>
      </c>
      <c r="Y2722" s="4">
        <f>IF(T2722&gt;0,1,0)</f>
        <v/>
      </c>
      <c r="Z2722" s="4">
        <f>INDEX('Job Evaluation'!$I$5:$I$40,MATCH(G2722,'Job Evaluation'!$A$5:$A$40,0))</f>
        <v/>
      </c>
      <c r="AA2722" s="4">
        <f>SUMPRODUCT(($C$2:$C$3444=C2722)*($X$2:$X$3444&lt;X2722))+SUMPRODUCT(($C$2:C2722=C2722)*($X$2:X2722=X2722))</f>
        <v/>
      </c>
      <c r="AB2722" s="4">
        <f>MIN(4,INT((AA2722-1)*4/COUNTIF($C$2:$C$3444,C2722))+1)</f>
        <v/>
      </c>
    </row>
    <row r="2723">
      <c r="A2723" s="5" t="inlineStr">
        <is>
          <t>W03166</t>
        </is>
      </c>
      <c r="B2723" s="5" t="inlineStr">
        <is>
          <t>IT · Milan</t>
        </is>
      </c>
      <c r="C2723" s="5" t="inlineStr">
        <is>
          <t>IT</t>
        </is>
      </c>
      <c r="D2723" s="5" t="inlineStr">
        <is>
          <t>Milan</t>
        </is>
      </c>
      <c r="E2723" s="5" t="inlineStr">
        <is>
          <t>Operations</t>
        </is>
      </c>
      <c r="F2723" s="5" t="inlineStr">
        <is>
          <t>L3</t>
        </is>
      </c>
      <c r="G2723" s="5" t="inlineStr">
        <is>
          <t>Operations L3</t>
        </is>
      </c>
      <c r="H2723" s="5" t="inlineStr">
        <is>
          <t>M</t>
        </is>
      </c>
      <c r="I2723" s="5" t="inlineStr">
        <is>
          <t>Permanent</t>
        </is>
      </c>
      <c r="J2723" s="5" t="inlineStr">
        <is>
          <t>Hybrid</t>
        </is>
      </c>
      <c r="K2723" s="5" t="n">
        <v>1</v>
      </c>
      <c r="L2723" s="5" t="n">
        <v>40</v>
      </c>
      <c r="M2723" s="5" t="n">
        <v>1</v>
      </c>
      <c r="N2723" s="41" t="n">
        <v>39800</v>
      </c>
      <c r="O2723" s="41" t="n">
        <v>0</v>
      </c>
      <c r="P2723" s="41" t="n">
        <v>0</v>
      </c>
      <c r="Q2723" s="41" t="n">
        <v>0</v>
      </c>
      <c r="R2723" s="41" t="n">
        <v>0</v>
      </c>
      <c r="S2723" s="28">
        <f>L2723*Settings!$C$7</f>
        <v/>
      </c>
      <c r="T2723" s="34">
        <f>O2723+P2723+Q2723+R2723</f>
        <v/>
      </c>
      <c r="U2723" s="34">
        <f>N2723+T2723</f>
        <v/>
      </c>
      <c r="V2723" s="33">
        <f>N2723/S2723</f>
        <v/>
      </c>
      <c r="W2723" s="33">
        <f>T2723/S2723</f>
        <v/>
      </c>
      <c r="X2723" s="33">
        <f>U2723/S2723</f>
        <v/>
      </c>
      <c r="Y2723" s="4">
        <f>IF(T2723&gt;0,1,0)</f>
        <v/>
      </c>
      <c r="Z2723" s="4">
        <f>INDEX('Job Evaluation'!$I$5:$I$40,MATCH(G2723,'Job Evaluation'!$A$5:$A$40,0))</f>
        <v/>
      </c>
      <c r="AA2723" s="4">
        <f>SUMPRODUCT(($C$2:$C$3444=C2723)*($X$2:$X$3444&lt;X2723))+SUMPRODUCT(($C$2:C2723=C2723)*($X$2:X2723=X2723))</f>
        <v/>
      </c>
      <c r="AB2723" s="4">
        <f>MIN(4,INT((AA2723-1)*4/COUNTIF($C$2:$C$3444,C2723))+1)</f>
        <v/>
      </c>
    </row>
    <row r="2724">
      <c r="A2724" s="5" t="inlineStr">
        <is>
          <t>W03167</t>
        </is>
      </c>
      <c r="B2724" s="5" t="inlineStr">
        <is>
          <t>PL · Kraków</t>
        </is>
      </c>
      <c r="C2724" s="5" t="inlineStr">
        <is>
          <t>PL</t>
        </is>
      </c>
      <c r="D2724" s="5" t="inlineStr">
        <is>
          <t>Krakow</t>
        </is>
      </c>
      <c r="E2724" s="5" t="inlineStr">
        <is>
          <t>HR</t>
        </is>
      </c>
      <c r="F2724" s="5" t="inlineStr">
        <is>
          <t>L2</t>
        </is>
      </c>
      <c r="G2724" s="5" t="inlineStr">
        <is>
          <t>HR L2</t>
        </is>
      </c>
      <c r="H2724" s="5" t="inlineStr">
        <is>
          <t>F</t>
        </is>
      </c>
      <c r="I2724" s="5" t="inlineStr">
        <is>
          <t>Permanent</t>
        </is>
      </c>
      <c r="J2724" s="5" t="inlineStr">
        <is>
          <t>Onsite</t>
        </is>
      </c>
      <c r="K2724" s="5" t="n">
        <v>0.8</v>
      </c>
      <c r="L2724" s="5" t="n">
        <v>32</v>
      </c>
      <c r="M2724" s="5" t="n">
        <v>2</v>
      </c>
      <c r="N2724" s="41" t="n">
        <v>23800</v>
      </c>
      <c r="O2724" s="41" t="n">
        <v>0</v>
      </c>
      <c r="P2724" s="41" t="n">
        <v>0</v>
      </c>
      <c r="Q2724" s="41" t="n">
        <v>0</v>
      </c>
      <c r="R2724" s="41" t="n">
        <v>0</v>
      </c>
      <c r="S2724" s="28">
        <f>L2724*Settings!$C$7</f>
        <v/>
      </c>
      <c r="T2724" s="34">
        <f>O2724+P2724+Q2724+R2724</f>
        <v/>
      </c>
      <c r="U2724" s="34">
        <f>N2724+T2724</f>
        <v/>
      </c>
      <c r="V2724" s="33">
        <f>N2724/S2724</f>
        <v/>
      </c>
      <c r="W2724" s="33">
        <f>T2724/S2724</f>
        <v/>
      </c>
      <c r="X2724" s="33">
        <f>U2724/S2724</f>
        <v/>
      </c>
      <c r="Y2724" s="4">
        <f>IF(T2724&gt;0,1,0)</f>
        <v/>
      </c>
      <c r="Z2724" s="4">
        <f>INDEX('Job Evaluation'!$I$5:$I$40,MATCH(G2724,'Job Evaluation'!$A$5:$A$40,0))</f>
        <v/>
      </c>
      <c r="AA2724" s="4">
        <f>SUMPRODUCT(($C$2:$C$3444=C2724)*($X$2:$X$3444&lt;X2724))+SUMPRODUCT(($C$2:C2724=C2724)*($X$2:X2724=X2724))</f>
        <v/>
      </c>
      <c r="AB2724" s="4">
        <f>MIN(4,INT((AA2724-1)*4/COUNTIF($C$2:$C$3444,C2724))+1)</f>
        <v/>
      </c>
    </row>
    <row r="2725">
      <c r="A2725" s="5" t="inlineStr">
        <is>
          <t>W03168</t>
        </is>
      </c>
      <c r="B2725" s="5" t="inlineStr">
        <is>
          <t>IT · Milan</t>
        </is>
      </c>
      <c r="C2725" s="5" t="inlineStr">
        <is>
          <t>IT</t>
        </is>
      </c>
      <c r="D2725" s="5" t="inlineStr">
        <is>
          <t>Milan</t>
        </is>
      </c>
      <c r="E2725" s="5" t="inlineStr">
        <is>
          <t>Finance</t>
        </is>
      </c>
      <c r="F2725" s="5" t="inlineStr">
        <is>
          <t>L2</t>
        </is>
      </c>
      <c r="G2725" s="5" t="inlineStr">
        <is>
          <t>Finance L2</t>
        </is>
      </c>
      <c r="H2725" s="5" t="inlineStr">
        <is>
          <t>F</t>
        </is>
      </c>
      <c r="I2725" s="5" t="inlineStr">
        <is>
          <t>Permanent</t>
        </is>
      </c>
      <c r="J2725" s="5" t="inlineStr">
        <is>
          <t>Remote</t>
        </is>
      </c>
      <c r="K2725" s="5" t="n">
        <v>1</v>
      </c>
      <c r="L2725" s="5" t="n">
        <v>40</v>
      </c>
      <c r="M2725" s="5" t="n">
        <v>4</v>
      </c>
      <c r="N2725" s="41" t="n">
        <v>35900</v>
      </c>
      <c r="O2725" s="41" t="n">
        <v>0</v>
      </c>
      <c r="P2725" s="41" t="n">
        <v>0</v>
      </c>
      <c r="Q2725" s="41" t="n">
        <v>0</v>
      </c>
      <c r="R2725" s="41" t="n">
        <v>0</v>
      </c>
      <c r="S2725" s="28">
        <f>L2725*Settings!$C$7</f>
        <v/>
      </c>
      <c r="T2725" s="34">
        <f>O2725+P2725+Q2725+R2725</f>
        <v/>
      </c>
      <c r="U2725" s="34">
        <f>N2725+T2725</f>
        <v/>
      </c>
      <c r="V2725" s="33">
        <f>N2725/S2725</f>
        <v/>
      </c>
      <c r="W2725" s="33">
        <f>T2725/S2725</f>
        <v/>
      </c>
      <c r="X2725" s="33">
        <f>U2725/S2725</f>
        <v/>
      </c>
      <c r="Y2725" s="4">
        <f>IF(T2725&gt;0,1,0)</f>
        <v/>
      </c>
      <c r="Z2725" s="4">
        <f>INDEX('Job Evaluation'!$I$5:$I$40,MATCH(G2725,'Job Evaluation'!$A$5:$A$40,0))</f>
        <v/>
      </c>
      <c r="AA2725" s="4">
        <f>SUMPRODUCT(($C$2:$C$3444=C2725)*($X$2:$X$3444&lt;X2725))+SUMPRODUCT(($C$2:C2725=C2725)*($X$2:X2725=X2725))</f>
        <v/>
      </c>
      <c r="AB2725" s="4">
        <f>MIN(4,INT((AA2725-1)*4/COUNTIF($C$2:$C$3444,C2725))+1)</f>
        <v/>
      </c>
    </row>
    <row r="2726">
      <c r="A2726" s="5" t="inlineStr">
        <is>
          <t>W03169</t>
        </is>
      </c>
      <c r="B2726" s="5" t="inlineStr">
        <is>
          <t>PL · Kraków</t>
        </is>
      </c>
      <c r="C2726" s="5" t="inlineStr">
        <is>
          <t>PL</t>
        </is>
      </c>
      <c r="D2726" s="5" t="inlineStr">
        <is>
          <t>Krakow</t>
        </is>
      </c>
      <c r="E2726" s="5" t="inlineStr">
        <is>
          <t>Customer Service</t>
        </is>
      </c>
      <c r="F2726" s="5" t="inlineStr">
        <is>
          <t>L6</t>
        </is>
      </c>
      <c r="G2726" s="5" t="inlineStr">
        <is>
          <t>Customer Service L6</t>
        </is>
      </c>
      <c r="H2726" s="5" t="inlineStr">
        <is>
          <t>M</t>
        </is>
      </c>
      <c r="I2726" s="5" t="inlineStr">
        <is>
          <t>Permanent</t>
        </is>
      </c>
      <c r="J2726" s="5" t="inlineStr">
        <is>
          <t>Hybrid</t>
        </is>
      </c>
      <c r="K2726" s="5" t="n">
        <v>1</v>
      </c>
      <c r="L2726" s="5" t="n">
        <v>40</v>
      </c>
      <c r="M2726" s="5" t="n">
        <v>3</v>
      </c>
      <c r="N2726" s="41" t="n">
        <v>68950</v>
      </c>
      <c r="O2726" s="41" t="n">
        <v>14940</v>
      </c>
      <c r="P2726" s="41" t="n">
        <v>0</v>
      </c>
      <c r="Q2726" s="41" t="n">
        <v>0</v>
      </c>
      <c r="R2726" s="41" t="n">
        <v>4200</v>
      </c>
      <c r="S2726" s="28">
        <f>L2726*Settings!$C$7</f>
        <v/>
      </c>
      <c r="T2726" s="34">
        <f>O2726+P2726+Q2726+R2726</f>
        <v/>
      </c>
      <c r="U2726" s="34">
        <f>N2726+T2726</f>
        <v/>
      </c>
      <c r="V2726" s="33">
        <f>N2726/S2726</f>
        <v/>
      </c>
      <c r="W2726" s="33">
        <f>T2726/S2726</f>
        <v/>
      </c>
      <c r="X2726" s="33">
        <f>U2726/S2726</f>
        <v/>
      </c>
      <c r="Y2726" s="4">
        <f>IF(T2726&gt;0,1,0)</f>
        <v/>
      </c>
      <c r="Z2726" s="4">
        <f>INDEX('Job Evaluation'!$I$5:$I$40,MATCH(G2726,'Job Evaluation'!$A$5:$A$40,0))</f>
        <v/>
      </c>
      <c r="AA2726" s="4">
        <f>SUMPRODUCT(($C$2:$C$3444=C2726)*($X$2:$X$3444&lt;X2726))+SUMPRODUCT(($C$2:C2726=C2726)*($X$2:X2726=X2726))</f>
        <v/>
      </c>
      <c r="AB2726" s="4">
        <f>MIN(4,INT((AA2726-1)*4/COUNTIF($C$2:$C$3444,C2726))+1)</f>
        <v/>
      </c>
    </row>
    <row r="2727">
      <c r="A2727" s="5" t="inlineStr">
        <is>
          <t>W03170</t>
        </is>
      </c>
      <c r="B2727" s="5" t="inlineStr">
        <is>
          <t>PL · Kraków</t>
        </is>
      </c>
      <c r="C2727" s="5" t="inlineStr">
        <is>
          <t>PL</t>
        </is>
      </c>
      <c r="D2727" s="5" t="inlineStr">
        <is>
          <t>Krakow</t>
        </is>
      </c>
      <c r="E2727" s="5" t="inlineStr">
        <is>
          <t>Customer Service</t>
        </is>
      </c>
      <c r="F2727" s="5" t="inlineStr">
        <is>
          <t>L2</t>
        </is>
      </c>
      <c r="G2727" s="5" t="inlineStr">
        <is>
          <t>Customer Service L2</t>
        </is>
      </c>
      <c r="H2727" s="5" t="inlineStr">
        <is>
          <t>F</t>
        </is>
      </c>
      <c r="I2727" s="5" t="inlineStr">
        <is>
          <t>Fixed-term</t>
        </is>
      </c>
      <c r="J2727" s="5" t="inlineStr">
        <is>
          <t>Onsite</t>
        </is>
      </c>
      <c r="K2727" s="5" t="n">
        <v>1</v>
      </c>
      <c r="L2727" s="5" t="n">
        <v>40</v>
      </c>
      <c r="M2727" s="5" t="n">
        <v>4</v>
      </c>
      <c r="N2727" s="41" t="n">
        <v>23000</v>
      </c>
      <c r="O2727" s="41" t="n">
        <v>0</v>
      </c>
      <c r="P2727" s="41" t="n">
        <v>0</v>
      </c>
      <c r="Q2727" s="41" t="n">
        <v>840</v>
      </c>
      <c r="R2727" s="41" t="n">
        <v>0</v>
      </c>
      <c r="S2727" s="28">
        <f>L2727*Settings!$C$7</f>
        <v/>
      </c>
      <c r="T2727" s="34">
        <f>O2727+P2727+Q2727+R2727</f>
        <v/>
      </c>
      <c r="U2727" s="34">
        <f>N2727+T2727</f>
        <v/>
      </c>
      <c r="V2727" s="33">
        <f>N2727/S2727</f>
        <v/>
      </c>
      <c r="W2727" s="33">
        <f>T2727/S2727</f>
        <v/>
      </c>
      <c r="X2727" s="33">
        <f>U2727/S2727</f>
        <v/>
      </c>
      <c r="Y2727" s="4">
        <f>IF(T2727&gt;0,1,0)</f>
        <v/>
      </c>
      <c r="Z2727" s="4">
        <f>INDEX('Job Evaluation'!$I$5:$I$40,MATCH(G2727,'Job Evaluation'!$A$5:$A$40,0))</f>
        <v/>
      </c>
      <c r="AA2727" s="4">
        <f>SUMPRODUCT(($C$2:$C$3444=C2727)*($X$2:$X$3444&lt;X2727))+SUMPRODUCT(($C$2:C2727=C2727)*($X$2:X2727=X2727))</f>
        <v/>
      </c>
      <c r="AB2727" s="4">
        <f>MIN(4,INT((AA2727-1)*4/COUNTIF($C$2:$C$3444,C2727))+1)</f>
        <v/>
      </c>
    </row>
    <row r="2728">
      <c r="A2728" s="5" t="inlineStr">
        <is>
          <t>W03171</t>
        </is>
      </c>
      <c r="B2728" s="5" t="inlineStr">
        <is>
          <t>PL · Kraków</t>
        </is>
      </c>
      <c r="C2728" s="5" t="inlineStr">
        <is>
          <t>PL</t>
        </is>
      </c>
      <c r="D2728" s="5" t="inlineStr">
        <is>
          <t>Krakow</t>
        </is>
      </c>
      <c r="E2728" s="5" t="inlineStr">
        <is>
          <t>Operations</t>
        </is>
      </c>
      <c r="F2728" s="5" t="inlineStr">
        <is>
          <t>L4</t>
        </is>
      </c>
      <c r="G2728" s="5" t="inlineStr">
        <is>
          <t>Operations L4</t>
        </is>
      </c>
      <c r="H2728" s="5" t="inlineStr">
        <is>
          <t>M</t>
        </is>
      </c>
      <c r="I2728" s="5" t="inlineStr">
        <is>
          <t>Permanent</t>
        </is>
      </c>
      <c r="J2728" s="5" t="inlineStr">
        <is>
          <t>Hybrid</t>
        </is>
      </c>
      <c r="K2728" s="5" t="n">
        <v>1</v>
      </c>
      <c r="L2728" s="5" t="n">
        <v>40</v>
      </c>
      <c r="M2728" s="5" t="n">
        <v>3</v>
      </c>
      <c r="N2728" s="41" t="n">
        <v>44400</v>
      </c>
      <c r="O2728" s="41" t="n">
        <v>3410</v>
      </c>
      <c r="P2728" s="41" t="n">
        <v>0</v>
      </c>
      <c r="Q2728" s="41" t="n">
        <v>0</v>
      </c>
      <c r="R2728" s="41" t="n">
        <v>0</v>
      </c>
      <c r="S2728" s="28">
        <f>L2728*Settings!$C$7</f>
        <v/>
      </c>
      <c r="T2728" s="34">
        <f>O2728+P2728+Q2728+R2728</f>
        <v/>
      </c>
      <c r="U2728" s="34">
        <f>N2728+T2728</f>
        <v/>
      </c>
      <c r="V2728" s="33">
        <f>N2728/S2728</f>
        <v/>
      </c>
      <c r="W2728" s="33">
        <f>T2728/S2728</f>
        <v/>
      </c>
      <c r="X2728" s="33">
        <f>U2728/S2728</f>
        <v/>
      </c>
      <c r="Y2728" s="4">
        <f>IF(T2728&gt;0,1,0)</f>
        <v/>
      </c>
      <c r="Z2728" s="4">
        <f>INDEX('Job Evaluation'!$I$5:$I$40,MATCH(G2728,'Job Evaluation'!$A$5:$A$40,0))</f>
        <v/>
      </c>
      <c r="AA2728" s="4">
        <f>SUMPRODUCT(($C$2:$C$3444=C2728)*($X$2:$X$3444&lt;X2728))+SUMPRODUCT(($C$2:C2728=C2728)*($X$2:X2728=X2728))</f>
        <v/>
      </c>
      <c r="AB2728" s="4">
        <f>MIN(4,INT((AA2728-1)*4/COUNTIF($C$2:$C$3444,C2728))+1)</f>
        <v/>
      </c>
    </row>
    <row r="2729">
      <c r="A2729" s="5" t="inlineStr">
        <is>
          <t>W03172</t>
        </is>
      </c>
      <c r="B2729" s="5" t="inlineStr">
        <is>
          <t>ES · Barcelona</t>
        </is>
      </c>
      <c r="C2729" s="5" t="inlineStr">
        <is>
          <t>ES</t>
        </is>
      </c>
      <c r="D2729" s="5" t="inlineStr">
        <is>
          <t>Barcelona</t>
        </is>
      </c>
      <c r="E2729" s="5" t="inlineStr">
        <is>
          <t>Customer Service</t>
        </is>
      </c>
      <c r="F2729" s="5" t="inlineStr">
        <is>
          <t>L1</t>
        </is>
      </c>
      <c r="G2729" s="5" t="inlineStr">
        <is>
          <t>Customer Service L1</t>
        </is>
      </c>
      <c r="H2729" s="5" t="inlineStr">
        <is>
          <t>M</t>
        </is>
      </c>
      <c r="I2729" s="5" t="inlineStr">
        <is>
          <t>Permanent</t>
        </is>
      </c>
      <c r="J2729" s="5" t="inlineStr">
        <is>
          <t>Onsite</t>
        </is>
      </c>
      <c r="K2729" s="5" t="n">
        <v>0.8</v>
      </c>
      <c r="L2729" s="5" t="n">
        <v>32</v>
      </c>
      <c r="M2729" s="5" t="n">
        <v>3</v>
      </c>
      <c r="N2729" s="41" t="n">
        <v>15520</v>
      </c>
      <c r="O2729" s="41" t="n">
        <v>0</v>
      </c>
      <c r="P2729" s="41" t="n">
        <v>0</v>
      </c>
      <c r="Q2729" s="41" t="n">
        <v>960</v>
      </c>
      <c r="R2729" s="41" t="n">
        <v>0</v>
      </c>
      <c r="S2729" s="28">
        <f>L2729*Settings!$C$7</f>
        <v/>
      </c>
      <c r="T2729" s="34">
        <f>O2729+P2729+Q2729+R2729</f>
        <v/>
      </c>
      <c r="U2729" s="34">
        <f>N2729+T2729</f>
        <v/>
      </c>
      <c r="V2729" s="33">
        <f>N2729/S2729</f>
        <v/>
      </c>
      <c r="W2729" s="33">
        <f>T2729/S2729</f>
        <v/>
      </c>
      <c r="X2729" s="33">
        <f>U2729/S2729</f>
        <v/>
      </c>
      <c r="Y2729" s="4">
        <f>IF(T2729&gt;0,1,0)</f>
        <v/>
      </c>
      <c r="Z2729" s="4">
        <f>INDEX('Job Evaluation'!$I$5:$I$40,MATCH(G2729,'Job Evaluation'!$A$5:$A$40,0))</f>
        <v/>
      </c>
      <c r="AA2729" s="4">
        <f>SUMPRODUCT(($C$2:$C$3444=C2729)*($X$2:$X$3444&lt;X2729))+SUMPRODUCT(($C$2:C2729=C2729)*($X$2:X2729=X2729))</f>
        <v/>
      </c>
      <c r="AB2729" s="4">
        <f>MIN(4,INT((AA2729-1)*4/COUNTIF($C$2:$C$3444,C2729))+1)</f>
        <v/>
      </c>
    </row>
    <row r="2730">
      <c r="A2730" s="5" t="inlineStr">
        <is>
          <t>W03173</t>
        </is>
      </c>
      <c r="B2730" s="5" t="inlineStr">
        <is>
          <t>PL · Kraków</t>
        </is>
      </c>
      <c r="C2730" s="5" t="inlineStr">
        <is>
          <t>PL</t>
        </is>
      </c>
      <c r="D2730" s="5" t="inlineStr">
        <is>
          <t>Krakow</t>
        </is>
      </c>
      <c r="E2730" s="5" t="inlineStr">
        <is>
          <t>Operations</t>
        </is>
      </c>
      <c r="F2730" s="5" t="inlineStr">
        <is>
          <t>L2</t>
        </is>
      </c>
      <c r="G2730" s="5" t="inlineStr">
        <is>
          <t>Operations L2</t>
        </is>
      </c>
      <c r="H2730" s="5" t="inlineStr">
        <is>
          <t>F</t>
        </is>
      </c>
      <c r="I2730" s="5" t="inlineStr">
        <is>
          <t>Permanent</t>
        </is>
      </c>
      <c r="J2730" s="5" t="inlineStr">
        <is>
          <t>Hybrid</t>
        </is>
      </c>
      <c r="K2730" s="5" t="n">
        <v>1</v>
      </c>
      <c r="L2730" s="5" t="n">
        <v>40</v>
      </c>
      <c r="M2730" s="5" t="n">
        <v>4</v>
      </c>
      <c r="N2730" s="41" t="n">
        <v>22950</v>
      </c>
      <c r="O2730" s="41" t="n">
        <v>0</v>
      </c>
      <c r="P2730" s="41" t="n">
        <v>0</v>
      </c>
      <c r="Q2730" s="41" t="n">
        <v>0</v>
      </c>
      <c r="R2730" s="41" t="n">
        <v>0</v>
      </c>
      <c r="S2730" s="28">
        <f>L2730*Settings!$C$7</f>
        <v/>
      </c>
      <c r="T2730" s="34">
        <f>O2730+P2730+Q2730+R2730</f>
        <v/>
      </c>
      <c r="U2730" s="34">
        <f>N2730+T2730</f>
        <v/>
      </c>
      <c r="V2730" s="33">
        <f>N2730/S2730</f>
        <v/>
      </c>
      <c r="W2730" s="33">
        <f>T2730/S2730</f>
        <v/>
      </c>
      <c r="X2730" s="33">
        <f>U2730/S2730</f>
        <v/>
      </c>
      <c r="Y2730" s="4">
        <f>IF(T2730&gt;0,1,0)</f>
        <v/>
      </c>
      <c r="Z2730" s="4">
        <f>INDEX('Job Evaluation'!$I$5:$I$40,MATCH(G2730,'Job Evaluation'!$A$5:$A$40,0))</f>
        <v/>
      </c>
      <c r="AA2730" s="4">
        <f>SUMPRODUCT(($C$2:$C$3444=C2730)*($X$2:$X$3444&lt;X2730))+SUMPRODUCT(($C$2:C2730=C2730)*($X$2:X2730=X2730))</f>
        <v/>
      </c>
      <c r="AB2730" s="4">
        <f>MIN(4,INT((AA2730-1)*4/COUNTIF($C$2:$C$3444,C2730))+1)</f>
        <v/>
      </c>
    </row>
    <row r="2731">
      <c r="A2731" s="5" t="inlineStr">
        <is>
          <t>W03175</t>
        </is>
      </c>
      <c r="B2731" s="5" t="inlineStr">
        <is>
          <t>PL · Kraków</t>
        </is>
      </c>
      <c r="C2731" s="5" t="inlineStr">
        <is>
          <t>PL</t>
        </is>
      </c>
      <c r="D2731" s="5" t="inlineStr">
        <is>
          <t>Krakow</t>
        </is>
      </c>
      <c r="E2731" s="5" t="inlineStr">
        <is>
          <t>Customer Service</t>
        </is>
      </c>
      <c r="F2731" s="5" t="inlineStr">
        <is>
          <t>L1</t>
        </is>
      </c>
      <c r="G2731" s="5" t="inlineStr">
        <is>
          <t>Customer Service L1</t>
        </is>
      </c>
      <c r="H2731" s="5" t="inlineStr">
        <is>
          <t>M</t>
        </is>
      </c>
      <c r="I2731" s="5" t="inlineStr">
        <is>
          <t>Permanent</t>
        </is>
      </c>
      <c r="J2731" s="5" t="inlineStr">
        <is>
          <t>Onsite</t>
        </is>
      </c>
      <c r="K2731" s="5" t="n">
        <v>1</v>
      </c>
      <c r="L2731" s="5" t="n">
        <v>40</v>
      </c>
      <c r="M2731" s="5" t="n">
        <v>2</v>
      </c>
      <c r="N2731" s="41" t="n">
        <v>18150</v>
      </c>
      <c r="O2731" s="41" t="n">
        <v>0</v>
      </c>
      <c r="P2731" s="41" t="n">
        <v>0</v>
      </c>
      <c r="Q2731" s="41" t="n">
        <v>840</v>
      </c>
      <c r="R2731" s="41" t="n">
        <v>0</v>
      </c>
      <c r="S2731" s="28">
        <f>L2731*Settings!$C$7</f>
        <v/>
      </c>
      <c r="T2731" s="34">
        <f>O2731+P2731+Q2731+R2731</f>
        <v/>
      </c>
      <c r="U2731" s="34">
        <f>N2731+T2731</f>
        <v/>
      </c>
      <c r="V2731" s="33">
        <f>N2731/S2731</f>
        <v/>
      </c>
      <c r="W2731" s="33">
        <f>T2731/S2731</f>
        <v/>
      </c>
      <c r="X2731" s="33">
        <f>U2731/S2731</f>
        <v/>
      </c>
      <c r="Y2731" s="4">
        <f>IF(T2731&gt;0,1,0)</f>
        <v/>
      </c>
      <c r="Z2731" s="4">
        <f>INDEX('Job Evaluation'!$I$5:$I$40,MATCH(G2731,'Job Evaluation'!$A$5:$A$40,0))</f>
        <v/>
      </c>
      <c r="AA2731" s="4">
        <f>SUMPRODUCT(($C$2:$C$3444=C2731)*($X$2:$X$3444&lt;X2731))+SUMPRODUCT(($C$2:C2731=C2731)*($X$2:X2731=X2731))</f>
        <v/>
      </c>
      <c r="AB2731" s="4">
        <f>MIN(4,INT((AA2731-1)*4/COUNTIF($C$2:$C$3444,C2731))+1)</f>
        <v/>
      </c>
    </row>
    <row r="2732">
      <c r="A2732" s="5" t="inlineStr">
        <is>
          <t>W03176</t>
        </is>
      </c>
      <c r="B2732" s="5" t="inlineStr">
        <is>
          <t>PL · Kraków</t>
        </is>
      </c>
      <c r="C2732" s="5" t="inlineStr">
        <is>
          <t>PL</t>
        </is>
      </c>
      <c r="D2732" s="5" t="inlineStr">
        <is>
          <t>Krakow</t>
        </is>
      </c>
      <c r="E2732" s="5" t="inlineStr">
        <is>
          <t>Operations</t>
        </is>
      </c>
      <c r="F2732" s="5" t="inlineStr">
        <is>
          <t>L5</t>
        </is>
      </c>
      <c r="G2732" s="5" t="inlineStr">
        <is>
          <t>Operations L5</t>
        </is>
      </c>
      <c r="H2732" s="5" t="inlineStr">
        <is>
          <t>F</t>
        </is>
      </c>
      <c r="I2732" s="5" t="inlineStr">
        <is>
          <t>Permanent</t>
        </is>
      </c>
      <c r="J2732" s="5" t="inlineStr">
        <is>
          <t>Remote</t>
        </is>
      </c>
      <c r="K2732" s="5" t="n">
        <v>0.8</v>
      </c>
      <c r="L2732" s="5" t="n">
        <v>32</v>
      </c>
      <c r="M2732" s="5" t="n">
        <v>5</v>
      </c>
      <c r="N2732" s="41" t="n">
        <v>43320</v>
      </c>
      <c r="O2732" s="41" t="n">
        <v>7530</v>
      </c>
      <c r="P2732" s="41" t="n">
        <v>0</v>
      </c>
      <c r="Q2732" s="41" t="n">
        <v>0</v>
      </c>
      <c r="R2732" s="41" t="n">
        <v>4200</v>
      </c>
      <c r="S2732" s="28">
        <f>L2732*Settings!$C$7</f>
        <v/>
      </c>
      <c r="T2732" s="34">
        <f>O2732+P2732+Q2732+R2732</f>
        <v/>
      </c>
      <c r="U2732" s="34">
        <f>N2732+T2732</f>
        <v/>
      </c>
      <c r="V2732" s="33">
        <f>N2732/S2732</f>
        <v/>
      </c>
      <c r="W2732" s="33">
        <f>T2732/S2732</f>
        <v/>
      </c>
      <c r="X2732" s="33">
        <f>U2732/S2732</f>
        <v/>
      </c>
      <c r="Y2732" s="4">
        <f>IF(T2732&gt;0,1,0)</f>
        <v/>
      </c>
      <c r="Z2732" s="4">
        <f>INDEX('Job Evaluation'!$I$5:$I$40,MATCH(G2732,'Job Evaluation'!$A$5:$A$40,0))</f>
        <v/>
      </c>
      <c r="AA2732" s="4">
        <f>SUMPRODUCT(($C$2:$C$3444=C2732)*($X$2:$X$3444&lt;X2732))+SUMPRODUCT(($C$2:C2732=C2732)*($X$2:X2732=X2732))</f>
        <v/>
      </c>
      <c r="AB2732" s="4">
        <f>MIN(4,INT((AA2732-1)*4/COUNTIF($C$2:$C$3444,C2732))+1)</f>
        <v/>
      </c>
    </row>
    <row r="2733">
      <c r="A2733" s="5" t="inlineStr">
        <is>
          <t>W03178</t>
        </is>
      </c>
      <c r="B2733" s="5" t="inlineStr">
        <is>
          <t>PL · Kraków</t>
        </is>
      </c>
      <c r="C2733" s="5" t="inlineStr">
        <is>
          <t>PL</t>
        </is>
      </c>
      <c r="D2733" s="5" t="inlineStr">
        <is>
          <t>Krakow</t>
        </is>
      </c>
      <c r="E2733" s="5" t="inlineStr">
        <is>
          <t>Sales</t>
        </is>
      </c>
      <c r="F2733" s="5" t="inlineStr">
        <is>
          <t>L3</t>
        </is>
      </c>
      <c r="G2733" s="5" t="inlineStr">
        <is>
          <t>Sales L3</t>
        </is>
      </c>
      <c r="H2733" s="5" t="inlineStr">
        <is>
          <t>M</t>
        </is>
      </c>
      <c r="I2733" s="5" t="inlineStr">
        <is>
          <t>Permanent</t>
        </is>
      </c>
      <c r="J2733" s="5" t="inlineStr">
        <is>
          <t>Hybrid</t>
        </is>
      </c>
      <c r="K2733" s="5" t="n">
        <v>1</v>
      </c>
      <c r="L2733" s="5" t="n">
        <v>40</v>
      </c>
      <c r="M2733" s="5" t="n">
        <v>3</v>
      </c>
      <c r="N2733" s="41" t="n">
        <v>32200</v>
      </c>
      <c r="O2733" s="41" t="n">
        <v>1450</v>
      </c>
      <c r="P2733" s="41" t="n">
        <v>5330</v>
      </c>
      <c r="Q2733" s="41" t="n">
        <v>0</v>
      </c>
      <c r="R2733" s="41" t="n">
        <v>0</v>
      </c>
      <c r="S2733" s="28">
        <f>L2733*Settings!$C$7</f>
        <v/>
      </c>
      <c r="T2733" s="34">
        <f>O2733+P2733+Q2733+R2733</f>
        <v/>
      </c>
      <c r="U2733" s="34">
        <f>N2733+T2733</f>
        <v/>
      </c>
      <c r="V2733" s="33">
        <f>N2733/S2733</f>
        <v/>
      </c>
      <c r="W2733" s="33">
        <f>T2733/S2733</f>
        <v/>
      </c>
      <c r="X2733" s="33">
        <f>U2733/S2733</f>
        <v/>
      </c>
      <c r="Y2733" s="4">
        <f>IF(T2733&gt;0,1,0)</f>
        <v/>
      </c>
      <c r="Z2733" s="4">
        <f>INDEX('Job Evaluation'!$I$5:$I$40,MATCH(G2733,'Job Evaluation'!$A$5:$A$40,0))</f>
        <v/>
      </c>
      <c r="AA2733" s="4">
        <f>SUMPRODUCT(($C$2:$C$3444=C2733)*($X$2:$X$3444&lt;X2733))+SUMPRODUCT(($C$2:C2733=C2733)*($X$2:X2733=X2733))</f>
        <v/>
      </c>
      <c r="AB2733" s="4">
        <f>MIN(4,INT((AA2733-1)*4/COUNTIF($C$2:$C$3444,C2733))+1)</f>
        <v/>
      </c>
    </row>
    <row r="2734">
      <c r="A2734" s="5" t="inlineStr">
        <is>
          <t>W03179</t>
        </is>
      </c>
      <c r="B2734" s="5" t="inlineStr">
        <is>
          <t>IT · Milan</t>
        </is>
      </c>
      <c r="C2734" s="5" t="inlineStr">
        <is>
          <t>IT</t>
        </is>
      </c>
      <c r="D2734" s="5" t="inlineStr">
        <is>
          <t>Milan</t>
        </is>
      </c>
      <c r="E2734" s="5" t="inlineStr">
        <is>
          <t>Operations</t>
        </is>
      </c>
      <c r="F2734" s="5" t="inlineStr">
        <is>
          <t>L1</t>
        </is>
      </c>
      <c r="G2734" s="5" t="inlineStr">
        <is>
          <t>Operations L1</t>
        </is>
      </c>
      <c r="H2734" s="5" t="inlineStr">
        <is>
          <t>M</t>
        </is>
      </c>
      <c r="I2734" s="5" t="inlineStr">
        <is>
          <t>Permanent</t>
        </is>
      </c>
      <c r="J2734" s="5" t="inlineStr">
        <is>
          <t>Remote</t>
        </is>
      </c>
      <c r="K2734" s="5" t="n">
        <v>1</v>
      </c>
      <c r="L2734" s="5" t="n">
        <v>40</v>
      </c>
      <c r="M2734" s="5" t="n">
        <v>3</v>
      </c>
      <c r="N2734" s="41" t="n">
        <v>22750</v>
      </c>
      <c r="O2734" s="41" t="n">
        <v>0</v>
      </c>
      <c r="P2734" s="41" t="n">
        <v>0</v>
      </c>
      <c r="Q2734" s="41" t="n">
        <v>0</v>
      </c>
      <c r="R2734" s="41" t="n">
        <v>0</v>
      </c>
      <c r="S2734" s="28">
        <f>L2734*Settings!$C$7</f>
        <v/>
      </c>
      <c r="T2734" s="34">
        <f>O2734+P2734+Q2734+R2734</f>
        <v/>
      </c>
      <c r="U2734" s="34">
        <f>N2734+T2734</f>
        <v/>
      </c>
      <c r="V2734" s="33">
        <f>N2734/S2734</f>
        <v/>
      </c>
      <c r="W2734" s="33">
        <f>T2734/S2734</f>
        <v/>
      </c>
      <c r="X2734" s="33">
        <f>U2734/S2734</f>
        <v/>
      </c>
      <c r="Y2734" s="4">
        <f>IF(T2734&gt;0,1,0)</f>
        <v/>
      </c>
      <c r="Z2734" s="4">
        <f>INDEX('Job Evaluation'!$I$5:$I$40,MATCH(G2734,'Job Evaluation'!$A$5:$A$40,0))</f>
        <v/>
      </c>
      <c r="AA2734" s="4">
        <f>SUMPRODUCT(($C$2:$C$3444=C2734)*($X$2:$X$3444&lt;X2734))+SUMPRODUCT(($C$2:C2734=C2734)*($X$2:X2734=X2734))</f>
        <v/>
      </c>
      <c r="AB2734" s="4">
        <f>MIN(4,INT((AA2734-1)*4/COUNTIF($C$2:$C$3444,C2734))+1)</f>
        <v/>
      </c>
    </row>
    <row r="2735">
      <c r="A2735" s="5" t="inlineStr">
        <is>
          <t>W03180</t>
        </is>
      </c>
      <c r="B2735" s="5" t="inlineStr">
        <is>
          <t>IT · Milan</t>
        </is>
      </c>
      <c r="C2735" s="5" t="inlineStr">
        <is>
          <t>IT</t>
        </is>
      </c>
      <c r="D2735" s="5" t="inlineStr">
        <is>
          <t>Milan</t>
        </is>
      </c>
      <c r="E2735" s="5" t="inlineStr">
        <is>
          <t>HR</t>
        </is>
      </c>
      <c r="F2735" s="5" t="inlineStr">
        <is>
          <t>L2</t>
        </is>
      </c>
      <c r="G2735" s="5" t="inlineStr">
        <is>
          <t>HR L2</t>
        </is>
      </c>
      <c r="H2735" s="5" t="inlineStr">
        <is>
          <t>M</t>
        </is>
      </c>
      <c r="I2735" s="5" t="inlineStr">
        <is>
          <t>Fixed-term</t>
        </is>
      </c>
      <c r="J2735" s="5" t="inlineStr">
        <is>
          <t>Hybrid</t>
        </is>
      </c>
      <c r="K2735" s="5" t="n">
        <v>1</v>
      </c>
      <c r="L2735" s="5" t="n">
        <v>40</v>
      </c>
      <c r="M2735" s="5" t="n">
        <v>3</v>
      </c>
      <c r="N2735" s="41" t="n">
        <v>33450</v>
      </c>
      <c r="O2735" s="41" t="n">
        <v>0</v>
      </c>
      <c r="P2735" s="41" t="n">
        <v>0</v>
      </c>
      <c r="Q2735" s="41" t="n">
        <v>0</v>
      </c>
      <c r="R2735" s="41" t="n">
        <v>0</v>
      </c>
      <c r="S2735" s="28">
        <f>L2735*Settings!$C$7</f>
        <v/>
      </c>
      <c r="T2735" s="34">
        <f>O2735+P2735+Q2735+R2735</f>
        <v/>
      </c>
      <c r="U2735" s="34">
        <f>N2735+T2735</f>
        <v/>
      </c>
      <c r="V2735" s="33">
        <f>N2735/S2735</f>
        <v/>
      </c>
      <c r="W2735" s="33">
        <f>T2735/S2735</f>
        <v/>
      </c>
      <c r="X2735" s="33">
        <f>U2735/S2735</f>
        <v/>
      </c>
      <c r="Y2735" s="4">
        <f>IF(T2735&gt;0,1,0)</f>
        <v/>
      </c>
      <c r="Z2735" s="4">
        <f>INDEX('Job Evaluation'!$I$5:$I$40,MATCH(G2735,'Job Evaluation'!$A$5:$A$40,0))</f>
        <v/>
      </c>
      <c r="AA2735" s="4">
        <f>SUMPRODUCT(($C$2:$C$3444=C2735)*($X$2:$X$3444&lt;X2735))+SUMPRODUCT(($C$2:C2735=C2735)*($X$2:X2735=X2735))</f>
        <v/>
      </c>
      <c r="AB2735" s="4">
        <f>MIN(4,INT((AA2735-1)*4/COUNTIF($C$2:$C$3444,C2735))+1)</f>
        <v/>
      </c>
    </row>
    <row r="2736">
      <c r="A2736" s="5" t="inlineStr">
        <is>
          <t>W03181</t>
        </is>
      </c>
      <c r="B2736" s="5" t="inlineStr">
        <is>
          <t>DE · Munich</t>
        </is>
      </c>
      <c r="C2736" s="5" t="inlineStr">
        <is>
          <t>DE</t>
        </is>
      </c>
      <c r="D2736" s="5" t="inlineStr">
        <is>
          <t>Munich</t>
        </is>
      </c>
      <c r="E2736" s="5" t="inlineStr">
        <is>
          <t>Sales</t>
        </is>
      </c>
      <c r="F2736" s="5" t="inlineStr">
        <is>
          <t>L2</t>
        </is>
      </c>
      <c r="G2736" s="5" t="inlineStr">
        <is>
          <t>Sales L2</t>
        </is>
      </c>
      <c r="H2736" s="5" t="inlineStr">
        <is>
          <t>F</t>
        </is>
      </c>
      <c r="I2736" s="5" t="inlineStr">
        <is>
          <t>Fixed-term</t>
        </is>
      </c>
      <c r="J2736" s="5" t="inlineStr">
        <is>
          <t>Hybrid</t>
        </is>
      </c>
      <c r="K2736" s="5" t="n">
        <v>0.8</v>
      </c>
      <c r="L2736" s="5" t="n">
        <v>32</v>
      </c>
      <c r="M2736" s="5" t="n">
        <v>2</v>
      </c>
      <c r="N2736" s="41" t="n">
        <v>45120</v>
      </c>
      <c r="O2736" s="41" t="n">
        <v>0</v>
      </c>
      <c r="P2736" s="41" t="n">
        <v>7080</v>
      </c>
      <c r="Q2736" s="41" t="n">
        <v>0</v>
      </c>
      <c r="R2736" s="41" t="n">
        <v>0</v>
      </c>
      <c r="S2736" s="28">
        <f>L2736*Settings!$C$7</f>
        <v/>
      </c>
      <c r="T2736" s="34">
        <f>O2736+P2736+Q2736+R2736</f>
        <v/>
      </c>
      <c r="U2736" s="34">
        <f>N2736+T2736</f>
        <v/>
      </c>
      <c r="V2736" s="33">
        <f>N2736/S2736</f>
        <v/>
      </c>
      <c r="W2736" s="33">
        <f>T2736/S2736</f>
        <v/>
      </c>
      <c r="X2736" s="33">
        <f>U2736/S2736</f>
        <v/>
      </c>
      <c r="Y2736" s="4">
        <f>IF(T2736&gt;0,1,0)</f>
        <v/>
      </c>
      <c r="Z2736" s="4">
        <f>INDEX('Job Evaluation'!$I$5:$I$40,MATCH(G2736,'Job Evaluation'!$A$5:$A$40,0))</f>
        <v/>
      </c>
      <c r="AA2736" s="4">
        <f>SUMPRODUCT(($C$2:$C$3444=C2736)*($X$2:$X$3444&lt;X2736))+SUMPRODUCT(($C$2:C2736=C2736)*($X$2:X2736=X2736))</f>
        <v/>
      </c>
      <c r="AB2736" s="4">
        <f>MIN(4,INT((AA2736-1)*4/COUNTIF($C$2:$C$3444,C2736))+1)</f>
        <v/>
      </c>
    </row>
    <row r="2737">
      <c r="A2737" s="5" t="inlineStr">
        <is>
          <t>W03182</t>
        </is>
      </c>
      <c r="B2737" s="5" t="inlineStr">
        <is>
          <t>PL · Kraków</t>
        </is>
      </c>
      <c r="C2737" s="5" t="inlineStr">
        <is>
          <t>PL</t>
        </is>
      </c>
      <c r="D2737" s="5" t="inlineStr">
        <is>
          <t>Krakow</t>
        </is>
      </c>
      <c r="E2737" s="5" t="inlineStr">
        <is>
          <t>Customer Service</t>
        </is>
      </c>
      <c r="F2737" s="5" t="inlineStr">
        <is>
          <t>L3</t>
        </is>
      </c>
      <c r="G2737" s="5" t="inlineStr">
        <is>
          <t>Customer Service L3</t>
        </is>
      </c>
      <c r="H2737" s="5" t="inlineStr">
        <is>
          <t>F</t>
        </is>
      </c>
      <c r="I2737" s="5" t="inlineStr">
        <is>
          <t>Permanent</t>
        </is>
      </c>
      <c r="J2737" s="5" t="inlineStr">
        <is>
          <t>Hybrid</t>
        </is>
      </c>
      <c r="K2737" s="5" t="n">
        <v>1</v>
      </c>
      <c r="L2737" s="5" t="n">
        <v>40</v>
      </c>
      <c r="M2737" s="5" t="n">
        <v>4</v>
      </c>
      <c r="N2737" s="41" t="n">
        <v>29900</v>
      </c>
      <c r="O2737" s="41" t="n">
        <v>1860</v>
      </c>
      <c r="P2737" s="41" t="n">
        <v>0</v>
      </c>
      <c r="Q2737" s="41" t="n">
        <v>0</v>
      </c>
      <c r="R2737" s="41" t="n">
        <v>0</v>
      </c>
      <c r="S2737" s="28">
        <f>L2737*Settings!$C$7</f>
        <v/>
      </c>
      <c r="T2737" s="34">
        <f>O2737+P2737+Q2737+R2737</f>
        <v/>
      </c>
      <c r="U2737" s="34">
        <f>N2737+T2737</f>
        <v/>
      </c>
      <c r="V2737" s="33">
        <f>N2737/S2737</f>
        <v/>
      </c>
      <c r="W2737" s="33">
        <f>T2737/S2737</f>
        <v/>
      </c>
      <c r="X2737" s="33">
        <f>U2737/S2737</f>
        <v/>
      </c>
      <c r="Y2737" s="4">
        <f>IF(T2737&gt;0,1,0)</f>
        <v/>
      </c>
      <c r="Z2737" s="4">
        <f>INDEX('Job Evaluation'!$I$5:$I$40,MATCH(G2737,'Job Evaluation'!$A$5:$A$40,0))</f>
        <v/>
      </c>
      <c r="AA2737" s="4">
        <f>SUMPRODUCT(($C$2:$C$3444=C2737)*($X$2:$X$3444&lt;X2737))+SUMPRODUCT(($C$2:C2737=C2737)*($X$2:X2737=X2737))</f>
        <v/>
      </c>
      <c r="AB2737" s="4">
        <f>MIN(4,INT((AA2737-1)*4/COUNTIF($C$2:$C$3444,C2737))+1)</f>
        <v/>
      </c>
    </row>
    <row r="2738">
      <c r="A2738" s="5" t="inlineStr">
        <is>
          <t>W03184</t>
        </is>
      </c>
      <c r="B2738" s="5" t="inlineStr">
        <is>
          <t>ES · Barcelona</t>
        </is>
      </c>
      <c r="C2738" s="5" t="inlineStr">
        <is>
          <t>ES</t>
        </is>
      </c>
      <c r="D2738" s="5" t="inlineStr">
        <is>
          <t>Barcelona</t>
        </is>
      </c>
      <c r="E2738" s="5" t="inlineStr">
        <is>
          <t>Tech</t>
        </is>
      </c>
      <c r="F2738" s="5" t="inlineStr">
        <is>
          <t>L2</t>
        </is>
      </c>
      <c r="G2738" s="5" t="inlineStr">
        <is>
          <t>Tech L2</t>
        </is>
      </c>
      <c r="H2738" s="5" t="inlineStr">
        <is>
          <t>M</t>
        </is>
      </c>
      <c r="I2738" s="5" t="inlineStr">
        <is>
          <t>Permanent</t>
        </is>
      </c>
      <c r="J2738" s="5" t="inlineStr">
        <is>
          <t>Hybrid</t>
        </is>
      </c>
      <c r="K2738" s="5" t="n">
        <v>1</v>
      </c>
      <c r="L2738" s="5" t="n">
        <v>40</v>
      </c>
      <c r="M2738" s="5" t="n">
        <v>3</v>
      </c>
      <c r="N2738" s="41" t="n">
        <v>40550</v>
      </c>
      <c r="O2738" s="41" t="n">
        <v>0</v>
      </c>
      <c r="P2738" s="41" t="n">
        <v>0</v>
      </c>
      <c r="Q2738" s="41" t="n">
        <v>0</v>
      </c>
      <c r="R2738" s="41" t="n">
        <v>0</v>
      </c>
      <c r="S2738" s="28">
        <f>L2738*Settings!$C$7</f>
        <v/>
      </c>
      <c r="T2738" s="34">
        <f>O2738+P2738+Q2738+R2738</f>
        <v/>
      </c>
      <c r="U2738" s="34">
        <f>N2738+T2738</f>
        <v/>
      </c>
      <c r="V2738" s="33">
        <f>N2738/S2738</f>
        <v/>
      </c>
      <c r="W2738" s="33">
        <f>T2738/S2738</f>
        <v/>
      </c>
      <c r="X2738" s="33">
        <f>U2738/S2738</f>
        <v/>
      </c>
      <c r="Y2738" s="4">
        <f>IF(T2738&gt;0,1,0)</f>
        <v/>
      </c>
      <c r="Z2738" s="4">
        <f>INDEX('Job Evaluation'!$I$5:$I$40,MATCH(G2738,'Job Evaluation'!$A$5:$A$40,0))</f>
        <v/>
      </c>
      <c r="AA2738" s="4">
        <f>SUMPRODUCT(($C$2:$C$3444=C2738)*($X$2:$X$3444&lt;X2738))+SUMPRODUCT(($C$2:C2738=C2738)*($X$2:X2738=X2738))</f>
        <v/>
      </c>
      <c r="AB2738" s="4">
        <f>MIN(4,INT((AA2738-1)*4/COUNTIF($C$2:$C$3444,C2738))+1)</f>
        <v/>
      </c>
    </row>
    <row r="2739">
      <c r="A2739" s="5" t="inlineStr">
        <is>
          <t>W03185</t>
        </is>
      </c>
      <c r="B2739" s="5" t="inlineStr">
        <is>
          <t>ES · Barcelona</t>
        </is>
      </c>
      <c r="C2739" s="5" t="inlineStr">
        <is>
          <t>ES</t>
        </is>
      </c>
      <c r="D2739" s="5" t="inlineStr">
        <is>
          <t>Barcelona</t>
        </is>
      </c>
      <c r="E2739" s="5" t="inlineStr">
        <is>
          <t>Sales</t>
        </is>
      </c>
      <c r="F2739" s="5" t="inlineStr">
        <is>
          <t>L3</t>
        </is>
      </c>
      <c r="G2739" s="5" t="inlineStr">
        <is>
          <t>Sales L3</t>
        </is>
      </c>
      <c r="H2739" s="5" t="inlineStr">
        <is>
          <t>M</t>
        </is>
      </c>
      <c r="I2739" s="5" t="inlineStr">
        <is>
          <t>Permanent</t>
        </is>
      </c>
      <c r="J2739" s="5" t="inlineStr">
        <is>
          <t>Hybrid</t>
        </is>
      </c>
      <c r="K2739" s="5" t="n">
        <v>1</v>
      </c>
      <c r="L2739" s="5" t="n">
        <v>40</v>
      </c>
      <c r="M2739" s="5" t="n">
        <v>4</v>
      </c>
      <c r="N2739" s="41" t="n">
        <v>38350</v>
      </c>
      <c r="O2739" s="41" t="n">
        <v>2130</v>
      </c>
      <c r="P2739" s="41" t="n">
        <v>4890</v>
      </c>
      <c r="Q2739" s="41" t="n">
        <v>0</v>
      </c>
      <c r="R2739" s="41" t="n">
        <v>0</v>
      </c>
      <c r="S2739" s="28">
        <f>L2739*Settings!$C$7</f>
        <v/>
      </c>
      <c r="T2739" s="34">
        <f>O2739+P2739+Q2739+R2739</f>
        <v/>
      </c>
      <c r="U2739" s="34">
        <f>N2739+T2739</f>
        <v/>
      </c>
      <c r="V2739" s="33">
        <f>N2739/S2739</f>
        <v/>
      </c>
      <c r="W2739" s="33">
        <f>T2739/S2739</f>
        <v/>
      </c>
      <c r="X2739" s="33">
        <f>U2739/S2739</f>
        <v/>
      </c>
      <c r="Y2739" s="4">
        <f>IF(T2739&gt;0,1,0)</f>
        <v/>
      </c>
      <c r="Z2739" s="4">
        <f>INDEX('Job Evaluation'!$I$5:$I$40,MATCH(G2739,'Job Evaluation'!$A$5:$A$40,0))</f>
        <v/>
      </c>
      <c r="AA2739" s="4">
        <f>SUMPRODUCT(($C$2:$C$3444=C2739)*($X$2:$X$3444&lt;X2739))+SUMPRODUCT(($C$2:C2739=C2739)*($X$2:X2739=X2739))</f>
        <v/>
      </c>
      <c r="AB2739" s="4">
        <f>MIN(4,INT((AA2739-1)*4/COUNTIF($C$2:$C$3444,C2739))+1)</f>
        <v/>
      </c>
    </row>
    <row r="2740">
      <c r="A2740" s="5" t="inlineStr">
        <is>
          <t>W03187</t>
        </is>
      </c>
      <c r="B2740" s="5" t="inlineStr">
        <is>
          <t>DE · Munich</t>
        </is>
      </c>
      <c r="C2740" s="5" t="inlineStr">
        <is>
          <t>DE</t>
        </is>
      </c>
      <c r="D2740" s="5" t="inlineStr">
        <is>
          <t>Munich</t>
        </is>
      </c>
      <c r="E2740" s="5" t="inlineStr">
        <is>
          <t>Customer Service</t>
        </is>
      </c>
      <c r="F2740" s="5" t="inlineStr">
        <is>
          <t>L1</t>
        </is>
      </c>
      <c r="G2740" s="5" t="inlineStr">
        <is>
          <t>Customer Service L1</t>
        </is>
      </c>
      <c r="H2740" s="5" t="inlineStr">
        <is>
          <t>F</t>
        </is>
      </c>
      <c r="I2740" s="5" t="inlineStr">
        <is>
          <t>Permanent</t>
        </is>
      </c>
      <c r="J2740" s="5" t="inlineStr">
        <is>
          <t>Onsite</t>
        </is>
      </c>
      <c r="K2740" s="5" t="n">
        <v>1</v>
      </c>
      <c r="L2740" s="5" t="n">
        <v>40</v>
      </c>
      <c r="M2740" s="5" t="n">
        <v>2</v>
      </c>
      <c r="N2740" s="41" t="n">
        <v>29150</v>
      </c>
      <c r="O2740" s="41" t="n">
        <v>0</v>
      </c>
      <c r="P2740" s="41" t="n">
        <v>0</v>
      </c>
      <c r="Q2740" s="41" t="n">
        <v>1800</v>
      </c>
      <c r="R2740" s="41" t="n">
        <v>0</v>
      </c>
      <c r="S2740" s="28">
        <f>L2740*Settings!$C$7</f>
        <v/>
      </c>
      <c r="T2740" s="34">
        <f>O2740+P2740+Q2740+R2740</f>
        <v/>
      </c>
      <c r="U2740" s="34">
        <f>N2740+T2740</f>
        <v/>
      </c>
      <c r="V2740" s="33">
        <f>N2740/S2740</f>
        <v/>
      </c>
      <c r="W2740" s="33">
        <f>T2740/S2740</f>
        <v/>
      </c>
      <c r="X2740" s="33">
        <f>U2740/S2740</f>
        <v/>
      </c>
      <c r="Y2740" s="4">
        <f>IF(T2740&gt;0,1,0)</f>
        <v/>
      </c>
      <c r="Z2740" s="4">
        <f>INDEX('Job Evaluation'!$I$5:$I$40,MATCH(G2740,'Job Evaluation'!$A$5:$A$40,0))</f>
        <v/>
      </c>
      <c r="AA2740" s="4">
        <f>SUMPRODUCT(($C$2:$C$3444=C2740)*($X$2:$X$3444&lt;X2740))+SUMPRODUCT(($C$2:C2740=C2740)*($X$2:X2740=X2740))</f>
        <v/>
      </c>
      <c r="AB2740" s="4">
        <f>MIN(4,INT((AA2740-1)*4/COUNTIF($C$2:$C$3444,C2740))+1)</f>
        <v/>
      </c>
    </row>
    <row r="2741">
      <c r="A2741" s="5" t="inlineStr">
        <is>
          <t>W03188</t>
        </is>
      </c>
      <c r="B2741" s="5" t="inlineStr">
        <is>
          <t>ES · Barcelona</t>
        </is>
      </c>
      <c r="C2741" s="5" t="inlineStr">
        <is>
          <t>ES</t>
        </is>
      </c>
      <c r="D2741" s="5" t="inlineStr">
        <is>
          <t>Barcelona</t>
        </is>
      </c>
      <c r="E2741" s="5" t="inlineStr">
        <is>
          <t>Customer Service</t>
        </is>
      </c>
      <c r="F2741" s="5" t="inlineStr">
        <is>
          <t>L1</t>
        </is>
      </c>
      <c r="G2741" s="5" t="inlineStr">
        <is>
          <t>Customer Service L1</t>
        </is>
      </c>
      <c r="H2741" s="5" t="inlineStr">
        <is>
          <t>M</t>
        </is>
      </c>
      <c r="I2741" s="5" t="inlineStr">
        <is>
          <t>Fixed-term</t>
        </is>
      </c>
      <c r="J2741" s="5" t="inlineStr">
        <is>
          <t>Hybrid</t>
        </is>
      </c>
      <c r="K2741" s="5" t="n">
        <v>1</v>
      </c>
      <c r="L2741" s="5" t="n">
        <v>40</v>
      </c>
      <c r="M2741" s="5" t="n">
        <v>3</v>
      </c>
      <c r="N2741" s="41" t="n">
        <v>16600</v>
      </c>
      <c r="O2741" s="41" t="n">
        <v>0</v>
      </c>
      <c r="P2741" s="41" t="n">
        <v>0</v>
      </c>
      <c r="Q2741" s="41" t="n">
        <v>0</v>
      </c>
      <c r="R2741" s="41" t="n">
        <v>0</v>
      </c>
      <c r="S2741" s="28">
        <f>L2741*Settings!$C$7</f>
        <v/>
      </c>
      <c r="T2741" s="34">
        <f>O2741+P2741+Q2741+R2741</f>
        <v/>
      </c>
      <c r="U2741" s="34">
        <f>N2741+T2741</f>
        <v/>
      </c>
      <c r="V2741" s="33">
        <f>N2741/S2741</f>
        <v/>
      </c>
      <c r="W2741" s="33">
        <f>T2741/S2741</f>
        <v/>
      </c>
      <c r="X2741" s="33">
        <f>U2741/S2741</f>
        <v/>
      </c>
      <c r="Y2741" s="4">
        <f>IF(T2741&gt;0,1,0)</f>
        <v/>
      </c>
      <c r="Z2741" s="4">
        <f>INDEX('Job Evaluation'!$I$5:$I$40,MATCH(G2741,'Job Evaluation'!$A$5:$A$40,0))</f>
        <v/>
      </c>
      <c r="AA2741" s="4">
        <f>SUMPRODUCT(($C$2:$C$3444=C2741)*($X$2:$X$3444&lt;X2741))+SUMPRODUCT(($C$2:C2741=C2741)*($X$2:X2741=X2741))</f>
        <v/>
      </c>
      <c r="AB2741" s="4">
        <f>MIN(4,INT((AA2741-1)*4/COUNTIF($C$2:$C$3444,C2741))+1)</f>
        <v/>
      </c>
    </row>
    <row r="2742">
      <c r="A2742" s="5" t="inlineStr">
        <is>
          <t>W03189</t>
        </is>
      </c>
      <c r="B2742" s="5" t="inlineStr">
        <is>
          <t>DE · Munich</t>
        </is>
      </c>
      <c r="C2742" s="5" t="inlineStr">
        <is>
          <t>DE</t>
        </is>
      </c>
      <c r="D2742" s="5" t="inlineStr">
        <is>
          <t>Munich</t>
        </is>
      </c>
      <c r="E2742" s="5" t="inlineStr">
        <is>
          <t>Operations</t>
        </is>
      </c>
      <c r="F2742" s="5" t="inlineStr">
        <is>
          <t>L3</t>
        </is>
      </c>
      <c r="G2742" s="5" t="inlineStr">
        <is>
          <t>Operations L3</t>
        </is>
      </c>
      <c r="H2742" s="5" t="inlineStr">
        <is>
          <t>M</t>
        </is>
      </c>
      <c r="I2742" s="5" t="inlineStr">
        <is>
          <t>Permanent</t>
        </is>
      </c>
      <c r="J2742" s="5" t="inlineStr">
        <is>
          <t>Hybrid</t>
        </is>
      </c>
      <c r="K2742" s="5" t="n">
        <v>1</v>
      </c>
      <c r="L2742" s="5" t="n">
        <v>40</v>
      </c>
      <c r="M2742" s="5" t="n">
        <v>3</v>
      </c>
      <c r="N2742" s="41" t="n">
        <v>67100</v>
      </c>
      <c r="O2742" s="41" t="n">
        <v>3350</v>
      </c>
      <c r="P2742" s="41" t="n">
        <v>0</v>
      </c>
      <c r="Q2742" s="41" t="n">
        <v>0</v>
      </c>
      <c r="R2742" s="41" t="n">
        <v>0</v>
      </c>
      <c r="S2742" s="28">
        <f>L2742*Settings!$C$7</f>
        <v/>
      </c>
      <c r="T2742" s="34">
        <f>O2742+P2742+Q2742+R2742</f>
        <v/>
      </c>
      <c r="U2742" s="34">
        <f>N2742+T2742</f>
        <v/>
      </c>
      <c r="V2742" s="33">
        <f>N2742/S2742</f>
        <v/>
      </c>
      <c r="W2742" s="33">
        <f>T2742/S2742</f>
        <v/>
      </c>
      <c r="X2742" s="33">
        <f>U2742/S2742</f>
        <v/>
      </c>
      <c r="Y2742" s="4">
        <f>IF(T2742&gt;0,1,0)</f>
        <v/>
      </c>
      <c r="Z2742" s="4">
        <f>INDEX('Job Evaluation'!$I$5:$I$40,MATCH(G2742,'Job Evaluation'!$A$5:$A$40,0))</f>
        <v/>
      </c>
      <c r="AA2742" s="4">
        <f>SUMPRODUCT(($C$2:$C$3444=C2742)*($X$2:$X$3444&lt;X2742))+SUMPRODUCT(($C$2:C2742=C2742)*($X$2:X2742=X2742))</f>
        <v/>
      </c>
      <c r="AB2742" s="4">
        <f>MIN(4,INT((AA2742-1)*4/COUNTIF($C$2:$C$3444,C2742))+1)</f>
        <v/>
      </c>
    </row>
    <row r="2743">
      <c r="A2743" s="5" t="inlineStr">
        <is>
          <t>W03190</t>
        </is>
      </c>
      <c r="B2743" s="5" t="inlineStr">
        <is>
          <t>IT · Milan</t>
        </is>
      </c>
      <c r="C2743" s="5" t="inlineStr">
        <is>
          <t>IT</t>
        </is>
      </c>
      <c r="D2743" s="5" t="inlineStr">
        <is>
          <t>Milan</t>
        </is>
      </c>
      <c r="E2743" s="5" t="inlineStr">
        <is>
          <t>Tech</t>
        </is>
      </c>
      <c r="F2743" s="5" t="inlineStr">
        <is>
          <t>L5</t>
        </is>
      </c>
      <c r="G2743" s="5" t="inlineStr">
        <is>
          <t>Tech L5</t>
        </is>
      </c>
      <c r="H2743" s="5" t="inlineStr">
        <is>
          <t>M</t>
        </is>
      </c>
      <c r="I2743" s="5" t="inlineStr">
        <is>
          <t>Permanent</t>
        </is>
      </c>
      <c r="J2743" s="5" t="inlineStr">
        <is>
          <t>Hybrid</t>
        </is>
      </c>
      <c r="K2743" s="5" t="n">
        <v>1</v>
      </c>
      <c r="L2743" s="5" t="n">
        <v>40</v>
      </c>
      <c r="M2743" s="5" t="n">
        <v>4</v>
      </c>
      <c r="N2743" s="41" t="n">
        <v>87700</v>
      </c>
      <c r="O2743" s="41" t="n">
        <v>12980</v>
      </c>
      <c r="P2743" s="41" t="n">
        <v>0</v>
      </c>
      <c r="Q2743" s="41" t="n">
        <v>0</v>
      </c>
      <c r="R2743" s="41" t="n">
        <v>6000</v>
      </c>
      <c r="S2743" s="28">
        <f>L2743*Settings!$C$7</f>
        <v/>
      </c>
      <c r="T2743" s="34">
        <f>O2743+P2743+Q2743+R2743</f>
        <v/>
      </c>
      <c r="U2743" s="34">
        <f>N2743+T2743</f>
        <v/>
      </c>
      <c r="V2743" s="33">
        <f>N2743/S2743</f>
        <v/>
      </c>
      <c r="W2743" s="33">
        <f>T2743/S2743</f>
        <v/>
      </c>
      <c r="X2743" s="33">
        <f>U2743/S2743</f>
        <v/>
      </c>
      <c r="Y2743" s="4">
        <f>IF(T2743&gt;0,1,0)</f>
        <v/>
      </c>
      <c r="Z2743" s="4">
        <f>INDEX('Job Evaluation'!$I$5:$I$40,MATCH(G2743,'Job Evaluation'!$A$5:$A$40,0))</f>
        <v/>
      </c>
      <c r="AA2743" s="4">
        <f>SUMPRODUCT(($C$2:$C$3444=C2743)*($X$2:$X$3444&lt;X2743))+SUMPRODUCT(($C$2:C2743=C2743)*($X$2:X2743=X2743))</f>
        <v/>
      </c>
      <c r="AB2743" s="4">
        <f>MIN(4,INT((AA2743-1)*4/COUNTIF($C$2:$C$3444,C2743))+1)</f>
        <v/>
      </c>
    </row>
    <row r="2744">
      <c r="A2744" s="5" t="inlineStr">
        <is>
          <t>W03191</t>
        </is>
      </c>
      <c r="B2744" s="5" t="inlineStr">
        <is>
          <t>PL · Kraków</t>
        </is>
      </c>
      <c r="C2744" s="5" t="inlineStr">
        <is>
          <t>PL</t>
        </is>
      </c>
      <c r="D2744" s="5" t="inlineStr">
        <is>
          <t>Krakow</t>
        </is>
      </c>
      <c r="E2744" s="5" t="inlineStr">
        <is>
          <t>Operations</t>
        </is>
      </c>
      <c r="F2744" s="5" t="inlineStr">
        <is>
          <t>L2</t>
        </is>
      </c>
      <c r="G2744" s="5" t="inlineStr">
        <is>
          <t>Operations L2</t>
        </is>
      </c>
      <c r="H2744" s="5" t="inlineStr">
        <is>
          <t>F</t>
        </is>
      </c>
      <c r="I2744" s="5" t="inlineStr">
        <is>
          <t>Fixed-term</t>
        </is>
      </c>
      <c r="J2744" s="5" t="inlineStr">
        <is>
          <t>Remote</t>
        </is>
      </c>
      <c r="K2744" s="5" t="n">
        <v>1</v>
      </c>
      <c r="L2744" s="5" t="n">
        <v>40</v>
      </c>
      <c r="M2744" s="5" t="n">
        <v>3</v>
      </c>
      <c r="N2744" s="41" t="n">
        <v>26900</v>
      </c>
      <c r="O2744" s="41" t="n">
        <v>0</v>
      </c>
      <c r="P2744" s="41" t="n">
        <v>0</v>
      </c>
      <c r="Q2744" s="41" t="n">
        <v>0</v>
      </c>
      <c r="R2744" s="41" t="n">
        <v>0</v>
      </c>
      <c r="S2744" s="28">
        <f>L2744*Settings!$C$7</f>
        <v/>
      </c>
      <c r="T2744" s="34">
        <f>O2744+P2744+Q2744+R2744</f>
        <v/>
      </c>
      <c r="U2744" s="34">
        <f>N2744+T2744</f>
        <v/>
      </c>
      <c r="V2744" s="33">
        <f>N2744/S2744</f>
        <v/>
      </c>
      <c r="W2744" s="33">
        <f>T2744/S2744</f>
        <v/>
      </c>
      <c r="X2744" s="33">
        <f>U2744/S2744</f>
        <v/>
      </c>
      <c r="Y2744" s="4">
        <f>IF(T2744&gt;0,1,0)</f>
        <v/>
      </c>
      <c r="Z2744" s="4">
        <f>INDEX('Job Evaluation'!$I$5:$I$40,MATCH(G2744,'Job Evaluation'!$A$5:$A$40,0))</f>
        <v/>
      </c>
      <c r="AA2744" s="4">
        <f>SUMPRODUCT(($C$2:$C$3444=C2744)*($X$2:$X$3444&lt;X2744))+SUMPRODUCT(($C$2:C2744=C2744)*($X$2:X2744=X2744))</f>
        <v/>
      </c>
      <c r="AB2744" s="4">
        <f>MIN(4,INT((AA2744-1)*4/COUNTIF($C$2:$C$3444,C2744))+1)</f>
        <v/>
      </c>
    </row>
    <row r="2745">
      <c r="A2745" s="5" t="inlineStr">
        <is>
          <t>W03193</t>
        </is>
      </c>
      <c r="B2745" s="5" t="inlineStr">
        <is>
          <t>IT · Milan</t>
        </is>
      </c>
      <c r="C2745" s="5" t="inlineStr">
        <is>
          <t>IT</t>
        </is>
      </c>
      <c r="D2745" s="5" t="inlineStr">
        <is>
          <t>Milan</t>
        </is>
      </c>
      <c r="E2745" s="5" t="inlineStr">
        <is>
          <t>Customer Service</t>
        </is>
      </c>
      <c r="F2745" s="5" t="inlineStr">
        <is>
          <t>L2</t>
        </is>
      </c>
      <c r="G2745" s="5" t="inlineStr">
        <is>
          <t>Customer Service L2</t>
        </is>
      </c>
      <c r="H2745" s="5" t="inlineStr">
        <is>
          <t>M</t>
        </is>
      </c>
      <c r="I2745" s="5" t="inlineStr">
        <is>
          <t>Permanent</t>
        </is>
      </c>
      <c r="J2745" s="5" t="inlineStr">
        <is>
          <t>Hybrid</t>
        </is>
      </c>
      <c r="K2745" s="5" t="n">
        <v>1</v>
      </c>
      <c r="L2745" s="5" t="n">
        <v>40</v>
      </c>
      <c r="M2745" s="5" t="n">
        <v>1</v>
      </c>
      <c r="N2745" s="41" t="n">
        <v>31700</v>
      </c>
      <c r="O2745" s="41" t="n">
        <v>0</v>
      </c>
      <c r="P2745" s="41" t="n">
        <v>0</v>
      </c>
      <c r="Q2745" s="41" t="n">
        <v>0</v>
      </c>
      <c r="R2745" s="41" t="n">
        <v>0</v>
      </c>
      <c r="S2745" s="28">
        <f>L2745*Settings!$C$7</f>
        <v/>
      </c>
      <c r="T2745" s="34">
        <f>O2745+P2745+Q2745+R2745</f>
        <v/>
      </c>
      <c r="U2745" s="34">
        <f>N2745+T2745</f>
        <v/>
      </c>
      <c r="V2745" s="33">
        <f>N2745/S2745</f>
        <v/>
      </c>
      <c r="W2745" s="33">
        <f>T2745/S2745</f>
        <v/>
      </c>
      <c r="X2745" s="33">
        <f>U2745/S2745</f>
        <v/>
      </c>
      <c r="Y2745" s="4">
        <f>IF(T2745&gt;0,1,0)</f>
        <v/>
      </c>
      <c r="Z2745" s="4">
        <f>INDEX('Job Evaluation'!$I$5:$I$40,MATCH(G2745,'Job Evaluation'!$A$5:$A$40,0))</f>
        <v/>
      </c>
      <c r="AA2745" s="4">
        <f>SUMPRODUCT(($C$2:$C$3444=C2745)*($X$2:$X$3444&lt;X2745))+SUMPRODUCT(($C$2:C2745=C2745)*($X$2:X2745=X2745))</f>
        <v/>
      </c>
      <c r="AB2745" s="4">
        <f>MIN(4,INT((AA2745-1)*4/COUNTIF($C$2:$C$3444,C2745))+1)</f>
        <v/>
      </c>
    </row>
    <row r="2746">
      <c r="A2746" s="5" t="inlineStr">
        <is>
          <t>W03194</t>
        </is>
      </c>
      <c r="B2746" s="5" t="inlineStr">
        <is>
          <t>PL · Kraków</t>
        </is>
      </c>
      <c r="C2746" s="5" t="inlineStr">
        <is>
          <t>PL</t>
        </is>
      </c>
      <c r="D2746" s="5" t="inlineStr">
        <is>
          <t>Krakow</t>
        </is>
      </c>
      <c r="E2746" s="5" t="inlineStr">
        <is>
          <t>Operations</t>
        </is>
      </c>
      <c r="F2746" s="5" t="inlineStr">
        <is>
          <t>L2</t>
        </is>
      </c>
      <c r="G2746" s="5" t="inlineStr">
        <is>
          <t>Operations L2</t>
        </is>
      </c>
      <c r="H2746" s="5" t="inlineStr">
        <is>
          <t>F</t>
        </is>
      </c>
      <c r="I2746" s="5" t="inlineStr">
        <is>
          <t>Permanent</t>
        </is>
      </c>
      <c r="J2746" s="5" t="inlineStr">
        <is>
          <t>Hybrid</t>
        </is>
      </c>
      <c r="K2746" s="5" t="n">
        <v>1</v>
      </c>
      <c r="L2746" s="5" t="n">
        <v>40</v>
      </c>
      <c r="M2746" s="5" t="n">
        <v>3</v>
      </c>
      <c r="N2746" s="41" t="n">
        <v>21900</v>
      </c>
      <c r="O2746" s="41" t="n">
        <v>0</v>
      </c>
      <c r="P2746" s="41" t="n">
        <v>0</v>
      </c>
      <c r="Q2746" s="41" t="n">
        <v>0</v>
      </c>
      <c r="R2746" s="41" t="n">
        <v>0</v>
      </c>
      <c r="S2746" s="28">
        <f>L2746*Settings!$C$7</f>
        <v/>
      </c>
      <c r="T2746" s="34">
        <f>O2746+P2746+Q2746+R2746</f>
        <v/>
      </c>
      <c r="U2746" s="34">
        <f>N2746+T2746</f>
        <v/>
      </c>
      <c r="V2746" s="33">
        <f>N2746/S2746</f>
        <v/>
      </c>
      <c r="W2746" s="33">
        <f>T2746/S2746</f>
        <v/>
      </c>
      <c r="X2746" s="33">
        <f>U2746/S2746</f>
        <v/>
      </c>
      <c r="Y2746" s="4">
        <f>IF(T2746&gt;0,1,0)</f>
        <v/>
      </c>
      <c r="Z2746" s="4">
        <f>INDEX('Job Evaluation'!$I$5:$I$40,MATCH(G2746,'Job Evaluation'!$A$5:$A$40,0))</f>
        <v/>
      </c>
      <c r="AA2746" s="4">
        <f>SUMPRODUCT(($C$2:$C$3444=C2746)*($X$2:$X$3444&lt;X2746))+SUMPRODUCT(($C$2:C2746=C2746)*($X$2:X2746=X2746))</f>
        <v/>
      </c>
      <c r="AB2746" s="4">
        <f>MIN(4,INT((AA2746-1)*4/COUNTIF($C$2:$C$3444,C2746))+1)</f>
        <v/>
      </c>
    </row>
    <row r="2747">
      <c r="A2747" s="5" t="inlineStr">
        <is>
          <t>W03197</t>
        </is>
      </c>
      <c r="B2747" s="5" t="inlineStr">
        <is>
          <t>IT · Milan</t>
        </is>
      </c>
      <c r="C2747" s="5" t="inlineStr">
        <is>
          <t>IT</t>
        </is>
      </c>
      <c r="D2747" s="5" t="inlineStr">
        <is>
          <t>Milan</t>
        </is>
      </c>
      <c r="E2747" s="5" t="inlineStr">
        <is>
          <t>HR</t>
        </is>
      </c>
      <c r="F2747" s="5" t="inlineStr">
        <is>
          <t>L3</t>
        </is>
      </c>
      <c r="G2747" s="5" t="inlineStr">
        <is>
          <t>HR L3</t>
        </is>
      </c>
      <c r="H2747" s="5" t="inlineStr">
        <is>
          <t>F</t>
        </is>
      </c>
      <c r="I2747" s="5" t="inlineStr">
        <is>
          <t>Permanent</t>
        </is>
      </c>
      <c r="J2747" s="5" t="inlineStr">
        <is>
          <t>Hybrid</t>
        </is>
      </c>
      <c r="K2747" s="5" t="n">
        <v>1</v>
      </c>
      <c r="L2747" s="5" t="n">
        <v>40</v>
      </c>
      <c r="M2747" s="5" t="n">
        <v>2</v>
      </c>
      <c r="N2747" s="41" t="n">
        <v>44700</v>
      </c>
      <c r="O2747" s="41" t="n">
        <v>1190</v>
      </c>
      <c r="P2747" s="41" t="n">
        <v>0</v>
      </c>
      <c r="Q2747" s="41" t="n">
        <v>0</v>
      </c>
      <c r="R2747" s="41" t="n">
        <v>0</v>
      </c>
      <c r="S2747" s="28">
        <f>L2747*Settings!$C$7</f>
        <v/>
      </c>
      <c r="T2747" s="34">
        <f>O2747+P2747+Q2747+R2747</f>
        <v/>
      </c>
      <c r="U2747" s="34">
        <f>N2747+T2747</f>
        <v/>
      </c>
      <c r="V2747" s="33">
        <f>N2747/S2747</f>
        <v/>
      </c>
      <c r="W2747" s="33">
        <f>T2747/S2747</f>
        <v/>
      </c>
      <c r="X2747" s="33">
        <f>U2747/S2747</f>
        <v/>
      </c>
      <c r="Y2747" s="4">
        <f>IF(T2747&gt;0,1,0)</f>
        <v/>
      </c>
      <c r="Z2747" s="4">
        <f>INDEX('Job Evaluation'!$I$5:$I$40,MATCH(G2747,'Job Evaluation'!$A$5:$A$40,0))</f>
        <v/>
      </c>
      <c r="AA2747" s="4">
        <f>SUMPRODUCT(($C$2:$C$3444=C2747)*($X$2:$X$3444&lt;X2747))+SUMPRODUCT(($C$2:C2747=C2747)*($X$2:X2747=X2747))</f>
        <v/>
      </c>
      <c r="AB2747" s="4">
        <f>MIN(4,INT((AA2747-1)*4/COUNTIF($C$2:$C$3444,C2747))+1)</f>
        <v/>
      </c>
    </row>
    <row r="2748">
      <c r="A2748" s="5" t="inlineStr">
        <is>
          <t>W03198</t>
        </is>
      </c>
      <c r="B2748" s="5" t="inlineStr">
        <is>
          <t>PL · Kraków</t>
        </is>
      </c>
      <c r="C2748" s="5" t="inlineStr">
        <is>
          <t>PL</t>
        </is>
      </c>
      <c r="D2748" s="5" t="inlineStr">
        <is>
          <t>Krakow</t>
        </is>
      </c>
      <c r="E2748" s="5" t="inlineStr">
        <is>
          <t>HR</t>
        </is>
      </c>
      <c r="F2748" s="5" t="inlineStr">
        <is>
          <t>L1</t>
        </is>
      </c>
      <c r="G2748" s="5" t="inlineStr">
        <is>
          <t>HR L1</t>
        </is>
      </c>
      <c r="H2748" s="5" t="inlineStr">
        <is>
          <t>M</t>
        </is>
      </c>
      <c r="I2748" s="5" t="inlineStr">
        <is>
          <t>Permanent</t>
        </is>
      </c>
      <c r="J2748" s="5" t="inlineStr">
        <is>
          <t>Onsite</t>
        </is>
      </c>
      <c r="K2748" s="5" t="n">
        <v>1</v>
      </c>
      <c r="L2748" s="5" t="n">
        <v>40</v>
      </c>
      <c r="M2748" s="5" t="n">
        <v>3</v>
      </c>
      <c r="N2748" s="41" t="n">
        <v>22600</v>
      </c>
      <c r="O2748" s="41" t="n">
        <v>0</v>
      </c>
      <c r="P2748" s="41" t="n">
        <v>0</v>
      </c>
      <c r="Q2748" s="41" t="n">
        <v>0</v>
      </c>
      <c r="R2748" s="41" t="n">
        <v>0</v>
      </c>
      <c r="S2748" s="28">
        <f>L2748*Settings!$C$7</f>
        <v/>
      </c>
      <c r="T2748" s="34">
        <f>O2748+P2748+Q2748+R2748</f>
        <v/>
      </c>
      <c r="U2748" s="34">
        <f>N2748+T2748</f>
        <v/>
      </c>
      <c r="V2748" s="33">
        <f>N2748/S2748</f>
        <v/>
      </c>
      <c r="W2748" s="33">
        <f>T2748/S2748</f>
        <v/>
      </c>
      <c r="X2748" s="33">
        <f>U2748/S2748</f>
        <v/>
      </c>
      <c r="Y2748" s="4">
        <f>IF(T2748&gt;0,1,0)</f>
        <v/>
      </c>
      <c r="Z2748" s="4">
        <f>INDEX('Job Evaluation'!$I$5:$I$40,MATCH(G2748,'Job Evaluation'!$A$5:$A$40,0))</f>
        <v/>
      </c>
      <c r="AA2748" s="4">
        <f>SUMPRODUCT(($C$2:$C$3444=C2748)*($X$2:$X$3444&lt;X2748))+SUMPRODUCT(($C$2:C2748=C2748)*($X$2:X2748=X2748))</f>
        <v/>
      </c>
      <c r="AB2748" s="4">
        <f>MIN(4,INT((AA2748-1)*4/COUNTIF($C$2:$C$3444,C2748))+1)</f>
        <v/>
      </c>
    </row>
    <row r="2749">
      <c r="A2749" s="5" t="inlineStr">
        <is>
          <t>W03199</t>
        </is>
      </c>
      <c r="B2749" s="5" t="inlineStr">
        <is>
          <t>PL · Kraków</t>
        </is>
      </c>
      <c r="C2749" s="5" t="inlineStr">
        <is>
          <t>PL</t>
        </is>
      </c>
      <c r="D2749" s="5" t="inlineStr">
        <is>
          <t>Krakow</t>
        </is>
      </c>
      <c r="E2749" s="5" t="inlineStr">
        <is>
          <t>Finance</t>
        </is>
      </c>
      <c r="F2749" s="5" t="inlineStr">
        <is>
          <t>L1</t>
        </is>
      </c>
      <c r="G2749" s="5" t="inlineStr">
        <is>
          <t>Finance L1</t>
        </is>
      </c>
      <c r="H2749" s="5" t="inlineStr">
        <is>
          <t>F</t>
        </is>
      </c>
      <c r="I2749" s="5" t="inlineStr">
        <is>
          <t>Permanent</t>
        </is>
      </c>
      <c r="J2749" s="5" t="inlineStr">
        <is>
          <t>Remote</t>
        </is>
      </c>
      <c r="K2749" s="5" t="n">
        <v>1</v>
      </c>
      <c r="L2749" s="5" t="n">
        <v>40</v>
      </c>
      <c r="M2749" s="5" t="n">
        <v>3</v>
      </c>
      <c r="N2749" s="41" t="n">
        <v>23550</v>
      </c>
      <c r="O2749" s="41" t="n">
        <v>0</v>
      </c>
      <c r="P2749" s="41" t="n">
        <v>0</v>
      </c>
      <c r="Q2749" s="41" t="n">
        <v>0</v>
      </c>
      <c r="R2749" s="41" t="n">
        <v>0</v>
      </c>
      <c r="S2749" s="28">
        <f>L2749*Settings!$C$7</f>
        <v/>
      </c>
      <c r="T2749" s="34">
        <f>O2749+P2749+Q2749+R2749</f>
        <v/>
      </c>
      <c r="U2749" s="34">
        <f>N2749+T2749</f>
        <v/>
      </c>
      <c r="V2749" s="33">
        <f>N2749/S2749</f>
        <v/>
      </c>
      <c r="W2749" s="33">
        <f>T2749/S2749</f>
        <v/>
      </c>
      <c r="X2749" s="33">
        <f>U2749/S2749</f>
        <v/>
      </c>
      <c r="Y2749" s="4">
        <f>IF(T2749&gt;0,1,0)</f>
        <v/>
      </c>
      <c r="Z2749" s="4">
        <f>INDEX('Job Evaluation'!$I$5:$I$40,MATCH(G2749,'Job Evaluation'!$A$5:$A$40,0))</f>
        <v/>
      </c>
      <c r="AA2749" s="4">
        <f>SUMPRODUCT(($C$2:$C$3444=C2749)*($X$2:$X$3444&lt;X2749))+SUMPRODUCT(($C$2:C2749=C2749)*($X$2:X2749=X2749))</f>
        <v/>
      </c>
      <c r="AB2749" s="4">
        <f>MIN(4,INT((AA2749-1)*4/COUNTIF($C$2:$C$3444,C2749))+1)</f>
        <v/>
      </c>
    </row>
    <row r="2750">
      <c r="A2750" s="5" t="inlineStr">
        <is>
          <t>W03201</t>
        </is>
      </c>
      <c r="B2750" s="5" t="inlineStr">
        <is>
          <t>ES · Barcelona</t>
        </is>
      </c>
      <c r="C2750" s="5" t="inlineStr">
        <is>
          <t>ES</t>
        </is>
      </c>
      <c r="D2750" s="5" t="inlineStr">
        <is>
          <t>Barcelona</t>
        </is>
      </c>
      <c r="E2750" s="5" t="inlineStr">
        <is>
          <t>Finance</t>
        </is>
      </c>
      <c r="F2750" s="5" t="inlineStr">
        <is>
          <t>L4</t>
        </is>
      </c>
      <c r="G2750" s="5" t="inlineStr">
        <is>
          <t>Finance L4</t>
        </is>
      </c>
      <c r="H2750" s="5" t="inlineStr">
        <is>
          <t>M</t>
        </is>
      </c>
      <c r="I2750" s="5" t="inlineStr">
        <is>
          <t>Permanent</t>
        </is>
      </c>
      <c r="J2750" s="5" t="inlineStr">
        <is>
          <t>Remote</t>
        </is>
      </c>
      <c r="K2750" s="5" t="n">
        <v>1</v>
      </c>
      <c r="L2750" s="5" t="n">
        <v>40</v>
      </c>
      <c r="M2750" s="5" t="n">
        <v>4</v>
      </c>
      <c r="N2750" s="41" t="n">
        <v>55150</v>
      </c>
      <c r="O2750" s="41" t="n">
        <v>5350</v>
      </c>
      <c r="P2750" s="41" t="n">
        <v>0</v>
      </c>
      <c r="Q2750" s="41" t="n">
        <v>0</v>
      </c>
      <c r="R2750" s="41" t="n">
        <v>0</v>
      </c>
      <c r="S2750" s="28">
        <f>L2750*Settings!$C$7</f>
        <v/>
      </c>
      <c r="T2750" s="34">
        <f>O2750+P2750+Q2750+R2750</f>
        <v/>
      </c>
      <c r="U2750" s="34">
        <f>N2750+T2750</f>
        <v/>
      </c>
      <c r="V2750" s="33">
        <f>N2750/S2750</f>
        <v/>
      </c>
      <c r="W2750" s="33">
        <f>T2750/S2750</f>
        <v/>
      </c>
      <c r="X2750" s="33">
        <f>U2750/S2750</f>
        <v/>
      </c>
      <c r="Y2750" s="4">
        <f>IF(T2750&gt;0,1,0)</f>
        <v/>
      </c>
      <c r="Z2750" s="4">
        <f>INDEX('Job Evaluation'!$I$5:$I$40,MATCH(G2750,'Job Evaluation'!$A$5:$A$40,0))</f>
        <v/>
      </c>
      <c r="AA2750" s="4">
        <f>SUMPRODUCT(($C$2:$C$3444=C2750)*($X$2:$X$3444&lt;X2750))+SUMPRODUCT(($C$2:C2750=C2750)*($X$2:X2750=X2750))</f>
        <v/>
      </c>
      <c r="AB2750" s="4">
        <f>MIN(4,INT((AA2750-1)*4/COUNTIF($C$2:$C$3444,C2750))+1)</f>
        <v/>
      </c>
    </row>
    <row r="2751">
      <c r="A2751" s="5" t="inlineStr">
        <is>
          <t>W03202</t>
        </is>
      </c>
      <c r="B2751" s="5" t="inlineStr">
        <is>
          <t>PL · Kraków</t>
        </is>
      </c>
      <c r="C2751" s="5" t="inlineStr">
        <is>
          <t>PL</t>
        </is>
      </c>
      <c r="D2751" s="5" t="inlineStr">
        <is>
          <t>Krakow</t>
        </is>
      </c>
      <c r="E2751" s="5" t="inlineStr">
        <is>
          <t>Tech</t>
        </is>
      </c>
      <c r="F2751" s="5" t="inlineStr">
        <is>
          <t>L2</t>
        </is>
      </c>
      <c r="G2751" s="5" t="inlineStr">
        <is>
          <t>Tech L2</t>
        </is>
      </c>
      <c r="H2751" s="5" t="inlineStr">
        <is>
          <t>M</t>
        </is>
      </c>
      <c r="I2751" s="5" t="inlineStr">
        <is>
          <t>Fixed-term</t>
        </is>
      </c>
      <c r="J2751" s="5" t="inlineStr">
        <is>
          <t>Hybrid</t>
        </is>
      </c>
      <c r="K2751" s="5" t="n">
        <v>1</v>
      </c>
      <c r="L2751" s="5" t="n">
        <v>40</v>
      </c>
      <c r="M2751" s="5" t="n">
        <v>2</v>
      </c>
      <c r="N2751" s="41" t="n">
        <v>28050</v>
      </c>
      <c r="O2751" s="41" t="n">
        <v>0</v>
      </c>
      <c r="P2751" s="41" t="n">
        <v>0</v>
      </c>
      <c r="Q2751" s="41" t="n">
        <v>0</v>
      </c>
      <c r="R2751" s="41" t="n">
        <v>0</v>
      </c>
      <c r="S2751" s="28">
        <f>L2751*Settings!$C$7</f>
        <v/>
      </c>
      <c r="T2751" s="34">
        <f>O2751+P2751+Q2751+R2751</f>
        <v/>
      </c>
      <c r="U2751" s="34">
        <f>N2751+T2751</f>
        <v/>
      </c>
      <c r="V2751" s="33">
        <f>N2751/S2751</f>
        <v/>
      </c>
      <c r="W2751" s="33">
        <f>T2751/S2751</f>
        <v/>
      </c>
      <c r="X2751" s="33">
        <f>U2751/S2751</f>
        <v/>
      </c>
      <c r="Y2751" s="4">
        <f>IF(T2751&gt;0,1,0)</f>
        <v/>
      </c>
      <c r="Z2751" s="4">
        <f>INDEX('Job Evaluation'!$I$5:$I$40,MATCH(G2751,'Job Evaluation'!$A$5:$A$40,0))</f>
        <v/>
      </c>
      <c r="AA2751" s="4">
        <f>SUMPRODUCT(($C$2:$C$3444=C2751)*($X$2:$X$3444&lt;X2751))+SUMPRODUCT(($C$2:C2751=C2751)*($X$2:X2751=X2751))</f>
        <v/>
      </c>
      <c r="AB2751" s="4">
        <f>MIN(4,INT((AA2751-1)*4/COUNTIF($C$2:$C$3444,C2751))+1)</f>
        <v/>
      </c>
    </row>
    <row r="2752">
      <c r="A2752" s="5" t="inlineStr">
        <is>
          <t>W03204</t>
        </is>
      </c>
      <c r="B2752" s="5" t="inlineStr">
        <is>
          <t>ES · Barcelona</t>
        </is>
      </c>
      <c r="C2752" s="5" t="inlineStr">
        <is>
          <t>ES</t>
        </is>
      </c>
      <c r="D2752" s="5" t="inlineStr">
        <is>
          <t>Barcelona</t>
        </is>
      </c>
      <c r="E2752" s="5" t="inlineStr">
        <is>
          <t>Customer Service</t>
        </is>
      </c>
      <c r="F2752" s="5" t="inlineStr">
        <is>
          <t>L2</t>
        </is>
      </c>
      <c r="G2752" s="5" t="inlineStr">
        <is>
          <t>Customer Service L2</t>
        </is>
      </c>
      <c r="H2752" s="5" t="inlineStr">
        <is>
          <t>F</t>
        </is>
      </c>
      <c r="I2752" s="5" t="inlineStr">
        <is>
          <t>Permanent</t>
        </is>
      </c>
      <c r="J2752" s="5" t="inlineStr">
        <is>
          <t>Hybrid</t>
        </is>
      </c>
      <c r="K2752" s="5" t="n">
        <v>1</v>
      </c>
      <c r="L2752" s="5" t="n">
        <v>40</v>
      </c>
      <c r="M2752" s="5" t="n">
        <v>3</v>
      </c>
      <c r="N2752" s="41" t="n">
        <v>27600</v>
      </c>
      <c r="O2752" s="41" t="n">
        <v>0</v>
      </c>
      <c r="P2752" s="41" t="n">
        <v>0</v>
      </c>
      <c r="Q2752" s="41" t="n">
        <v>0</v>
      </c>
      <c r="R2752" s="41" t="n">
        <v>0</v>
      </c>
      <c r="S2752" s="28">
        <f>L2752*Settings!$C$7</f>
        <v/>
      </c>
      <c r="T2752" s="34">
        <f>O2752+P2752+Q2752+R2752</f>
        <v/>
      </c>
      <c r="U2752" s="34">
        <f>N2752+T2752</f>
        <v/>
      </c>
      <c r="V2752" s="33">
        <f>N2752/S2752</f>
        <v/>
      </c>
      <c r="W2752" s="33">
        <f>T2752/S2752</f>
        <v/>
      </c>
      <c r="X2752" s="33">
        <f>U2752/S2752</f>
        <v/>
      </c>
      <c r="Y2752" s="4">
        <f>IF(T2752&gt;0,1,0)</f>
        <v/>
      </c>
      <c r="Z2752" s="4">
        <f>INDEX('Job Evaluation'!$I$5:$I$40,MATCH(G2752,'Job Evaluation'!$A$5:$A$40,0))</f>
        <v/>
      </c>
      <c r="AA2752" s="4">
        <f>SUMPRODUCT(($C$2:$C$3444=C2752)*($X$2:$X$3444&lt;X2752))+SUMPRODUCT(($C$2:C2752=C2752)*($X$2:X2752=X2752))</f>
        <v/>
      </c>
      <c r="AB2752" s="4">
        <f>MIN(4,INT((AA2752-1)*4/COUNTIF($C$2:$C$3444,C2752))+1)</f>
        <v/>
      </c>
    </row>
    <row r="2753">
      <c r="A2753" s="5" t="inlineStr">
        <is>
          <t>W03205</t>
        </is>
      </c>
      <c r="B2753" s="5" t="inlineStr">
        <is>
          <t>PL · Kraków</t>
        </is>
      </c>
      <c r="C2753" s="5" t="inlineStr">
        <is>
          <t>PL</t>
        </is>
      </c>
      <c r="D2753" s="5" t="inlineStr">
        <is>
          <t>Krakow</t>
        </is>
      </c>
      <c r="E2753" s="5" t="inlineStr">
        <is>
          <t>Customer Service</t>
        </is>
      </c>
      <c r="F2753" s="5" t="inlineStr">
        <is>
          <t>L3</t>
        </is>
      </c>
      <c r="G2753" s="5" t="inlineStr">
        <is>
          <t>Customer Service L3</t>
        </is>
      </c>
      <c r="H2753" s="5" t="inlineStr">
        <is>
          <t>F</t>
        </is>
      </c>
      <c r="I2753" s="5" t="inlineStr">
        <is>
          <t>Permanent</t>
        </is>
      </c>
      <c r="J2753" s="5" t="inlineStr">
        <is>
          <t>Remote</t>
        </is>
      </c>
      <c r="K2753" s="5" t="n">
        <v>1</v>
      </c>
      <c r="L2753" s="5" t="n">
        <v>40</v>
      </c>
      <c r="M2753" s="5" t="n">
        <v>3</v>
      </c>
      <c r="N2753" s="41" t="n">
        <v>32350</v>
      </c>
      <c r="O2753" s="41" t="n">
        <v>1740</v>
      </c>
      <c r="P2753" s="41" t="n">
        <v>0</v>
      </c>
      <c r="Q2753" s="41" t="n">
        <v>0</v>
      </c>
      <c r="R2753" s="41" t="n">
        <v>0</v>
      </c>
      <c r="S2753" s="28">
        <f>L2753*Settings!$C$7</f>
        <v/>
      </c>
      <c r="T2753" s="34">
        <f>O2753+P2753+Q2753+R2753</f>
        <v/>
      </c>
      <c r="U2753" s="34">
        <f>N2753+T2753</f>
        <v/>
      </c>
      <c r="V2753" s="33">
        <f>N2753/S2753</f>
        <v/>
      </c>
      <c r="W2753" s="33">
        <f>T2753/S2753</f>
        <v/>
      </c>
      <c r="X2753" s="33">
        <f>U2753/S2753</f>
        <v/>
      </c>
      <c r="Y2753" s="4">
        <f>IF(T2753&gt;0,1,0)</f>
        <v/>
      </c>
      <c r="Z2753" s="4">
        <f>INDEX('Job Evaluation'!$I$5:$I$40,MATCH(G2753,'Job Evaluation'!$A$5:$A$40,0))</f>
        <v/>
      </c>
      <c r="AA2753" s="4">
        <f>SUMPRODUCT(($C$2:$C$3444=C2753)*($X$2:$X$3444&lt;X2753))+SUMPRODUCT(($C$2:C2753=C2753)*($X$2:X2753=X2753))</f>
        <v/>
      </c>
      <c r="AB2753" s="4">
        <f>MIN(4,INT((AA2753-1)*4/COUNTIF($C$2:$C$3444,C2753))+1)</f>
        <v/>
      </c>
    </row>
    <row r="2754">
      <c r="A2754" s="5" t="inlineStr">
        <is>
          <t>W03206</t>
        </is>
      </c>
      <c r="B2754" s="5" t="inlineStr">
        <is>
          <t>DE · Munich</t>
        </is>
      </c>
      <c r="C2754" s="5" t="inlineStr">
        <is>
          <t>DE</t>
        </is>
      </c>
      <c r="D2754" s="5" t="inlineStr">
        <is>
          <t>Munich</t>
        </is>
      </c>
      <c r="E2754" s="5" t="inlineStr">
        <is>
          <t>Customer Service</t>
        </is>
      </c>
      <c r="F2754" s="5" t="inlineStr">
        <is>
          <t>L3</t>
        </is>
      </c>
      <c r="G2754" s="5" t="inlineStr">
        <is>
          <t>Customer Service L3</t>
        </is>
      </c>
      <c r="H2754" s="5" t="inlineStr">
        <is>
          <t>M</t>
        </is>
      </c>
      <c r="I2754" s="5" t="inlineStr">
        <is>
          <t>Permanent</t>
        </is>
      </c>
      <c r="J2754" s="5" t="inlineStr">
        <is>
          <t>Remote</t>
        </is>
      </c>
      <c r="K2754" s="5" t="n">
        <v>1</v>
      </c>
      <c r="L2754" s="5" t="n">
        <v>40</v>
      </c>
      <c r="M2754" s="5" t="n">
        <v>3</v>
      </c>
      <c r="N2754" s="41" t="n">
        <v>53700</v>
      </c>
      <c r="O2754" s="41" t="n">
        <v>2620</v>
      </c>
      <c r="P2754" s="41" t="n">
        <v>0</v>
      </c>
      <c r="Q2754" s="41" t="n">
        <v>0</v>
      </c>
      <c r="R2754" s="41" t="n">
        <v>0</v>
      </c>
      <c r="S2754" s="28">
        <f>L2754*Settings!$C$7</f>
        <v/>
      </c>
      <c r="T2754" s="34">
        <f>O2754+P2754+Q2754+R2754</f>
        <v/>
      </c>
      <c r="U2754" s="34">
        <f>N2754+T2754</f>
        <v/>
      </c>
      <c r="V2754" s="33">
        <f>N2754/S2754</f>
        <v/>
      </c>
      <c r="W2754" s="33">
        <f>T2754/S2754</f>
        <v/>
      </c>
      <c r="X2754" s="33">
        <f>U2754/S2754</f>
        <v/>
      </c>
      <c r="Y2754" s="4">
        <f>IF(T2754&gt;0,1,0)</f>
        <v/>
      </c>
      <c r="Z2754" s="4">
        <f>INDEX('Job Evaluation'!$I$5:$I$40,MATCH(G2754,'Job Evaluation'!$A$5:$A$40,0))</f>
        <v/>
      </c>
      <c r="AA2754" s="4">
        <f>SUMPRODUCT(($C$2:$C$3444=C2754)*($X$2:$X$3444&lt;X2754))+SUMPRODUCT(($C$2:C2754=C2754)*($X$2:X2754=X2754))</f>
        <v/>
      </c>
      <c r="AB2754" s="4">
        <f>MIN(4,INT((AA2754-1)*4/COUNTIF($C$2:$C$3444,C2754))+1)</f>
        <v/>
      </c>
    </row>
    <row r="2755">
      <c r="A2755" s="5" t="inlineStr">
        <is>
          <t>W03207</t>
        </is>
      </c>
      <c r="B2755" s="5" t="inlineStr">
        <is>
          <t>ES · Barcelona</t>
        </is>
      </c>
      <c r="C2755" s="5" t="inlineStr">
        <is>
          <t>ES</t>
        </is>
      </c>
      <c r="D2755" s="5" t="inlineStr">
        <is>
          <t>Barcelona</t>
        </is>
      </c>
      <c r="E2755" s="5" t="inlineStr">
        <is>
          <t>Tech</t>
        </is>
      </c>
      <c r="F2755" s="5" t="inlineStr">
        <is>
          <t>L3</t>
        </is>
      </c>
      <c r="G2755" s="5" t="inlineStr">
        <is>
          <t>Tech L3</t>
        </is>
      </c>
      <c r="H2755" s="5" t="inlineStr">
        <is>
          <t>M</t>
        </is>
      </c>
      <c r="I2755" s="5" t="inlineStr">
        <is>
          <t>Fixed-term</t>
        </is>
      </c>
      <c r="J2755" s="5" t="inlineStr">
        <is>
          <t>Hybrid</t>
        </is>
      </c>
      <c r="K2755" s="5" t="n">
        <v>1</v>
      </c>
      <c r="L2755" s="5" t="n">
        <v>40</v>
      </c>
      <c r="M2755" s="5" t="n">
        <v>3</v>
      </c>
      <c r="N2755" s="41" t="n">
        <v>51750</v>
      </c>
      <c r="O2755" s="41" t="n">
        <v>2420</v>
      </c>
      <c r="P2755" s="41" t="n">
        <v>0</v>
      </c>
      <c r="Q2755" s="41" t="n">
        <v>0</v>
      </c>
      <c r="R2755" s="41" t="n">
        <v>0</v>
      </c>
      <c r="S2755" s="28">
        <f>L2755*Settings!$C$7</f>
        <v/>
      </c>
      <c r="T2755" s="34">
        <f>O2755+P2755+Q2755+R2755</f>
        <v/>
      </c>
      <c r="U2755" s="34">
        <f>N2755+T2755</f>
        <v/>
      </c>
      <c r="V2755" s="33">
        <f>N2755/S2755</f>
        <v/>
      </c>
      <c r="W2755" s="33">
        <f>T2755/S2755</f>
        <v/>
      </c>
      <c r="X2755" s="33">
        <f>U2755/S2755</f>
        <v/>
      </c>
      <c r="Y2755" s="4">
        <f>IF(T2755&gt;0,1,0)</f>
        <v/>
      </c>
      <c r="Z2755" s="4">
        <f>INDEX('Job Evaluation'!$I$5:$I$40,MATCH(G2755,'Job Evaluation'!$A$5:$A$40,0))</f>
        <v/>
      </c>
      <c r="AA2755" s="4">
        <f>SUMPRODUCT(($C$2:$C$3444=C2755)*($X$2:$X$3444&lt;X2755))+SUMPRODUCT(($C$2:C2755=C2755)*($X$2:X2755=X2755))</f>
        <v/>
      </c>
      <c r="AB2755" s="4">
        <f>MIN(4,INT((AA2755-1)*4/COUNTIF($C$2:$C$3444,C2755))+1)</f>
        <v/>
      </c>
    </row>
    <row r="2756">
      <c r="A2756" s="5" t="inlineStr">
        <is>
          <t>W03208</t>
        </is>
      </c>
      <c r="B2756" s="5" t="inlineStr">
        <is>
          <t>DE · Munich</t>
        </is>
      </c>
      <c r="C2756" s="5" t="inlineStr">
        <is>
          <t>DE</t>
        </is>
      </c>
      <c r="D2756" s="5" t="inlineStr">
        <is>
          <t>Munich</t>
        </is>
      </c>
      <c r="E2756" s="5" t="inlineStr">
        <is>
          <t>Finance</t>
        </is>
      </c>
      <c r="F2756" s="5" t="inlineStr">
        <is>
          <t>L4</t>
        </is>
      </c>
      <c r="G2756" s="5" t="inlineStr">
        <is>
          <t>Finance L4</t>
        </is>
      </c>
      <c r="H2756" s="5" t="inlineStr">
        <is>
          <t>F</t>
        </is>
      </c>
      <c r="I2756" s="5" t="inlineStr">
        <is>
          <t>Fixed-term</t>
        </is>
      </c>
      <c r="J2756" s="5" t="inlineStr">
        <is>
          <t>Hybrid</t>
        </is>
      </c>
      <c r="K2756" s="5" t="n">
        <v>1</v>
      </c>
      <c r="L2756" s="5" t="n">
        <v>40</v>
      </c>
      <c r="M2756" s="5" t="n">
        <v>2</v>
      </c>
      <c r="N2756" s="41" t="n">
        <v>86400</v>
      </c>
      <c r="O2756" s="41" t="n">
        <v>3680</v>
      </c>
      <c r="P2756" s="41" t="n">
        <v>0</v>
      </c>
      <c r="Q2756" s="41" t="n">
        <v>0</v>
      </c>
      <c r="R2756" s="41" t="n">
        <v>0</v>
      </c>
      <c r="S2756" s="28">
        <f>L2756*Settings!$C$7</f>
        <v/>
      </c>
      <c r="T2756" s="34">
        <f>O2756+P2756+Q2756+R2756</f>
        <v/>
      </c>
      <c r="U2756" s="34">
        <f>N2756+T2756</f>
        <v/>
      </c>
      <c r="V2756" s="33">
        <f>N2756/S2756</f>
        <v/>
      </c>
      <c r="W2756" s="33">
        <f>T2756/S2756</f>
        <v/>
      </c>
      <c r="X2756" s="33">
        <f>U2756/S2756</f>
        <v/>
      </c>
      <c r="Y2756" s="4">
        <f>IF(T2756&gt;0,1,0)</f>
        <v/>
      </c>
      <c r="Z2756" s="4">
        <f>INDEX('Job Evaluation'!$I$5:$I$40,MATCH(G2756,'Job Evaluation'!$A$5:$A$40,0))</f>
        <v/>
      </c>
      <c r="AA2756" s="4">
        <f>SUMPRODUCT(($C$2:$C$3444=C2756)*($X$2:$X$3444&lt;X2756))+SUMPRODUCT(($C$2:C2756=C2756)*($X$2:X2756=X2756))</f>
        <v/>
      </c>
      <c r="AB2756" s="4">
        <f>MIN(4,INT((AA2756-1)*4/COUNTIF($C$2:$C$3444,C2756))+1)</f>
        <v/>
      </c>
    </row>
    <row r="2757">
      <c r="A2757" s="5" t="inlineStr">
        <is>
          <t>W03209</t>
        </is>
      </c>
      <c r="B2757" s="5" t="inlineStr">
        <is>
          <t>ES · Barcelona</t>
        </is>
      </c>
      <c r="C2757" s="5" t="inlineStr">
        <is>
          <t>ES</t>
        </is>
      </c>
      <c r="D2757" s="5" t="inlineStr">
        <is>
          <t>Barcelona</t>
        </is>
      </c>
      <c r="E2757" s="5" t="inlineStr">
        <is>
          <t>Customer Service</t>
        </is>
      </c>
      <c r="F2757" s="5" t="inlineStr">
        <is>
          <t>L1</t>
        </is>
      </c>
      <c r="G2757" s="5" t="inlineStr">
        <is>
          <t>Customer Service L1</t>
        </is>
      </c>
      <c r="H2757" s="5" t="inlineStr">
        <is>
          <t>F</t>
        </is>
      </c>
      <c r="I2757" s="5" t="inlineStr">
        <is>
          <t>Permanent</t>
        </is>
      </c>
      <c r="J2757" s="5" t="inlineStr">
        <is>
          <t>Hybrid</t>
        </is>
      </c>
      <c r="K2757" s="5" t="n">
        <v>1</v>
      </c>
      <c r="L2757" s="5" t="n">
        <v>40</v>
      </c>
      <c r="M2757" s="5" t="n">
        <v>2</v>
      </c>
      <c r="N2757" s="41" t="n">
        <v>21400</v>
      </c>
      <c r="O2757" s="41" t="n">
        <v>0</v>
      </c>
      <c r="P2757" s="41" t="n">
        <v>0</v>
      </c>
      <c r="Q2757" s="41" t="n">
        <v>0</v>
      </c>
      <c r="R2757" s="41" t="n">
        <v>0</v>
      </c>
      <c r="S2757" s="28">
        <f>L2757*Settings!$C$7</f>
        <v/>
      </c>
      <c r="T2757" s="34">
        <f>O2757+P2757+Q2757+R2757</f>
        <v/>
      </c>
      <c r="U2757" s="34">
        <f>N2757+T2757</f>
        <v/>
      </c>
      <c r="V2757" s="33">
        <f>N2757/S2757</f>
        <v/>
      </c>
      <c r="W2757" s="33">
        <f>T2757/S2757</f>
        <v/>
      </c>
      <c r="X2757" s="33">
        <f>U2757/S2757</f>
        <v/>
      </c>
      <c r="Y2757" s="4">
        <f>IF(T2757&gt;0,1,0)</f>
        <v/>
      </c>
      <c r="Z2757" s="4">
        <f>INDEX('Job Evaluation'!$I$5:$I$40,MATCH(G2757,'Job Evaluation'!$A$5:$A$40,0))</f>
        <v/>
      </c>
      <c r="AA2757" s="4">
        <f>SUMPRODUCT(($C$2:$C$3444=C2757)*($X$2:$X$3444&lt;X2757))+SUMPRODUCT(($C$2:C2757=C2757)*($X$2:X2757=X2757))</f>
        <v/>
      </c>
      <c r="AB2757" s="4">
        <f>MIN(4,INT((AA2757-1)*4/COUNTIF($C$2:$C$3444,C2757))+1)</f>
        <v/>
      </c>
    </row>
    <row r="2758">
      <c r="A2758" s="5" t="inlineStr">
        <is>
          <t>W03210</t>
        </is>
      </c>
      <c r="B2758" s="5" t="inlineStr">
        <is>
          <t>ES · Barcelona</t>
        </is>
      </c>
      <c r="C2758" s="5" t="inlineStr">
        <is>
          <t>ES</t>
        </is>
      </c>
      <c r="D2758" s="5" t="inlineStr">
        <is>
          <t>Barcelona</t>
        </is>
      </c>
      <c r="E2758" s="5" t="inlineStr">
        <is>
          <t>Tech</t>
        </is>
      </c>
      <c r="F2758" s="5" t="inlineStr">
        <is>
          <t>L2</t>
        </is>
      </c>
      <c r="G2758" s="5" t="inlineStr">
        <is>
          <t>Tech L2</t>
        </is>
      </c>
      <c r="H2758" s="5" t="inlineStr">
        <is>
          <t>M</t>
        </is>
      </c>
      <c r="I2758" s="5" t="inlineStr">
        <is>
          <t>Permanent</t>
        </is>
      </c>
      <c r="J2758" s="5" t="inlineStr">
        <is>
          <t>Hybrid</t>
        </is>
      </c>
      <c r="K2758" s="5" t="n">
        <v>1</v>
      </c>
      <c r="L2758" s="5" t="n">
        <v>40</v>
      </c>
      <c r="M2758" s="5" t="n">
        <v>3</v>
      </c>
      <c r="N2758" s="41" t="n">
        <v>42850</v>
      </c>
      <c r="O2758" s="41" t="n">
        <v>0</v>
      </c>
      <c r="P2758" s="41" t="n">
        <v>0</v>
      </c>
      <c r="Q2758" s="41" t="n">
        <v>0</v>
      </c>
      <c r="R2758" s="41" t="n">
        <v>0</v>
      </c>
      <c r="S2758" s="28">
        <f>L2758*Settings!$C$7</f>
        <v/>
      </c>
      <c r="T2758" s="34">
        <f>O2758+P2758+Q2758+R2758</f>
        <v/>
      </c>
      <c r="U2758" s="34">
        <f>N2758+T2758</f>
        <v/>
      </c>
      <c r="V2758" s="33">
        <f>N2758/S2758</f>
        <v/>
      </c>
      <c r="W2758" s="33">
        <f>T2758/S2758</f>
        <v/>
      </c>
      <c r="X2758" s="33">
        <f>U2758/S2758</f>
        <v/>
      </c>
      <c r="Y2758" s="4">
        <f>IF(T2758&gt;0,1,0)</f>
        <v/>
      </c>
      <c r="Z2758" s="4">
        <f>INDEX('Job Evaluation'!$I$5:$I$40,MATCH(G2758,'Job Evaluation'!$A$5:$A$40,0))</f>
        <v/>
      </c>
      <c r="AA2758" s="4">
        <f>SUMPRODUCT(($C$2:$C$3444=C2758)*($X$2:$X$3444&lt;X2758))+SUMPRODUCT(($C$2:C2758=C2758)*($X$2:X2758=X2758))</f>
        <v/>
      </c>
      <c r="AB2758" s="4">
        <f>MIN(4,INT((AA2758-1)*4/COUNTIF($C$2:$C$3444,C2758))+1)</f>
        <v/>
      </c>
    </row>
    <row r="2759">
      <c r="A2759" s="5" t="inlineStr">
        <is>
          <t>W03211</t>
        </is>
      </c>
      <c r="B2759" s="5" t="inlineStr">
        <is>
          <t>DE · Munich</t>
        </is>
      </c>
      <c r="C2759" s="5" t="inlineStr">
        <is>
          <t>DE</t>
        </is>
      </c>
      <c r="D2759" s="5" t="inlineStr">
        <is>
          <t>Munich</t>
        </is>
      </c>
      <c r="E2759" s="5" t="inlineStr">
        <is>
          <t>Customer Service</t>
        </is>
      </c>
      <c r="F2759" s="5" t="inlineStr">
        <is>
          <t>L3</t>
        </is>
      </c>
      <c r="G2759" s="5" t="inlineStr">
        <is>
          <t>Customer Service L3</t>
        </is>
      </c>
      <c r="H2759" s="5" t="inlineStr">
        <is>
          <t>F</t>
        </is>
      </c>
      <c r="I2759" s="5" t="inlineStr">
        <is>
          <t>Permanent</t>
        </is>
      </c>
      <c r="J2759" s="5" t="inlineStr">
        <is>
          <t>Onsite</t>
        </is>
      </c>
      <c r="K2759" s="5" t="n">
        <v>1</v>
      </c>
      <c r="L2759" s="5" t="n">
        <v>40</v>
      </c>
      <c r="M2759" s="5" t="n">
        <v>2</v>
      </c>
      <c r="N2759" s="41" t="n">
        <v>52750</v>
      </c>
      <c r="O2759" s="41" t="n">
        <v>1310</v>
      </c>
      <c r="P2759" s="41" t="n">
        <v>0</v>
      </c>
      <c r="Q2759" s="41" t="n">
        <v>1800</v>
      </c>
      <c r="R2759" s="41" t="n">
        <v>0</v>
      </c>
      <c r="S2759" s="28">
        <f>L2759*Settings!$C$7</f>
        <v/>
      </c>
      <c r="T2759" s="34">
        <f>O2759+P2759+Q2759+R2759</f>
        <v/>
      </c>
      <c r="U2759" s="34">
        <f>N2759+T2759</f>
        <v/>
      </c>
      <c r="V2759" s="33">
        <f>N2759/S2759</f>
        <v/>
      </c>
      <c r="W2759" s="33">
        <f>T2759/S2759</f>
        <v/>
      </c>
      <c r="X2759" s="33">
        <f>U2759/S2759</f>
        <v/>
      </c>
      <c r="Y2759" s="4">
        <f>IF(T2759&gt;0,1,0)</f>
        <v/>
      </c>
      <c r="Z2759" s="4">
        <f>INDEX('Job Evaluation'!$I$5:$I$40,MATCH(G2759,'Job Evaluation'!$A$5:$A$40,0))</f>
        <v/>
      </c>
      <c r="AA2759" s="4">
        <f>SUMPRODUCT(($C$2:$C$3444=C2759)*($X$2:$X$3444&lt;X2759))+SUMPRODUCT(($C$2:C2759=C2759)*($X$2:X2759=X2759))</f>
        <v/>
      </c>
      <c r="AB2759" s="4">
        <f>MIN(4,INT((AA2759-1)*4/COUNTIF($C$2:$C$3444,C2759))+1)</f>
        <v/>
      </c>
    </row>
    <row r="2760">
      <c r="A2760" s="5" t="inlineStr">
        <is>
          <t>W03212</t>
        </is>
      </c>
      <c r="B2760" s="5" t="inlineStr">
        <is>
          <t>ES · Barcelona</t>
        </is>
      </c>
      <c r="C2760" s="5" t="inlineStr">
        <is>
          <t>ES</t>
        </is>
      </c>
      <c r="D2760" s="5" t="inlineStr">
        <is>
          <t>Barcelona</t>
        </is>
      </c>
      <c r="E2760" s="5" t="inlineStr">
        <is>
          <t>Customer Service</t>
        </is>
      </c>
      <c r="F2760" s="5" t="inlineStr">
        <is>
          <t>L5</t>
        </is>
      </c>
      <c r="G2760" s="5" t="inlineStr">
        <is>
          <t>Customer Service L5</t>
        </is>
      </c>
      <c r="H2760" s="5" t="inlineStr">
        <is>
          <t>M</t>
        </is>
      </c>
      <c r="I2760" s="5" t="inlineStr">
        <is>
          <t>Fixed-term</t>
        </is>
      </c>
      <c r="J2760" s="5" t="inlineStr">
        <is>
          <t>Onsite</t>
        </is>
      </c>
      <c r="K2760" s="5" t="n">
        <v>1</v>
      </c>
      <c r="L2760" s="5" t="n">
        <v>40</v>
      </c>
      <c r="M2760" s="5" t="n">
        <v>4</v>
      </c>
      <c r="N2760" s="41" t="n">
        <v>58050</v>
      </c>
      <c r="O2760" s="41" t="n">
        <v>7850</v>
      </c>
      <c r="P2760" s="41" t="n">
        <v>0</v>
      </c>
      <c r="Q2760" s="41" t="n">
        <v>0</v>
      </c>
      <c r="R2760" s="41" t="n">
        <v>5400</v>
      </c>
      <c r="S2760" s="28">
        <f>L2760*Settings!$C$7</f>
        <v/>
      </c>
      <c r="T2760" s="34">
        <f>O2760+P2760+Q2760+R2760</f>
        <v/>
      </c>
      <c r="U2760" s="34">
        <f>N2760+T2760</f>
        <v/>
      </c>
      <c r="V2760" s="33">
        <f>N2760/S2760</f>
        <v/>
      </c>
      <c r="W2760" s="33">
        <f>T2760/S2760</f>
        <v/>
      </c>
      <c r="X2760" s="33">
        <f>U2760/S2760</f>
        <v/>
      </c>
      <c r="Y2760" s="4">
        <f>IF(T2760&gt;0,1,0)</f>
        <v/>
      </c>
      <c r="Z2760" s="4">
        <f>INDEX('Job Evaluation'!$I$5:$I$40,MATCH(G2760,'Job Evaluation'!$A$5:$A$40,0))</f>
        <v/>
      </c>
      <c r="AA2760" s="4">
        <f>SUMPRODUCT(($C$2:$C$3444=C2760)*($X$2:$X$3444&lt;X2760))+SUMPRODUCT(($C$2:C2760=C2760)*($X$2:X2760=X2760))</f>
        <v/>
      </c>
      <c r="AB2760" s="4">
        <f>MIN(4,INT((AA2760-1)*4/COUNTIF($C$2:$C$3444,C2760))+1)</f>
        <v/>
      </c>
    </row>
    <row r="2761">
      <c r="A2761" s="5" t="inlineStr">
        <is>
          <t>W03213</t>
        </is>
      </c>
      <c r="B2761" s="5" t="inlineStr">
        <is>
          <t>IT · Milan</t>
        </is>
      </c>
      <c r="C2761" s="5" t="inlineStr">
        <is>
          <t>IT</t>
        </is>
      </c>
      <c r="D2761" s="5" t="inlineStr">
        <is>
          <t>Milan</t>
        </is>
      </c>
      <c r="E2761" s="5" t="inlineStr">
        <is>
          <t>Tech</t>
        </is>
      </c>
      <c r="F2761" s="5" t="inlineStr">
        <is>
          <t>L4</t>
        </is>
      </c>
      <c r="G2761" s="5" t="inlineStr">
        <is>
          <t>Tech L4</t>
        </is>
      </c>
      <c r="H2761" s="5" t="inlineStr">
        <is>
          <t>F</t>
        </is>
      </c>
      <c r="I2761" s="5" t="inlineStr">
        <is>
          <t>Permanent</t>
        </is>
      </c>
      <c r="J2761" s="5" t="inlineStr">
        <is>
          <t>Hybrid</t>
        </is>
      </c>
      <c r="K2761" s="5" t="n">
        <v>1</v>
      </c>
      <c r="L2761" s="5" t="n">
        <v>40</v>
      </c>
      <c r="M2761" s="5" t="n">
        <v>3</v>
      </c>
      <c r="N2761" s="41" t="n">
        <v>67150</v>
      </c>
      <c r="O2761" s="41" t="n">
        <v>5780</v>
      </c>
      <c r="P2761" s="41" t="n">
        <v>0</v>
      </c>
      <c r="Q2761" s="41" t="n">
        <v>0</v>
      </c>
      <c r="R2761" s="41" t="n">
        <v>0</v>
      </c>
      <c r="S2761" s="28">
        <f>L2761*Settings!$C$7</f>
        <v/>
      </c>
      <c r="T2761" s="34">
        <f>O2761+P2761+Q2761+R2761</f>
        <v/>
      </c>
      <c r="U2761" s="34">
        <f>N2761+T2761</f>
        <v/>
      </c>
      <c r="V2761" s="33">
        <f>N2761/S2761</f>
        <v/>
      </c>
      <c r="W2761" s="33">
        <f>T2761/S2761</f>
        <v/>
      </c>
      <c r="X2761" s="33">
        <f>U2761/S2761</f>
        <v/>
      </c>
      <c r="Y2761" s="4">
        <f>IF(T2761&gt;0,1,0)</f>
        <v/>
      </c>
      <c r="Z2761" s="4">
        <f>INDEX('Job Evaluation'!$I$5:$I$40,MATCH(G2761,'Job Evaluation'!$A$5:$A$40,0))</f>
        <v/>
      </c>
      <c r="AA2761" s="4">
        <f>SUMPRODUCT(($C$2:$C$3444=C2761)*($X$2:$X$3444&lt;X2761))+SUMPRODUCT(($C$2:C2761=C2761)*($X$2:X2761=X2761))</f>
        <v/>
      </c>
      <c r="AB2761" s="4">
        <f>MIN(4,INT((AA2761-1)*4/COUNTIF($C$2:$C$3444,C2761))+1)</f>
        <v/>
      </c>
    </row>
    <row r="2762">
      <c r="A2762" s="5" t="inlineStr">
        <is>
          <t>W03214</t>
        </is>
      </c>
      <c r="B2762" s="5" t="inlineStr">
        <is>
          <t>PL · Kraków</t>
        </is>
      </c>
      <c r="C2762" s="5" t="inlineStr">
        <is>
          <t>PL</t>
        </is>
      </c>
      <c r="D2762" s="5" t="inlineStr">
        <is>
          <t>Krakow</t>
        </is>
      </c>
      <c r="E2762" s="5" t="inlineStr">
        <is>
          <t>Operations</t>
        </is>
      </c>
      <c r="F2762" s="5" t="inlineStr">
        <is>
          <t>L5</t>
        </is>
      </c>
      <c r="G2762" s="5" t="inlineStr">
        <is>
          <t>Operations L5</t>
        </is>
      </c>
      <c r="H2762" s="5" t="inlineStr">
        <is>
          <t>F</t>
        </is>
      </c>
      <c r="I2762" s="5" t="inlineStr">
        <is>
          <t>Permanent</t>
        </is>
      </c>
      <c r="J2762" s="5" t="inlineStr">
        <is>
          <t>Hybrid</t>
        </is>
      </c>
      <c r="K2762" s="5" t="n">
        <v>1</v>
      </c>
      <c r="L2762" s="5" t="n">
        <v>40</v>
      </c>
      <c r="M2762" s="5" t="n">
        <v>4</v>
      </c>
      <c r="N2762" s="41" t="n">
        <v>68800</v>
      </c>
      <c r="O2762" s="41" t="n">
        <v>11270</v>
      </c>
      <c r="P2762" s="41" t="n">
        <v>0</v>
      </c>
      <c r="Q2762" s="41" t="n">
        <v>0</v>
      </c>
      <c r="R2762" s="41" t="n">
        <v>4200</v>
      </c>
      <c r="S2762" s="28">
        <f>L2762*Settings!$C$7</f>
        <v/>
      </c>
      <c r="T2762" s="34">
        <f>O2762+P2762+Q2762+R2762</f>
        <v/>
      </c>
      <c r="U2762" s="34">
        <f>N2762+T2762</f>
        <v/>
      </c>
      <c r="V2762" s="33">
        <f>N2762/S2762</f>
        <v/>
      </c>
      <c r="W2762" s="33">
        <f>T2762/S2762</f>
        <v/>
      </c>
      <c r="X2762" s="33">
        <f>U2762/S2762</f>
        <v/>
      </c>
      <c r="Y2762" s="4">
        <f>IF(T2762&gt;0,1,0)</f>
        <v/>
      </c>
      <c r="Z2762" s="4">
        <f>INDEX('Job Evaluation'!$I$5:$I$40,MATCH(G2762,'Job Evaluation'!$A$5:$A$40,0))</f>
        <v/>
      </c>
      <c r="AA2762" s="4">
        <f>SUMPRODUCT(($C$2:$C$3444=C2762)*($X$2:$X$3444&lt;X2762))+SUMPRODUCT(($C$2:C2762=C2762)*($X$2:X2762=X2762))</f>
        <v/>
      </c>
      <c r="AB2762" s="4">
        <f>MIN(4,INT((AA2762-1)*4/COUNTIF($C$2:$C$3444,C2762))+1)</f>
        <v/>
      </c>
    </row>
    <row r="2763">
      <c r="A2763" s="5" t="inlineStr">
        <is>
          <t>W03215</t>
        </is>
      </c>
      <c r="B2763" s="5" t="inlineStr">
        <is>
          <t>DE · Munich</t>
        </is>
      </c>
      <c r="C2763" s="5" t="inlineStr">
        <is>
          <t>DE</t>
        </is>
      </c>
      <c r="D2763" s="5" t="inlineStr">
        <is>
          <t>Munich</t>
        </is>
      </c>
      <c r="E2763" s="5" t="inlineStr">
        <is>
          <t>Sales</t>
        </is>
      </c>
      <c r="F2763" s="5" t="inlineStr">
        <is>
          <t>L2</t>
        </is>
      </c>
      <c r="G2763" s="5" t="inlineStr">
        <is>
          <t>Sales L2</t>
        </is>
      </c>
      <c r="H2763" s="5" t="inlineStr">
        <is>
          <t>M</t>
        </is>
      </c>
      <c r="I2763" s="5" t="inlineStr">
        <is>
          <t>Fixed-term</t>
        </is>
      </c>
      <c r="J2763" s="5" t="inlineStr">
        <is>
          <t>Onsite</t>
        </is>
      </c>
      <c r="K2763" s="5" t="n">
        <v>1</v>
      </c>
      <c r="L2763" s="5" t="n">
        <v>40</v>
      </c>
      <c r="M2763" s="5" t="n">
        <v>3</v>
      </c>
      <c r="N2763" s="41" t="n">
        <v>40600</v>
      </c>
      <c r="O2763" s="41" t="n">
        <v>0</v>
      </c>
      <c r="P2763" s="41" t="n">
        <v>7970</v>
      </c>
      <c r="Q2763" s="41" t="n">
        <v>0</v>
      </c>
      <c r="R2763" s="41" t="n">
        <v>0</v>
      </c>
      <c r="S2763" s="28">
        <f>L2763*Settings!$C$7</f>
        <v/>
      </c>
      <c r="T2763" s="34">
        <f>O2763+P2763+Q2763+R2763</f>
        <v/>
      </c>
      <c r="U2763" s="34">
        <f>N2763+T2763</f>
        <v/>
      </c>
      <c r="V2763" s="33">
        <f>N2763/S2763</f>
        <v/>
      </c>
      <c r="W2763" s="33">
        <f>T2763/S2763</f>
        <v/>
      </c>
      <c r="X2763" s="33">
        <f>U2763/S2763</f>
        <v/>
      </c>
      <c r="Y2763" s="4">
        <f>IF(T2763&gt;0,1,0)</f>
        <v/>
      </c>
      <c r="Z2763" s="4">
        <f>INDEX('Job Evaluation'!$I$5:$I$40,MATCH(G2763,'Job Evaluation'!$A$5:$A$40,0))</f>
        <v/>
      </c>
      <c r="AA2763" s="4">
        <f>SUMPRODUCT(($C$2:$C$3444=C2763)*($X$2:$X$3444&lt;X2763))+SUMPRODUCT(($C$2:C2763=C2763)*($X$2:X2763=X2763))</f>
        <v/>
      </c>
      <c r="AB2763" s="4">
        <f>MIN(4,INT((AA2763-1)*4/COUNTIF($C$2:$C$3444,C2763))+1)</f>
        <v/>
      </c>
    </row>
    <row r="2764">
      <c r="A2764" s="5" t="inlineStr">
        <is>
          <t>W03217</t>
        </is>
      </c>
      <c r="B2764" s="5" t="inlineStr">
        <is>
          <t>DE · Munich</t>
        </is>
      </c>
      <c r="C2764" s="5" t="inlineStr">
        <is>
          <t>DE</t>
        </is>
      </c>
      <c r="D2764" s="5" t="inlineStr">
        <is>
          <t>Munich</t>
        </is>
      </c>
      <c r="E2764" s="5" t="inlineStr">
        <is>
          <t>HR</t>
        </is>
      </c>
      <c r="F2764" s="5" t="inlineStr">
        <is>
          <t>L4</t>
        </is>
      </c>
      <c r="G2764" s="5" t="inlineStr">
        <is>
          <t>HR L4</t>
        </is>
      </c>
      <c r="H2764" s="5" t="inlineStr">
        <is>
          <t>M</t>
        </is>
      </c>
      <c r="I2764" s="5" t="inlineStr">
        <is>
          <t>Permanent</t>
        </is>
      </c>
      <c r="J2764" s="5" t="inlineStr">
        <is>
          <t>Onsite</t>
        </is>
      </c>
      <c r="K2764" s="5" t="n">
        <v>1</v>
      </c>
      <c r="L2764" s="5" t="n">
        <v>40</v>
      </c>
      <c r="M2764" s="5" t="n">
        <v>3</v>
      </c>
      <c r="N2764" s="41" t="n">
        <v>73100</v>
      </c>
      <c r="O2764" s="41" t="n">
        <v>5590</v>
      </c>
      <c r="P2764" s="41" t="n">
        <v>0</v>
      </c>
      <c r="Q2764" s="41" t="n">
        <v>0</v>
      </c>
      <c r="R2764" s="41" t="n">
        <v>0</v>
      </c>
      <c r="S2764" s="28">
        <f>L2764*Settings!$C$7</f>
        <v/>
      </c>
      <c r="T2764" s="34">
        <f>O2764+P2764+Q2764+R2764</f>
        <v/>
      </c>
      <c r="U2764" s="34">
        <f>N2764+T2764</f>
        <v/>
      </c>
      <c r="V2764" s="33">
        <f>N2764/S2764</f>
        <v/>
      </c>
      <c r="W2764" s="33">
        <f>T2764/S2764</f>
        <v/>
      </c>
      <c r="X2764" s="33">
        <f>U2764/S2764</f>
        <v/>
      </c>
      <c r="Y2764" s="4">
        <f>IF(T2764&gt;0,1,0)</f>
        <v/>
      </c>
      <c r="Z2764" s="4">
        <f>INDEX('Job Evaluation'!$I$5:$I$40,MATCH(G2764,'Job Evaluation'!$A$5:$A$40,0))</f>
        <v/>
      </c>
      <c r="AA2764" s="4">
        <f>SUMPRODUCT(($C$2:$C$3444=C2764)*($X$2:$X$3444&lt;X2764))+SUMPRODUCT(($C$2:C2764=C2764)*($X$2:X2764=X2764))</f>
        <v/>
      </c>
      <c r="AB2764" s="4">
        <f>MIN(4,INT((AA2764-1)*4/COUNTIF($C$2:$C$3444,C2764))+1)</f>
        <v/>
      </c>
    </row>
    <row r="2765">
      <c r="A2765" s="5" t="inlineStr">
        <is>
          <t>W03218</t>
        </is>
      </c>
      <c r="B2765" s="5" t="inlineStr">
        <is>
          <t>ES · Barcelona</t>
        </is>
      </c>
      <c r="C2765" s="5" t="inlineStr">
        <is>
          <t>ES</t>
        </is>
      </c>
      <c r="D2765" s="5" t="inlineStr">
        <is>
          <t>Barcelona</t>
        </is>
      </c>
      <c r="E2765" s="5" t="inlineStr">
        <is>
          <t>Finance</t>
        </is>
      </c>
      <c r="F2765" s="5" t="inlineStr">
        <is>
          <t>L1</t>
        </is>
      </c>
      <c r="G2765" s="5" t="inlineStr">
        <is>
          <t>Finance L1</t>
        </is>
      </c>
      <c r="H2765" s="5" t="inlineStr">
        <is>
          <t>F</t>
        </is>
      </c>
      <c r="I2765" s="5" t="inlineStr">
        <is>
          <t>Permanent</t>
        </is>
      </c>
      <c r="J2765" s="5" t="inlineStr">
        <is>
          <t>Onsite</t>
        </is>
      </c>
      <c r="K2765" s="5" t="n">
        <v>1</v>
      </c>
      <c r="L2765" s="5" t="n">
        <v>40</v>
      </c>
      <c r="M2765" s="5" t="n">
        <v>3</v>
      </c>
      <c r="N2765" s="41" t="n">
        <v>27850</v>
      </c>
      <c r="O2765" s="41" t="n">
        <v>0</v>
      </c>
      <c r="P2765" s="41" t="n">
        <v>0</v>
      </c>
      <c r="Q2765" s="41" t="n">
        <v>0</v>
      </c>
      <c r="R2765" s="41" t="n">
        <v>0</v>
      </c>
      <c r="S2765" s="28">
        <f>L2765*Settings!$C$7</f>
        <v/>
      </c>
      <c r="T2765" s="34">
        <f>O2765+P2765+Q2765+R2765</f>
        <v/>
      </c>
      <c r="U2765" s="34">
        <f>N2765+T2765</f>
        <v/>
      </c>
      <c r="V2765" s="33">
        <f>N2765/S2765</f>
        <v/>
      </c>
      <c r="W2765" s="33">
        <f>T2765/S2765</f>
        <v/>
      </c>
      <c r="X2765" s="33">
        <f>U2765/S2765</f>
        <v/>
      </c>
      <c r="Y2765" s="4">
        <f>IF(T2765&gt;0,1,0)</f>
        <v/>
      </c>
      <c r="Z2765" s="4">
        <f>INDEX('Job Evaluation'!$I$5:$I$40,MATCH(G2765,'Job Evaluation'!$A$5:$A$40,0))</f>
        <v/>
      </c>
      <c r="AA2765" s="4">
        <f>SUMPRODUCT(($C$2:$C$3444=C2765)*($X$2:$X$3444&lt;X2765))+SUMPRODUCT(($C$2:C2765=C2765)*($X$2:X2765=X2765))</f>
        <v/>
      </c>
      <c r="AB2765" s="4">
        <f>MIN(4,INT((AA2765-1)*4/COUNTIF($C$2:$C$3444,C2765))+1)</f>
        <v/>
      </c>
    </row>
    <row r="2766">
      <c r="A2766" s="5" t="inlineStr">
        <is>
          <t>W03220</t>
        </is>
      </c>
      <c r="B2766" s="5" t="inlineStr">
        <is>
          <t>PL · Kraków</t>
        </is>
      </c>
      <c r="C2766" s="5" t="inlineStr">
        <is>
          <t>PL</t>
        </is>
      </c>
      <c r="D2766" s="5" t="inlineStr">
        <is>
          <t>Krakow</t>
        </is>
      </c>
      <c r="E2766" s="5" t="inlineStr">
        <is>
          <t>Operations</t>
        </is>
      </c>
      <c r="F2766" s="5" t="inlineStr">
        <is>
          <t>L6</t>
        </is>
      </c>
      <c r="G2766" s="5" t="inlineStr">
        <is>
          <t>Operations L6</t>
        </is>
      </c>
      <c r="H2766" s="5" t="inlineStr">
        <is>
          <t>F</t>
        </is>
      </c>
      <c r="I2766" s="5" t="inlineStr">
        <is>
          <t>Permanent</t>
        </is>
      </c>
      <c r="J2766" s="5" t="inlineStr">
        <is>
          <t>Hybrid</t>
        </is>
      </c>
      <c r="K2766" s="5" t="n">
        <v>0.8</v>
      </c>
      <c r="L2766" s="5" t="n">
        <v>32</v>
      </c>
      <c r="M2766" s="5" t="n">
        <v>4</v>
      </c>
      <c r="N2766" s="41" t="n">
        <v>58920</v>
      </c>
      <c r="O2766" s="41" t="n">
        <v>16340</v>
      </c>
      <c r="P2766" s="41" t="n">
        <v>0</v>
      </c>
      <c r="Q2766" s="41" t="n">
        <v>0</v>
      </c>
      <c r="R2766" s="41" t="n">
        <v>4200</v>
      </c>
      <c r="S2766" s="28">
        <f>L2766*Settings!$C$7</f>
        <v/>
      </c>
      <c r="T2766" s="34">
        <f>O2766+P2766+Q2766+R2766</f>
        <v/>
      </c>
      <c r="U2766" s="34">
        <f>N2766+T2766</f>
        <v/>
      </c>
      <c r="V2766" s="33">
        <f>N2766/S2766</f>
        <v/>
      </c>
      <c r="W2766" s="33">
        <f>T2766/S2766</f>
        <v/>
      </c>
      <c r="X2766" s="33">
        <f>U2766/S2766</f>
        <v/>
      </c>
      <c r="Y2766" s="4">
        <f>IF(T2766&gt;0,1,0)</f>
        <v/>
      </c>
      <c r="Z2766" s="4">
        <f>INDEX('Job Evaluation'!$I$5:$I$40,MATCH(G2766,'Job Evaluation'!$A$5:$A$40,0))</f>
        <v/>
      </c>
      <c r="AA2766" s="4">
        <f>SUMPRODUCT(($C$2:$C$3444=C2766)*($X$2:$X$3444&lt;X2766))+SUMPRODUCT(($C$2:C2766=C2766)*($X$2:X2766=X2766))</f>
        <v/>
      </c>
      <c r="AB2766" s="4">
        <f>MIN(4,INT((AA2766-1)*4/COUNTIF($C$2:$C$3444,C2766))+1)</f>
        <v/>
      </c>
    </row>
    <row r="2767">
      <c r="A2767" s="5" t="inlineStr">
        <is>
          <t>W03221</t>
        </is>
      </c>
      <c r="B2767" s="5" t="inlineStr">
        <is>
          <t>ES · Barcelona</t>
        </is>
      </c>
      <c r="C2767" s="5" t="inlineStr">
        <is>
          <t>ES</t>
        </is>
      </c>
      <c r="D2767" s="5" t="inlineStr">
        <is>
          <t>Barcelona</t>
        </is>
      </c>
      <c r="E2767" s="5" t="inlineStr">
        <is>
          <t>Tech</t>
        </is>
      </c>
      <c r="F2767" s="5" t="inlineStr">
        <is>
          <t>L1</t>
        </is>
      </c>
      <c r="G2767" s="5" t="inlineStr">
        <is>
          <t>Tech L1</t>
        </is>
      </c>
      <c r="H2767" s="5" t="inlineStr">
        <is>
          <t>M</t>
        </is>
      </c>
      <c r="I2767" s="5" t="inlineStr">
        <is>
          <t>Permanent</t>
        </is>
      </c>
      <c r="J2767" s="5" t="inlineStr">
        <is>
          <t>Onsite</t>
        </is>
      </c>
      <c r="K2767" s="5" t="n">
        <v>1</v>
      </c>
      <c r="L2767" s="5" t="n">
        <v>40</v>
      </c>
      <c r="M2767" s="5" t="n">
        <v>4</v>
      </c>
      <c r="N2767" s="41" t="n">
        <v>28800</v>
      </c>
      <c r="O2767" s="41" t="n">
        <v>0</v>
      </c>
      <c r="P2767" s="41" t="n">
        <v>0</v>
      </c>
      <c r="Q2767" s="41" t="n">
        <v>0</v>
      </c>
      <c r="R2767" s="41" t="n">
        <v>0</v>
      </c>
      <c r="S2767" s="28">
        <f>L2767*Settings!$C$7</f>
        <v/>
      </c>
      <c r="T2767" s="34">
        <f>O2767+P2767+Q2767+R2767</f>
        <v/>
      </c>
      <c r="U2767" s="34">
        <f>N2767+T2767</f>
        <v/>
      </c>
      <c r="V2767" s="33">
        <f>N2767/S2767</f>
        <v/>
      </c>
      <c r="W2767" s="33">
        <f>T2767/S2767</f>
        <v/>
      </c>
      <c r="X2767" s="33">
        <f>U2767/S2767</f>
        <v/>
      </c>
      <c r="Y2767" s="4">
        <f>IF(T2767&gt;0,1,0)</f>
        <v/>
      </c>
      <c r="Z2767" s="4">
        <f>INDEX('Job Evaluation'!$I$5:$I$40,MATCH(G2767,'Job Evaluation'!$A$5:$A$40,0))</f>
        <v/>
      </c>
      <c r="AA2767" s="4">
        <f>SUMPRODUCT(($C$2:$C$3444=C2767)*($X$2:$X$3444&lt;X2767))+SUMPRODUCT(($C$2:C2767=C2767)*($X$2:X2767=X2767))</f>
        <v/>
      </c>
      <c r="AB2767" s="4">
        <f>MIN(4,INT((AA2767-1)*4/COUNTIF($C$2:$C$3444,C2767))+1)</f>
        <v/>
      </c>
    </row>
    <row r="2768">
      <c r="A2768" s="5" t="inlineStr">
        <is>
          <t>W03223</t>
        </is>
      </c>
      <c r="B2768" s="5" t="inlineStr">
        <is>
          <t>DE · Munich</t>
        </is>
      </c>
      <c r="C2768" s="5" t="inlineStr">
        <is>
          <t>DE</t>
        </is>
      </c>
      <c r="D2768" s="5" t="inlineStr">
        <is>
          <t>Munich</t>
        </is>
      </c>
      <c r="E2768" s="5" t="inlineStr">
        <is>
          <t>HR</t>
        </is>
      </c>
      <c r="F2768" s="5" t="inlineStr">
        <is>
          <t>L2</t>
        </is>
      </c>
      <c r="G2768" s="5" t="inlineStr">
        <is>
          <t>HR L2</t>
        </is>
      </c>
      <c r="H2768" s="5" t="inlineStr">
        <is>
          <t>F</t>
        </is>
      </c>
      <c r="I2768" s="5" t="inlineStr">
        <is>
          <t>Permanent</t>
        </is>
      </c>
      <c r="J2768" s="5" t="inlineStr">
        <is>
          <t>Hybrid</t>
        </is>
      </c>
      <c r="K2768" s="5" t="n">
        <v>1</v>
      </c>
      <c r="L2768" s="5" t="n">
        <v>40</v>
      </c>
      <c r="M2768" s="5" t="n">
        <v>3</v>
      </c>
      <c r="N2768" s="41" t="n">
        <v>53600</v>
      </c>
      <c r="O2768" s="41" t="n">
        <v>0</v>
      </c>
      <c r="P2768" s="41" t="n">
        <v>0</v>
      </c>
      <c r="Q2768" s="41" t="n">
        <v>0</v>
      </c>
      <c r="R2768" s="41" t="n">
        <v>0</v>
      </c>
      <c r="S2768" s="28">
        <f>L2768*Settings!$C$7</f>
        <v/>
      </c>
      <c r="T2768" s="34">
        <f>O2768+P2768+Q2768+R2768</f>
        <v/>
      </c>
      <c r="U2768" s="34">
        <f>N2768+T2768</f>
        <v/>
      </c>
      <c r="V2768" s="33">
        <f>N2768/S2768</f>
        <v/>
      </c>
      <c r="W2768" s="33">
        <f>T2768/S2768</f>
        <v/>
      </c>
      <c r="X2768" s="33">
        <f>U2768/S2768</f>
        <v/>
      </c>
      <c r="Y2768" s="4">
        <f>IF(T2768&gt;0,1,0)</f>
        <v/>
      </c>
      <c r="Z2768" s="4">
        <f>INDEX('Job Evaluation'!$I$5:$I$40,MATCH(G2768,'Job Evaluation'!$A$5:$A$40,0))</f>
        <v/>
      </c>
      <c r="AA2768" s="4">
        <f>SUMPRODUCT(($C$2:$C$3444=C2768)*($X$2:$X$3444&lt;X2768))+SUMPRODUCT(($C$2:C2768=C2768)*($X$2:X2768=X2768))</f>
        <v/>
      </c>
      <c r="AB2768" s="4">
        <f>MIN(4,INT((AA2768-1)*4/COUNTIF($C$2:$C$3444,C2768))+1)</f>
        <v/>
      </c>
    </row>
    <row r="2769">
      <c r="A2769" s="5" t="inlineStr">
        <is>
          <t>W03225</t>
        </is>
      </c>
      <c r="B2769" s="5" t="inlineStr">
        <is>
          <t>IT · Milan</t>
        </is>
      </c>
      <c r="C2769" s="5" t="inlineStr">
        <is>
          <t>IT</t>
        </is>
      </c>
      <c r="D2769" s="5" t="inlineStr">
        <is>
          <t>Milan</t>
        </is>
      </c>
      <c r="E2769" s="5" t="inlineStr">
        <is>
          <t>Operations</t>
        </is>
      </c>
      <c r="F2769" s="5" t="inlineStr">
        <is>
          <t>L1</t>
        </is>
      </c>
      <c r="G2769" s="5" t="inlineStr">
        <is>
          <t>Operations L1</t>
        </is>
      </c>
      <c r="H2769" s="5" t="inlineStr">
        <is>
          <t>F</t>
        </is>
      </c>
      <c r="I2769" s="5" t="inlineStr">
        <is>
          <t>Permanent</t>
        </is>
      </c>
      <c r="J2769" s="5" t="inlineStr">
        <is>
          <t>Hybrid</t>
        </is>
      </c>
      <c r="K2769" s="5" t="n">
        <v>0.8</v>
      </c>
      <c r="L2769" s="5" t="n">
        <v>32</v>
      </c>
      <c r="M2769" s="5" t="n">
        <v>2</v>
      </c>
      <c r="N2769" s="41" t="n">
        <v>19760</v>
      </c>
      <c r="O2769" s="41" t="n">
        <v>0</v>
      </c>
      <c r="P2769" s="41" t="n">
        <v>0</v>
      </c>
      <c r="Q2769" s="41" t="n">
        <v>0</v>
      </c>
      <c r="R2769" s="41" t="n">
        <v>0</v>
      </c>
      <c r="S2769" s="28">
        <f>L2769*Settings!$C$7</f>
        <v/>
      </c>
      <c r="T2769" s="34">
        <f>O2769+P2769+Q2769+R2769</f>
        <v/>
      </c>
      <c r="U2769" s="34">
        <f>N2769+T2769</f>
        <v/>
      </c>
      <c r="V2769" s="33">
        <f>N2769/S2769</f>
        <v/>
      </c>
      <c r="W2769" s="33">
        <f>T2769/S2769</f>
        <v/>
      </c>
      <c r="X2769" s="33">
        <f>U2769/S2769</f>
        <v/>
      </c>
      <c r="Y2769" s="4">
        <f>IF(T2769&gt;0,1,0)</f>
        <v/>
      </c>
      <c r="Z2769" s="4">
        <f>INDEX('Job Evaluation'!$I$5:$I$40,MATCH(G2769,'Job Evaluation'!$A$5:$A$40,0))</f>
        <v/>
      </c>
      <c r="AA2769" s="4">
        <f>SUMPRODUCT(($C$2:$C$3444=C2769)*($X$2:$X$3444&lt;X2769))+SUMPRODUCT(($C$2:C2769=C2769)*($X$2:X2769=X2769))</f>
        <v/>
      </c>
      <c r="AB2769" s="4">
        <f>MIN(4,INT((AA2769-1)*4/COUNTIF($C$2:$C$3444,C2769))+1)</f>
        <v/>
      </c>
    </row>
    <row r="2770">
      <c r="A2770" s="5" t="inlineStr">
        <is>
          <t>W03226</t>
        </is>
      </c>
      <c r="B2770" s="5" t="inlineStr">
        <is>
          <t>IT · Milan</t>
        </is>
      </c>
      <c r="C2770" s="5" t="inlineStr">
        <is>
          <t>IT</t>
        </is>
      </c>
      <c r="D2770" s="5" t="inlineStr">
        <is>
          <t>Milan</t>
        </is>
      </c>
      <c r="E2770" s="5" t="inlineStr">
        <is>
          <t>Finance</t>
        </is>
      </c>
      <c r="F2770" s="5" t="inlineStr">
        <is>
          <t>L2</t>
        </is>
      </c>
      <c r="G2770" s="5" t="inlineStr">
        <is>
          <t>Finance L2</t>
        </is>
      </c>
      <c r="H2770" s="5" t="inlineStr">
        <is>
          <t>M</t>
        </is>
      </c>
      <c r="I2770" s="5" t="inlineStr">
        <is>
          <t>Fixed-term</t>
        </is>
      </c>
      <c r="J2770" s="5" t="inlineStr">
        <is>
          <t>Hybrid</t>
        </is>
      </c>
      <c r="K2770" s="5" t="n">
        <v>1</v>
      </c>
      <c r="L2770" s="5" t="n">
        <v>40</v>
      </c>
      <c r="M2770" s="5" t="n">
        <v>3</v>
      </c>
      <c r="N2770" s="41" t="n">
        <v>34200</v>
      </c>
      <c r="O2770" s="41" t="n">
        <v>0</v>
      </c>
      <c r="P2770" s="41" t="n">
        <v>0</v>
      </c>
      <c r="Q2770" s="41" t="n">
        <v>0</v>
      </c>
      <c r="R2770" s="41" t="n">
        <v>0</v>
      </c>
      <c r="S2770" s="28">
        <f>L2770*Settings!$C$7</f>
        <v/>
      </c>
      <c r="T2770" s="34">
        <f>O2770+P2770+Q2770+R2770</f>
        <v/>
      </c>
      <c r="U2770" s="34">
        <f>N2770+T2770</f>
        <v/>
      </c>
      <c r="V2770" s="33">
        <f>N2770/S2770</f>
        <v/>
      </c>
      <c r="W2770" s="33">
        <f>T2770/S2770</f>
        <v/>
      </c>
      <c r="X2770" s="33">
        <f>U2770/S2770</f>
        <v/>
      </c>
      <c r="Y2770" s="4">
        <f>IF(T2770&gt;0,1,0)</f>
        <v/>
      </c>
      <c r="Z2770" s="4">
        <f>INDEX('Job Evaluation'!$I$5:$I$40,MATCH(G2770,'Job Evaluation'!$A$5:$A$40,0))</f>
        <v/>
      </c>
      <c r="AA2770" s="4">
        <f>SUMPRODUCT(($C$2:$C$3444=C2770)*($X$2:$X$3444&lt;X2770))+SUMPRODUCT(($C$2:C2770=C2770)*($X$2:X2770=X2770))</f>
        <v/>
      </c>
      <c r="AB2770" s="4">
        <f>MIN(4,INT((AA2770-1)*4/COUNTIF($C$2:$C$3444,C2770))+1)</f>
        <v/>
      </c>
    </row>
    <row r="2771">
      <c r="A2771" s="5" t="inlineStr">
        <is>
          <t>W03227</t>
        </is>
      </c>
      <c r="B2771" s="5" t="inlineStr">
        <is>
          <t>ES · Barcelona</t>
        </is>
      </c>
      <c r="C2771" s="5" t="inlineStr">
        <is>
          <t>ES</t>
        </is>
      </c>
      <c r="D2771" s="5" t="inlineStr">
        <is>
          <t>Barcelona</t>
        </is>
      </c>
      <c r="E2771" s="5" t="inlineStr">
        <is>
          <t>HR</t>
        </is>
      </c>
      <c r="F2771" s="5" t="inlineStr">
        <is>
          <t>L3</t>
        </is>
      </c>
      <c r="G2771" s="5" t="inlineStr">
        <is>
          <t>HR L3</t>
        </is>
      </c>
      <c r="H2771" s="5" t="inlineStr">
        <is>
          <t>M</t>
        </is>
      </c>
      <c r="I2771" s="5" t="inlineStr">
        <is>
          <t>Permanent</t>
        </is>
      </c>
      <c r="J2771" s="5" t="inlineStr">
        <is>
          <t>Onsite</t>
        </is>
      </c>
      <c r="K2771" s="5" t="n">
        <v>1</v>
      </c>
      <c r="L2771" s="5" t="n">
        <v>40</v>
      </c>
      <c r="M2771" s="5" t="n">
        <v>4</v>
      </c>
      <c r="N2771" s="41" t="n">
        <v>38200</v>
      </c>
      <c r="O2771" s="41" t="n">
        <v>2460</v>
      </c>
      <c r="P2771" s="41" t="n">
        <v>0</v>
      </c>
      <c r="Q2771" s="41" t="n">
        <v>0</v>
      </c>
      <c r="R2771" s="41" t="n">
        <v>0</v>
      </c>
      <c r="S2771" s="28">
        <f>L2771*Settings!$C$7</f>
        <v/>
      </c>
      <c r="T2771" s="34">
        <f>O2771+P2771+Q2771+R2771</f>
        <v/>
      </c>
      <c r="U2771" s="34">
        <f>N2771+T2771</f>
        <v/>
      </c>
      <c r="V2771" s="33">
        <f>N2771/S2771</f>
        <v/>
      </c>
      <c r="W2771" s="33">
        <f>T2771/S2771</f>
        <v/>
      </c>
      <c r="X2771" s="33">
        <f>U2771/S2771</f>
        <v/>
      </c>
      <c r="Y2771" s="4">
        <f>IF(T2771&gt;0,1,0)</f>
        <v/>
      </c>
      <c r="Z2771" s="4">
        <f>INDEX('Job Evaluation'!$I$5:$I$40,MATCH(G2771,'Job Evaluation'!$A$5:$A$40,0))</f>
        <v/>
      </c>
      <c r="AA2771" s="4">
        <f>SUMPRODUCT(($C$2:$C$3444=C2771)*($X$2:$X$3444&lt;X2771))+SUMPRODUCT(($C$2:C2771=C2771)*($X$2:X2771=X2771))</f>
        <v/>
      </c>
      <c r="AB2771" s="4">
        <f>MIN(4,INT((AA2771-1)*4/COUNTIF($C$2:$C$3444,C2771))+1)</f>
        <v/>
      </c>
    </row>
    <row r="2772">
      <c r="A2772" s="5" t="inlineStr">
        <is>
          <t>W03228</t>
        </is>
      </c>
      <c r="B2772" s="5" t="inlineStr">
        <is>
          <t>IT · Milan</t>
        </is>
      </c>
      <c r="C2772" s="5" t="inlineStr">
        <is>
          <t>IT</t>
        </is>
      </c>
      <c r="D2772" s="5" t="inlineStr">
        <is>
          <t>Milan</t>
        </is>
      </c>
      <c r="E2772" s="5" t="inlineStr">
        <is>
          <t>Customer Service</t>
        </is>
      </c>
      <c r="F2772" s="5" t="inlineStr">
        <is>
          <t>L4</t>
        </is>
      </c>
      <c r="G2772" s="5" t="inlineStr">
        <is>
          <t>Customer Service L4</t>
        </is>
      </c>
      <c r="H2772" s="5" t="inlineStr">
        <is>
          <t>M</t>
        </is>
      </c>
      <c r="I2772" s="5" t="inlineStr">
        <is>
          <t>Permanent</t>
        </is>
      </c>
      <c r="J2772" s="5" t="inlineStr">
        <is>
          <t>Remote</t>
        </is>
      </c>
      <c r="K2772" s="5" t="n">
        <v>1</v>
      </c>
      <c r="L2772" s="5" t="n">
        <v>40</v>
      </c>
      <c r="M2772" s="5" t="n">
        <v>3</v>
      </c>
      <c r="N2772" s="41" t="n">
        <v>52450</v>
      </c>
      <c r="O2772" s="41" t="n">
        <v>3790</v>
      </c>
      <c r="P2772" s="41" t="n">
        <v>0</v>
      </c>
      <c r="Q2772" s="41" t="n">
        <v>0</v>
      </c>
      <c r="R2772" s="41" t="n">
        <v>0</v>
      </c>
      <c r="S2772" s="28">
        <f>L2772*Settings!$C$7</f>
        <v/>
      </c>
      <c r="T2772" s="34">
        <f>O2772+P2772+Q2772+R2772</f>
        <v/>
      </c>
      <c r="U2772" s="34">
        <f>N2772+T2772</f>
        <v/>
      </c>
      <c r="V2772" s="33">
        <f>N2772/S2772</f>
        <v/>
      </c>
      <c r="W2772" s="33">
        <f>T2772/S2772</f>
        <v/>
      </c>
      <c r="X2772" s="33">
        <f>U2772/S2772</f>
        <v/>
      </c>
      <c r="Y2772" s="4">
        <f>IF(T2772&gt;0,1,0)</f>
        <v/>
      </c>
      <c r="Z2772" s="4">
        <f>INDEX('Job Evaluation'!$I$5:$I$40,MATCH(G2772,'Job Evaluation'!$A$5:$A$40,0))</f>
        <v/>
      </c>
      <c r="AA2772" s="4">
        <f>SUMPRODUCT(($C$2:$C$3444=C2772)*($X$2:$X$3444&lt;X2772))+SUMPRODUCT(($C$2:C2772=C2772)*($X$2:X2772=X2772))</f>
        <v/>
      </c>
      <c r="AB2772" s="4">
        <f>MIN(4,INT((AA2772-1)*4/COUNTIF($C$2:$C$3444,C2772))+1)</f>
        <v/>
      </c>
    </row>
    <row r="2773">
      <c r="A2773" s="5" t="inlineStr">
        <is>
          <t>W03229</t>
        </is>
      </c>
      <c r="B2773" s="5" t="inlineStr">
        <is>
          <t>IT · Milan</t>
        </is>
      </c>
      <c r="C2773" s="5" t="inlineStr">
        <is>
          <t>IT</t>
        </is>
      </c>
      <c r="D2773" s="5" t="inlineStr">
        <is>
          <t>Milan</t>
        </is>
      </c>
      <c r="E2773" s="5" t="inlineStr">
        <is>
          <t>Operations</t>
        </is>
      </c>
      <c r="F2773" s="5" t="inlineStr">
        <is>
          <t>L4</t>
        </is>
      </c>
      <c r="G2773" s="5" t="inlineStr">
        <is>
          <t>Operations L4</t>
        </is>
      </c>
      <c r="H2773" s="5" t="inlineStr">
        <is>
          <t>M</t>
        </is>
      </c>
      <c r="I2773" s="5" t="inlineStr">
        <is>
          <t>Permanent</t>
        </is>
      </c>
      <c r="J2773" s="5" t="inlineStr">
        <is>
          <t>Hybrid</t>
        </is>
      </c>
      <c r="K2773" s="5" t="n">
        <v>1</v>
      </c>
      <c r="L2773" s="5" t="n">
        <v>40</v>
      </c>
      <c r="M2773" s="5" t="n">
        <v>3</v>
      </c>
      <c r="N2773" s="41" t="n">
        <v>54400</v>
      </c>
      <c r="O2773" s="41" t="n">
        <v>5100</v>
      </c>
      <c r="P2773" s="41" t="n">
        <v>0</v>
      </c>
      <c r="Q2773" s="41" t="n">
        <v>0</v>
      </c>
      <c r="R2773" s="41" t="n">
        <v>0</v>
      </c>
      <c r="S2773" s="28">
        <f>L2773*Settings!$C$7</f>
        <v/>
      </c>
      <c r="T2773" s="34">
        <f>O2773+P2773+Q2773+R2773</f>
        <v/>
      </c>
      <c r="U2773" s="34">
        <f>N2773+T2773</f>
        <v/>
      </c>
      <c r="V2773" s="33">
        <f>N2773/S2773</f>
        <v/>
      </c>
      <c r="W2773" s="33">
        <f>T2773/S2773</f>
        <v/>
      </c>
      <c r="X2773" s="33">
        <f>U2773/S2773</f>
        <v/>
      </c>
      <c r="Y2773" s="4">
        <f>IF(T2773&gt;0,1,0)</f>
        <v/>
      </c>
      <c r="Z2773" s="4">
        <f>INDEX('Job Evaluation'!$I$5:$I$40,MATCH(G2773,'Job Evaluation'!$A$5:$A$40,0))</f>
        <v/>
      </c>
      <c r="AA2773" s="4">
        <f>SUMPRODUCT(($C$2:$C$3444=C2773)*($X$2:$X$3444&lt;X2773))+SUMPRODUCT(($C$2:C2773=C2773)*($X$2:X2773=X2773))</f>
        <v/>
      </c>
      <c r="AB2773" s="4">
        <f>MIN(4,INT((AA2773-1)*4/COUNTIF($C$2:$C$3444,C2773))+1)</f>
        <v/>
      </c>
    </row>
    <row r="2774">
      <c r="A2774" s="5" t="inlineStr">
        <is>
          <t>W03230</t>
        </is>
      </c>
      <c r="B2774" s="5" t="inlineStr">
        <is>
          <t>ES · Barcelona</t>
        </is>
      </c>
      <c r="C2774" s="5" t="inlineStr">
        <is>
          <t>ES</t>
        </is>
      </c>
      <c r="D2774" s="5" t="inlineStr">
        <is>
          <t>Barcelona</t>
        </is>
      </c>
      <c r="E2774" s="5" t="inlineStr">
        <is>
          <t>Sales</t>
        </is>
      </c>
      <c r="F2774" s="5" t="inlineStr">
        <is>
          <t>L3</t>
        </is>
      </c>
      <c r="G2774" s="5" t="inlineStr">
        <is>
          <t>Sales L3</t>
        </is>
      </c>
      <c r="H2774" s="5" t="inlineStr">
        <is>
          <t>F</t>
        </is>
      </c>
      <c r="I2774" s="5" t="inlineStr">
        <is>
          <t>Permanent</t>
        </is>
      </c>
      <c r="J2774" s="5" t="inlineStr">
        <is>
          <t>Onsite</t>
        </is>
      </c>
      <c r="K2774" s="5" t="n">
        <v>1</v>
      </c>
      <c r="L2774" s="5" t="n">
        <v>40</v>
      </c>
      <c r="M2774" s="5" t="n">
        <v>1</v>
      </c>
      <c r="N2774" s="41" t="n">
        <v>43700</v>
      </c>
      <c r="O2774" s="41" t="n">
        <v>0</v>
      </c>
      <c r="P2774" s="41" t="n">
        <v>7280</v>
      </c>
      <c r="Q2774" s="41" t="n">
        <v>0</v>
      </c>
      <c r="R2774" s="41" t="n">
        <v>0</v>
      </c>
      <c r="S2774" s="28">
        <f>L2774*Settings!$C$7</f>
        <v/>
      </c>
      <c r="T2774" s="34">
        <f>O2774+P2774+Q2774+R2774</f>
        <v/>
      </c>
      <c r="U2774" s="34">
        <f>N2774+T2774</f>
        <v/>
      </c>
      <c r="V2774" s="33">
        <f>N2774/S2774</f>
        <v/>
      </c>
      <c r="W2774" s="33">
        <f>T2774/S2774</f>
        <v/>
      </c>
      <c r="X2774" s="33">
        <f>U2774/S2774</f>
        <v/>
      </c>
      <c r="Y2774" s="4">
        <f>IF(T2774&gt;0,1,0)</f>
        <v/>
      </c>
      <c r="Z2774" s="4">
        <f>INDEX('Job Evaluation'!$I$5:$I$40,MATCH(G2774,'Job Evaluation'!$A$5:$A$40,0))</f>
        <v/>
      </c>
      <c r="AA2774" s="4">
        <f>SUMPRODUCT(($C$2:$C$3444=C2774)*($X$2:$X$3444&lt;X2774))+SUMPRODUCT(($C$2:C2774=C2774)*($X$2:X2774=X2774))</f>
        <v/>
      </c>
      <c r="AB2774" s="4">
        <f>MIN(4,INT((AA2774-1)*4/COUNTIF($C$2:$C$3444,C2774))+1)</f>
        <v/>
      </c>
    </row>
    <row r="2775">
      <c r="A2775" s="5" t="inlineStr">
        <is>
          <t>W03231</t>
        </is>
      </c>
      <c r="B2775" s="5" t="inlineStr">
        <is>
          <t>IT · Milan</t>
        </is>
      </c>
      <c r="C2775" s="5" t="inlineStr">
        <is>
          <t>IT</t>
        </is>
      </c>
      <c r="D2775" s="5" t="inlineStr">
        <is>
          <t>Milan</t>
        </is>
      </c>
      <c r="E2775" s="5" t="inlineStr">
        <is>
          <t>Customer Service</t>
        </is>
      </c>
      <c r="F2775" s="5" t="inlineStr">
        <is>
          <t>L3</t>
        </is>
      </c>
      <c r="G2775" s="5" t="inlineStr">
        <is>
          <t>Customer Service L3</t>
        </is>
      </c>
      <c r="H2775" s="5" t="inlineStr">
        <is>
          <t>F</t>
        </is>
      </c>
      <c r="I2775" s="5" t="inlineStr">
        <is>
          <t>Permanent</t>
        </is>
      </c>
      <c r="J2775" s="5" t="inlineStr">
        <is>
          <t>Hybrid</t>
        </is>
      </c>
      <c r="K2775" s="5" t="n">
        <v>1</v>
      </c>
      <c r="L2775" s="5" t="n">
        <v>40</v>
      </c>
      <c r="M2775" s="5" t="n">
        <v>3</v>
      </c>
      <c r="N2775" s="41" t="n">
        <v>42300</v>
      </c>
      <c r="O2775" s="41" t="n">
        <v>2210</v>
      </c>
      <c r="P2775" s="41" t="n">
        <v>0</v>
      </c>
      <c r="Q2775" s="41" t="n">
        <v>0</v>
      </c>
      <c r="R2775" s="41" t="n">
        <v>0</v>
      </c>
      <c r="S2775" s="28">
        <f>L2775*Settings!$C$7</f>
        <v/>
      </c>
      <c r="T2775" s="34">
        <f>O2775+P2775+Q2775+R2775</f>
        <v/>
      </c>
      <c r="U2775" s="34">
        <f>N2775+T2775</f>
        <v/>
      </c>
      <c r="V2775" s="33">
        <f>N2775/S2775</f>
        <v/>
      </c>
      <c r="W2775" s="33">
        <f>T2775/S2775</f>
        <v/>
      </c>
      <c r="X2775" s="33">
        <f>U2775/S2775</f>
        <v/>
      </c>
      <c r="Y2775" s="4">
        <f>IF(T2775&gt;0,1,0)</f>
        <v/>
      </c>
      <c r="Z2775" s="4">
        <f>INDEX('Job Evaluation'!$I$5:$I$40,MATCH(G2775,'Job Evaluation'!$A$5:$A$40,0))</f>
        <v/>
      </c>
      <c r="AA2775" s="4">
        <f>SUMPRODUCT(($C$2:$C$3444=C2775)*($X$2:$X$3444&lt;X2775))+SUMPRODUCT(($C$2:C2775=C2775)*($X$2:X2775=X2775))</f>
        <v/>
      </c>
      <c r="AB2775" s="4">
        <f>MIN(4,INT((AA2775-1)*4/COUNTIF($C$2:$C$3444,C2775))+1)</f>
        <v/>
      </c>
    </row>
    <row r="2776">
      <c r="A2776" s="5" t="inlineStr">
        <is>
          <t>W03232</t>
        </is>
      </c>
      <c r="B2776" s="5" t="inlineStr">
        <is>
          <t>IT · Milan</t>
        </is>
      </c>
      <c r="C2776" s="5" t="inlineStr">
        <is>
          <t>IT</t>
        </is>
      </c>
      <c r="D2776" s="5" t="inlineStr">
        <is>
          <t>Milan</t>
        </is>
      </c>
      <c r="E2776" s="5" t="inlineStr">
        <is>
          <t>Finance</t>
        </is>
      </c>
      <c r="F2776" s="5" t="inlineStr">
        <is>
          <t>L1</t>
        </is>
      </c>
      <c r="G2776" s="5" t="inlineStr">
        <is>
          <t>Finance L1</t>
        </is>
      </c>
      <c r="H2776" s="5" t="inlineStr">
        <is>
          <t>F</t>
        </is>
      </c>
      <c r="I2776" s="5" t="inlineStr">
        <is>
          <t>Fixed-term</t>
        </is>
      </c>
      <c r="J2776" s="5" t="inlineStr">
        <is>
          <t>Onsite</t>
        </is>
      </c>
      <c r="K2776" s="5" t="n">
        <v>1</v>
      </c>
      <c r="L2776" s="5" t="n">
        <v>40</v>
      </c>
      <c r="M2776" s="5" t="n">
        <v>4</v>
      </c>
      <c r="N2776" s="41" t="n">
        <v>23850</v>
      </c>
      <c r="O2776" s="41" t="n">
        <v>0</v>
      </c>
      <c r="P2776" s="41" t="n">
        <v>0</v>
      </c>
      <c r="Q2776" s="41" t="n">
        <v>0</v>
      </c>
      <c r="R2776" s="41" t="n">
        <v>0</v>
      </c>
      <c r="S2776" s="28">
        <f>L2776*Settings!$C$7</f>
        <v/>
      </c>
      <c r="T2776" s="34">
        <f>O2776+P2776+Q2776+R2776</f>
        <v/>
      </c>
      <c r="U2776" s="34">
        <f>N2776+T2776</f>
        <v/>
      </c>
      <c r="V2776" s="33">
        <f>N2776/S2776</f>
        <v/>
      </c>
      <c r="W2776" s="33">
        <f>T2776/S2776</f>
        <v/>
      </c>
      <c r="X2776" s="33">
        <f>U2776/S2776</f>
        <v/>
      </c>
      <c r="Y2776" s="4">
        <f>IF(T2776&gt;0,1,0)</f>
        <v/>
      </c>
      <c r="Z2776" s="4">
        <f>INDEX('Job Evaluation'!$I$5:$I$40,MATCH(G2776,'Job Evaluation'!$A$5:$A$40,0))</f>
        <v/>
      </c>
      <c r="AA2776" s="4">
        <f>SUMPRODUCT(($C$2:$C$3444=C2776)*($X$2:$X$3444&lt;X2776))+SUMPRODUCT(($C$2:C2776=C2776)*($X$2:X2776=X2776))</f>
        <v/>
      </c>
      <c r="AB2776" s="4">
        <f>MIN(4,INT((AA2776-1)*4/COUNTIF($C$2:$C$3444,C2776))+1)</f>
        <v/>
      </c>
    </row>
    <row r="2777">
      <c r="A2777" s="5" t="inlineStr">
        <is>
          <t>W03233</t>
        </is>
      </c>
      <c r="B2777" s="5" t="inlineStr">
        <is>
          <t>IT · Milan</t>
        </is>
      </c>
      <c r="C2777" s="5" t="inlineStr">
        <is>
          <t>IT</t>
        </is>
      </c>
      <c r="D2777" s="5" t="inlineStr">
        <is>
          <t>Milan</t>
        </is>
      </c>
      <c r="E2777" s="5" t="inlineStr">
        <is>
          <t>Customer Service</t>
        </is>
      </c>
      <c r="F2777" s="5" t="inlineStr">
        <is>
          <t>L2</t>
        </is>
      </c>
      <c r="G2777" s="5" t="inlineStr">
        <is>
          <t>Customer Service L2</t>
        </is>
      </c>
      <c r="H2777" s="5" t="inlineStr">
        <is>
          <t>F</t>
        </is>
      </c>
      <c r="I2777" s="5" t="inlineStr">
        <is>
          <t>Fixed-term</t>
        </is>
      </c>
      <c r="J2777" s="5" t="inlineStr">
        <is>
          <t>Hybrid</t>
        </is>
      </c>
      <c r="K2777" s="5" t="n">
        <v>1</v>
      </c>
      <c r="L2777" s="5" t="n">
        <v>40</v>
      </c>
      <c r="M2777" s="5" t="n">
        <v>3</v>
      </c>
      <c r="N2777" s="41" t="n">
        <v>26300</v>
      </c>
      <c r="O2777" s="41" t="n">
        <v>0</v>
      </c>
      <c r="P2777" s="41" t="n">
        <v>0</v>
      </c>
      <c r="Q2777" s="41" t="n">
        <v>0</v>
      </c>
      <c r="R2777" s="41" t="n">
        <v>0</v>
      </c>
      <c r="S2777" s="28">
        <f>L2777*Settings!$C$7</f>
        <v/>
      </c>
      <c r="T2777" s="34">
        <f>O2777+P2777+Q2777+R2777</f>
        <v/>
      </c>
      <c r="U2777" s="34">
        <f>N2777+T2777</f>
        <v/>
      </c>
      <c r="V2777" s="33">
        <f>N2777/S2777</f>
        <v/>
      </c>
      <c r="W2777" s="33">
        <f>T2777/S2777</f>
        <v/>
      </c>
      <c r="X2777" s="33">
        <f>U2777/S2777</f>
        <v/>
      </c>
      <c r="Y2777" s="4">
        <f>IF(T2777&gt;0,1,0)</f>
        <v/>
      </c>
      <c r="Z2777" s="4">
        <f>INDEX('Job Evaluation'!$I$5:$I$40,MATCH(G2777,'Job Evaluation'!$A$5:$A$40,0))</f>
        <v/>
      </c>
      <c r="AA2777" s="4">
        <f>SUMPRODUCT(($C$2:$C$3444=C2777)*($X$2:$X$3444&lt;X2777))+SUMPRODUCT(($C$2:C2777=C2777)*($X$2:X2777=X2777))</f>
        <v/>
      </c>
      <c r="AB2777" s="4">
        <f>MIN(4,INT((AA2777-1)*4/COUNTIF($C$2:$C$3444,C2777))+1)</f>
        <v/>
      </c>
    </row>
    <row r="2778">
      <c r="A2778" s="5" t="inlineStr">
        <is>
          <t>W03234</t>
        </is>
      </c>
      <c r="B2778" s="5" t="inlineStr">
        <is>
          <t>ES · Barcelona</t>
        </is>
      </c>
      <c r="C2778" s="5" t="inlineStr">
        <is>
          <t>ES</t>
        </is>
      </c>
      <c r="D2778" s="5" t="inlineStr">
        <is>
          <t>Barcelona</t>
        </is>
      </c>
      <c r="E2778" s="5" t="inlineStr">
        <is>
          <t>Finance</t>
        </is>
      </c>
      <c r="F2778" s="5" t="inlineStr">
        <is>
          <t>L3</t>
        </is>
      </c>
      <c r="G2778" s="5" t="inlineStr">
        <is>
          <t>Finance L3</t>
        </is>
      </c>
      <c r="H2778" s="5" t="inlineStr">
        <is>
          <t>F</t>
        </is>
      </c>
      <c r="I2778" s="5" t="inlineStr">
        <is>
          <t>Fixed-term</t>
        </is>
      </c>
      <c r="J2778" s="5" t="inlineStr">
        <is>
          <t>Remote</t>
        </is>
      </c>
      <c r="K2778" s="5" t="n">
        <v>1</v>
      </c>
      <c r="L2778" s="5" t="n">
        <v>40</v>
      </c>
      <c r="M2778" s="5" t="n">
        <v>3</v>
      </c>
      <c r="N2778" s="41" t="n">
        <v>40000</v>
      </c>
      <c r="O2778" s="41" t="n">
        <v>2140</v>
      </c>
      <c r="P2778" s="41" t="n">
        <v>0</v>
      </c>
      <c r="Q2778" s="41" t="n">
        <v>0</v>
      </c>
      <c r="R2778" s="41" t="n">
        <v>0</v>
      </c>
      <c r="S2778" s="28">
        <f>L2778*Settings!$C$7</f>
        <v/>
      </c>
      <c r="T2778" s="34">
        <f>O2778+P2778+Q2778+R2778</f>
        <v/>
      </c>
      <c r="U2778" s="34">
        <f>N2778+T2778</f>
        <v/>
      </c>
      <c r="V2778" s="33">
        <f>N2778/S2778</f>
        <v/>
      </c>
      <c r="W2778" s="33">
        <f>T2778/S2778</f>
        <v/>
      </c>
      <c r="X2778" s="33">
        <f>U2778/S2778</f>
        <v/>
      </c>
      <c r="Y2778" s="4">
        <f>IF(T2778&gt;0,1,0)</f>
        <v/>
      </c>
      <c r="Z2778" s="4">
        <f>INDEX('Job Evaluation'!$I$5:$I$40,MATCH(G2778,'Job Evaluation'!$A$5:$A$40,0))</f>
        <v/>
      </c>
      <c r="AA2778" s="4">
        <f>SUMPRODUCT(($C$2:$C$3444=C2778)*($X$2:$X$3444&lt;X2778))+SUMPRODUCT(($C$2:C2778=C2778)*($X$2:X2778=X2778))</f>
        <v/>
      </c>
      <c r="AB2778" s="4">
        <f>MIN(4,INT((AA2778-1)*4/COUNTIF($C$2:$C$3444,C2778))+1)</f>
        <v/>
      </c>
    </row>
    <row r="2779">
      <c r="A2779" s="5" t="inlineStr">
        <is>
          <t>W03235</t>
        </is>
      </c>
      <c r="B2779" s="5" t="inlineStr">
        <is>
          <t>PL · Kraków</t>
        </is>
      </c>
      <c r="C2779" s="5" t="inlineStr">
        <is>
          <t>PL</t>
        </is>
      </c>
      <c r="D2779" s="5" t="inlineStr">
        <is>
          <t>Krakow</t>
        </is>
      </c>
      <c r="E2779" s="5" t="inlineStr">
        <is>
          <t>Operations</t>
        </is>
      </c>
      <c r="F2779" s="5" t="inlineStr">
        <is>
          <t>L3</t>
        </is>
      </c>
      <c r="G2779" s="5" t="inlineStr">
        <is>
          <t>Operations L3</t>
        </is>
      </c>
      <c r="H2779" s="5" t="inlineStr">
        <is>
          <t>M</t>
        </is>
      </c>
      <c r="I2779" s="5" t="inlineStr">
        <is>
          <t>Permanent</t>
        </is>
      </c>
      <c r="J2779" s="5" t="inlineStr">
        <is>
          <t>Onsite</t>
        </is>
      </c>
      <c r="K2779" s="5" t="n">
        <v>1</v>
      </c>
      <c r="L2779" s="5" t="n">
        <v>40</v>
      </c>
      <c r="M2779" s="5" t="n">
        <v>3</v>
      </c>
      <c r="N2779" s="41" t="n">
        <v>31300</v>
      </c>
      <c r="O2779" s="41" t="n">
        <v>1420</v>
      </c>
      <c r="P2779" s="41" t="n">
        <v>0</v>
      </c>
      <c r="Q2779" s="41" t="n">
        <v>840</v>
      </c>
      <c r="R2779" s="41" t="n">
        <v>0</v>
      </c>
      <c r="S2779" s="28">
        <f>L2779*Settings!$C$7</f>
        <v/>
      </c>
      <c r="T2779" s="34">
        <f>O2779+P2779+Q2779+R2779</f>
        <v/>
      </c>
      <c r="U2779" s="34">
        <f>N2779+T2779</f>
        <v/>
      </c>
      <c r="V2779" s="33">
        <f>N2779/S2779</f>
        <v/>
      </c>
      <c r="W2779" s="33">
        <f>T2779/S2779</f>
        <v/>
      </c>
      <c r="X2779" s="33">
        <f>U2779/S2779</f>
        <v/>
      </c>
      <c r="Y2779" s="4">
        <f>IF(T2779&gt;0,1,0)</f>
        <v/>
      </c>
      <c r="Z2779" s="4">
        <f>INDEX('Job Evaluation'!$I$5:$I$40,MATCH(G2779,'Job Evaluation'!$A$5:$A$40,0))</f>
        <v/>
      </c>
      <c r="AA2779" s="4">
        <f>SUMPRODUCT(($C$2:$C$3444=C2779)*($X$2:$X$3444&lt;X2779))+SUMPRODUCT(($C$2:C2779=C2779)*($X$2:X2779=X2779))</f>
        <v/>
      </c>
      <c r="AB2779" s="4">
        <f>MIN(4,INT((AA2779-1)*4/COUNTIF($C$2:$C$3444,C2779))+1)</f>
        <v/>
      </c>
    </row>
    <row r="2780">
      <c r="A2780" s="5" t="inlineStr">
        <is>
          <t>W03236</t>
        </is>
      </c>
      <c r="B2780" s="5" t="inlineStr">
        <is>
          <t>PL · Kraków</t>
        </is>
      </c>
      <c r="C2780" s="5" t="inlineStr">
        <is>
          <t>PL</t>
        </is>
      </c>
      <c r="D2780" s="5" t="inlineStr">
        <is>
          <t>Krakow</t>
        </is>
      </c>
      <c r="E2780" s="5" t="inlineStr">
        <is>
          <t>Tech</t>
        </is>
      </c>
      <c r="F2780" s="5" t="inlineStr">
        <is>
          <t>L3</t>
        </is>
      </c>
      <c r="G2780" s="5" t="inlineStr">
        <is>
          <t>Tech L3</t>
        </is>
      </c>
      <c r="H2780" s="5" t="inlineStr">
        <is>
          <t>M</t>
        </is>
      </c>
      <c r="I2780" s="5" t="inlineStr">
        <is>
          <t>Fixed-term</t>
        </is>
      </c>
      <c r="J2780" s="5" t="inlineStr">
        <is>
          <t>Hybrid</t>
        </is>
      </c>
      <c r="K2780" s="5" t="n">
        <v>1</v>
      </c>
      <c r="L2780" s="5" t="n">
        <v>40</v>
      </c>
      <c r="M2780" s="5" t="n">
        <v>3</v>
      </c>
      <c r="N2780" s="41" t="n">
        <v>46050</v>
      </c>
      <c r="O2780" s="41" t="n">
        <v>2240</v>
      </c>
      <c r="P2780" s="41" t="n">
        <v>0</v>
      </c>
      <c r="Q2780" s="41" t="n">
        <v>0</v>
      </c>
      <c r="R2780" s="41" t="n">
        <v>0</v>
      </c>
      <c r="S2780" s="28">
        <f>L2780*Settings!$C$7</f>
        <v/>
      </c>
      <c r="T2780" s="34">
        <f>O2780+P2780+Q2780+R2780</f>
        <v/>
      </c>
      <c r="U2780" s="34">
        <f>N2780+T2780</f>
        <v/>
      </c>
      <c r="V2780" s="33">
        <f>N2780/S2780</f>
        <v/>
      </c>
      <c r="W2780" s="33">
        <f>T2780/S2780</f>
        <v/>
      </c>
      <c r="X2780" s="33">
        <f>U2780/S2780</f>
        <v/>
      </c>
      <c r="Y2780" s="4">
        <f>IF(T2780&gt;0,1,0)</f>
        <v/>
      </c>
      <c r="Z2780" s="4">
        <f>INDEX('Job Evaluation'!$I$5:$I$40,MATCH(G2780,'Job Evaluation'!$A$5:$A$40,0))</f>
        <v/>
      </c>
      <c r="AA2780" s="4">
        <f>SUMPRODUCT(($C$2:$C$3444=C2780)*($X$2:$X$3444&lt;X2780))+SUMPRODUCT(($C$2:C2780=C2780)*($X$2:X2780=X2780))</f>
        <v/>
      </c>
      <c r="AB2780" s="4">
        <f>MIN(4,INT((AA2780-1)*4/COUNTIF($C$2:$C$3444,C2780))+1)</f>
        <v/>
      </c>
    </row>
    <row r="2781">
      <c r="A2781" s="5" t="inlineStr">
        <is>
          <t>W03237</t>
        </is>
      </c>
      <c r="B2781" s="5" t="inlineStr">
        <is>
          <t>PL · Kraków</t>
        </is>
      </c>
      <c r="C2781" s="5" t="inlineStr">
        <is>
          <t>PL</t>
        </is>
      </c>
      <c r="D2781" s="5" t="inlineStr">
        <is>
          <t>Krakow</t>
        </is>
      </c>
      <c r="E2781" s="5" t="inlineStr">
        <is>
          <t>Operations</t>
        </is>
      </c>
      <c r="F2781" s="5" t="inlineStr">
        <is>
          <t>L1</t>
        </is>
      </c>
      <c r="G2781" s="5" t="inlineStr">
        <is>
          <t>Operations L1</t>
        </is>
      </c>
      <c r="H2781" s="5" t="inlineStr">
        <is>
          <t>F</t>
        </is>
      </c>
      <c r="I2781" s="5" t="inlineStr">
        <is>
          <t>Permanent</t>
        </is>
      </c>
      <c r="J2781" s="5" t="inlineStr">
        <is>
          <t>Hybrid</t>
        </is>
      </c>
      <c r="K2781" s="5" t="n">
        <v>1</v>
      </c>
      <c r="L2781" s="5" t="n">
        <v>40</v>
      </c>
      <c r="M2781" s="5" t="n">
        <v>3</v>
      </c>
      <c r="N2781" s="41" t="n">
        <v>20750</v>
      </c>
      <c r="O2781" s="41" t="n">
        <v>0</v>
      </c>
      <c r="P2781" s="41" t="n">
        <v>0</v>
      </c>
      <c r="Q2781" s="41" t="n">
        <v>0</v>
      </c>
      <c r="R2781" s="41" t="n">
        <v>0</v>
      </c>
      <c r="S2781" s="28">
        <f>L2781*Settings!$C$7</f>
        <v/>
      </c>
      <c r="T2781" s="34">
        <f>O2781+P2781+Q2781+R2781</f>
        <v/>
      </c>
      <c r="U2781" s="34">
        <f>N2781+T2781</f>
        <v/>
      </c>
      <c r="V2781" s="33">
        <f>N2781/S2781</f>
        <v/>
      </c>
      <c r="W2781" s="33">
        <f>T2781/S2781</f>
        <v/>
      </c>
      <c r="X2781" s="33">
        <f>U2781/S2781</f>
        <v/>
      </c>
      <c r="Y2781" s="4">
        <f>IF(T2781&gt;0,1,0)</f>
        <v/>
      </c>
      <c r="Z2781" s="4">
        <f>INDEX('Job Evaluation'!$I$5:$I$40,MATCH(G2781,'Job Evaluation'!$A$5:$A$40,0))</f>
        <v/>
      </c>
      <c r="AA2781" s="4">
        <f>SUMPRODUCT(($C$2:$C$3444=C2781)*($X$2:$X$3444&lt;X2781))+SUMPRODUCT(($C$2:C2781=C2781)*($X$2:X2781=X2781))</f>
        <v/>
      </c>
      <c r="AB2781" s="4">
        <f>MIN(4,INT((AA2781-1)*4/COUNTIF($C$2:$C$3444,C2781))+1)</f>
        <v/>
      </c>
    </row>
    <row r="2782">
      <c r="A2782" s="5" t="inlineStr">
        <is>
          <t>W03239</t>
        </is>
      </c>
      <c r="B2782" s="5" t="inlineStr">
        <is>
          <t>PL · Kraków</t>
        </is>
      </c>
      <c r="C2782" s="5" t="inlineStr">
        <is>
          <t>PL</t>
        </is>
      </c>
      <c r="D2782" s="5" t="inlineStr">
        <is>
          <t>Krakow</t>
        </is>
      </c>
      <c r="E2782" s="5" t="inlineStr">
        <is>
          <t>Tech</t>
        </is>
      </c>
      <c r="F2782" s="5" t="inlineStr">
        <is>
          <t>L2</t>
        </is>
      </c>
      <c r="G2782" s="5" t="inlineStr">
        <is>
          <t>Tech L2</t>
        </is>
      </c>
      <c r="H2782" s="5" t="inlineStr">
        <is>
          <t>F</t>
        </is>
      </c>
      <c r="I2782" s="5" t="inlineStr">
        <is>
          <t>Fixed-term</t>
        </is>
      </c>
      <c r="J2782" s="5" t="inlineStr">
        <is>
          <t>Onsite</t>
        </is>
      </c>
      <c r="K2782" s="5" t="n">
        <v>1</v>
      </c>
      <c r="L2782" s="5" t="n">
        <v>40</v>
      </c>
      <c r="M2782" s="5" t="n">
        <v>3</v>
      </c>
      <c r="N2782" s="41" t="n">
        <v>35200</v>
      </c>
      <c r="O2782" s="41" t="n">
        <v>0</v>
      </c>
      <c r="P2782" s="41" t="n">
        <v>0</v>
      </c>
      <c r="Q2782" s="41" t="n">
        <v>0</v>
      </c>
      <c r="R2782" s="41" t="n">
        <v>0</v>
      </c>
      <c r="S2782" s="28">
        <f>L2782*Settings!$C$7</f>
        <v/>
      </c>
      <c r="T2782" s="34">
        <f>O2782+P2782+Q2782+R2782</f>
        <v/>
      </c>
      <c r="U2782" s="34">
        <f>N2782+T2782</f>
        <v/>
      </c>
      <c r="V2782" s="33">
        <f>N2782/S2782</f>
        <v/>
      </c>
      <c r="W2782" s="33">
        <f>T2782/S2782</f>
        <v/>
      </c>
      <c r="X2782" s="33">
        <f>U2782/S2782</f>
        <v/>
      </c>
      <c r="Y2782" s="4">
        <f>IF(T2782&gt;0,1,0)</f>
        <v/>
      </c>
      <c r="Z2782" s="4">
        <f>INDEX('Job Evaluation'!$I$5:$I$40,MATCH(G2782,'Job Evaluation'!$A$5:$A$40,0))</f>
        <v/>
      </c>
      <c r="AA2782" s="4">
        <f>SUMPRODUCT(($C$2:$C$3444=C2782)*($X$2:$X$3444&lt;X2782))+SUMPRODUCT(($C$2:C2782=C2782)*($X$2:X2782=X2782))</f>
        <v/>
      </c>
      <c r="AB2782" s="4">
        <f>MIN(4,INT((AA2782-1)*4/COUNTIF($C$2:$C$3444,C2782))+1)</f>
        <v/>
      </c>
    </row>
    <row r="2783">
      <c r="A2783" s="5" t="inlineStr">
        <is>
          <t>W03240</t>
        </is>
      </c>
      <c r="B2783" s="5" t="inlineStr">
        <is>
          <t>ES · Barcelona</t>
        </is>
      </c>
      <c r="C2783" s="5" t="inlineStr">
        <is>
          <t>ES</t>
        </is>
      </c>
      <c r="D2783" s="5" t="inlineStr">
        <is>
          <t>Barcelona</t>
        </is>
      </c>
      <c r="E2783" s="5" t="inlineStr">
        <is>
          <t>Sales</t>
        </is>
      </c>
      <c r="F2783" s="5" t="inlineStr">
        <is>
          <t>L1</t>
        </is>
      </c>
      <c r="G2783" s="5" t="inlineStr">
        <is>
          <t>Sales L1</t>
        </is>
      </c>
      <c r="H2783" s="5" t="inlineStr">
        <is>
          <t>F</t>
        </is>
      </c>
      <c r="I2783" s="5" t="inlineStr">
        <is>
          <t>Permanent</t>
        </is>
      </c>
      <c r="J2783" s="5" t="inlineStr">
        <is>
          <t>Remote</t>
        </is>
      </c>
      <c r="K2783" s="5" t="n">
        <v>1</v>
      </c>
      <c r="L2783" s="5" t="n">
        <v>40</v>
      </c>
      <c r="M2783" s="5" t="n">
        <v>3</v>
      </c>
      <c r="N2783" s="41" t="n">
        <v>26350</v>
      </c>
      <c r="O2783" s="41" t="n">
        <v>0</v>
      </c>
      <c r="P2783" s="41" t="n">
        <v>3230</v>
      </c>
      <c r="Q2783" s="41" t="n">
        <v>0</v>
      </c>
      <c r="R2783" s="41" t="n">
        <v>0</v>
      </c>
      <c r="S2783" s="28">
        <f>L2783*Settings!$C$7</f>
        <v/>
      </c>
      <c r="T2783" s="34">
        <f>O2783+P2783+Q2783+R2783</f>
        <v/>
      </c>
      <c r="U2783" s="34">
        <f>N2783+T2783</f>
        <v/>
      </c>
      <c r="V2783" s="33">
        <f>N2783/S2783</f>
        <v/>
      </c>
      <c r="W2783" s="33">
        <f>T2783/S2783</f>
        <v/>
      </c>
      <c r="X2783" s="33">
        <f>U2783/S2783</f>
        <v/>
      </c>
      <c r="Y2783" s="4">
        <f>IF(T2783&gt;0,1,0)</f>
        <v/>
      </c>
      <c r="Z2783" s="4">
        <f>INDEX('Job Evaluation'!$I$5:$I$40,MATCH(G2783,'Job Evaluation'!$A$5:$A$40,0))</f>
        <v/>
      </c>
      <c r="AA2783" s="4">
        <f>SUMPRODUCT(($C$2:$C$3444=C2783)*($X$2:$X$3444&lt;X2783))+SUMPRODUCT(($C$2:C2783=C2783)*($X$2:X2783=X2783))</f>
        <v/>
      </c>
      <c r="AB2783" s="4">
        <f>MIN(4,INT((AA2783-1)*4/COUNTIF($C$2:$C$3444,C2783))+1)</f>
        <v/>
      </c>
    </row>
    <row r="2784">
      <c r="A2784" s="5" t="inlineStr">
        <is>
          <t>W03241</t>
        </is>
      </c>
      <c r="B2784" s="5" t="inlineStr">
        <is>
          <t>IT · Milan</t>
        </is>
      </c>
      <c r="C2784" s="5" t="inlineStr">
        <is>
          <t>IT</t>
        </is>
      </c>
      <c r="D2784" s="5" t="inlineStr">
        <is>
          <t>Milan</t>
        </is>
      </c>
      <c r="E2784" s="5" t="inlineStr">
        <is>
          <t>Customer Service</t>
        </is>
      </c>
      <c r="F2784" s="5" t="inlineStr">
        <is>
          <t>L2</t>
        </is>
      </c>
      <c r="G2784" s="5" t="inlineStr">
        <is>
          <t>Customer Service L2</t>
        </is>
      </c>
      <c r="H2784" s="5" t="inlineStr">
        <is>
          <t>F</t>
        </is>
      </c>
      <c r="I2784" s="5" t="inlineStr">
        <is>
          <t>Permanent</t>
        </is>
      </c>
      <c r="J2784" s="5" t="inlineStr">
        <is>
          <t>Hybrid</t>
        </is>
      </c>
      <c r="K2784" s="5" t="n">
        <v>1</v>
      </c>
      <c r="L2784" s="5" t="n">
        <v>40</v>
      </c>
      <c r="M2784" s="5" t="n">
        <v>3</v>
      </c>
      <c r="N2784" s="41" t="n">
        <v>30550</v>
      </c>
      <c r="O2784" s="41" t="n">
        <v>0</v>
      </c>
      <c r="P2784" s="41" t="n">
        <v>0</v>
      </c>
      <c r="Q2784" s="41" t="n">
        <v>0</v>
      </c>
      <c r="R2784" s="41" t="n">
        <v>0</v>
      </c>
      <c r="S2784" s="28">
        <f>L2784*Settings!$C$7</f>
        <v/>
      </c>
      <c r="T2784" s="34">
        <f>O2784+P2784+Q2784+R2784</f>
        <v/>
      </c>
      <c r="U2784" s="34">
        <f>N2784+T2784</f>
        <v/>
      </c>
      <c r="V2784" s="33">
        <f>N2784/S2784</f>
        <v/>
      </c>
      <c r="W2784" s="33">
        <f>T2784/S2784</f>
        <v/>
      </c>
      <c r="X2784" s="33">
        <f>U2784/S2784</f>
        <v/>
      </c>
      <c r="Y2784" s="4">
        <f>IF(T2784&gt;0,1,0)</f>
        <v/>
      </c>
      <c r="Z2784" s="4">
        <f>INDEX('Job Evaluation'!$I$5:$I$40,MATCH(G2784,'Job Evaluation'!$A$5:$A$40,0))</f>
        <v/>
      </c>
      <c r="AA2784" s="4">
        <f>SUMPRODUCT(($C$2:$C$3444=C2784)*($X$2:$X$3444&lt;X2784))+SUMPRODUCT(($C$2:C2784=C2784)*($X$2:X2784=X2784))</f>
        <v/>
      </c>
      <c r="AB2784" s="4">
        <f>MIN(4,INT((AA2784-1)*4/COUNTIF($C$2:$C$3444,C2784))+1)</f>
        <v/>
      </c>
    </row>
    <row r="2785">
      <c r="A2785" s="5" t="inlineStr">
        <is>
          <t>W03242</t>
        </is>
      </c>
      <c r="B2785" s="5" t="inlineStr">
        <is>
          <t>ES · Barcelona</t>
        </is>
      </c>
      <c r="C2785" s="5" t="inlineStr">
        <is>
          <t>ES</t>
        </is>
      </c>
      <c r="D2785" s="5" t="inlineStr">
        <is>
          <t>Barcelona</t>
        </is>
      </c>
      <c r="E2785" s="5" t="inlineStr">
        <is>
          <t>HR</t>
        </is>
      </c>
      <c r="F2785" s="5" t="inlineStr">
        <is>
          <t>L1</t>
        </is>
      </c>
      <c r="G2785" s="5" t="inlineStr">
        <is>
          <t>HR L1</t>
        </is>
      </c>
      <c r="H2785" s="5" t="inlineStr">
        <is>
          <t>M</t>
        </is>
      </c>
      <c r="I2785" s="5" t="inlineStr">
        <is>
          <t>Permanent</t>
        </is>
      </c>
      <c r="J2785" s="5" t="inlineStr">
        <is>
          <t>Hybrid</t>
        </is>
      </c>
      <c r="K2785" s="5" t="n">
        <v>1</v>
      </c>
      <c r="L2785" s="5" t="n">
        <v>40</v>
      </c>
      <c r="M2785" s="5" t="n">
        <v>4</v>
      </c>
      <c r="N2785" s="41" t="n">
        <v>22350</v>
      </c>
      <c r="O2785" s="41" t="n">
        <v>0</v>
      </c>
      <c r="P2785" s="41" t="n">
        <v>0</v>
      </c>
      <c r="Q2785" s="41" t="n">
        <v>0</v>
      </c>
      <c r="R2785" s="41" t="n">
        <v>0</v>
      </c>
      <c r="S2785" s="28">
        <f>L2785*Settings!$C$7</f>
        <v/>
      </c>
      <c r="T2785" s="34">
        <f>O2785+P2785+Q2785+R2785</f>
        <v/>
      </c>
      <c r="U2785" s="34">
        <f>N2785+T2785</f>
        <v/>
      </c>
      <c r="V2785" s="33">
        <f>N2785/S2785</f>
        <v/>
      </c>
      <c r="W2785" s="33">
        <f>T2785/S2785</f>
        <v/>
      </c>
      <c r="X2785" s="33">
        <f>U2785/S2785</f>
        <v/>
      </c>
      <c r="Y2785" s="4">
        <f>IF(T2785&gt;0,1,0)</f>
        <v/>
      </c>
      <c r="Z2785" s="4">
        <f>INDEX('Job Evaluation'!$I$5:$I$40,MATCH(G2785,'Job Evaluation'!$A$5:$A$40,0))</f>
        <v/>
      </c>
      <c r="AA2785" s="4">
        <f>SUMPRODUCT(($C$2:$C$3444=C2785)*($X$2:$X$3444&lt;X2785))+SUMPRODUCT(($C$2:C2785=C2785)*($X$2:X2785=X2785))</f>
        <v/>
      </c>
      <c r="AB2785" s="4">
        <f>MIN(4,INT((AA2785-1)*4/COUNTIF($C$2:$C$3444,C2785))+1)</f>
        <v/>
      </c>
    </row>
    <row r="2786">
      <c r="A2786" s="5" t="inlineStr">
        <is>
          <t>W03243</t>
        </is>
      </c>
      <c r="B2786" s="5" t="inlineStr">
        <is>
          <t>PL · Kraków</t>
        </is>
      </c>
      <c r="C2786" s="5" t="inlineStr">
        <is>
          <t>PL</t>
        </is>
      </c>
      <c r="D2786" s="5" t="inlineStr">
        <is>
          <t>Krakow</t>
        </is>
      </c>
      <c r="E2786" s="5" t="inlineStr">
        <is>
          <t>Sales</t>
        </is>
      </c>
      <c r="F2786" s="5" t="inlineStr">
        <is>
          <t>L2</t>
        </is>
      </c>
      <c r="G2786" s="5" t="inlineStr">
        <is>
          <t>Sales L2</t>
        </is>
      </c>
      <c r="H2786" s="5" t="inlineStr">
        <is>
          <t>M</t>
        </is>
      </c>
      <c r="I2786" s="5" t="inlineStr">
        <is>
          <t>Permanent</t>
        </is>
      </c>
      <c r="J2786" s="5" t="inlineStr">
        <is>
          <t>Hybrid</t>
        </is>
      </c>
      <c r="K2786" s="5" t="n">
        <v>1</v>
      </c>
      <c r="L2786" s="5" t="n">
        <v>40</v>
      </c>
      <c r="M2786" s="5" t="n">
        <v>4</v>
      </c>
      <c r="N2786" s="41" t="n">
        <v>27050</v>
      </c>
      <c r="O2786" s="41" t="n">
        <v>0</v>
      </c>
      <c r="P2786" s="41" t="n">
        <v>4500</v>
      </c>
      <c r="Q2786" s="41" t="n">
        <v>0</v>
      </c>
      <c r="R2786" s="41" t="n">
        <v>0</v>
      </c>
      <c r="S2786" s="28">
        <f>L2786*Settings!$C$7</f>
        <v/>
      </c>
      <c r="T2786" s="34">
        <f>O2786+P2786+Q2786+R2786</f>
        <v/>
      </c>
      <c r="U2786" s="34">
        <f>N2786+T2786</f>
        <v/>
      </c>
      <c r="V2786" s="33">
        <f>N2786/S2786</f>
        <v/>
      </c>
      <c r="W2786" s="33">
        <f>T2786/S2786</f>
        <v/>
      </c>
      <c r="X2786" s="33">
        <f>U2786/S2786</f>
        <v/>
      </c>
      <c r="Y2786" s="4">
        <f>IF(T2786&gt;0,1,0)</f>
        <v/>
      </c>
      <c r="Z2786" s="4">
        <f>INDEX('Job Evaluation'!$I$5:$I$40,MATCH(G2786,'Job Evaluation'!$A$5:$A$40,0))</f>
        <v/>
      </c>
      <c r="AA2786" s="4">
        <f>SUMPRODUCT(($C$2:$C$3444=C2786)*($X$2:$X$3444&lt;X2786))+SUMPRODUCT(($C$2:C2786=C2786)*($X$2:X2786=X2786))</f>
        <v/>
      </c>
      <c r="AB2786" s="4">
        <f>MIN(4,INT((AA2786-1)*4/COUNTIF($C$2:$C$3444,C2786))+1)</f>
        <v/>
      </c>
    </row>
    <row r="2787">
      <c r="A2787" s="5" t="inlineStr">
        <is>
          <t>W03244</t>
        </is>
      </c>
      <c r="B2787" s="5" t="inlineStr">
        <is>
          <t>IT · Milan</t>
        </is>
      </c>
      <c r="C2787" s="5" t="inlineStr">
        <is>
          <t>IT</t>
        </is>
      </c>
      <c r="D2787" s="5" t="inlineStr">
        <is>
          <t>Milan</t>
        </is>
      </c>
      <c r="E2787" s="5" t="inlineStr">
        <is>
          <t>HR</t>
        </is>
      </c>
      <c r="F2787" s="5" t="inlineStr">
        <is>
          <t>L1</t>
        </is>
      </c>
      <c r="G2787" s="5" t="inlineStr">
        <is>
          <t>HR L1</t>
        </is>
      </c>
      <c r="H2787" s="5" t="inlineStr">
        <is>
          <t>M</t>
        </is>
      </c>
      <c r="I2787" s="5" t="inlineStr">
        <is>
          <t>Permanent</t>
        </is>
      </c>
      <c r="J2787" s="5" t="inlineStr">
        <is>
          <t>Remote</t>
        </is>
      </c>
      <c r="K2787" s="5" t="n">
        <v>1</v>
      </c>
      <c r="L2787" s="5" t="n">
        <v>40</v>
      </c>
      <c r="M2787" s="5" t="n">
        <v>3</v>
      </c>
      <c r="N2787" s="41" t="n">
        <v>24900</v>
      </c>
      <c r="O2787" s="41" t="n">
        <v>0</v>
      </c>
      <c r="P2787" s="41" t="n">
        <v>0</v>
      </c>
      <c r="Q2787" s="41" t="n">
        <v>0</v>
      </c>
      <c r="R2787" s="41" t="n">
        <v>0</v>
      </c>
      <c r="S2787" s="28">
        <f>L2787*Settings!$C$7</f>
        <v/>
      </c>
      <c r="T2787" s="34">
        <f>O2787+P2787+Q2787+R2787</f>
        <v/>
      </c>
      <c r="U2787" s="34">
        <f>N2787+T2787</f>
        <v/>
      </c>
      <c r="V2787" s="33">
        <f>N2787/S2787</f>
        <v/>
      </c>
      <c r="W2787" s="33">
        <f>T2787/S2787</f>
        <v/>
      </c>
      <c r="X2787" s="33">
        <f>U2787/S2787</f>
        <v/>
      </c>
      <c r="Y2787" s="4">
        <f>IF(T2787&gt;0,1,0)</f>
        <v/>
      </c>
      <c r="Z2787" s="4">
        <f>INDEX('Job Evaluation'!$I$5:$I$40,MATCH(G2787,'Job Evaluation'!$A$5:$A$40,0))</f>
        <v/>
      </c>
      <c r="AA2787" s="4">
        <f>SUMPRODUCT(($C$2:$C$3444=C2787)*($X$2:$X$3444&lt;X2787))+SUMPRODUCT(($C$2:C2787=C2787)*($X$2:X2787=X2787))</f>
        <v/>
      </c>
      <c r="AB2787" s="4">
        <f>MIN(4,INT((AA2787-1)*4/COUNTIF($C$2:$C$3444,C2787))+1)</f>
        <v/>
      </c>
    </row>
    <row r="2788">
      <c r="A2788" s="5" t="inlineStr">
        <is>
          <t>W03245</t>
        </is>
      </c>
      <c r="B2788" s="5" t="inlineStr">
        <is>
          <t>IT · Milan</t>
        </is>
      </c>
      <c r="C2788" s="5" t="inlineStr">
        <is>
          <t>IT</t>
        </is>
      </c>
      <c r="D2788" s="5" t="inlineStr">
        <is>
          <t>Milan</t>
        </is>
      </c>
      <c r="E2788" s="5" t="inlineStr">
        <is>
          <t>Operations</t>
        </is>
      </c>
      <c r="F2788" s="5" t="inlineStr">
        <is>
          <t>L2</t>
        </is>
      </c>
      <c r="G2788" s="5" t="inlineStr">
        <is>
          <t>Operations L2</t>
        </is>
      </c>
      <c r="H2788" s="5" t="inlineStr">
        <is>
          <t>F</t>
        </is>
      </c>
      <c r="I2788" s="5" t="inlineStr">
        <is>
          <t>Permanent</t>
        </is>
      </c>
      <c r="J2788" s="5" t="inlineStr">
        <is>
          <t>Hybrid</t>
        </is>
      </c>
      <c r="K2788" s="5" t="n">
        <v>1</v>
      </c>
      <c r="L2788" s="5" t="n">
        <v>40</v>
      </c>
      <c r="M2788" s="5" t="n">
        <v>3</v>
      </c>
      <c r="N2788" s="41" t="n">
        <v>26250</v>
      </c>
      <c r="O2788" s="41" t="n">
        <v>0</v>
      </c>
      <c r="P2788" s="41" t="n">
        <v>0</v>
      </c>
      <c r="Q2788" s="41" t="n">
        <v>0</v>
      </c>
      <c r="R2788" s="41" t="n">
        <v>0</v>
      </c>
      <c r="S2788" s="28">
        <f>L2788*Settings!$C$7</f>
        <v/>
      </c>
      <c r="T2788" s="34">
        <f>O2788+P2788+Q2788+R2788</f>
        <v/>
      </c>
      <c r="U2788" s="34">
        <f>N2788+T2788</f>
        <v/>
      </c>
      <c r="V2788" s="33">
        <f>N2788/S2788</f>
        <v/>
      </c>
      <c r="W2788" s="33">
        <f>T2788/S2788</f>
        <v/>
      </c>
      <c r="X2788" s="33">
        <f>U2788/S2788</f>
        <v/>
      </c>
      <c r="Y2788" s="4">
        <f>IF(T2788&gt;0,1,0)</f>
        <v/>
      </c>
      <c r="Z2788" s="4">
        <f>INDEX('Job Evaluation'!$I$5:$I$40,MATCH(G2788,'Job Evaluation'!$A$5:$A$40,0))</f>
        <v/>
      </c>
      <c r="AA2788" s="4">
        <f>SUMPRODUCT(($C$2:$C$3444=C2788)*($X$2:$X$3444&lt;X2788))+SUMPRODUCT(($C$2:C2788=C2788)*($X$2:X2788=X2788))</f>
        <v/>
      </c>
      <c r="AB2788" s="4">
        <f>MIN(4,INT((AA2788-1)*4/COUNTIF($C$2:$C$3444,C2788))+1)</f>
        <v/>
      </c>
    </row>
    <row r="2789">
      <c r="A2789" s="5" t="inlineStr">
        <is>
          <t>W03247</t>
        </is>
      </c>
      <c r="B2789" s="5" t="inlineStr">
        <is>
          <t>PL · Kraków</t>
        </is>
      </c>
      <c r="C2789" s="5" t="inlineStr">
        <is>
          <t>PL</t>
        </is>
      </c>
      <c r="D2789" s="5" t="inlineStr">
        <is>
          <t>Krakow</t>
        </is>
      </c>
      <c r="E2789" s="5" t="inlineStr">
        <is>
          <t>Operations</t>
        </is>
      </c>
      <c r="F2789" s="5" t="inlineStr">
        <is>
          <t>L3</t>
        </is>
      </c>
      <c r="G2789" s="5" t="inlineStr">
        <is>
          <t>Operations L3</t>
        </is>
      </c>
      <c r="H2789" s="5" t="inlineStr">
        <is>
          <t>M</t>
        </is>
      </c>
      <c r="I2789" s="5" t="inlineStr">
        <is>
          <t>Permanent</t>
        </is>
      </c>
      <c r="J2789" s="5" t="inlineStr">
        <is>
          <t>Onsite</t>
        </is>
      </c>
      <c r="K2789" s="5" t="n">
        <v>1</v>
      </c>
      <c r="L2789" s="5" t="n">
        <v>40</v>
      </c>
      <c r="M2789" s="5" t="n">
        <v>2</v>
      </c>
      <c r="N2789" s="41" t="n">
        <v>32950</v>
      </c>
      <c r="O2789" s="41" t="n">
        <v>780</v>
      </c>
      <c r="P2789" s="41" t="n">
        <v>0</v>
      </c>
      <c r="Q2789" s="41" t="n">
        <v>840</v>
      </c>
      <c r="R2789" s="41" t="n">
        <v>0</v>
      </c>
      <c r="S2789" s="28">
        <f>L2789*Settings!$C$7</f>
        <v/>
      </c>
      <c r="T2789" s="34">
        <f>O2789+P2789+Q2789+R2789</f>
        <v/>
      </c>
      <c r="U2789" s="34">
        <f>N2789+T2789</f>
        <v/>
      </c>
      <c r="V2789" s="33">
        <f>N2789/S2789</f>
        <v/>
      </c>
      <c r="W2789" s="33">
        <f>T2789/S2789</f>
        <v/>
      </c>
      <c r="X2789" s="33">
        <f>U2789/S2789</f>
        <v/>
      </c>
      <c r="Y2789" s="4">
        <f>IF(T2789&gt;0,1,0)</f>
        <v/>
      </c>
      <c r="Z2789" s="4">
        <f>INDEX('Job Evaluation'!$I$5:$I$40,MATCH(G2789,'Job Evaluation'!$A$5:$A$40,0))</f>
        <v/>
      </c>
      <c r="AA2789" s="4">
        <f>SUMPRODUCT(($C$2:$C$3444=C2789)*($X$2:$X$3444&lt;X2789))+SUMPRODUCT(($C$2:C2789=C2789)*($X$2:X2789=X2789))</f>
        <v/>
      </c>
      <c r="AB2789" s="4">
        <f>MIN(4,INT((AA2789-1)*4/COUNTIF($C$2:$C$3444,C2789))+1)</f>
        <v/>
      </c>
    </row>
    <row r="2790">
      <c r="A2790" s="5" t="inlineStr">
        <is>
          <t>W03249</t>
        </is>
      </c>
      <c r="B2790" s="5" t="inlineStr">
        <is>
          <t>PL · Kraków</t>
        </is>
      </c>
      <c r="C2790" s="5" t="inlineStr">
        <is>
          <t>PL</t>
        </is>
      </c>
      <c r="D2790" s="5" t="inlineStr">
        <is>
          <t>Krakow</t>
        </is>
      </c>
      <c r="E2790" s="5" t="inlineStr">
        <is>
          <t>Sales</t>
        </is>
      </c>
      <c r="F2790" s="5" t="inlineStr">
        <is>
          <t>L2</t>
        </is>
      </c>
      <c r="G2790" s="5" t="inlineStr">
        <is>
          <t>Sales L2</t>
        </is>
      </c>
      <c r="H2790" s="5" t="inlineStr">
        <is>
          <t>M</t>
        </is>
      </c>
      <c r="I2790" s="5" t="inlineStr">
        <is>
          <t>Permanent</t>
        </is>
      </c>
      <c r="J2790" s="5" t="inlineStr">
        <is>
          <t>Onsite</t>
        </is>
      </c>
      <c r="K2790" s="5" t="n">
        <v>0.8</v>
      </c>
      <c r="L2790" s="5" t="n">
        <v>32</v>
      </c>
      <c r="M2790" s="5" t="n">
        <v>4</v>
      </c>
      <c r="N2790" s="41" t="n">
        <v>21240</v>
      </c>
      <c r="O2790" s="41" t="n">
        <v>0</v>
      </c>
      <c r="P2790" s="41" t="n">
        <v>2660</v>
      </c>
      <c r="Q2790" s="41" t="n">
        <v>0</v>
      </c>
      <c r="R2790" s="41" t="n">
        <v>0</v>
      </c>
      <c r="S2790" s="28">
        <f>L2790*Settings!$C$7</f>
        <v/>
      </c>
      <c r="T2790" s="34">
        <f>O2790+P2790+Q2790+R2790</f>
        <v/>
      </c>
      <c r="U2790" s="34">
        <f>N2790+T2790</f>
        <v/>
      </c>
      <c r="V2790" s="33">
        <f>N2790/S2790</f>
        <v/>
      </c>
      <c r="W2790" s="33">
        <f>T2790/S2790</f>
        <v/>
      </c>
      <c r="X2790" s="33">
        <f>U2790/S2790</f>
        <v/>
      </c>
      <c r="Y2790" s="4">
        <f>IF(T2790&gt;0,1,0)</f>
        <v/>
      </c>
      <c r="Z2790" s="4">
        <f>INDEX('Job Evaluation'!$I$5:$I$40,MATCH(G2790,'Job Evaluation'!$A$5:$A$40,0))</f>
        <v/>
      </c>
      <c r="AA2790" s="4">
        <f>SUMPRODUCT(($C$2:$C$3444=C2790)*($X$2:$X$3444&lt;X2790))+SUMPRODUCT(($C$2:C2790=C2790)*($X$2:X2790=X2790))</f>
        <v/>
      </c>
      <c r="AB2790" s="4">
        <f>MIN(4,INT((AA2790-1)*4/COUNTIF($C$2:$C$3444,C2790))+1)</f>
        <v/>
      </c>
    </row>
    <row r="2791">
      <c r="A2791" s="5" t="inlineStr">
        <is>
          <t>W03250</t>
        </is>
      </c>
      <c r="B2791" s="5" t="inlineStr">
        <is>
          <t>PL · Kraków</t>
        </is>
      </c>
      <c r="C2791" s="5" t="inlineStr">
        <is>
          <t>PL</t>
        </is>
      </c>
      <c r="D2791" s="5" t="inlineStr">
        <is>
          <t>Krakow</t>
        </is>
      </c>
      <c r="E2791" s="5" t="inlineStr">
        <is>
          <t>Customer Service</t>
        </is>
      </c>
      <c r="F2791" s="5" t="inlineStr">
        <is>
          <t>L2</t>
        </is>
      </c>
      <c r="G2791" s="5" t="inlineStr">
        <is>
          <t>Customer Service L2</t>
        </is>
      </c>
      <c r="H2791" s="5" t="inlineStr">
        <is>
          <t>F</t>
        </is>
      </c>
      <c r="I2791" s="5" t="inlineStr">
        <is>
          <t>Permanent</t>
        </is>
      </c>
      <c r="J2791" s="5" t="inlineStr">
        <is>
          <t>Remote</t>
        </is>
      </c>
      <c r="K2791" s="5" t="n">
        <v>1</v>
      </c>
      <c r="L2791" s="5" t="n">
        <v>40</v>
      </c>
      <c r="M2791" s="5" t="n">
        <v>2</v>
      </c>
      <c r="N2791" s="41" t="n">
        <v>24450</v>
      </c>
      <c r="O2791" s="41" t="n">
        <v>0</v>
      </c>
      <c r="P2791" s="41" t="n">
        <v>0</v>
      </c>
      <c r="Q2791" s="41" t="n">
        <v>0</v>
      </c>
      <c r="R2791" s="41" t="n">
        <v>0</v>
      </c>
      <c r="S2791" s="28">
        <f>L2791*Settings!$C$7</f>
        <v/>
      </c>
      <c r="T2791" s="34">
        <f>O2791+P2791+Q2791+R2791</f>
        <v/>
      </c>
      <c r="U2791" s="34">
        <f>N2791+T2791</f>
        <v/>
      </c>
      <c r="V2791" s="33">
        <f>N2791/S2791</f>
        <v/>
      </c>
      <c r="W2791" s="33">
        <f>T2791/S2791</f>
        <v/>
      </c>
      <c r="X2791" s="33">
        <f>U2791/S2791</f>
        <v/>
      </c>
      <c r="Y2791" s="4">
        <f>IF(T2791&gt;0,1,0)</f>
        <v/>
      </c>
      <c r="Z2791" s="4">
        <f>INDEX('Job Evaluation'!$I$5:$I$40,MATCH(G2791,'Job Evaluation'!$A$5:$A$40,0))</f>
        <v/>
      </c>
      <c r="AA2791" s="4">
        <f>SUMPRODUCT(($C$2:$C$3444=C2791)*($X$2:$X$3444&lt;X2791))+SUMPRODUCT(($C$2:C2791=C2791)*($X$2:X2791=X2791))</f>
        <v/>
      </c>
      <c r="AB2791" s="4">
        <f>MIN(4,INT((AA2791-1)*4/COUNTIF($C$2:$C$3444,C2791))+1)</f>
        <v/>
      </c>
    </row>
    <row r="2792">
      <c r="A2792" s="5" t="inlineStr">
        <is>
          <t>W03252</t>
        </is>
      </c>
      <c r="B2792" s="5" t="inlineStr">
        <is>
          <t>DE · Munich</t>
        </is>
      </c>
      <c r="C2792" s="5" t="inlineStr">
        <is>
          <t>DE</t>
        </is>
      </c>
      <c r="D2792" s="5" t="inlineStr">
        <is>
          <t>Munich</t>
        </is>
      </c>
      <c r="E2792" s="5" t="inlineStr">
        <is>
          <t>Finance</t>
        </is>
      </c>
      <c r="F2792" s="5" t="inlineStr">
        <is>
          <t>L2</t>
        </is>
      </c>
      <c r="G2792" s="5" t="inlineStr">
        <is>
          <t>Finance L2</t>
        </is>
      </c>
      <c r="H2792" s="5" t="inlineStr">
        <is>
          <t>F</t>
        </is>
      </c>
      <c r="I2792" s="5" t="inlineStr">
        <is>
          <t>Permanent</t>
        </is>
      </c>
      <c r="J2792" s="5" t="inlineStr">
        <is>
          <t>Hybrid</t>
        </is>
      </c>
      <c r="K2792" s="5" t="n">
        <v>1</v>
      </c>
      <c r="L2792" s="5" t="n">
        <v>40</v>
      </c>
      <c r="M2792" s="5" t="n">
        <v>3</v>
      </c>
      <c r="N2792" s="41" t="n">
        <v>51100</v>
      </c>
      <c r="O2792" s="41" t="n">
        <v>0</v>
      </c>
      <c r="P2792" s="41" t="n">
        <v>0</v>
      </c>
      <c r="Q2792" s="41" t="n">
        <v>0</v>
      </c>
      <c r="R2792" s="41" t="n">
        <v>0</v>
      </c>
      <c r="S2792" s="28">
        <f>L2792*Settings!$C$7</f>
        <v/>
      </c>
      <c r="T2792" s="34">
        <f>O2792+P2792+Q2792+R2792</f>
        <v/>
      </c>
      <c r="U2792" s="34">
        <f>N2792+T2792</f>
        <v/>
      </c>
      <c r="V2792" s="33">
        <f>N2792/S2792</f>
        <v/>
      </c>
      <c r="W2792" s="33">
        <f>T2792/S2792</f>
        <v/>
      </c>
      <c r="X2792" s="33">
        <f>U2792/S2792</f>
        <v/>
      </c>
      <c r="Y2792" s="4">
        <f>IF(T2792&gt;0,1,0)</f>
        <v/>
      </c>
      <c r="Z2792" s="4">
        <f>INDEX('Job Evaluation'!$I$5:$I$40,MATCH(G2792,'Job Evaluation'!$A$5:$A$40,0))</f>
        <v/>
      </c>
      <c r="AA2792" s="4">
        <f>SUMPRODUCT(($C$2:$C$3444=C2792)*($X$2:$X$3444&lt;X2792))+SUMPRODUCT(($C$2:C2792=C2792)*($X$2:X2792=X2792))</f>
        <v/>
      </c>
      <c r="AB2792" s="4">
        <f>MIN(4,INT((AA2792-1)*4/COUNTIF($C$2:$C$3444,C2792))+1)</f>
        <v/>
      </c>
    </row>
    <row r="2793">
      <c r="A2793" s="5" t="inlineStr">
        <is>
          <t>W03253</t>
        </is>
      </c>
      <c r="B2793" s="5" t="inlineStr">
        <is>
          <t>PL · Kraków</t>
        </is>
      </c>
      <c r="C2793" s="5" t="inlineStr">
        <is>
          <t>PL</t>
        </is>
      </c>
      <c r="D2793" s="5" t="inlineStr">
        <is>
          <t>Krakow</t>
        </is>
      </c>
      <c r="E2793" s="5" t="inlineStr">
        <is>
          <t>Customer Service</t>
        </is>
      </c>
      <c r="F2793" s="5" t="inlineStr">
        <is>
          <t>L1</t>
        </is>
      </c>
      <c r="G2793" s="5" t="inlineStr">
        <is>
          <t>Customer Service L1</t>
        </is>
      </c>
      <c r="H2793" s="5" t="inlineStr">
        <is>
          <t>F</t>
        </is>
      </c>
      <c r="I2793" s="5" t="inlineStr">
        <is>
          <t>Permanent</t>
        </is>
      </c>
      <c r="J2793" s="5" t="inlineStr">
        <is>
          <t>Remote</t>
        </is>
      </c>
      <c r="K2793" s="5" t="n">
        <v>1</v>
      </c>
      <c r="L2793" s="5" t="n">
        <v>40</v>
      </c>
      <c r="M2793" s="5" t="n">
        <v>4</v>
      </c>
      <c r="N2793" s="41" t="n">
        <v>14650</v>
      </c>
      <c r="O2793" s="41" t="n">
        <v>0</v>
      </c>
      <c r="P2793" s="41" t="n">
        <v>0</v>
      </c>
      <c r="Q2793" s="41" t="n">
        <v>0</v>
      </c>
      <c r="R2793" s="41" t="n">
        <v>0</v>
      </c>
      <c r="S2793" s="28">
        <f>L2793*Settings!$C$7</f>
        <v/>
      </c>
      <c r="T2793" s="34">
        <f>O2793+P2793+Q2793+R2793</f>
        <v/>
      </c>
      <c r="U2793" s="34">
        <f>N2793+T2793</f>
        <v/>
      </c>
      <c r="V2793" s="33">
        <f>N2793/S2793</f>
        <v/>
      </c>
      <c r="W2793" s="33">
        <f>T2793/S2793</f>
        <v/>
      </c>
      <c r="X2793" s="33">
        <f>U2793/S2793</f>
        <v/>
      </c>
      <c r="Y2793" s="4">
        <f>IF(T2793&gt;0,1,0)</f>
        <v/>
      </c>
      <c r="Z2793" s="4">
        <f>INDEX('Job Evaluation'!$I$5:$I$40,MATCH(G2793,'Job Evaluation'!$A$5:$A$40,0))</f>
        <v/>
      </c>
      <c r="AA2793" s="4">
        <f>SUMPRODUCT(($C$2:$C$3444=C2793)*($X$2:$X$3444&lt;X2793))+SUMPRODUCT(($C$2:C2793=C2793)*($X$2:X2793=X2793))</f>
        <v/>
      </c>
      <c r="AB2793" s="4">
        <f>MIN(4,INT((AA2793-1)*4/COUNTIF($C$2:$C$3444,C2793))+1)</f>
        <v/>
      </c>
    </row>
    <row r="2794">
      <c r="A2794" s="5" t="inlineStr">
        <is>
          <t>W03254</t>
        </is>
      </c>
      <c r="B2794" s="5" t="inlineStr">
        <is>
          <t>ES · Barcelona</t>
        </is>
      </c>
      <c r="C2794" s="5" t="inlineStr">
        <is>
          <t>ES</t>
        </is>
      </c>
      <c r="D2794" s="5" t="inlineStr">
        <is>
          <t>Barcelona</t>
        </is>
      </c>
      <c r="E2794" s="5" t="inlineStr">
        <is>
          <t>HR</t>
        </is>
      </c>
      <c r="F2794" s="5" t="inlineStr">
        <is>
          <t>L3</t>
        </is>
      </c>
      <c r="G2794" s="5" t="inlineStr">
        <is>
          <t>HR L3</t>
        </is>
      </c>
      <c r="H2794" s="5" t="inlineStr">
        <is>
          <t>F</t>
        </is>
      </c>
      <c r="I2794" s="5" t="inlineStr">
        <is>
          <t>Permanent</t>
        </is>
      </c>
      <c r="J2794" s="5" t="inlineStr">
        <is>
          <t>Remote</t>
        </is>
      </c>
      <c r="K2794" s="5" t="n">
        <v>1</v>
      </c>
      <c r="L2794" s="5" t="n">
        <v>40</v>
      </c>
      <c r="M2794" s="5" t="n">
        <v>3</v>
      </c>
      <c r="N2794" s="41" t="n">
        <v>40700</v>
      </c>
      <c r="O2794" s="41" t="n">
        <v>2210</v>
      </c>
      <c r="P2794" s="41" t="n">
        <v>0</v>
      </c>
      <c r="Q2794" s="41" t="n">
        <v>0</v>
      </c>
      <c r="R2794" s="41" t="n">
        <v>0</v>
      </c>
      <c r="S2794" s="28">
        <f>L2794*Settings!$C$7</f>
        <v/>
      </c>
      <c r="T2794" s="34">
        <f>O2794+P2794+Q2794+R2794</f>
        <v/>
      </c>
      <c r="U2794" s="34">
        <f>N2794+T2794</f>
        <v/>
      </c>
      <c r="V2794" s="33">
        <f>N2794/S2794</f>
        <v/>
      </c>
      <c r="W2794" s="33">
        <f>T2794/S2794</f>
        <v/>
      </c>
      <c r="X2794" s="33">
        <f>U2794/S2794</f>
        <v/>
      </c>
      <c r="Y2794" s="4">
        <f>IF(T2794&gt;0,1,0)</f>
        <v/>
      </c>
      <c r="Z2794" s="4">
        <f>INDEX('Job Evaluation'!$I$5:$I$40,MATCH(G2794,'Job Evaluation'!$A$5:$A$40,0))</f>
        <v/>
      </c>
      <c r="AA2794" s="4">
        <f>SUMPRODUCT(($C$2:$C$3444=C2794)*($X$2:$X$3444&lt;X2794))+SUMPRODUCT(($C$2:C2794=C2794)*($X$2:X2794=X2794))</f>
        <v/>
      </c>
      <c r="AB2794" s="4">
        <f>MIN(4,INT((AA2794-1)*4/COUNTIF($C$2:$C$3444,C2794))+1)</f>
        <v/>
      </c>
    </row>
    <row r="2795">
      <c r="A2795" s="5" t="inlineStr">
        <is>
          <t>W03255</t>
        </is>
      </c>
      <c r="B2795" s="5" t="inlineStr">
        <is>
          <t>IT · Milan</t>
        </is>
      </c>
      <c r="C2795" s="5" t="inlineStr">
        <is>
          <t>IT</t>
        </is>
      </c>
      <c r="D2795" s="5" t="inlineStr">
        <is>
          <t>Milan</t>
        </is>
      </c>
      <c r="E2795" s="5" t="inlineStr">
        <is>
          <t>Tech</t>
        </is>
      </c>
      <c r="F2795" s="5" t="inlineStr">
        <is>
          <t>L1</t>
        </is>
      </c>
      <c r="G2795" s="5" t="inlineStr">
        <is>
          <t>Tech L1</t>
        </is>
      </c>
      <c r="H2795" s="5" t="inlineStr">
        <is>
          <t>F</t>
        </is>
      </c>
      <c r="I2795" s="5" t="inlineStr">
        <is>
          <t>Permanent</t>
        </is>
      </c>
      <c r="J2795" s="5" t="inlineStr">
        <is>
          <t>Remote</t>
        </is>
      </c>
      <c r="K2795" s="5" t="n">
        <v>1</v>
      </c>
      <c r="L2795" s="5" t="n">
        <v>40</v>
      </c>
      <c r="M2795" s="5" t="n">
        <v>4</v>
      </c>
      <c r="N2795" s="41" t="n">
        <v>32850</v>
      </c>
      <c r="O2795" s="41" t="n">
        <v>0</v>
      </c>
      <c r="P2795" s="41" t="n">
        <v>0</v>
      </c>
      <c r="Q2795" s="41" t="n">
        <v>0</v>
      </c>
      <c r="R2795" s="41" t="n">
        <v>0</v>
      </c>
      <c r="S2795" s="28">
        <f>L2795*Settings!$C$7</f>
        <v/>
      </c>
      <c r="T2795" s="34">
        <f>O2795+P2795+Q2795+R2795</f>
        <v/>
      </c>
      <c r="U2795" s="34">
        <f>N2795+T2795</f>
        <v/>
      </c>
      <c r="V2795" s="33">
        <f>N2795/S2795</f>
        <v/>
      </c>
      <c r="W2795" s="33">
        <f>T2795/S2795</f>
        <v/>
      </c>
      <c r="X2795" s="33">
        <f>U2795/S2795</f>
        <v/>
      </c>
      <c r="Y2795" s="4">
        <f>IF(T2795&gt;0,1,0)</f>
        <v/>
      </c>
      <c r="Z2795" s="4">
        <f>INDEX('Job Evaluation'!$I$5:$I$40,MATCH(G2795,'Job Evaluation'!$A$5:$A$40,0))</f>
        <v/>
      </c>
      <c r="AA2795" s="4">
        <f>SUMPRODUCT(($C$2:$C$3444=C2795)*($X$2:$X$3444&lt;X2795))+SUMPRODUCT(($C$2:C2795=C2795)*($X$2:X2795=X2795))</f>
        <v/>
      </c>
      <c r="AB2795" s="4">
        <f>MIN(4,INT((AA2795-1)*4/COUNTIF($C$2:$C$3444,C2795))+1)</f>
        <v/>
      </c>
    </row>
    <row r="2796">
      <c r="A2796" s="5" t="inlineStr">
        <is>
          <t>W03256</t>
        </is>
      </c>
      <c r="B2796" s="5" t="inlineStr">
        <is>
          <t>PL · Kraków</t>
        </is>
      </c>
      <c r="C2796" s="5" t="inlineStr">
        <is>
          <t>PL</t>
        </is>
      </c>
      <c r="D2796" s="5" t="inlineStr">
        <is>
          <t>Krakow</t>
        </is>
      </c>
      <c r="E2796" s="5" t="inlineStr">
        <is>
          <t>Operations</t>
        </is>
      </c>
      <c r="F2796" s="5" t="inlineStr">
        <is>
          <t>L2</t>
        </is>
      </c>
      <c r="G2796" s="5" t="inlineStr">
        <is>
          <t>Operations L2</t>
        </is>
      </c>
      <c r="H2796" s="5" t="inlineStr">
        <is>
          <t>M</t>
        </is>
      </c>
      <c r="I2796" s="5" t="inlineStr">
        <is>
          <t>Permanent</t>
        </is>
      </c>
      <c r="J2796" s="5" t="inlineStr">
        <is>
          <t>Hybrid</t>
        </is>
      </c>
      <c r="K2796" s="5" t="n">
        <v>1</v>
      </c>
      <c r="L2796" s="5" t="n">
        <v>40</v>
      </c>
      <c r="M2796" s="5" t="n">
        <v>3</v>
      </c>
      <c r="N2796" s="41" t="n">
        <v>25000</v>
      </c>
      <c r="O2796" s="41" t="n">
        <v>0</v>
      </c>
      <c r="P2796" s="41" t="n">
        <v>0</v>
      </c>
      <c r="Q2796" s="41" t="n">
        <v>0</v>
      </c>
      <c r="R2796" s="41" t="n">
        <v>0</v>
      </c>
      <c r="S2796" s="28">
        <f>L2796*Settings!$C$7</f>
        <v/>
      </c>
      <c r="T2796" s="34">
        <f>O2796+P2796+Q2796+R2796</f>
        <v/>
      </c>
      <c r="U2796" s="34">
        <f>N2796+T2796</f>
        <v/>
      </c>
      <c r="V2796" s="33">
        <f>N2796/S2796</f>
        <v/>
      </c>
      <c r="W2796" s="33">
        <f>T2796/S2796</f>
        <v/>
      </c>
      <c r="X2796" s="33">
        <f>U2796/S2796</f>
        <v/>
      </c>
      <c r="Y2796" s="4">
        <f>IF(T2796&gt;0,1,0)</f>
        <v/>
      </c>
      <c r="Z2796" s="4">
        <f>INDEX('Job Evaluation'!$I$5:$I$40,MATCH(G2796,'Job Evaluation'!$A$5:$A$40,0))</f>
        <v/>
      </c>
      <c r="AA2796" s="4">
        <f>SUMPRODUCT(($C$2:$C$3444=C2796)*($X$2:$X$3444&lt;X2796))+SUMPRODUCT(($C$2:C2796=C2796)*($X$2:X2796=X2796))</f>
        <v/>
      </c>
      <c r="AB2796" s="4">
        <f>MIN(4,INT((AA2796-1)*4/COUNTIF($C$2:$C$3444,C2796))+1)</f>
        <v/>
      </c>
    </row>
    <row r="2797">
      <c r="A2797" s="5" t="inlineStr">
        <is>
          <t>W03258</t>
        </is>
      </c>
      <c r="B2797" s="5" t="inlineStr">
        <is>
          <t>PL · Kraków</t>
        </is>
      </c>
      <c r="C2797" s="5" t="inlineStr">
        <is>
          <t>PL</t>
        </is>
      </c>
      <c r="D2797" s="5" t="inlineStr">
        <is>
          <t>Krakow</t>
        </is>
      </c>
      <c r="E2797" s="5" t="inlineStr">
        <is>
          <t>Operations</t>
        </is>
      </c>
      <c r="F2797" s="5" t="inlineStr">
        <is>
          <t>L1</t>
        </is>
      </c>
      <c r="G2797" s="5" t="inlineStr">
        <is>
          <t>Operations L1</t>
        </is>
      </c>
      <c r="H2797" s="5" t="inlineStr">
        <is>
          <t>F</t>
        </is>
      </c>
      <c r="I2797" s="5" t="inlineStr">
        <is>
          <t>Permanent</t>
        </is>
      </c>
      <c r="J2797" s="5" t="inlineStr">
        <is>
          <t>Onsite</t>
        </is>
      </c>
      <c r="K2797" s="5" t="n">
        <v>1</v>
      </c>
      <c r="L2797" s="5" t="n">
        <v>40</v>
      </c>
      <c r="M2797" s="5" t="n">
        <v>3</v>
      </c>
      <c r="N2797" s="41" t="n">
        <v>20000</v>
      </c>
      <c r="O2797" s="41" t="n">
        <v>0</v>
      </c>
      <c r="P2797" s="41" t="n">
        <v>0</v>
      </c>
      <c r="Q2797" s="41" t="n">
        <v>840</v>
      </c>
      <c r="R2797" s="41" t="n">
        <v>0</v>
      </c>
      <c r="S2797" s="28">
        <f>L2797*Settings!$C$7</f>
        <v/>
      </c>
      <c r="T2797" s="34">
        <f>O2797+P2797+Q2797+R2797</f>
        <v/>
      </c>
      <c r="U2797" s="34">
        <f>N2797+T2797</f>
        <v/>
      </c>
      <c r="V2797" s="33">
        <f>N2797/S2797</f>
        <v/>
      </c>
      <c r="W2797" s="33">
        <f>T2797/S2797</f>
        <v/>
      </c>
      <c r="X2797" s="33">
        <f>U2797/S2797</f>
        <v/>
      </c>
      <c r="Y2797" s="4">
        <f>IF(T2797&gt;0,1,0)</f>
        <v/>
      </c>
      <c r="Z2797" s="4">
        <f>INDEX('Job Evaluation'!$I$5:$I$40,MATCH(G2797,'Job Evaluation'!$A$5:$A$40,0))</f>
        <v/>
      </c>
      <c r="AA2797" s="4">
        <f>SUMPRODUCT(($C$2:$C$3444=C2797)*($X$2:$X$3444&lt;X2797))+SUMPRODUCT(($C$2:C2797=C2797)*($X$2:X2797=X2797))</f>
        <v/>
      </c>
      <c r="AB2797" s="4">
        <f>MIN(4,INT((AA2797-1)*4/COUNTIF($C$2:$C$3444,C2797))+1)</f>
        <v/>
      </c>
    </row>
    <row r="2798">
      <c r="A2798" s="5" t="inlineStr">
        <is>
          <t>W03259</t>
        </is>
      </c>
      <c r="B2798" s="5" t="inlineStr">
        <is>
          <t>IT · Milan</t>
        </is>
      </c>
      <c r="C2798" s="5" t="inlineStr">
        <is>
          <t>IT</t>
        </is>
      </c>
      <c r="D2798" s="5" t="inlineStr">
        <is>
          <t>Milan</t>
        </is>
      </c>
      <c r="E2798" s="5" t="inlineStr">
        <is>
          <t>Tech</t>
        </is>
      </c>
      <c r="F2798" s="5" t="inlineStr">
        <is>
          <t>L1</t>
        </is>
      </c>
      <c r="G2798" s="5" t="inlineStr">
        <is>
          <t>Tech L1</t>
        </is>
      </c>
      <c r="H2798" s="5" t="inlineStr">
        <is>
          <t>M</t>
        </is>
      </c>
      <c r="I2798" s="5" t="inlineStr">
        <is>
          <t>Permanent</t>
        </is>
      </c>
      <c r="J2798" s="5" t="inlineStr">
        <is>
          <t>Remote</t>
        </is>
      </c>
      <c r="K2798" s="5" t="n">
        <v>1</v>
      </c>
      <c r="L2798" s="5" t="n">
        <v>40</v>
      </c>
      <c r="M2798" s="5" t="n">
        <v>4</v>
      </c>
      <c r="N2798" s="41" t="n">
        <v>35900</v>
      </c>
      <c r="O2798" s="41" t="n">
        <v>0</v>
      </c>
      <c r="P2798" s="41" t="n">
        <v>0</v>
      </c>
      <c r="Q2798" s="41" t="n">
        <v>0</v>
      </c>
      <c r="R2798" s="41" t="n">
        <v>0</v>
      </c>
      <c r="S2798" s="28">
        <f>L2798*Settings!$C$7</f>
        <v/>
      </c>
      <c r="T2798" s="34">
        <f>O2798+P2798+Q2798+R2798</f>
        <v/>
      </c>
      <c r="U2798" s="34">
        <f>N2798+T2798</f>
        <v/>
      </c>
      <c r="V2798" s="33">
        <f>N2798/S2798</f>
        <v/>
      </c>
      <c r="W2798" s="33">
        <f>T2798/S2798</f>
        <v/>
      </c>
      <c r="X2798" s="33">
        <f>U2798/S2798</f>
        <v/>
      </c>
      <c r="Y2798" s="4">
        <f>IF(T2798&gt;0,1,0)</f>
        <v/>
      </c>
      <c r="Z2798" s="4">
        <f>INDEX('Job Evaluation'!$I$5:$I$40,MATCH(G2798,'Job Evaluation'!$A$5:$A$40,0))</f>
        <v/>
      </c>
      <c r="AA2798" s="4">
        <f>SUMPRODUCT(($C$2:$C$3444=C2798)*($X$2:$X$3444&lt;X2798))+SUMPRODUCT(($C$2:C2798=C2798)*($X$2:X2798=X2798))</f>
        <v/>
      </c>
      <c r="AB2798" s="4">
        <f>MIN(4,INT((AA2798-1)*4/COUNTIF($C$2:$C$3444,C2798))+1)</f>
        <v/>
      </c>
    </row>
    <row r="2799">
      <c r="A2799" s="5" t="inlineStr">
        <is>
          <t>W03260</t>
        </is>
      </c>
      <c r="B2799" s="5" t="inlineStr">
        <is>
          <t>IT · Milan</t>
        </is>
      </c>
      <c r="C2799" s="5" t="inlineStr">
        <is>
          <t>IT</t>
        </is>
      </c>
      <c r="D2799" s="5" t="inlineStr">
        <is>
          <t>Milan</t>
        </is>
      </c>
      <c r="E2799" s="5" t="inlineStr">
        <is>
          <t>Tech</t>
        </is>
      </c>
      <c r="F2799" s="5" t="inlineStr">
        <is>
          <t>L1</t>
        </is>
      </c>
      <c r="G2799" s="5" t="inlineStr">
        <is>
          <t>Tech L1</t>
        </is>
      </c>
      <c r="H2799" s="5" t="inlineStr">
        <is>
          <t>M</t>
        </is>
      </c>
      <c r="I2799" s="5" t="inlineStr">
        <is>
          <t>Permanent</t>
        </is>
      </c>
      <c r="J2799" s="5" t="inlineStr">
        <is>
          <t>Hybrid</t>
        </is>
      </c>
      <c r="K2799" s="5" t="n">
        <v>0.8</v>
      </c>
      <c r="L2799" s="5" t="n">
        <v>32</v>
      </c>
      <c r="M2799" s="5" t="n">
        <v>4</v>
      </c>
      <c r="N2799" s="41" t="n">
        <v>27560</v>
      </c>
      <c r="O2799" s="41" t="n">
        <v>0</v>
      </c>
      <c r="P2799" s="41" t="n">
        <v>0</v>
      </c>
      <c r="Q2799" s="41" t="n">
        <v>0</v>
      </c>
      <c r="R2799" s="41" t="n">
        <v>0</v>
      </c>
      <c r="S2799" s="28">
        <f>L2799*Settings!$C$7</f>
        <v/>
      </c>
      <c r="T2799" s="34">
        <f>O2799+P2799+Q2799+R2799</f>
        <v/>
      </c>
      <c r="U2799" s="34">
        <f>N2799+T2799</f>
        <v/>
      </c>
      <c r="V2799" s="33">
        <f>N2799/S2799</f>
        <v/>
      </c>
      <c r="W2799" s="33">
        <f>T2799/S2799</f>
        <v/>
      </c>
      <c r="X2799" s="33">
        <f>U2799/S2799</f>
        <v/>
      </c>
      <c r="Y2799" s="4">
        <f>IF(T2799&gt;0,1,0)</f>
        <v/>
      </c>
      <c r="Z2799" s="4">
        <f>INDEX('Job Evaluation'!$I$5:$I$40,MATCH(G2799,'Job Evaluation'!$A$5:$A$40,0))</f>
        <v/>
      </c>
      <c r="AA2799" s="4">
        <f>SUMPRODUCT(($C$2:$C$3444=C2799)*($X$2:$X$3444&lt;X2799))+SUMPRODUCT(($C$2:C2799=C2799)*($X$2:X2799=X2799))</f>
        <v/>
      </c>
      <c r="AB2799" s="4">
        <f>MIN(4,INT((AA2799-1)*4/COUNTIF($C$2:$C$3444,C2799))+1)</f>
        <v/>
      </c>
    </row>
    <row r="2800">
      <c r="A2800" s="5" t="inlineStr">
        <is>
          <t>W03261</t>
        </is>
      </c>
      <c r="B2800" s="5" t="inlineStr">
        <is>
          <t>IT · Milan</t>
        </is>
      </c>
      <c r="C2800" s="5" t="inlineStr">
        <is>
          <t>IT</t>
        </is>
      </c>
      <c r="D2800" s="5" t="inlineStr">
        <is>
          <t>Milan</t>
        </is>
      </c>
      <c r="E2800" s="5" t="inlineStr">
        <is>
          <t>Tech</t>
        </is>
      </c>
      <c r="F2800" s="5" t="inlineStr">
        <is>
          <t>L4</t>
        </is>
      </c>
      <c r="G2800" s="5" t="inlineStr">
        <is>
          <t>Tech L4</t>
        </is>
      </c>
      <c r="H2800" s="5" t="inlineStr">
        <is>
          <t>M</t>
        </is>
      </c>
      <c r="I2800" s="5" t="inlineStr">
        <is>
          <t>Permanent</t>
        </is>
      </c>
      <c r="J2800" s="5" t="inlineStr">
        <is>
          <t>Hybrid</t>
        </is>
      </c>
      <c r="K2800" s="5" t="n">
        <v>1</v>
      </c>
      <c r="L2800" s="5" t="n">
        <v>40</v>
      </c>
      <c r="M2800" s="5" t="n">
        <v>4</v>
      </c>
      <c r="N2800" s="41" t="n">
        <v>73450</v>
      </c>
      <c r="O2800" s="41" t="n">
        <v>7590</v>
      </c>
      <c r="P2800" s="41" t="n">
        <v>0</v>
      </c>
      <c r="Q2800" s="41" t="n">
        <v>0</v>
      </c>
      <c r="R2800" s="41" t="n">
        <v>0</v>
      </c>
      <c r="S2800" s="28">
        <f>L2800*Settings!$C$7</f>
        <v/>
      </c>
      <c r="T2800" s="34">
        <f>O2800+P2800+Q2800+R2800</f>
        <v/>
      </c>
      <c r="U2800" s="34">
        <f>N2800+T2800</f>
        <v/>
      </c>
      <c r="V2800" s="33">
        <f>N2800/S2800</f>
        <v/>
      </c>
      <c r="W2800" s="33">
        <f>T2800/S2800</f>
        <v/>
      </c>
      <c r="X2800" s="33">
        <f>U2800/S2800</f>
        <v/>
      </c>
      <c r="Y2800" s="4">
        <f>IF(T2800&gt;0,1,0)</f>
        <v/>
      </c>
      <c r="Z2800" s="4">
        <f>INDEX('Job Evaluation'!$I$5:$I$40,MATCH(G2800,'Job Evaluation'!$A$5:$A$40,0))</f>
        <v/>
      </c>
      <c r="AA2800" s="4">
        <f>SUMPRODUCT(($C$2:$C$3444=C2800)*($X$2:$X$3444&lt;X2800))+SUMPRODUCT(($C$2:C2800=C2800)*($X$2:X2800=X2800))</f>
        <v/>
      </c>
      <c r="AB2800" s="4">
        <f>MIN(4,INT((AA2800-1)*4/COUNTIF($C$2:$C$3444,C2800))+1)</f>
        <v/>
      </c>
    </row>
    <row r="2801">
      <c r="A2801" s="5" t="inlineStr">
        <is>
          <t>W03262</t>
        </is>
      </c>
      <c r="B2801" s="5" t="inlineStr">
        <is>
          <t>PL · Kraków</t>
        </is>
      </c>
      <c r="C2801" s="5" t="inlineStr">
        <is>
          <t>PL</t>
        </is>
      </c>
      <c r="D2801" s="5" t="inlineStr">
        <is>
          <t>Krakow</t>
        </is>
      </c>
      <c r="E2801" s="5" t="inlineStr">
        <is>
          <t>Customer Service</t>
        </is>
      </c>
      <c r="F2801" s="5" t="inlineStr">
        <is>
          <t>L2</t>
        </is>
      </c>
      <c r="G2801" s="5" t="inlineStr">
        <is>
          <t>Customer Service L2</t>
        </is>
      </c>
      <c r="H2801" s="5" t="inlineStr">
        <is>
          <t>F</t>
        </is>
      </c>
      <c r="I2801" s="5" t="inlineStr">
        <is>
          <t>Permanent</t>
        </is>
      </c>
      <c r="J2801" s="5" t="inlineStr">
        <is>
          <t>Remote</t>
        </is>
      </c>
      <c r="K2801" s="5" t="n">
        <v>1</v>
      </c>
      <c r="L2801" s="5" t="n">
        <v>40</v>
      </c>
      <c r="M2801" s="5" t="n">
        <v>3</v>
      </c>
      <c r="N2801" s="41" t="n">
        <v>20900</v>
      </c>
      <c r="O2801" s="41" t="n">
        <v>0</v>
      </c>
      <c r="P2801" s="41" t="n">
        <v>0</v>
      </c>
      <c r="Q2801" s="41" t="n">
        <v>0</v>
      </c>
      <c r="R2801" s="41" t="n">
        <v>0</v>
      </c>
      <c r="S2801" s="28">
        <f>L2801*Settings!$C$7</f>
        <v/>
      </c>
      <c r="T2801" s="34">
        <f>O2801+P2801+Q2801+R2801</f>
        <v/>
      </c>
      <c r="U2801" s="34">
        <f>N2801+T2801</f>
        <v/>
      </c>
      <c r="V2801" s="33">
        <f>N2801/S2801</f>
        <v/>
      </c>
      <c r="W2801" s="33">
        <f>T2801/S2801</f>
        <v/>
      </c>
      <c r="X2801" s="33">
        <f>U2801/S2801</f>
        <v/>
      </c>
      <c r="Y2801" s="4">
        <f>IF(T2801&gt;0,1,0)</f>
        <v/>
      </c>
      <c r="Z2801" s="4">
        <f>INDEX('Job Evaluation'!$I$5:$I$40,MATCH(G2801,'Job Evaluation'!$A$5:$A$40,0))</f>
        <v/>
      </c>
      <c r="AA2801" s="4">
        <f>SUMPRODUCT(($C$2:$C$3444=C2801)*($X$2:$X$3444&lt;X2801))+SUMPRODUCT(($C$2:C2801=C2801)*($X$2:X2801=X2801))</f>
        <v/>
      </c>
      <c r="AB2801" s="4">
        <f>MIN(4,INT((AA2801-1)*4/COUNTIF($C$2:$C$3444,C2801))+1)</f>
        <v/>
      </c>
    </row>
    <row r="2802">
      <c r="A2802" s="5" t="inlineStr">
        <is>
          <t>W03263</t>
        </is>
      </c>
      <c r="B2802" s="5" t="inlineStr">
        <is>
          <t>IT · Milan</t>
        </is>
      </c>
      <c r="C2802" s="5" t="inlineStr">
        <is>
          <t>IT</t>
        </is>
      </c>
      <c r="D2802" s="5" t="inlineStr">
        <is>
          <t>Milan</t>
        </is>
      </c>
      <c r="E2802" s="5" t="inlineStr">
        <is>
          <t>Operations</t>
        </is>
      </c>
      <c r="F2802" s="5" t="inlineStr">
        <is>
          <t>L2</t>
        </is>
      </c>
      <c r="G2802" s="5" t="inlineStr">
        <is>
          <t>Operations L2</t>
        </is>
      </c>
      <c r="H2802" s="5" t="inlineStr">
        <is>
          <t>F</t>
        </is>
      </c>
      <c r="I2802" s="5" t="inlineStr">
        <is>
          <t>Fixed-term</t>
        </is>
      </c>
      <c r="J2802" s="5" t="inlineStr">
        <is>
          <t>Hybrid</t>
        </is>
      </c>
      <c r="K2802" s="5" t="n">
        <v>1</v>
      </c>
      <c r="L2802" s="5" t="n">
        <v>40</v>
      </c>
      <c r="M2802" s="5" t="n">
        <v>4</v>
      </c>
      <c r="N2802" s="41" t="n">
        <v>31300</v>
      </c>
      <c r="O2802" s="41" t="n">
        <v>0</v>
      </c>
      <c r="P2802" s="41" t="n">
        <v>0</v>
      </c>
      <c r="Q2802" s="41" t="n">
        <v>0</v>
      </c>
      <c r="R2802" s="41" t="n">
        <v>0</v>
      </c>
      <c r="S2802" s="28">
        <f>L2802*Settings!$C$7</f>
        <v/>
      </c>
      <c r="T2802" s="34">
        <f>O2802+P2802+Q2802+R2802</f>
        <v/>
      </c>
      <c r="U2802" s="34">
        <f>N2802+T2802</f>
        <v/>
      </c>
      <c r="V2802" s="33">
        <f>N2802/S2802</f>
        <v/>
      </c>
      <c r="W2802" s="33">
        <f>T2802/S2802</f>
        <v/>
      </c>
      <c r="X2802" s="33">
        <f>U2802/S2802</f>
        <v/>
      </c>
      <c r="Y2802" s="4">
        <f>IF(T2802&gt;0,1,0)</f>
        <v/>
      </c>
      <c r="Z2802" s="4">
        <f>INDEX('Job Evaluation'!$I$5:$I$40,MATCH(G2802,'Job Evaluation'!$A$5:$A$40,0))</f>
        <v/>
      </c>
      <c r="AA2802" s="4">
        <f>SUMPRODUCT(($C$2:$C$3444=C2802)*($X$2:$X$3444&lt;X2802))+SUMPRODUCT(($C$2:C2802=C2802)*($X$2:X2802=X2802))</f>
        <v/>
      </c>
      <c r="AB2802" s="4">
        <f>MIN(4,INT((AA2802-1)*4/COUNTIF($C$2:$C$3444,C2802))+1)</f>
        <v/>
      </c>
    </row>
    <row r="2803">
      <c r="A2803" s="5" t="inlineStr">
        <is>
          <t>W03265</t>
        </is>
      </c>
      <c r="B2803" s="5" t="inlineStr">
        <is>
          <t>DE · Munich</t>
        </is>
      </c>
      <c r="C2803" s="5" t="inlineStr">
        <is>
          <t>DE</t>
        </is>
      </c>
      <c r="D2803" s="5" t="inlineStr">
        <is>
          <t>Munich</t>
        </is>
      </c>
      <c r="E2803" s="5" t="inlineStr">
        <is>
          <t>Tech</t>
        </is>
      </c>
      <c r="F2803" s="5" t="inlineStr">
        <is>
          <t>L1</t>
        </is>
      </c>
      <c r="G2803" s="5" t="inlineStr">
        <is>
          <t>Tech L1</t>
        </is>
      </c>
      <c r="H2803" s="5" t="inlineStr">
        <is>
          <t>M</t>
        </is>
      </c>
      <c r="I2803" s="5" t="inlineStr">
        <is>
          <t>Permanent</t>
        </is>
      </c>
      <c r="J2803" s="5" t="inlineStr">
        <is>
          <t>Remote</t>
        </is>
      </c>
      <c r="K2803" s="5" t="n">
        <v>1</v>
      </c>
      <c r="L2803" s="5" t="n">
        <v>40</v>
      </c>
      <c r="M2803" s="5" t="n">
        <v>2</v>
      </c>
      <c r="N2803" s="41" t="n">
        <v>47250</v>
      </c>
      <c r="O2803" s="41" t="n">
        <v>0</v>
      </c>
      <c r="P2803" s="41" t="n">
        <v>0</v>
      </c>
      <c r="Q2803" s="41" t="n">
        <v>0</v>
      </c>
      <c r="R2803" s="41" t="n">
        <v>0</v>
      </c>
      <c r="S2803" s="28">
        <f>L2803*Settings!$C$7</f>
        <v/>
      </c>
      <c r="T2803" s="34">
        <f>O2803+P2803+Q2803+R2803</f>
        <v/>
      </c>
      <c r="U2803" s="34">
        <f>N2803+T2803</f>
        <v/>
      </c>
      <c r="V2803" s="33">
        <f>N2803/S2803</f>
        <v/>
      </c>
      <c r="W2803" s="33">
        <f>T2803/S2803</f>
        <v/>
      </c>
      <c r="X2803" s="33">
        <f>U2803/S2803</f>
        <v/>
      </c>
      <c r="Y2803" s="4">
        <f>IF(T2803&gt;0,1,0)</f>
        <v/>
      </c>
      <c r="Z2803" s="4">
        <f>INDEX('Job Evaluation'!$I$5:$I$40,MATCH(G2803,'Job Evaluation'!$A$5:$A$40,0))</f>
        <v/>
      </c>
      <c r="AA2803" s="4">
        <f>SUMPRODUCT(($C$2:$C$3444=C2803)*($X$2:$X$3444&lt;X2803))+SUMPRODUCT(($C$2:C2803=C2803)*($X$2:X2803=X2803))</f>
        <v/>
      </c>
      <c r="AB2803" s="4">
        <f>MIN(4,INT((AA2803-1)*4/COUNTIF($C$2:$C$3444,C2803))+1)</f>
        <v/>
      </c>
    </row>
    <row r="2804">
      <c r="A2804" s="5" t="inlineStr">
        <is>
          <t>W03266</t>
        </is>
      </c>
      <c r="B2804" s="5" t="inlineStr">
        <is>
          <t>DE · Munich</t>
        </is>
      </c>
      <c r="C2804" s="5" t="inlineStr">
        <is>
          <t>DE</t>
        </is>
      </c>
      <c r="D2804" s="5" t="inlineStr">
        <is>
          <t>Munich</t>
        </is>
      </c>
      <c r="E2804" s="5" t="inlineStr">
        <is>
          <t>Customer Service</t>
        </is>
      </c>
      <c r="F2804" s="5" t="inlineStr">
        <is>
          <t>L5</t>
        </is>
      </c>
      <c r="G2804" s="5" t="inlineStr">
        <is>
          <t>Customer Service L5</t>
        </is>
      </c>
      <c r="H2804" s="5" t="inlineStr">
        <is>
          <t>M</t>
        </is>
      </c>
      <c r="I2804" s="5" t="inlineStr">
        <is>
          <t>Fixed-term</t>
        </is>
      </c>
      <c r="J2804" s="5" t="inlineStr">
        <is>
          <t>Hybrid</t>
        </is>
      </c>
      <c r="K2804" s="5" t="n">
        <v>1</v>
      </c>
      <c r="L2804" s="5" t="n">
        <v>40</v>
      </c>
      <c r="M2804" s="5" t="n">
        <v>3</v>
      </c>
      <c r="N2804" s="41" t="n">
        <v>93650</v>
      </c>
      <c r="O2804" s="41" t="n">
        <v>11020</v>
      </c>
      <c r="P2804" s="41" t="n">
        <v>0</v>
      </c>
      <c r="Q2804" s="41" t="n">
        <v>0</v>
      </c>
      <c r="R2804" s="41" t="n">
        <v>7200</v>
      </c>
      <c r="S2804" s="28">
        <f>L2804*Settings!$C$7</f>
        <v/>
      </c>
      <c r="T2804" s="34">
        <f>O2804+P2804+Q2804+R2804</f>
        <v/>
      </c>
      <c r="U2804" s="34">
        <f>N2804+T2804</f>
        <v/>
      </c>
      <c r="V2804" s="33">
        <f>N2804/S2804</f>
        <v/>
      </c>
      <c r="W2804" s="33">
        <f>T2804/S2804</f>
        <v/>
      </c>
      <c r="X2804" s="33">
        <f>U2804/S2804</f>
        <v/>
      </c>
      <c r="Y2804" s="4">
        <f>IF(T2804&gt;0,1,0)</f>
        <v/>
      </c>
      <c r="Z2804" s="4">
        <f>INDEX('Job Evaluation'!$I$5:$I$40,MATCH(G2804,'Job Evaluation'!$A$5:$A$40,0))</f>
        <v/>
      </c>
      <c r="AA2804" s="4">
        <f>SUMPRODUCT(($C$2:$C$3444=C2804)*($X$2:$X$3444&lt;X2804))+SUMPRODUCT(($C$2:C2804=C2804)*($X$2:X2804=X2804))</f>
        <v/>
      </c>
      <c r="AB2804" s="4">
        <f>MIN(4,INT((AA2804-1)*4/COUNTIF($C$2:$C$3444,C2804))+1)</f>
        <v/>
      </c>
    </row>
    <row r="2805">
      <c r="A2805" s="5" t="inlineStr">
        <is>
          <t>W03267</t>
        </is>
      </c>
      <c r="B2805" s="5" t="inlineStr">
        <is>
          <t>IT · Milan</t>
        </is>
      </c>
      <c r="C2805" s="5" t="inlineStr">
        <is>
          <t>IT</t>
        </is>
      </c>
      <c r="D2805" s="5" t="inlineStr">
        <is>
          <t>Milan</t>
        </is>
      </c>
      <c r="E2805" s="5" t="inlineStr">
        <is>
          <t>Tech</t>
        </is>
      </c>
      <c r="F2805" s="5" t="inlineStr">
        <is>
          <t>L3</t>
        </is>
      </c>
      <c r="G2805" s="5" t="inlineStr">
        <is>
          <t>Tech L3</t>
        </is>
      </c>
      <c r="H2805" s="5" t="inlineStr">
        <is>
          <t>M</t>
        </is>
      </c>
      <c r="I2805" s="5" t="inlineStr">
        <is>
          <t>Fixed-term</t>
        </is>
      </c>
      <c r="J2805" s="5" t="inlineStr">
        <is>
          <t>Hybrid</t>
        </is>
      </c>
      <c r="K2805" s="5" t="n">
        <v>1</v>
      </c>
      <c r="L2805" s="5" t="n">
        <v>40</v>
      </c>
      <c r="M2805" s="5" t="n">
        <v>3</v>
      </c>
      <c r="N2805" s="41" t="n">
        <v>50700</v>
      </c>
      <c r="O2805" s="41" t="n">
        <v>2520</v>
      </c>
      <c r="P2805" s="41" t="n">
        <v>0</v>
      </c>
      <c r="Q2805" s="41" t="n">
        <v>0</v>
      </c>
      <c r="R2805" s="41" t="n">
        <v>0</v>
      </c>
      <c r="S2805" s="28">
        <f>L2805*Settings!$C$7</f>
        <v/>
      </c>
      <c r="T2805" s="34">
        <f>O2805+P2805+Q2805+R2805</f>
        <v/>
      </c>
      <c r="U2805" s="34">
        <f>N2805+T2805</f>
        <v/>
      </c>
      <c r="V2805" s="33">
        <f>N2805/S2805</f>
        <v/>
      </c>
      <c r="W2805" s="33">
        <f>T2805/S2805</f>
        <v/>
      </c>
      <c r="X2805" s="33">
        <f>U2805/S2805</f>
        <v/>
      </c>
      <c r="Y2805" s="4">
        <f>IF(T2805&gt;0,1,0)</f>
        <v/>
      </c>
      <c r="Z2805" s="4">
        <f>INDEX('Job Evaluation'!$I$5:$I$40,MATCH(G2805,'Job Evaluation'!$A$5:$A$40,0))</f>
        <v/>
      </c>
      <c r="AA2805" s="4">
        <f>SUMPRODUCT(($C$2:$C$3444=C2805)*($X$2:$X$3444&lt;X2805))+SUMPRODUCT(($C$2:C2805=C2805)*($X$2:X2805=X2805))</f>
        <v/>
      </c>
      <c r="AB2805" s="4">
        <f>MIN(4,INT((AA2805-1)*4/COUNTIF($C$2:$C$3444,C2805))+1)</f>
        <v/>
      </c>
    </row>
    <row r="2806">
      <c r="A2806" s="5" t="inlineStr">
        <is>
          <t>W03268</t>
        </is>
      </c>
      <c r="B2806" s="5" t="inlineStr">
        <is>
          <t>PL · Kraków</t>
        </is>
      </c>
      <c r="C2806" s="5" t="inlineStr">
        <is>
          <t>PL</t>
        </is>
      </c>
      <c r="D2806" s="5" t="inlineStr">
        <is>
          <t>Krakow</t>
        </is>
      </c>
      <c r="E2806" s="5" t="inlineStr">
        <is>
          <t>Tech</t>
        </is>
      </c>
      <c r="F2806" s="5" t="inlineStr">
        <is>
          <t>L1</t>
        </is>
      </c>
      <c r="G2806" s="5" t="inlineStr">
        <is>
          <t>Tech L1</t>
        </is>
      </c>
      <c r="H2806" s="5" t="inlineStr">
        <is>
          <t>M</t>
        </is>
      </c>
      <c r="I2806" s="5" t="inlineStr">
        <is>
          <t>Permanent</t>
        </is>
      </c>
      <c r="J2806" s="5" t="inlineStr">
        <is>
          <t>Hybrid</t>
        </is>
      </c>
      <c r="K2806" s="5" t="n">
        <v>1</v>
      </c>
      <c r="L2806" s="5" t="n">
        <v>40</v>
      </c>
      <c r="M2806" s="5" t="n">
        <v>2</v>
      </c>
      <c r="N2806" s="41" t="n">
        <v>26050</v>
      </c>
      <c r="O2806" s="41" t="n">
        <v>0</v>
      </c>
      <c r="P2806" s="41" t="n">
        <v>0</v>
      </c>
      <c r="Q2806" s="41" t="n">
        <v>0</v>
      </c>
      <c r="R2806" s="41" t="n">
        <v>0</v>
      </c>
      <c r="S2806" s="28">
        <f>L2806*Settings!$C$7</f>
        <v/>
      </c>
      <c r="T2806" s="34">
        <f>O2806+P2806+Q2806+R2806</f>
        <v/>
      </c>
      <c r="U2806" s="34">
        <f>N2806+T2806</f>
        <v/>
      </c>
      <c r="V2806" s="33">
        <f>N2806/S2806</f>
        <v/>
      </c>
      <c r="W2806" s="33">
        <f>T2806/S2806</f>
        <v/>
      </c>
      <c r="X2806" s="33">
        <f>U2806/S2806</f>
        <v/>
      </c>
      <c r="Y2806" s="4">
        <f>IF(T2806&gt;0,1,0)</f>
        <v/>
      </c>
      <c r="Z2806" s="4">
        <f>INDEX('Job Evaluation'!$I$5:$I$40,MATCH(G2806,'Job Evaluation'!$A$5:$A$40,0))</f>
        <v/>
      </c>
      <c r="AA2806" s="4">
        <f>SUMPRODUCT(($C$2:$C$3444=C2806)*($X$2:$X$3444&lt;X2806))+SUMPRODUCT(($C$2:C2806=C2806)*($X$2:X2806=X2806))</f>
        <v/>
      </c>
      <c r="AB2806" s="4">
        <f>MIN(4,INT((AA2806-1)*4/COUNTIF($C$2:$C$3444,C2806))+1)</f>
        <v/>
      </c>
    </row>
    <row r="2807">
      <c r="A2807" s="5" t="inlineStr">
        <is>
          <t>W03269</t>
        </is>
      </c>
      <c r="B2807" s="5" t="inlineStr">
        <is>
          <t>DE · Munich</t>
        </is>
      </c>
      <c r="C2807" s="5" t="inlineStr">
        <is>
          <t>DE</t>
        </is>
      </c>
      <c r="D2807" s="5" t="inlineStr">
        <is>
          <t>Munich</t>
        </is>
      </c>
      <c r="E2807" s="5" t="inlineStr">
        <is>
          <t>Tech</t>
        </is>
      </c>
      <c r="F2807" s="5" t="inlineStr">
        <is>
          <t>L4</t>
        </is>
      </c>
      <c r="G2807" s="5" t="inlineStr">
        <is>
          <t>Tech L4</t>
        </is>
      </c>
      <c r="H2807" s="5" t="inlineStr">
        <is>
          <t>M</t>
        </is>
      </c>
      <c r="I2807" s="5" t="inlineStr">
        <is>
          <t>Permanent</t>
        </is>
      </c>
      <c r="J2807" s="5" t="inlineStr">
        <is>
          <t>Onsite</t>
        </is>
      </c>
      <c r="K2807" s="5" t="n">
        <v>1</v>
      </c>
      <c r="L2807" s="5" t="n">
        <v>40</v>
      </c>
      <c r="M2807" s="5" t="n">
        <v>3</v>
      </c>
      <c r="N2807" s="41" t="n">
        <v>106000</v>
      </c>
      <c r="O2807" s="41" t="n">
        <v>7830</v>
      </c>
      <c r="P2807" s="41" t="n">
        <v>0</v>
      </c>
      <c r="Q2807" s="41" t="n">
        <v>0</v>
      </c>
      <c r="R2807" s="41" t="n">
        <v>0</v>
      </c>
      <c r="S2807" s="28">
        <f>L2807*Settings!$C$7</f>
        <v/>
      </c>
      <c r="T2807" s="34">
        <f>O2807+P2807+Q2807+R2807</f>
        <v/>
      </c>
      <c r="U2807" s="34">
        <f>N2807+T2807</f>
        <v/>
      </c>
      <c r="V2807" s="33">
        <f>N2807/S2807</f>
        <v/>
      </c>
      <c r="W2807" s="33">
        <f>T2807/S2807</f>
        <v/>
      </c>
      <c r="X2807" s="33">
        <f>U2807/S2807</f>
        <v/>
      </c>
      <c r="Y2807" s="4">
        <f>IF(T2807&gt;0,1,0)</f>
        <v/>
      </c>
      <c r="Z2807" s="4">
        <f>INDEX('Job Evaluation'!$I$5:$I$40,MATCH(G2807,'Job Evaluation'!$A$5:$A$40,0))</f>
        <v/>
      </c>
      <c r="AA2807" s="4">
        <f>SUMPRODUCT(($C$2:$C$3444=C2807)*($X$2:$X$3444&lt;X2807))+SUMPRODUCT(($C$2:C2807=C2807)*($X$2:X2807=X2807))</f>
        <v/>
      </c>
      <c r="AB2807" s="4">
        <f>MIN(4,INT((AA2807-1)*4/COUNTIF($C$2:$C$3444,C2807))+1)</f>
        <v/>
      </c>
    </row>
    <row r="2808">
      <c r="A2808" s="5" t="inlineStr">
        <is>
          <t>W03270</t>
        </is>
      </c>
      <c r="B2808" s="5" t="inlineStr">
        <is>
          <t>IT · Milan</t>
        </is>
      </c>
      <c r="C2808" s="5" t="inlineStr">
        <is>
          <t>IT</t>
        </is>
      </c>
      <c r="D2808" s="5" t="inlineStr">
        <is>
          <t>Milan</t>
        </is>
      </c>
      <c r="E2808" s="5" t="inlineStr">
        <is>
          <t>Customer Service</t>
        </is>
      </c>
      <c r="F2808" s="5" t="inlineStr">
        <is>
          <t>L3</t>
        </is>
      </c>
      <c r="G2808" s="5" t="inlineStr">
        <is>
          <t>Customer Service L3</t>
        </is>
      </c>
      <c r="H2808" s="5" t="inlineStr">
        <is>
          <t>M</t>
        </is>
      </c>
      <c r="I2808" s="5" t="inlineStr">
        <is>
          <t>Fixed-term</t>
        </is>
      </c>
      <c r="J2808" s="5" t="inlineStr">
        <is>
          <t>Hybrid</t>
        </is>
      </c>
      <c r="K2808" s="5" t="n">
        <v>1</v>
      </c>
      <c r="L2808" s="5" t="n">
        <v>40</v>
      </c>
      <c r="M2808" s="5" t="n">
        <v>2</v>
      </c>
      <c r="N2808" s="41" t="n">
        <v>31050</v>
      </c>
      <c r="O2808" s="41" t="n">
        <v>860</v>
      </c>
      <c r="P2808" s="41" t="n">
        <v>0</v>
      </c>
      <c r="Q2808" s="41" t="n">
        <v>0</v>
      </c>
      <c r="R2808" s="41" t="n">
        <v>0</v>
      </c>
      <c r="S2808" s="28">
        <f>L2808*Settings!$C$7</f>
        <v/>
      </c>
      <c r="T2808" s="34">
        <f>O2808+P2808+Q2808+R2808</f>
        <v/>
      </c>
      <c r="U2808" s="34">
        <f>N2808+T2808</f>
        <v/>
      </c>
      <c r="V2808" s="33">
        <f>N2808/S2808</f>
        <v/>
      </c>
      <c r="W2808" s="33">
        <f>T2808/S2808</f>
        <v/>
      </c>
      <c r="X2808" s="33">
        <f>U2808/S2808</f>
        <v/>
      </c>
      <c r="Y2808" s="4">
        <f>IF(T2808&gt;0,1,0)</f>
        <v/>
      </c>
      <c r="Z2808" s="4">
        <f>INDEX('Job Evaluation'!$I$5:$I$40,MATCH(G2808,'Job Evaluation'!$A$5:$A$40,0))</f>
        <v/>
      </c>
      <c r="AA2808" s="4">
        <f>SUMPRODUCT(($C$2:$C$3444=C2808)*($X$2:$X$3444&lt;X2808))+SUMPRODUCT(($C$2:C2808=C2808)*($X$2:X2808=X2808))</f>
        <v/>
      </c>
      <c r="AB2808" s="4">
        <f>MIN(4,INT((AA2808-1)*4/COUNTIF($C$2:$C$3444,C2808))+1)</f>
        <v/>
      </c>
    </row>
    <row r="2809">
      <c r="A2809" s="5" t="inlineStr">
        <is>
          <t>W03271</t>
        </is>
      </c>
      <c r="B2809" s="5" t="inlineStr">
        <is>
          <t>DE · Munich</t>
        </is>
      </c>
      <c r="C2809" s="5" t="inlineStr">
        <is>
          <t>DE</t>
        </is>
      </c>
      <c r="D2809" s="5" t="inlineStr">
        <is>
          <t>Munich</t>
        </is>
      </c>
      <c r="E2809" s="5" t="inlineStr">
        <is>
          <t>Customer Service</t>
        </is>
      </c>
      <c r="F2809" s="5" t="inlineStr">
        <is>
          <t>L5</t>
        </is>
      </c>
      <c r="G2809" s="5" t="inlineStr">
        <is>
          <t>Customer Service L5</t>
        </is>
      </c>
      <c r="H2809" s="5" t="inlineStr">
        <is>
          <t>M</t>
        </is>
      </c>
      <c r="I2809" s="5" t="inlineStr">
        <is>
          <t>Fixed-term</t>
        </is>
      </c>
      <c r="J2809" s="5" t="inlineStr">
        <is>
          <t>Onsite</t>
        </is>
      </c>
      <c r="K2809" s="5" t="n">
        <v>1</v>
      </c>
      <c r="L2809" s="5" t="n">
        <v>40</v>
      </c>
      <c r="M2809" s="5" t="n">
        <v>3</v>
      </c>
      <c r="N2809" s="41" t="n">
        <v>98000</v>
      </c>
      <c r="O2809" s="41" t="n">
        <v>11700</v>
      </c>
      <c r="P2809" s="41" t="n">
        <v>0</v>
      </c>
      <c r="Q2809" s="41" t="n">
        <v>0</v>
      </c>
      <c r="R2809" s="41" t="n">
        <v>7200</v>
      </c>
      <c r="S2809" s="28">
        <f>L2809*Settings!$C$7</f>
        <v/>
      </c>
      <c r="T2809" s="34">
        <f>O2809+P2809+Q2809+R2809</f>
        <v/>
      </c>
      <c r="U2809" s="34">
        <f>N2809+T2809</f>
        <v/>
      </c>
      <c r="V2809" s="33">
        <f>N2809/S2809</f>
        <v/>
      </c>
      <c r="W2809" s="33">
        <f>T2809/S2809</f>
        <v/>
      </c>
      <c r="X2809" s="33">
        <f>U2809/S2809</f>
        <v/>
      </c>
      <c r="Y2809" s="4">
        <f>IF(T2809&gt;0,1,0)</f>
        <v/>
      </c>
      <c r="Z2809" s="4">
        <f>INDEX('Job Evaluation'!$I$5:$I$40,MATCH(G2809,'Job Evaluation'!$A$5:$A$40,0))</f>
        <v/>
      </c>
      <c r="AA2809" s="4">
        <f>SUMPRODUCT(($C$2:$C$3444=C2809)*($X$2:$X$3444&lt;X2809))+SUMPRODUCT(($C$2:C2809=C2809)*($X$2:X2809=X2809))</f>
        <v/>
      </c>
      <c r="AB2809" s="4">
        <f>MIN(4,INT((AA2809-1)*4/COUNTIF($C$2:$C$3444,C2809))+1)</f>
        <v/>
      </c>
    </row>
    <row r="2810">
      <c r="A2810" s="5" t="inlineStr">
        <is>
          <t>W03272</t>
        </is>
      </c>
      <c r="B2810" s="5" t="inlineStr">
        <is>
          <t>DE · Munich</t>
        </is>
      </c>
      <c r="C2810" s="5" t="inlineStr">
        <is>
          <t>DE</t>
        </is>
      </c>
      <c r="D2810" s="5" t="inlineStr">
        <is>
          <t>Munich</t>
        </is>
      </c>
      <c r="E2810" s="5" t="inlineStr">
        <is>
          <t>Operations</t>
        </is>
      </c>
      <c r="F2810" s="5" t="inlineStr">
        <is>
          <t>L4</t>
        </is>
      </c>
      <c r="G2810" s="5" t="inlineStr">
        <is>
          <t>Operations L4</t>
        </is>
      </c>
      <c r="H2810" s="5" t="inlineStr">
        <is>
          <t>M</t>
        </is>
      </c>
      <c r="I2810" s="5" t="inlineStr">
        <is>
          <t>Permanent</t>
        </is>
      </c>
      <c r="J2810" s="5" t="inlineStr">
        <is>
          <t>Onsite</t>
        </is>
      </c>
      <c r="K2810" s="5" t="n">
        <v>0.8</v>
      </c>
      <c r="L2810" s="5" t="n">
        <v>32</v>
      </c>
      <c r="M2810" s="5" t="n">
        <v>4</v>
      </c>
      <c r="N2810" s="41" t="n">
        <v>55320</v>
      </c>
      <c r="O2810" s="41" t="n">
        <v>5540</v>
      </c>
      <c r="P2810" s="41" t="n">
        <v>0</v>
      </c>
      <c r="Q2810" s="41" t="n">
        <v>0</v>
      </c>
      <c r="R2810" s="41" t="n">
        <v>0</v>
      </c>
      <c r="S2810" s="28">
        <f>L2810*Settings!$C$7</f>
        <v/>
      </c>
      <c r="T2810" s="34">
        <f>O2810+P2810+Q2810+R2810</f>
        <v/>
      </c>
      <c r="U2810" s="34">
        <f>N2810+T2810</f>
        <v/>
      </c>
      <c r="V2810" s="33">
        <f>N2810/S2810</f>
        <v/>
      </c>
      <c r="W2810" s="33">
        <f>T2810/S2810</f>
        <v/>
      </c>
      <c r="X2810" s="33">
        <f>U2810/S2810</f>
        <v/>
      </c>
      <c r="Y2810" s="4">
        <f>IF(T2810&gt;0,1,0)</f>
        <v/>
      </c>
      <c r="Z2810" s="4">
        <f>INDEX('Job Evaluation'!$I$5:$I$40,MATCH(G2810,'Job Evaluation'!$A$5:$A$40,0))</f>
        <v/>
      </c>
      <c r="AA2810" s="4">
        <f>SUMPRODUCT(($C$2:$C$3444=C2810)*($X$2:$X$3444&lt;X2810))+SUMPRODUCT(($C$2:C2810=C2810)*($X$2:X2810=X2810))</f>
        <v/>
      </c>
      <c r="AB2810" s="4">
        <f>MIN(4,INT((AA2810-1)*4/COUNTIF($C$2:$C$3444,C2810))+1)</f>
        <v/>
      </c>
    </row>
    <row r="2811">
      <c r="A2811" s="5" t="inlineStr">
        <is>
          <t>W03273</t>
        </is>
      </c>
      <c r="B2811" s="5" t="inlineStr">
        <is>
          <t>IT · Milan</t>
        </is>
      </c>
      <c r="C2811" s="5" t="inlineStr">
        <is>
          <t>IT</t>
        </is>
      </c>
      <c r="D2811" s="5" t="inlineStr">
        <is>
          <t>Milan</t>
        </is>
      </c>
      <c r="E2811" s="5" t="inlineStr">
        <is>
          <t>Operations</t>
        </is>
      </c>
      <c r="F2811" s="5" t="inlineStr">
        <is>
          <t>L2</t>
        </is>
      </c>
      <c r="G2811" s="5" t="inlineStr">
        <is>
          <t>Operations L2</t>
        </is>
      </c>
      <c r="H2811" s="5" t="inlineStr">
        <is>
          <t>F</t>
        </is>
      </c>
      <c r="I2811" s="5" t="inlineStr">
        <is>
          <t>Permanent</t>
        </is>
      </c>
      <c r="J2811" s="5" t="inlineStr">
        <is>
          <t>Onsite</t>
        </is>
      </c>
      <c r="K2811" s="5" t="n">
        <v>1</v>
      </c>
      <c r="L2811" s="5" t="n">
        <v>40</v>
      </c>
      <c r="M2811" s="5" t="n">
        <v>5</v>
      </c>
      <c r="N2811" s="41" t="n">
        <v>30000</v>
      </c>
      <c r="O2811" s="41" t="n">
        <v>0</v>
      </c>
      <c r="P2811" s="41" t="n">
        <v>0</v>
      </c>
      <c r="Q2811" s="41" t="n">
        <v>1320</v>
      </c>
      <c r="R2811" s="41" t="n">
        <v>0</v>
      </c>
      <c r="S2811" s="28">
        <f>L2811*Settings!$C$7</f>
        <v/>
      </c>
      <c r="T2811" s="34">
        <f>O2811+P2811+Q2811+R2811</f>
        <v/>
      </c>
      <c r="U2811" s="34">
        <f>N2811+T2811</f>
        <v/>
      </c>
      <c r="V2811" s="33">
        <f>N2811/S2811</f>
        <v/>
      </c>
      <c r="W2811" s="33">
        <f>T2811/S2811</f>
        <v/>
      </c>
      <c r="X2811" s="33">
        <f>U2811/S2811</f>
        <v/>
      </c>
      <c r="Y2811" s="4">
        <f>IF(T2811&gt;0,1,0)</f>
        <v/>
      </c>
      <c r="Z2811" s="4">
        <f>INDEX('Job Evaluation'!$I$5:$I$40,MATCH(G2811,'Job Evaluation'!$A$5:$A$40,0))</f>
        <v/>
      </c>
      <c r="AA2811" s="4">
        <f>SUMPRODUCT(($C$2:$C$3444=C2811)*($X$2:$X$3444&lt;X2811))+SUMPRODUCT(($C$2:C2811=C2811)*($X$2:X2811=X2811))</f>
        <v/>
      </c>
      <c r="AB2811" s="4">
        <f>MIN(4,INT((AA2811-1)*4/COUNTIF($C$2:$C$3444,C2811))+1)</f>
        <v/>
      </c>
    </row>
    <row r="2812">
      <c r="A2812" s="5" t="inlineStr">
        <is>
          <t>W03274</t>
        </is>
      </c>
      <c r="B2812" s="5" t="inlineStr">
        <is>
          <t>PL · Kraków</t>
        </is>
      </c>
      <c r="C2812" s="5" t="inlineStr">
        <is>
          <t>PL</t>
        </is>
      </c>
      <c r="D2812" s="5" t="inlineStr">
        <is>
          <t>Krakow</t>
        </is>
      </c>
      <c r="E2812" s="5" t="inlineStr">
        <is>
          <t>Customer Service</t>
        </is>
      </c>
      <c r="F2812" s="5" t="inlineStr">
        <is>
          <t>L3</t>
        </is>
      </c>
      <c r="G2812" s="5" t="inlineStr">
        <is>
          <t>Customer Service L3</t>
        </is>
      </c>
      <c r="H2812" s="5" t="inlineStr">
        <is>
          <t>F</t>
        </is>
      </c>
      <c r="I2812" s="5" t="inlineStr">
        <is>
          <t>Permanent</t>
        </is>
      </c>
      <c r="J2812" s="5" t="inlineStr">
        <is>
          <t>Remote</t>
        </is>
      </c>
      <c r="K2812" s="5" t="n">
        <v>1</v>
      </c>
      <c r="L2812" s="5" t="n">
        <v>40</v>
      </c>
      <c r="M2812" s="5" t="n">
        <v>5</v>
      </c>
      <c r="N2812" s="41" t="n">
        <v>31050</v>
      </c>
      <c r="O2812" s="41" t="n">
        <v>2360</v>
      </c>
      <c r="P2812" s="41" t="n">
        <v>0</v>
      </c>
      <c r="Q2812" s="41" t="n">
        <v>0</v>
      </c>
      <c r="R2812" s="41" t="n">
        <v>0</v>
      </c>
      <c r="S2812" s="28">
        <f>L2812*Settings!$C$7</f>
        <v/>
      </c>
      <c r="T2812" s="34">
        <f>O2812+P2812+Q2812+R2812</f>
        <v/>
      </c>
      <c r="U2812" s="34">
        <f>N2812+T2812</f>
        <v/>
      </c>
      <c r="V2812" s="33">
        <f>N2812/S2812</f>
        <v/>
      </c>
      <c r="W2812" s="33">
        <f>T2812/S2812</f>
        <v/>
      </c>
      <c r="X2812" s="33">
        <f>U2812/S2812</f>
        <v/>
      </c>
      <c r="Y2812" s="4">
        <f>IF(T2812&gt;0,1,0)</f>
        <v/>
      </c>
      <c r="Z2812" s="4">
        <f>INDEX('Job Evaluation'!$I$5:$I$40,MATCH(G2812,'Job Evaluation'!$A$5:$A$40,0))</f>
        <v/>
      </c>
      <c r="AA2812" s="4">
        <f>SUMPRODUCT(($C$2:$C$3444=C2812)*($X$2:$X$3444&lt;X2812))+SUMPRODUCT(($C$2:C2812=C2812)*($X$2:X2812=X2812))</f>
        <v/>
      </c>
      <c r="AB2812" s="4">
        <f>MIN(4,INT((AA2812-1)*4/COUNTIF($C$2:$C$3444,C2812))+1)</f>
        <v/>
      </c>
    </row>
    <row r="2813">
      <c r="A2813" s="5" t="inlineStr">
        <is>
          <t>W03275</t>
        </is>
      </c>
      <c r="B2813" s="5" t="inlineStr">
        <is>
          <t>DE · Munich</t>
        </is>
      </c>
      <c r="C2813" s="5" t="inlineStr">
        <is>
          <t>DE</t>
        </is>
      </c>
      <c r="D2813" s="5" t="inlineStr">
        <is>
          <t>Munich</t>
        </is>
      </c>
      <c r="E2813" s="5" t="inlineStr">
        <is>
          <t>Operations</t>
        </is>
      </c>
      <c r="F2813" s="5" t="inlineStr">
        <is>
          <t>L4</t>
        </is>
      </c>
      <c r="G2813" s="5" t="inlineStr">
        <is>
          <t>Operations L4</t>
        </is>
      </c>
      <c r="H2813" s="5" t="inlineStr">
        <is>
          <t>M</t>
        </is>
      </c>
      <c r="I2813" s="5" t="inlineStr">
        <is>
          <t>Permanent</t>
        </is>
      </c>
      <c r="J2813" s="5" t="inlineStr">
        <is>
          <t>Remote</t>
        </is>
      </c>
      <c r="K2813" s="5" t="n">
        <v>1</v>
      </c>
      <c r="L2813" s="5" t="n">
        <v>40</v>
      </c>
      <c r="M2813" s="5" t="n">
        <v>4</v>
      </c>
      <c r="N2813" s="41" t="n">
        <v>89900</v>
      </c>
      <c r="O2813" s="41" t="n">
        <v>8740</v>
      </c>
      <c r="P2813" s="41" t="n">
        <v>0</v>
      </c>
      <c r="Q2813" s="41" t="n">
        <v>0</v>
      </c>
      <c r="R2813" s="41" t="n">
        <v>0</v>
      </c>
      <c r="S2813" s="28">
        <f>L2813*Settings!$C$7</f>
        <v/>
      </c>
      <c r="T2813" s="34">
        <f>O2813+P2813+Q2813+R2813</f>
        <v/>
      </c>
      <c r="U2813" s="34">
        <f>N2813+T2813</f>
        <v/>
      </c>
      <c r="V2813" s="33">
        <f>N2813/S2813</f>
        <v/>
      </c>
      <c r="W2813" s="33">
        <f>T2813/S2813</f>
        <v/>
      </c>
      <c r="X2813" s="33">
        <f>U2813/S2813</f>
        <v/>
      </c>
      <c r="Y2813" s="4">
        <f>IF(T2813&gt;0,1,0)</f>
        <v/>
      </c>
      <c r="Z2813" s="4">
        <f>INDEX('Job Evaluation'!$I$5:$I$40,MATCH(G2813,'Job Evaluation'!$A$5:$A$40,0))</f>
        <v/>
      </c>
      <c r="AA2813" s="4">
        <f>SUMPRODUCT(($C$2:$C$3444=C2813)*($X$2:$X$3444&lt;X2813))+SUMPRODUCT(($C$2:C2813=C2813)*($X$2:X2813=X2813))</f>
        <v/>
      </c>
      <c r="AB2813" s="4">
        <f>MIN(4,INT((AA2813-1)*4/COUNTIF($C$2:$C$3444,C2813))+1)</f>
        <v/>
      </c>
    </row>
    <row r="2814">
      <c r="A2814" s="5" t="inlineStr">
        <is>
          <t>W03276</t>
        </is>
      </c>
      <c r="B2814" s="5" t="inlineStr">
        <is>
          <t>PL · Kraków</t>
        </is>
      </c>
      <c r="C2814" s="5" t="inlineStr">
        <is>
          <t>PL</t>
        </is>
      </c>
      <c r="D2814" s="5" t="inlineStr">
        <is>
          <t>Krakow</t>
        </is>
      </c>
      <c r="E2814" s="5" t="inlineStr">
        <is>
          <t>Tech</t>
        </is>
      </c>
      <c r="F2814" s="5" t="inlineStr">
        <is>
          <t>L3</t>
        </is>
      </c>
      <c r="G2814" s="5" t="inlineStr">
        <is>
          <t>Tech L3</t>
        </is>
      </c>
      <c r="H2814" s="5" t="inlineStr">
        <is>
          <t>F</t>
        </is>
      </c>
      <c r="I2814" s="5" t="inlineStr">
        <is>
          <t>Permanent</t>
        </is>
      </c>
      <c r="J2814" s="5" t="inlineStr">
        <is>
          <t>Hybrid</t>
        </is>
      </c>
      <c r="K2814" s="5" t="n">
        <v>1</v>
      </c>
      <c r="L2814" s="5" t="n">
        <v>40</v>
      </c>
      <c r="M2814" s="5" t="n">
        <v>4</v>
      </c>
      <c r="N2814" s="41" t="n">
        <v>46750</v>
      </c>
      <c r="O2814" s="41" t="n">
        <v>3010</v>
      </c>
      <c r="P2814" s="41" t="n">
        <v>0</v>
      </c>
      <c r="Q2814" s="41" t="n">
        <v>0</v>
      </c>
      <c r="R2814" s="41" t="n">
        <v>0</v>
      </c>
      <c r="S2814" s="28">
        <f>L2814*Settings!$C$7</f>
        <v/>
      </c>
      <c r="T2814" s="34">
        <f>O2814+P2814+Q2814+R2814</f>
        <v/>
      </c>
      <c r="U2814" s="34">
        <f>N2814+T2814</f>
        <v/>
      </c>
      <c r="V2814" s="33">
        <f>N2814/S2814</f>
        <v/>
      </c>
      <c r="W2814" s="33">
        <f>T2814/S2814</f>
        <v/>
      </c>
      <c r="X2814" s="33">
        <f>U2814/S2814</f>
        <v/>
      </c>
      <c r="Y2814" s="4">
        <f>IF(T2814&gt;0,1,0)</f>
        <v/>
      </c>
      <c r="Z2814" s="4">
        <f>INDEX('Job Evaluation'!$I$5:$I$40,MATCH(G2814,'Job Evaluation'!$A$5:$A$40,0))</f>
        <v/>
      </c>
      <c r="AA2814" s="4">
        <f>SUMPRODUCT(($C$2:$C$3444=C2814)*($X$2:$X$3444&lt;X2814))+SUMPRODUCT(($C$2:C2814=C2814)*($X$2:X2814=X2814))</f>
        <v/>
      </c>
      <c r="AB2814" s="4">
        <f>MIN(4,INT((AA2814-1)*4/COUNTIF($C$2:$C$3444,C2814))+1)</f>
        <v/>
      </c>
    </row>
    <row r="2815">
      <c r="A2815" s="5" t="inlineStr">
        <is>
          <t>W03277</t>
        </is>
      </c>
      <c r="B2815" s="5" t="inlineStr">
        <is>
          <t>IT · Milan</t>
        </is>
      </c>
      <c r="C2815" s="5" t="inlineStr">
        <is>
          <t>IT</t>
        </is>
      </c>
      <c r="D2815" s="5" t="inlineStr">
        <is>
          <t>Milan</t>
        </is>
      </c>
      <c r="E2815" s="5" t="inlineStr">
        <is>
          <t>Customer Service</t>
        </is>
      </c>
      <c r="F2815" s="5" t="inlineStr">
        <is>
          <t>L1</t>
        </is>
      </c>
      <c r="G2815" s="5" t="inlineStr">
        <is>
          <t>Customer Service L1</t>
        </is>
      </c>
      <c r="H2815" s="5" t="inlineStr">
        <is>
          <t>F</t>
        </is>
      </c>
      <c r="I2815" s="5" t="inlineStr">
        <is>
          <t>Permanent</t>
        </is>
      </c>
      <c r="J2815" s="5" t="inlineStr">
        <is>
          <t>Hybrid</t>
        </is>
      </c>
      <c r="K2815" s="5" t="n">
        <v>1</v>
      </c>
      <c r="L2815" s="5" t="n">
        <v>40</v>
      </c>
      <c r="M2815" s="5" t="n">
        <v>3</v>
      </c>
      <c r="N2815" s="41" t="n">
        <v>22700</v>
      </c>
      <c r="O2815" s="41" t="n">
        <v>0</v>
      </c>
      <c r="P2815" s="41" t="n">
        <v>0</v>
      </c>
      <c r="Q2815" s="41" t="n">
        <v>0</v>
      </c>
      <c r="R2815" s="41" t="n">
        <v>0</v>
      </c>
      <c r="S2815" s="28">
        <f>L2815*Settings!$C$7</f>
        <v/>
      </c>
      <c r="T2815" s="34">
        <f>O2815+P2815+Q2815+R2815</f>
        <v/>
      </c>
      <c r="U2815" s="34">
        <f>N2815+T2815</f>
        <v/>
      </c>
      <c r="V2815" s="33">
        <f>N2815/S2815</f>
        <v/>
      </c>
      <c r="W2815" s="33">
        <f>T2815/S2815</f>
        <v/>
      </c>
      <c r="X2815" s="33">
        <f>U2815/S2815</f>
        <v/>
      </c>
      <c r="Y2815" s="4">
        <f>IF(T2815&gt;0,1,0)</f>
        <v/>
      </c>
      <c r="Z2815" s="4">
        <f>INDEX('Job Evaluation'!$I$5:$I$40,MATCH(G2815,'Job Evaluation'!$A$5:$A$40,0))</f>
        <v/>
      </c>
      <c r="AA2815" s="4">
        <f>SUMPRODUCT(($C$2:$C$3444=C2815)*($X$2:$X$3444&lt;X2815))+SUMPRODUCT(($C$2:C2815=C2815)*($X$2:X2815=X2815))</f>
        <v/>
      </c>
      <c r="AB2815" s="4">
        <f>MIN(4,INT((AA2815-1)*4/COUNTIF($C$2:$C$3444,C2815))+1)</f>
        <v/>
      </c>
    </row>
    <row r="2816">
      <c r="A2816" s="5" t="inlineStr">
        <is>
          <t>W03278</t>
        </is>
      </c>
      <c r="B2816" s="5" t="inlineStr">
        <is>
          <t>IT · Milan</t>
        </is>
      </c>
      <c r="C2816" s="5" t="inlineStr">
        <is>
          <t>IT</t>
        </is>
      </c>
      <c r="D2816" s="5" t="inlineStr">
        <is>
          <t>Milan</t>
        </is>
      </c>
      <c r="E2816" s="5" t="inlineStr">
        <is>
          <t>Operations</t>
        </is>
      </c>
      <c r="F2816" s="5" t="inlineStr">
        <is>
          <t>L2</t>
        </is>
      </c>
      <c r="G2816" s="5" t="inlineStr">
        <is>
          <t>Operations L2</t>
        </is>
      </c>
      <c r="H2816" s="5" t="inlineStr">
        <is>
          <t>M</t>
        </is>
      </c>
      <c r="I2816" s="5" t="inlineStr">
        <is>
          <t>Fixed-term</t>
        </is>
      </c>
      <c r="J2816" s="5" t="inlineStr">
        <is>
          <t>Hybrid</t>
        </is>
      </c>
      <c r="K2816" s="5" t="n">
        <v>0.8</v>
      </c>
      <c r="L2816" s="5" t="n">
        <v>32</v>
      </c>
      <c r="M2816" s="5" t="n">
        <v>4</v>
      </c>
      <c r="N2816" s="41" t="n">
        <v>21280</v>
      </c>
      <c r="O2816" s="41" t="n">
        <v>0</v>
      </c>
      <c r="P2816" s="41" t="n">
        <v>0</v>
      </c>
      <c r="Q2816" s="41" t="n">
        <v>0</v>
      </c>
      <c r="R2816" s="41" t="n">
        <v>0</v>
      </c>
      <c r="S2816" s="28">
        <f>L2816*Settings!$C$7</f>
        <v/>
      </c>
      <c r="T2816" s="34">
        <f>O2816+P2816+Q2816+R2816</f>
        <v/>
      </c>
      <c r="U2816" s="34">
        <f>N2816+T2816</f>
        <v/>
      </c>
      <c r="V2816" s="33">
        <f>N2816/S2816</f>
        <v/>
      </c>
      <c r="W2816" s="33">
        <f>T2816/S2816</f>
        <v/>
      </c>
      <c r="X2816" s="33">
        <f>U2816/S2816</f>
        <v/>
      </c>
      <c r="Y2816" s="4">
        <f>IF(T2816&gt;0,1,0)</f>
        <v/>
      </c>
      <c r="Z2816" s="4">
        <f>INDEX('Job Evaluation'!$I$5:$I$40,MATCH(G2816,'Job Evaluation'!$A$5:$A$40,0))</f>
        <v/>
      </c>
      <c r="AA2816" s="4">
        <f>SUMPRODUCT(($C$2:$C$3444=C2816)*($X$2:$X$3444&lt;X2816))+SUMPRODUCT(($C$2:C2816=C2816)*($X$2:X2816=X2816))</f>
        <v/>
      </c>
      <c r="AB2816" s="4">
        <f>MIN(4,INT((AA2816-1)*4/COUNTIF($C$2:$C$3444,C2816))+1)</f>
        <v/>
      </c>
    </row>
    <row r="2817">
      <c r="A2817" s="5" t="inlineStr">
        <is>
          <t>W03279</t>
        </is>
      </c>
      <c r="B2817" s="5" t="inlineStr">
        <is>
          <t>DE · Munich</t>
        </is>
      </c>
      <c r="C2817" s="5" t="inlineStr">
        <is>
          <t>DE</t>
        </is>
      </c>
      <c r="D2817" s="5" t="inlineStr">
        <is>
          <t>Munich</t>
        </is>
      </c>
      <c r="E2817" s="5" t="inlineStr">
        <is>
          <t>Sales</t>
        </is>
      </c>
      <c r="F2817" s="5" t="inlineStr">
        <is>
          <t>L2</t>
        </is>
      </c>
      <c r="G2817" s="5" t="inlineStr">
        <is>
          <t>Sales L2</t>
        </is>
      </c>
      <c r="H2817" s="5" t="inlineStr">
        <is>
          <t>M</t>
        </is>
      </c>
      <c r="I2817" s="5" t="inlineStr">
        <is>
          <t>Permanent</t>
        </is>
      </c>
      <c r="J2817" s="5" t="inlineStr">
        <is>
          <t>Onsite</t>
        </is>
      </c>
      <c r="K2817" s="5" t="n">
        <v>1</v>
      </c>
      <c r="L2817" s="5" t="n">
        <v>40</v>
      </c>
      <c r="M2817" s="5" t="n">
        <v>4</v>
      </c>
      <c r="N2817" s="41" t="n">
        <v>53750</v>
      </c>
      <c r="O2817" s="41" t="n">
        <v>0</v>
      </c>
      <c r="P2817" s="41" t="n">
        <v>6330</v>
      </c>
      <c r="Q2817" s="41" t="n">
        <v>0</v>
      </c>
      <c r="R2817" s="41" t="n">
        <v>0</v>
      </c>
      <c r="S2817" s="28">
        <f>L2817*Settings!$C$7</f>
        <v/>
      </c>
      <c r="T2817" s="34">
        <f>O2817+P2817+Q2817+R2817</f>
        <v/>
      </c>
      <c r="U2817" s="34">
        <f>N2817+T2817</f>
        <v/>
      </c>
      <c r="V2817" s="33">
        <f>N2817/S2817</f>
        <v/>
      </c>
      <c r="W2817" s="33">
        <f>T2817/S2817</f>
        <v/>
      </c>
      <c r="X2817" s="33">
        <f>U2817/S2817</f>
        <v/>
      </c>
      <c r="Y2817" s="4">
        <f>IF(T2817&gt;0,1,0)</f>
        <v/>
      </c>
      <c r="Z2817" s="4">
        <f>INDEX('Job Evaluation'!$I$5:$I$40,MATCH(G2817,'Job Evaluation'!$A$5:$A$40,0))</f>
        <v/>
      </c>
      <c r="AA2817" s="4">
        <f>SUMPRODUCT(($C$2:$C$3444=C2817)*($X$2:$X$3444&lt;X2817))+SUMPRODUCT(($C$2:C2817=C2817)*($X$2:X2817=X2817))</f>
        <v/>
      </c>
      <c r="AB2817" s="4">
        <f>MIN(4,INT((AA2817-1)*4/COUNTIF($C$2:$C$3444,C2817))+1)</f>
        <v/>
      </c>
    </row>
    <row r="2818">
      <c r="A2818" s="5" t="inlineStr">
        <is>
          <t>W03280</t>
        </is>
      </c>
      <c r="B2818" s="5" t="inlineStr">
        <is>
          <t>ES · Barcelona</t>
        </is>
      </c>
      <c r="C2818" s="5" t="inlineStr">
        <is>
          <t>ES</t>
        </is>
      </c>
      <c r="D2818" s="5" t="inlineStr">
        <is>
          <t>Barcelona</t>
        </is>
      </c>
      <c r="E2818" s="5" t="inlineStr">
        <is>
          <t>Tech</t>
        </is>
      </c>
      <c r="F2818" s="5" t="inlineStr">
        <is>
          <t>L1</t>
        </is>
      </c>
      <c r="G2818" s="5" t="inlineStr">
        <is>
          <t>Tech L1</t>
        </is>
      </c>
      <c r="H2818" s="5" t="inlineStr">
        <is>
          <t>F</t>
        </is>
      </c>
      <c r="I2818" s="5" t="inlineStr">
        <is>
          <t>Permanent</t>
        </is>
      </c>
      <c r="J2818" s="5" t="inlineStr">
        <is>
          <t>Hybrid</t>
        </is>
      </c>
      <c r="K2818" s="5" t="n">
        <v>1</v>
      </c>
      <c r="L2818" s="5" t="n">
        <v>40</v>
      </c>
      <c r="M2818" s="5" t="n">
        <v>4</v>
      </c>
      <c r="N2818" s="41" t="n">
        <v>34150</v>
      </c>
      <c r="O2818" s="41" t="n">
        <v>0</v>
      </c>
      <c r="P2818" s="41" t="n">
        <v>0</v>
      </c>
      <c r="Q2818" s="41" t="n">
        <v>0</v>
      </c>
      <c r="R2818" s="41" t="n">
        <v>0</v>
      </c>
      <c r="S2818" s="28">
        <f>L2818*Settings!$C$7</f>
        <v/>
      </c>
      <c r="T2818" s="34">
        <f>O2818+P2818+Q2818+R2818</f>
        <v/>
      </c>
      <c r="U2818" s="34">
        <f>N2818+T2818</f>
        <v/>
      </c>
      <c r="V2818" s="33">
        <f>N2818/S2818</f>
        <v/>
      </c>
      <c r="W2818" s="33">
        <f>T2818/S2818</f>
        <v/>
      </c>
      <c r="X2818" s="33">
        <f>U2818/S2818</f>
        <v/>
      </c>
      <c r="Y2818" s="4">
        <f>IF(T2818&gt;0,1,0)</f>
        <v/>
      </c>
      <c r="Z2818" s="4">
        <f>INDEX('Job Evaluation'!$I$5:$I$40,MATCH(G2818,'Job Evaluation'!$A$5:$A$40,0))</f>
        <v/>
      </c>
      <c r="AA2818" s="4">
        <f>SUMPRODUCT(($C$2:$C$3444=C2818)*($X$2:$X$3444&lt;X2818))+SUMPRODUCT(($C$2:C2818=C2818)*($X$2:X2818=X2818))</f>
        <v/>
      </c>
      <c r="AB2818" s="4">
        <f>MIN(4,INT((AA2818-1)*4/COUNTIF($C$2:$C$3444,C2818))+1)</f>
        <v/>
      </c>
    </row>
    <row r="2819">
      <c r="A2819" s="5" t="inlineStr">
        <is>
          <t>W03281</t>
        </is>
      </c>
      <c r="B2819" s="5" t="inlineStr">
        <is>
          <t>IT · Milan</t>
        </is>
      </c>
      <c r="C2819" s="5" t="inlineStr">
        <is>
          <t>IT</t>
        </is>
      </c>
      <c r="D2819" s="5" t="inlineStr">
        <is>
          <t>Milan</t>
        </is>
      </c>
      <c r="E2819" s="5" t="inlineStr">
        <is>
          <t>Operations</t>
        </is>
      </c>
      <c r="F2819" s="5" t="inlineStr">
        <is>
          <t>L1</t>
        </is>
      </c>
      <c r="G2819" s="5" t="inlineStr">
        <is>
          <t>Operations L1</t>
        </is>
      </c>
      <c r="H2819" s="5" t="inlineStr">
        <is>
          <t>F</t>
        </is>
      </c>
      <c r="I2819" s="5" t="inlineStr">
        <is>
          <t>Permanent</t>
        </is>
      </c>
      <c r="J2819" s="5" t="inlineStr">
        <is>
          <t>Onsite</t>
        </is>
      </c>
      <c r="K2819" s="5" t="n">
        <v>1</v>
      </c>
      <c r="L2819" s="5" t="n">
        <v>40</v>
      </c>
      <c r="M2819" s="5" t="n">
        <v>4</v>
      </c>
      <c r="N2819" s="41" t="n">
        <v>20150</v>
      </c>
      <c r="O2819" s="41" t="n">
        <v>0</v>
      </c>
      <c r="P2819" s="41" t="n">
        <v>0</v>
      </c>
      <c r="Q2819" s="41" t="n">
        <v>1320</v>
      </c>
      <c r="R2819" s="41" t="n">
        <v>0</v>
      </c>
      <c r="S2819" s="28">
        <f>L2819*Settings!$C$7</f>
        <v/>
      </c>
      <c r="T2819" s="34">
        <f>O2819+P2819+Q2819+R2819</f>
        <v/>
      </c>
      <c r="U2819" s="34">
        <f>N2819+T2819</f>
        <v/>
      </c>
      <c r="V2819" s="33">
        <f>N2819/S2819</f>
        <v/>
      </c>
      <c r="W2819" s="33">
        <f>T2819/S2819</f>
        <v/>
      </c>
      <c r="X2819" s="33">
        <f>U2819/S2819</f>
        <v/>
      </c>
      <c r="Y2819" s="4">
        <f>IF(T2819&gt;0,1,0)</f>
        <v/>
      </c>
      <c r="Z2819" s="4">
        <f>INDEX('Job Evaluation'!$I$5:$I$40,MATCH(G2819,'Job Evaluation'!$A$5:$A$40,0))</f>
        <v/>
      </c>
      <c r="AA2819" s="4">
        <f>SUMPRODUCT(($C$2:$C$3444=C2819)*($X$2:$X$3444&lt;X2819))+SUMPRODUCT(($C$2:C2819=C2819)*($X$2:X2819=X2819))</f>
        <v/>
      </c>
      <c r="AB2819" s="4">
        <f>MIN(4,INT((AA2819-1)*4/COUNTIF($C$2:$C$3444,C2819))+1)</f>
        <v/>
      </c>
    </row>
    <row r="2820">
      <c r="A2820" s="5" t="inlineStr">
        <is>
          <t>W03282</t>
        </is>
      </c>
      <c r="B2820" s="5" t="inlineStr">
        <is>
          <t>IT · Milan</t>
        </is>
      </c>
      <c r="C2820" s="5" t="inlineStr">
        <is>
          <t>IT</t>
        </is>
      </c>
      <c r="D2820" s="5" t="inlineStr">
        <is>
          <t>Milan</t>
        </is>
      </c>
      <c r="E2820" s="5" t="inlineStr">
        <is>
          <t>Customer Service</t>
        </is>
      </c>
      <c r="F2820" s="5" t="inlineStr">
        <is>
          <t>L4</t>
        </is>
      </c>
      <c r="G2820" s="5" t="inlineStr">
        <is>
          <t>Customer Service L4</t>
        </is>
      </c>
      <c r="H2820" s="5" t="inlineStr">
        <is>
          <t>M</t>
        </is>
      </c>
      <c r="I2820" s="5" t="inlineStr">
        <is>
          <t>Permanent</t>
        </is>
      </c>
      <c r="J2820" s="5" t="inlineStr">
        <is>
          <t>Hybrid</t>
        </is>
      </c>
      <c r="K2820" s="5" t="n">
        <v>1</v>
      </c>
      <c r="L2820" s="5" t="n">
        <v>40</v>
      </c>
      <c r="M2820" s="5" t="n">
        <v>3</v>
      </c>
      <c r="N2820" s="41" t="n">
        <v>45600</v>
      </c>
      <c r="O2820" s="41" t="n">
        <v>3720</v>
      </c>
      <c r="P2820" s="41" t="n">
        <v>0</v>
      </c>
      <c r="Q2820" s="41" t="n">
        <v>0</v>
      </c>
      <c r="R2820" s="41" t="n">
        <v>0</v>
      </c>
      <c r="S2820" s="28">
        <f>L2820*Settings!$C$7</f>
        <v/>
      </c>
      <c r="T2820" s="34">
        <f>O2820+P2820+Q2820+R2820</f>
        <v/>
      </c>
      <c r="U2820" s="34">
        <f>N2820+T2820</f>
        <v/>
      </c>
      <c r="V2820" s="33">
        <f>N2820/S2820</f>
        <v/>
      </c>
      <c r="W2820" s="33">
        <f>T2820/S2820</f>
        <v/>
      </c>
      <c r="X2820" s="33">
        <f>U2820/S2820</f>
        <v/>
      </c>
      <c r="Y2820" s="4">
        <f>IF(T2820&gt;0,1,0)</f>
        <v/>
      </c>
      <c r="Z2820" s="4">
        <f>INDEX('Job Evaluation'!$I$5:$I$40,MATCH(G2820,'Job Evaluation'!$A$5:$A$40,0))</f>
        <v/>
      </c>
      <c r="AA2820" s="4">
        <f>SUMPRODUCT(($C$2:$C$3444=C2820)*($X$2:$X$3444&lt;X2820))+SUMPRODUCT(($C$2:C2820=C2820)*($X$2:X2820=X2820))</f>
        <v/>
      </c>
      <c r="AB2820" s="4">
        <f>MIN(4,INT((AA2820-1)*4/COUNTIF($C$2:$C$3444,C2820))+1)</f>
        <v/>
      </c>
    </row>
    <row r="2821">
      <c r="A2821" s="5" t="inlineStr">
        <is>
          <t>W03283</t>
        </is>
      </c>
      <c r="B2821" s="5" t="inlineStr">
        <is>
          <t>PL · Kraków</t>
        </is>
      </c>
      <c r="C2821" s="5" t="inlineStr">
        <is>
          <t>PL</t>
        </is>
      </c>
      <c r="D2821" s="5" t="inlineStr">
        <is>
          <t>Krakow</t>
        </is>
      </c>
      <c r="E2821" s="5" t="inlineStr">
        <is>
          <t>Finance</t>
        </is>
      </c>
      <c r="F2821" s="5" t="inlineStr">
        <is>
          <t>L2</t>
        </is>
      </c>
      <c r="G2821" s="5" t="inlineStr">
        <is>
          <t>Finance L2</t>
        </is>
      </c>
      <c r="H2821" s="5" t="inlineStr">
        <is>
          <t>M</t>
        </is>
      </c>
      <c r="I2821" s="5" t="inlineStr">
        <is>
          <t>Permanent</t>
        </is>
      </c>
      <c r="J2821" s="5" t="inlineStr">
        <is>
          <t>Hybrid</t>
        </is>
      </c>
      <c r="K2821" s="5" t="n">
        <v>1</v>
      </c>
      <c r="L2821" s="5" t="n">
        <v>40</v>
      </c>
      <c r="M2821" s="5" t="n">
        <v>3</v>
      </c>
      <c r="N2821" s="41" t="n">
        <v>26850</v>
      </c>
      <c r="O2821" s="41" t="n">
        <v>0</v>
      </c>
      <c r="P2821" s="41" t="n">
        <v>0</v>
      </c>
      <c r="Q2821" s="41" t="n">
        <v>0</v>
      </c>
      <c r="R2821" s="41" t="n">
        <v>0</v>
      </c>
      <c r="S2821" s="28">
        <f>L2821*Settings!$C$7</f>
        <v/>
      </c>
      <c r="T2821" s="34">
        <f>O2821+P2821+Q2821+R2821</f>
        <v/>
      </c>
      <c r="U2821" s="34">
        <f>N2821+T2821</f>
        <v/>
      </c>
      <c r="V2821" s="33">
        <f>N2821/S2821</f>
        <v/>
      </c>
      <c r="W2821" s="33">
        <f>T2821/S2821</f>
        <v/>
      </c>
      <c r="X2821" s="33">
        <f>U2821/S2821</f>
        <v/>
      </c>
      <c r="Y2821" s="4">
        <f>IF(T2821&gt;0,1,0)</f>
        <v/>
      </c>
      <c r="Z2821" s="4">
        <f>INDEX('Job Evaluation'!$I$5:$I$40,MATCH(G2821,'Job Evaluation'!$A$5:$A$40,0))</f>
        <v/>
      </c>
      <c r="AA2821" s="4">
        <f>SUMPRODUCT(($C$2:$C$3444=C2821)*($X$2:$X$3444&lt;X2821))+SUMPRODUCT(($C$2:C2821=C2821)*($X$2:X2821=X2821))</f>
        <v/>
      </c>
      <c r="AB2821" s="4">
        <f>MIN(4,INT((AA2821-1)*4/COUNTIF($C$2:$C$3444,C2821))+1)</f>
        <v/>
      </c>
    </row>
    <row r="2822">
      <c r="A2822" s="5" t="inlineStr">
        <is>
          <t>W03284</t>
        </is>
      </c>
      <c r="B2822" s="5" t="inlineStr">
        <is>
          <t>PL · Kraków</t>
        </is>
      </c>
      <c r="C2822" s="5" t="inlineStr">
        <is>
          <t>PL</t>
        </is>
      </c>
      <c r="D2822" s="5" t="inlineStr">
        <is>
          <t>Krakow</t>
        </is>
      </c>
      <c r="E2822" s="5" t="inlineStr">
        <is>
          <t>Operations</t>
        </is>
      </c>
      <c r="F2822" s="5" t="inlineStr">
        <is>
          <t>L2</t>
        </is>
      </c>
      <c r="G2822" s="5" t="inlineStr">
        <is>
          <t>Operations L2</t>
        </is>
      </c>
      <c r="H2822" s="5" t="inlineStr">
        <is>
          <t>M</t>
        </is>
      </c>
      <c r="I2822" s="5" t="inlineStr">
        <is>
          <t>Fixed-term</t>
        </is>
      </c>
      <c r="J2822" s="5" t="inlineStr">
        <is>
          <t>Hybrid</t>
        </is>
      </c>
      <c r="K2822" s="5" t="n">
        <v>1</v>
      </c>
      <c r="L2822" s="5" t="n">
        <v>40</v>
      </c>
      <c r="M2822" s="5" t="n">
        <v>3</v>
      </c>
      <c r="N2822" s="41" t="n">
        <v>25050</v>
      </c>
      <c r="O2822" s="41" t="n">
        <v>0</v>
      </c>
      <c r="P2822" s="41" t="n">
        <v>0</v>
      </c>
      <c r="Q2822" s="41" t="n">
        <v>0</v>
      </c>
      <c r="R2822" s="41" t="n">
        <v>0</v>
      </c>
      <c r="S2822" s="28">
        <f>L2822*Settings!$C$7</f>
        <v/>
      </c>
      <c r="T2822" s="34">
        <f>O2822+P2822+Q2822+R2822</f>
        <v/>
      </c>
      <c r="U2822" s="34">
        <f>N2822+T2822</f>
        <v/>
      </c>
      <c r="V2822" s="33">
        <f>N2822/S2822</f>
        <v/>
      </c>
      <c r="W2822" s="33">
        <f>T2822/S2822</f>
        <v/>
      </c>
      <c r="X2822" s="33">
        <f>U2822/S2822</f>
        <v/>
      </c>
      <c r="Y2822" s="4">
        <f>IF(T2822&gt;0,1,0)</f>
        <v/>
      </c>
      <c r="Z2822" s="4">
        <f>INDEX('Job Evaluation'!$I$5:$I$40,MATCH(G2822,'Job Evaluation'!$A$5:$A$40,0))</f>
        <v/>
      </c>
      <c r="AA2822" s="4">
        <f>SUMPRODUCT(($C$2:$C$3444=C2822)*($X$2:$X$3444&lt;X2822))+SUMPRODUCT(($C$2:C2822=C2822)*($X$2:X2822=X2822))</f>
        <v/>
      </c>
      <c r="AB2822" s="4">
        <f>MIN(4,INT((AA2822-1)*4/COUNTIF($C$2:$C$3444,C2822))+1)</f>
        <v/>
      </c>
    </row>
    <row r="2823">
      <c r="A2823" s="5" t="inlineStr">
        <is>
          <t>W03285</t>
        </is>
      </c>
      <c r="B2823" s="5" t="inlineStr">
        <is>
          <t>DE · Munich</t>
        </is>
      </c>
      <c r="C2823" s="5" t="inlineStr">
        <is>
          <t>DE</t>
        </is>
      </c>
      <c r="D2823" s="5" t="inlineStr">
        <is>
          <t>Munich</t>
        </is>
      </c>
      <c r="E2823" s="5" t="inlineStr">
        <is>
          <t>Sales</t>
        </is>
      </c>
      <c r="F2823" s="5" t="inlineStr">
        <is>
          <t>L2</t>
        </is>
      </c>
      <c r="G2823" s="5" t="inlineStr">
        <is>
          <t>Sales L2</t>
        </is>
      </c>
      <c r="H2823" s="5" t="inlineStr">
        <is>
          <t>F</t>
        </is>
      </c>
      <c r="I2823" s="5" t="inlineStr">
        <is>
          <t>Fixed-term</t>
        </is>
      </c>
      <c r="J2823" s="5" t="inlineStr">
        <is>
          <t>Onsite</t>
        </is>
      </c>
      <c r="K2823" s="5" t="n">
        <v>1</v>
      </c>
      <c r="L2823" s="5" t="n">
        <v>40</v>
      </c>
      <c r="M2823" s="5" t="n">
        <v>1</v>
      </c>
      <c r="N2823" s="41" t="n">
        <v>51650</v>
      </c>
      <c r="O2823" s="41" t="n">
        <v>0</v>
      </c>
      <c r="P2823" s="41" t="n">
        <v>9730</v>
      </c>
      <c r="Q2823" s="41" t="n">
        <v>0</v>
      </c>
      <c r="R2823" s="41" t="n">
        <v>0</v>
      </c>
      <c r="S2823" s="28">
        <f>L2823*Settings!$C$7</f>
        <v/>
      </c>
      <c r="T2823" s="34">
        <f>O2823+P2823+Q2823+R2823</f>
        <v/>
      </c>
      <c r="U2823" s="34">
        <f>N2823+T2823</f>
        <v/>
      </c>
      <c r="V2823" s="33">
        <f>N2823/S2823</f>
        <v/>
      </c>
      <c r="W2823" s="33">
        <f>T2823/S2823</f>
        <v/>
      </c>
      <c r="X2823" s="33">
        <f>U2823/S2823</f>
        <v/>
      </c>
      <c r="Y2823" s="4">
        <f>IF(T2823&gt;0,1,0)</f>
        <v/>
      </c>
      <c r="Z2823" s="4">
        <f>INDEX('Job Evaluation'!$I$5:$I$40,MATCH(G2823,'Job Evaluation'!$A$5:$A$40,0))</f>
        <v/>
      </c>
      <c r="AA2823" s="4">
        <f>SUMPRODUCT(($C$2:$C$3444=C2823)*($X$2:$X$3444&lt;X2823))+SUMPRODUCT(($C$2:C2823=C2823)*($X$2:X2823=X2823))</f>
        <v/>
      </c>
      <c r="AB2823" s="4">
        <f>MIN(4,INT((AA2823-1)*4/COUNTIF($C$2:$C$3444,C2823))+1)</f>
        <v/>
      </c>
    </row>
    <row r="2824">
      <c r="A2824" s="5" t="inlineStr">
        <is>
          <t>W03286</t>
        </is>
      </c>
      <c r="B2824" s="5" t="inlineStr">
        <is>
          <t>PL · Kraków</t>
        </is>
      </c>
      <c r="C2824" s="5" t="inlineStr">
        <is>
          <t>PL</t>
        </is>
      </c>
      <c r="D2824" s="5" t="inlineStr">
        <is>
          <t>Krakow</t>
        </is>
      </c>
      <c r="E2824" s="5" t="inlineStr">
        <is>
          <t>HR</t>
        </is>
      </c>
      <c r="F2824" s="5" t="inlineStr">
        <is>
          <t>L4</t>
        </is>
      </c>
      <c r="G2824" s="5" t="inlineStr">
        <is>
          <t>HR L4</t>
        </is>
      </c>
      <c r="H2824" s="5" t="inlineStr">
        <is>
          <t>M</t>
        </is>
      </c>
      <c r="I2824" s="5" t="inlineStr">
        <is>
          <t>Permanent</t>
        </is>
      </c>
      <c r="J2824" s="5" t="inlineStr">
        <is>
          <t>Hybrid</t>
        </is>
      </c>
      <c r="K2824" s="5" t="n">
        <v>1</v>
      </c>
      <c r="L2824" s="5" t="n">
        <v>40</v>
      </c>
      <c r="M2824" s="5" t="n">
        <v>3</v>
      </c>
      <c r="N2824" s="41" t="n">
        <v>36800</v>
      </c>
      <c r="O2824" s="41" t="n">
        <v>3250</v>
      </c>
      <c r="P2824" s="41" t="n">
        <v>0</v>
      </c>
      <c r="Q2824" s="41" t="n">
        <v>0</v>
      </c>
      <c r="R2824" s="41" t="n">
        <v>0</v>
      </c>
      <c r="S2824" s="28">
        <f>L2824*Settings!$C$7</f>
        <v/>
      </c>
      <c r="T2824" s="34">
        <f>O2824+P2824+Q2824+R2824</f>
        <v/>
      </c>
      <c r="U2824" s="34">
        <f>N2824+T2824</f>
        <v/>
      </c>
      <c r="V2824" s="33">
        <f>N2824/S2824</f>
        <v/>
      </c>
      <c r="W2824" s="33">
        <f>T2824/S2824</f>
        <v/>
      </c>
      <c r="X2824" s="33">
        <f>U2824/S2824</f>
        <v/>
      </c>
      <c r="Y2824" s="4">
        <f>IF(T2824&gt;0,1,0)</f>
        <v/>
      </c>
      <c r="Z2824" s="4">
        <f>INDEX('Job Evaluation'!$I$5:$I$40,MATCH(G2824,'Job Evaluation'!$A$5:$A$40,0))</f>
        <v/>
      </c>
      <c r="AA2824" s="4">
        <f>SUMPRODUCT(($C$2:$C$3444=C2824)*($X$2:$X$3444&lt;X2824))+SUMPRODUCT(($C$2:C2824=C2824)*($X$2:X2824=X2824))</f>
        <v/>
      </c>
      <c r="AB2824" s="4">
        <f>MIN(4,INT((AA2824-1)*4/COUNTIF($C$2:$C$3444,C2824))+1)</f>
        <v/>
      </c>
    </row>
    <row r="2825">
      <c r="A2825" s="5" t="inlineStr">
        <is>
          <t>W03287</t>
        </is>
      </c>
      <c r="B2825" s="5" t="inlineStr">
        <is>
          <t>IT · Milan</t>
        </is>
      </c>
      <c r="C2825" s="5" t="inlineStr">
        <is>
          <t>IT</t>
        </is>
      </c>
      <c r="D2825" s="5" t="inlineStr">
        <is>
          <t>Milan</t>
        </is>
      </c>
      <c r="E2825" s="5" t="inlineStr">
        <is>
          <t>Finance</t>
        </is>
      </c>
      <c r="F2825" s="5" t="inlineStr">
        <is>
          <t>L5</t>
        </is>
      </c>
      <c r="G2825" s="5" t="inlineStr">
        <is>
          <t>Finance L5</t>
        </is>
      </c>
      <c r="H2825" s="5" t="inlineStr">
        <is>
          <t>F</t>
        </is>
      </c>
      <c r="I2825" s="5" t="inlineStr">
        <is>
          <t>Permanent</t>
        </is>
      </c>
      <c r="J2825" s="5" t="inlineStr">
        <is>
          <t>Hybrid</t>
        </is>
      </c>
      <c r="K2825" s="5" t="n">
        <v>0.8</v>
      </c>
      <c r="L2825" s="5" t="n">
        <v>32</v>
      </c>
      <c r="M2825" s="5" t="n">
        <v>3</v>
      </c>
      <c r="N2825" s="41" t="n">
        <v>68760</v>
      </c>
      <c r="O2825" s="41" t="n">
        <v>7890</v>
      </c>
      <c r="P2825" s="41" t="n">
        <v>0</v>
      </c>
      <c r="Q2825" s="41" t="n">
        <v>0</v>
      </c>
      <c r="R2825" s="41" t="n">
        <v>6000</v>
      </c>
      <c r="S2825" s="28">
        <f>L2825*Settings!$C$7</f>
        <v/>
      </c>
      <c r="T2825" s="34">
        <f>O2825+P2825+Q2825+R2825</f>
        <v/>
      </c>
      <c r="U2825" s="34">
        <f>N2825+T2825</f>
        <v/>
      </c>
      <c r="V2825" s="33">
        <f>N2825/S2825</f>
        <v/>
      </c>
      <c r="W2825" s="33">
        <f>T2825/S2825</f>
        <v/>
      </c>
      <c r="X2825" s="33">
        <f>U2825/S2825</f>
        <v/>
      </c>
      <c r="Y2825" s="4">
        <f>IF(T2825&gt;0,1,0)</f>
        <v/>
      </c>
      <c r="Z2825" s="4">
        <f>INDEX('Job Evaluation'!$I$5:$I$40,MATCH(G2825,'Job Evaluation'!$A$5:$A$40,0))</f>
        <v/>
      </c>
      <c r="AA2825" s="4">
        <f>SUMPRODUCT(($C$2:$C$3444=C2825)*($X$2:$X$3444&lt;X2825))+SUMPRODUCT(($C$2:C2825=C2825)*($X$2:X2825=X2825))</f>
        <v/>
      </c>
      <c r="AB2825" s="4">
        <f>MIN(4,INT((AA2825-1)*4/COUNTIF($C$2:$C$3444,C2825))+1)</f>
        <v/>
      </c>
    </row>
    <row r="2826">
      <c r="A2826" s="5" t="inlineStr">
        <is>
          <t>W03288</t>
        </is>
      </c>
      <c r="B2826" s="5" t="inlineStr">
        <is>
          <t>ES · Barcelona</t>
        </is>
      </c>
      <c r="C2826" s="5" t="inlineStr">
        <is>
          <t>ES</t>
        </is>
      </c>
      <c r="D2826" s="5" t="inlineStr">
        <is>
          <t>Barcelona</t>
        </is>
      </c>
      <c r="E2826" s="5" t="inlineStr">
        <is>
          <t>HR</t>
        </is>
      </c>
      <c r="F2826" s="5" t="inlineStr">
        <is>
          <t>L4</t>
        </is>
      </c>
      <c r="G2826" s="5" t="inlineStr">
        <is>
          <t>HR L4</t>
        </is>
      </c>
      <c r="H2826" s="5" t="inlineStr">
        <is>
          <t>F</t>
        </is>
      </c>
      <c r="I2826" s="5" t="inlineStr">
        <is>
          <t>Permanent</t>
        </is>
      </c>
      <c r="J2826" s="5" t="inlineStr">
        <is>
          <t>Onsite</t>
        </is>
      </c>
      <c r="K2826" s="5" t="n">
        <v>1</v>
      </c>
      <c r="L2826" s="5" t="n">
        <v>40</v>
      </c>
      <c r="M2826" s="5" t="n">
        <v>3</v>
      </c>
      <c r="N2826" s="41" t="n">
        <v>68850</v>
      </c>
      <c r="O2826" s="41" t="n">
        <v>5580</v>
      </c>
      <c r="P2826" s="41" t="n">
        <v>0</v>
      </c>
      <c r="Q2826" s="41" t="n">
        <v>0</v>
      </c>
      <c r="R2826" s="41" t="n">
        <v>0</v>
      </c>
      <c r="S2826" s="28">
        <f>L2826*Settings!$C$7</f>
        <v/>
      </c>
      <c r="T2826" s="34">
        <f>O2826+P2826+Q2826+R2826</f>
        <v/>
      </c>
      <c r="U2826" s="34">
        <f>N2826+T2826</f>
        <v/>
      </c>
      <c r="V2826" s="33">
        <f>N2826/S2826</f>
        <v/>
      </c>
      <c r="W2826" s="33">
        <f>T2826/S2826</f>
        <v/>
      </c>
      <c r="X2826" s="33">
        <f>U2826/S2826</f>
        <v/>
      </c>
      <c r="Y2826" s="4">
        <f>IF(T2826&gt;0,1,0)</f>
        <v/>
      </c>
      <c r="Z2826" s="4">
        <f>INDEX('Job Evaluation'!$I$5:$I$40,MATCH(G2826,'Job Evaluation'!$A$5:$A$40,0))</f>
        <v/>
      </c>
      <c r="AA2826" s="4">
        <f>SUMPRODUCT(($C$2:$C$3444=C2826)*($X$2:$X$3444&lt;X2826))+SUMPRODUCT(($C$2:C2826=C2826)*($X$2:X2826=X2826))</f>
        <v/>
      </c>
      <c r="AB2826" s="4">
        <f>MIN(4,INT((AA2826-1)*4/COUNTIF($C$2:$C$3444,C2826))+1)</f>
        <v/>
      </c>
    </row>
    <row r="2827">
      <c r="A2827" s="5" t="inlineStr">
        <is>
          <t>W03289</t>
        </is>
      </c>
      <c r="B2827" s="5" t="inlineStr">
        <is>
          <t>DE · Munich</t>
        </is>
      </c>
      <c r="C2827" s="5" t="inlineStr">
        <is>
          <t>DE</t>
        </is>
      </c>
      <c r="D2827" s="5" t="inlineStr">
        <is>
          <t>Munich</t>
        </is>
      </c>
      <c r="E2827" s="5" t="inlineStr">
        <is>
          <t>Operations</t>
        </is>
      </c>
      <c r="F2827" s="5" t="inlineStr">
        <is>
          <t>L3</t>
        </is>
      </c>
      <c r="G2827" s="5" t="inlineStr">
        <is>
          <t>Operations L3</t>
        </is>
      </c>
      <c r="H2827" s="5" t="inlineStr">
        <is>
          <t>F</t>
        </is>
      </c>
      <c r="I2827" s="5" t="inlineStr">
        <is>
          <t>Permanent</t>
        </is>
      </c>
      <c r="J2827" s="5" t="inlineStr">
        <is>
          <t>Onsite</t>
        </is>
      </c>
      <c r="K2827" s="5" t="n">
        <v>0.8</v>
      </c>
      <c r="L2827" s="5" t="n">
        <v>32</v>
      </c>
      <c r="M2827" s="5" t="n">
        <v>4</v>
      </c>
      <c r="N2827" s="41" t="n">
        <v>40360</v>
      </c>
      <c r="O2827" s="41" t="n">
        <v>2610</v>
      </c>
      <c r="P2827" s="41" t="n">
        <v>0</v>
      </c>
      <c r="Q2827" s="41" t="n">
        <v>1440</v>
      </c>
      <c r="R2827" s="41" t="n">
        <v>0</v>
      </c>
      <c r="S2827" s="28">
        <f>L2827*Settings!$C$7</f>
        <v/>
      </c>
      <c r="T2827" s="34">
        <f>O2827+P2827+Q2827+R2827</f>
        <v/>
      </c>
      <c r="U2827" s="34">
        <f>N2827+T2827</f>
        <v/>
      </c>
      <c r="V2827" s="33">
        <f>N2827/S2827</f>
        <v/>
      </c>
      <c r="W2827" s="33">
        <f>T2827/S2827</f>
        <v/>
      </c>
      <c r="X2827" s="33">
        <f>U2827/S2827</f>
        <v/>
      </c>
      <c r="Y2827" s="4">
        <f>IF(T2827&gt;0,1,0)</f>
        <v/>
      </c>
      <c r="Z2827" s="4">
        <f>INDEX('Job Evaluation'!$I$5:$I$40,MATCH(G2827,'Job Evaluation'!$A$5:$A$40,0))</f>
        <v/>
      </c>
      <c r="AA2827" s="4">
        <f>SUMPRODUCT(($C$2:$C$3444=C2827)*($X$2:$X$3444&lt;X2827))+SUMPRODUCT(($C$2:C2827=C2827)*($X$2:X2827=X2827))</f>
        <v/>
      </c>
      <c r="AB2827" s="4">
        <f>MIN(4,INT((AA2827-1)*4/COUNTIF($C$2:$C$3444,C2827))+1)</f>
        <v/>
      </c>
    </row>
    <row r="2828">
      <c r="A2828" s="5" t="inlineStr">
        <is>
          <t>W03290</t>
        </is>
      </c>
      <c r="B2828" s="5" t="inlineStr">
        <is>
          <t>DE · Munich</t>
        </is>
      </c>
      <c r="C2828" s="5" t="inlineStr">
        <is>
          <t>DE</t>
        </is>
      </c>
      <c r="D2828" s="5" t="inlineStr">
        <is>
          <t>Munich</t>
        </is>
      </c>
      <c r="E2828" s="5" t="inlineStr">
        <is>
          <t>Operations</t>
        </is>
      </c>
      <c r="F2828" s="5" t="inlineStr">
        <is>
          <t>L4</t>
        </is>
      </c>
      <c r="G2828" s="5" t="inlineStr">
        <is>
          <t>Operations L4</t>
        </is>
      </c>
      <c r="H2828" s="5" t="inlineStr">
        <is>
          <t>M</t>
        </is>
      </c>
      <c r="I2828" s="5" t="inlineStr">
        <is>
          <t>Fixed-term</t>
        </is>
      </c>
      <c r="J2828" s="5" t="inlineStr">
        <is>
          <t>Remote</t>
        </is>
      </c>
      <c r="K2828" s="5" t="n">
        <v>1</v>
      </c>
      <c r="L2828" s="5" t="n">
        <v>40</v>
      </c>
      <c r="M2828" s="5" t="n">
        <v>4</v>
      </c>
      <c r="N2828" s="41" t="n">
        <v>65550</v>
      </c>
      <c r="O2828" s="41" t="n">
        <v>7090</v>
      </c>
      <c r="P2828" s="41" t="n">
        <v>0</v>
      </c>
      <c r="Q2828" s="41" t="n">
        <v>0</v>
      </c>
      <c r="R2828" s="41" t="n">
        <v>0</v>
      </c>
      <c r="S2828" s="28">
        <f>L2828*Settings!$C$7</f>
        <v/>
      </c>
      <c r="T2828" s="34">
        <f>O2828+P2828+Q2828+R2828</f>
        <v/>
      </c>
      <c r="U2828" s="34">
        <f>N2828+T2828</f>
        <v/>
      </c>
      <c r="V2828" s="33">
        <f>N2828/S2828</f>
        <v/>
      </c>
      <c r="W2828" s="33">
        <f>T2828/S2828</f>
        <v/>
      </c>
      <c r="X2828" s="33">
        <f>U2828/S2828</f>
        <v/>
      </c>
      <c r="Y2828" s="4">
        <f>IF(T2828&gt;0,1,0)</f>
        <v/>
      </c>
      <c r="Z2828" s="4">
        <f>INDEX('Job Evaluation'!$I$5:$I$40,MATCH(G2828,'Job Evaluation'!$A$5:$A$40,0))</f>
        <v/>
      </c>
      <c r="AA2828" s="4">
        <f>SUMPRODUCT(($C$2:$C$3444=C2828)*($X$2:$X$3444&lt;X2828))+SUMPRODUCT(($C$2:C2828=C2828)*($X$2:X2828=X2828))</f>
        <v/>
      </c>
      <c r="AB2828" s="4">
        <f>MIN(4,INT((AA2828-1)*4/COUNTIF($C$2:$C$3444,C2828))+1)</f>
        <v/>
      </c>
    </row>
    <row r="2829">
      <c r="A2829" s="5" t="inlineStr">
        <is>
          <t>W03291</t>
        </is>
      </c>
      <c r="B2829" s="5" t="inlineStr">
        <is>
          <t>IT · Milan</t>
        </is>
      </c>
      <c r="C2829" s="5" t="inlineStr">
        <is>
          <t>IT</t>
        </is>
      </c>
      <c r="D2829" s="5" t="inlineStr">
        <is>
          <t>Milan</t>
        </is>
      </c>
      <c r="E2829" s="5" t="inlineStr">
        <is>
          <t>Operations</t>
        </is>
      </c>
      <c r="F2829" s="5" t="inlineStr">
        <is>
          <t>L5</t>
        </is>
      </c>
      <c r="G2829" s="5" t="inlineStr">
        <is>
          <t>Operations L5</t>
        </is>
      </c>
      <c r="H2829" s="5" t="inlineStr">
        <is>
          <t>M</t>
        </is>
      </c>
      <c r="I2829" s="5" t="inlineStr">
        <is>
          <t>Permanent</t>
        </is>
      </c>
      <c r="J2829" s="5" t="inlineStr">
        <is>
          <t>Hybrid</t>
        </is>
      </c>
      <c r="K2829" s="5" t="n">
        <v>1</v>
      </c>
      <c r="L2829" s="5" t="n">
        <v>40</v>
      </c>
      <c r="M2829" s="5" t="n">
        <v>2</v>
      </c>
      <c r="N2829" s="41" t="n">
        <v>71700</v>
      </c>
      <c r="O2829" s="41" t="n">
        <v>4260</v>
      </c>
      <c r="P2829" s="41" t="n">
        <v>0</v>
      </c>
      <c r="Q2829" s="41" t="n">
        <v>0</v>
      </c>
      <c r="R2829" s="41" t="n">
        <v>6000</v>
      </c>
      <c r="S2829" s="28">
        <f>L2829*Settings!$C$7</f>
        <v/>
      </c>
      <c r="T2829" s="34">
        <f>O2829+P2829+Q2829+R2829</f>
        <v/>
      </c>
      <c r="U2829" s="34">
        <f>N2829+T2829</f>
        <v/>
      </c>
      <c r="V2829" s="33">
        <f>N2829/S2829</f>
        <v/>
      </c>
      <c r="W2829" s="33">
        <f>T2829/S2829</f>
        <v/>
      </c>
      <c r="X2829" s="33">
        <f>U2829/S2829</f>
        <v/>
      </c>
      <c r="Y2829" s="4">
        <f>IF(T2829&gt;0,1,0)</f>
        <v/>
      </c>
      <c r="Z2829" s="4">
        <f>INDEX('Job Evaluation'!$I$5:$I$40,MATCH(G2829,'Job Evaluation'!$A$5:$A$40,0))</f>
        <v/>
      </c>
      <c r="AA2829" s="4">
        <f>SUMPRODUCT(($C$2:$C$3444=C2829)*($X$2:$X$3444&lt;X2829))+SUMPRODUCT(($C$2:C2829=C2829)*($X$2:X2829=X2829))</f>
        <v/>
      </c>
      <c r="AB2829" s="4">
        <f>MIN(4,INT((AA2829-1)*4/COUNTIF($C$2:$C$3444,C2829))+1)</f>
        <v/>
      </c>
    </row>
    <row r="2830">
      <c r="A2830" s="5" t="inlineStr">
        <is>
          <t>W03292</t>
        </is>
      </c>
      <c r="B2830" s="5" t="inlineStr">
        <is>
          <t>ES · Barcelona</t>
        </is>
      </c>
      <c r="C2830" s="5" t="inlineStr">
        <is>
          <t>ES</t>
        </is>
      </c>
      <c r="D2830" s="5" t="inlineStr">
        <is>
          <t>Barcelona</t>
        </is>
      </c>
      <c r="E2830" s="5" t="inlineStr">
        <is>
          <t>Sales</t>
        </is>
      </c>
      <c r="F2830" s="5" t="inlineStr">
        <is>
          <t>L6</t>
        </is>
      </c>
      <c r="G2830" s="5" t="inlineStr">
        <is>
          <t>Sales L6</t>
        </is>
      </c>
      <c r="H2830" s="5" t="inlineStr">
        <is>
          <t>M</t>
        </is>
      </c>
      <c r="I2830" s="5" t="inlineStr">
        <is>
          <t>Permanent</t>
        </is>
      </c>
      <c r="J2830" s="5" t="inlineStr">
        <is>
          <t>Hybrid</t>
        </is>
      </c>
      <c r="K2830" s="5" t="n">
        <v>1</v>
      </c>
      <c r="L2830" s="5" t="n">
        <v>40</v>
      </c>
      <c r="M2830" s="5" t="n">
        <v>2</v>
      </c>
      <c r="N2830" s="41" t="n">
        <v>96300</v>
      </c>
      <c r="O2830" s="41" t="n">
        <v>9570</v>
      </c>
      <c r="P2830" s="41" t="n">
        <v>17790</v>
      </c>
      <c r="Q2830" s="41" t="n">
        <v>0</v>
      </c>
      <c r="R2830" s="41" t="n">
        <v>5400</v>
      </c>
      <c r="S2830" s="28">
        <f>L2830*Settings!$C$7</f>
        <v/>
      </c>
      <c r="T2830" s="34">
        <f>O2830+P2830+Q2830+R2830</f>
        <v/>
      </c>
      <c r="U2830" s="34">
        <f>N2830+T2830</f>
        <v/>
      </c>
      <c r="V2830" s="33">
        <f>N2830/S2830</f>
        <v/>
      </c>
      <c r="W2830" s="33">
        <f>T2830/S2830</f>
        <v/>
      </c>
      <c r="X2830" s="33">
        <f>U2830/S2830</f>
        <v/>
      </c>
      <c r="Y2830" s="4">
        <f>IF(T2830&gt;0,1,0)</f>
        <v/>
      </c>
      <c r="Z2830" s="4">
        <f>INDEX('Job Evaluation'!$I$5:$I$40,MATCH(G2830,'Job Evaluation'!$A$5:$A$40,0))</f>
        <v/>
      </c>
      <c r="AA2830" s="4">
        <f>SUMPRODUCT(($C$2:$C$3444=C2830)*($X$2:$X$3444&lt;X2830))+SUMPRODUCT(($C$2:C2830=C2830)*($X$2:X2830=X2830))</f>
        <v/>
      </c>
      <c r="AB2830" s="4">
        <f>MIN(4,INT((AA2830-1)*4/COUNTIF($C$2:$C$3444,C2830))+1)</f>
        <v/>
      </c>
    </row>
    <row r="2831">
      <c r="A2831" s="5" t="inlineStr">
        <is>
          <t>W03293</t>
        </is>
      </c>
      <c r="B2831" s="5" t="inlineStr">
        <is>
          <t>PL · Kraków</t>
        </is>
      </c>
      <c r="C2831" s="5" t="inlineStr">
        <is>
          <t>PL</t>
        </is>
      </c>
      <c r="D2831" s="5" t="inlineStr">
        <is>
          <t>Krakow</t>
        </is>
      </c>
      <c r="E2831" s="5" t="inlineStr">
        <is>
          <t>Operations</t>
        </is>
      </c>
      <c r="F2831" s="5" t="inlineStr">
        <is>
          <t>L2</t>
        </is>
      </c>
      <c r="G2831" s="5" t="inlineStr">
        <is>
          <t>Operations L2</t>
        </is>
      </c>
      <c r="H2831" s="5" t="inlineStr">
        <is>
          <t>F</t>
        </is>
      </c>
      <c r="I2831" s="5" t="inlineStr">
        <is>
          <t>Fixed-term</t>
        </is>
      </c>
      <c r="J2831" s="5" t="inlineStr">
        <is>
          <t>Hybrid</t>
        </is>
      </c>
      <c r="K2831" s="5" t="n">
        <v>1</v>
      </c>
      <c r="L2831" s="5" t="n">
        <v>40</v>
      </c>
      <c r="M2831" s="5" t="n">
        <v>3</v>
      </c>
      <c r="N2831" s="41" t="n">
        <v>23500</v>
      </c>
      <c r="O2831" s="41" t="n">
        <v>0</v>
      </c>
      <c r="P2831" s="41" t="n">
        <v>0</v>
      </c>
      <c r="Q2831" s="41" t="n">
        <v>0</v>
      </c>
      <c r="R2831" s="41" t="n">
        <v>0</v>
      </c>
      <c r="S2831" s="28">
        <f>L2831*Settings!$C$7</f>
        <v/>
      </c>
      <c r="T2831" s="34">
        <f>O2831+P2831+Q2831+R2831</f>
        <v/>
      </c>
      <c r="U2831" s="34">
        <f>N2831+T2831</f>
        <v/>
      </c>
      <c r="V2831" s="33">
        <f>N2831/S2831</f>
        <v/>
      </c>
      <c r="W2831" s="33">
        <f>T2831/S2831</f>
        <v/>
      </c>
      <c r="X2831" s="33">
        <f>U2831/S2831</f>
        <v/>
      </c>
      <c r="Y2831" s="4">
        <f>IF(T2831&gt;0,1,0)</f>
        <v/>
      </c>
      <c r="Z2831" s="4">
        <f>INDEX('Job Evaluation'!$I$5:$I$40,MATCH(G2831,'Job Evaluation'!$A$5:$A$40,0))</f>
        <v/>
      </c>
      <c r="AA2831" s="4">
        <f>SUMPRODUCT(($C$2:$C$3444=C2831)*($X$2:$X$3444&lt;X2831))+SUMPRODUCT(($C$2:C2831=C2831)*($X$2:X2831=X2831))</f>
        <v/>
      </c>
      <c r="AB2831" s="4">
        <f>MIN(4,INT((AA2831-1)*4/COUNTIF($C$2:$C$3444,C2831))+1)</f>
        <v/>
      </c>
    </row>
    <row r="2832">
      <c r="A2832" s="5" t="inlineStr">
        <is>
          <t>W03294</t>
        </is>
      </c>
      <c r="B2832" s="5" t="inlineStr">
        <is>
          <t>IT · Milan</t>
        </is>
      </c>
      <c r="C2832" s="5" t="inlineStr">
        <is>
          <t>IT</t>
        </is>
      </c>
      <c r="D2832" s="5" t="inlineStr">
        <is>
          <t>Milan</t>
        </is>
      </c>
      <c r="E2832" s="5" t="inlineStr">
        <is>
          <t>Finance</t>
        </is>
      </c>
      <c r="F2832" s="5" t="inlineStr">
        <is>
          <t>L3</t>
        </is>
      </c>
      <c r="G2832" s="5" t="inlineStr">
        <is>
          <t>Finance L3</t>
        </is>
      </c>
      <c r="H2832" s="5" t="inlineStr">
        <is>
          <t>M</t>
        </is>
      </c>
      <c r="I2832" s="5" t="inlineStr">
        <is>
          <t>Fixed-term</t>
        </is>
      </c>
      <c r="J2832" s="5" t="inlineStr">
        <is>
          <t>Onsite</t>
        </is>
      </c>
      <c r="K2832" s="5" t="n">
        <v>1</v>
      </c>
      <c r="L2832" s="5" t="n">
        <v>40</v>
      </c>
      <c r="M2832" s="5" t="n">
        <v>3</v>
      </c>
      <c r="N2832" s="41" t="n">
        <v>51300</v>
      </c>
      <c r="O2832" s="41" t="n">
        <v>2370</v>
      </c>
      <c r="P2832" s="41" t="n">
        <v>0</v>
      </c>
      <c r="Q2832" s="41" t="n">
        <v>0</v>
      </c>
      <c r="R2832" s="41" t="n">
        <v>0</v>
      </c>
      <c r="S2832" s="28">
        <f>L2832*Settings!$C$7</f>
        <v/>
      </c>
      <c r="T2832" s="34">
        <f>O2832+P2832+Q2832+R2832</f>
        <v/>
      </c>
      <c r="U2832" s="34">
        <f>N2832+T2832</f>
        <v/>
      </c>
      <c r="V2832" s="33">
        <f>N2832/S2832</f>
        <v/>
      </c>
      <c r="W2832" s="33">
        <f>T2832/S2832</f>
        <v/>
      </c>
      <c r="X2832" s="33">
        <f>U2832/S2832</f>
        <v/>
      </c>
      <c r="Y2832" s="4">
        <f>IF(T2832&gt;0,1,0)</f>
        <v/>
      </c>
      <c r="Z2832" s="4">
        <f>INDEX('Job Evaluation'!$I$5:$I$40,MATCH(G2832,'Job Evaluation'!$A$5:$A$40,0))</f>
        <v/>
      </c>
      <c r="AA2832" s="4">
        <f>SUMPRODUCT(($C$2:$C$3444=C2832)*($X$2:$X$3444&lt;X2832))+SUMPRODUCT(($C$2:C2832=C2832)*($X$2:X2832=X2832))</f>
        <v/>
      </c>
      <c r="AB2832" s="4">
        <f>MIN(4,INT((AA2832-1)*4/COUNTIF($C$2:$C$3444,C2832))+1)</f>
        <v/>
      </c>
    </row>
    <row r="2833">
      <c r="A2833" s="5" t="inlineStr">
        <is>
          <t>W03295</t>
        </is>
      </c>
      <c r="B2833" s="5" t="inlineStr">
        <is>
          <t>IT · Milan</t>
        </is>
      </c>
      <c r="C2833" s="5" t="inlineStr">
        <is>
          <t>IT</t>
        </is>
      </c>
      <c r="D2833" s="5" t="inlineStr">
        <is>
          <t>Milan</t>
        </is>
      </c>
      <c r="E2833" s="5" t="inlineStr">
        <is>
          <t>Operations</t>
        </is>
      </c>
      <c r="F2833" s="5" t="inlineStr">
        <is>
          <t>L2</t>
        </is>
      </c>
      <c r="G2833" s="5" t="inlineStr">
        <is>
          <t>Operations L2</t>
        </is>
      </c>
      <c r="H2833" s="5" t="inlineStr">
        <is>
          <t>M</t>
        </is>
      </c>
      <c r="I2833" s="5" t="inlineStr">
        <is>
          <t>Fixed-term</t>
        </is>
      </c>
      <c r="J2833" s="5" t="inlineStr">
        <is>
          <t>Hybrid</t>
        </is>
      </c>
      <c r="K2833" s="5" t="n">
        <v>1</v>
      </c>
      <c r="L2833" s="5" t="n">
        <v>40</v>
      </c>
      <c r="M2833" s="5" t="n">
        <v>1</v>
      </c>
      <c r="N2833" s="41" t="n">
        <v>30250</v>
      </c>
      <c r="O2833" s="41" t="n">
        <v>0</v>
      </c>
      <c r="P2833" s="41" t="n">
        <v>0</v>
      </c>
      <c r="Q2833" s="41" t="n">
        <v>0</v>
      </c>
      <c r="R2833" s="41" t="n">
        <v>0</v>
      </c>
      <c r="S2833" s="28">
        <f>L2833*Settings!$C$7</f>
        <v/>
      </c>
      <c r="T2833" s="34">
        <f>O2833+P2833+Q2833+R2833</f>
        <v/>
      </c>
      <c r="U2833" s="34">
        <f>N2833+T2833</f>
        <v/>
      </c>
      <c r="V2833" s="33">
        <f>N2833/S2833</f>
        <v/>
      </c>
      <c r="W2833" s="33">
        <f>T2833/S2833</f>
        <v/>
      </c>
      <c r="X2833" s="33">
        <f>U2833/S2833</f>
        <v/>
      </c>
      <c r="Y2833" s="4">
        <f>IF(T2833&gt;0,1,0)</f>
        <v/>
      </c>
      <c r="Z2833" s="4">
        <f>INDEX('Job Evaluation'!$I$5:$I$40,MATCH(G2833,'Job Evaluation'!$A$5:$A$40,0))</f>
        <v/>
      </c>
      <c r="AA2833" s="4">
        <f>SUMPRODUCT(($C$2:$C$3444=C2833)*($X$2:$X$3444&lt;X2833))+SUMPRODUCT(($C$2:C2833=C2833)*($X$2:X2833=X2833))</f>
        <v/>
      </c>
      <c r="AB2833" s="4">
        <f>MIN(4,INT((AA2833-1)*4/COUNTIF($C$2:$C$3444,C2833))+1)</f>
        <v/>
      </c>
    </row>
    <row r="2834">
      <c r="A2834" s="5" t="inlineStr">
        <is>
          <t>W03298</t>
        </is>
      </c>
      <c r="B2834" s="5" t="inlineStr">
        <is>
          <t>PL · Kraków</t>
        </is>
      </c>
      <c r="C2834" s="5" t="inlineStr">
        <is>
          <t>PL</t>
        </is>
      </c>
      <c r="D2834" s="5" t="inlineStr">
        <is>
          <t>Krakow</t>
        </is>
      </c>
      <c r="E2834" s="5" t="inlineStr">
        <is>
          <t>Tech</t>
        </is>
      </c>
      <c r="F2834" s="5" t="inlineStr">
        <is>
          <t>L4</t>
        </is>
      </c>
      <c r="G2834" s="5" t="inlineStr">
        <is>
          <t>Tech L4</t>
        </is>
      </c>
      <c r="H2834" s="5" t="inlineStr">
        <is>
          <t>M</t>
        </is>
      </c>
      <c r="I2834" s="5" t="inlineStr">
        <is>
          <t>Permanent</t>
        </is>
      </c>
      <c r="J2834" s="5" t="inlineStr">
        <is>
          <t>Hybrid</t>
        </is>
      </c>
      <c r="K2834" s="5" t="n">
        <v>0.8</v>
      </c>
      <c r="L2834" s="5" t="n">
        <v>32</v>
      </c>
      <c r="M2834" s="5" t="n">
        <v>3</v>
      </c>
      <c r="N2834" s="41" t="n">
        <v>38960</v>
      </c>
      <c r="O2834" s="41" t="n">
        <v>3310</v>
      </c>
      <c r="P2834" s="41" t="n">
        <v>0</v>
      </c>
      <c r="Q2834" s="41" t="n">
        <v>0</v>
      </c>
      <c r="R2834" s="41" t="n">
        <v>0</v>
      </c>
      <c r="S2834" s="28">
        <f>L2834*Settings!$C$7</f>
        <v/>
      </c>
      <c r="T2834" s="34">
        <f>O2834+P2834+Q2834+R2834</f>
        <v/>
      </c>
      <c r="U2834" s="34">
        <f>N2834+T2834</f>
        <v/>
      </c>
      <c r="V2834" s="33">
        <f>N2834/S2834</f>
        <v/>
      </c>
      <c r="W2834" s="33">
        <f>T2834/S2834</f>
        <v/>
      </c>
      <c r="X2834" s="33">
        <f>U2834/S2834</f>
        <v/>
      </c>
      <c r="Y2834" s="4">
        <f>IF(T2834&gt;0,1,0)</f>
        <v/>
      </c>
      <c r="Z2834" s="4">
        <f>INDEX('Job Evaluation'!$I$5:$I$40,MATCH(G2834,'Job Evaluation'!$A$5:$A$40,0))</f>
        <v/>
      </c>
      <c r="AA2834" s="4">
        <f>SUMPRODUCT(($C$2:$C$3444=C2834)*($X$2:$X$3444&lt;X2834))+SUMPRODUCT(($C$2:C2834=C2834)*($X$2:X2834=X2834))</f>
        <v/>
      </c>
      <c r="AB2834" s="4">
        <f>MIN(4,INT((AA2834-1)*4/COUNTIF($C$2:$C$3444,C2834))+1)</f>
        <v/>
      </c>
    </row>
    <row r="2835">
      <c r="A2835" s="5" t="inlineStr">
        <is>
          <t>W03300</t>
        </is>
      </c>
      <c r="B2835" s="5" t="inlineStr">
        <is>
          <t>PL · Kraków</t>
        </is>
      </c>
      <c r="C2835" s="5" t="inlineStr">
        <is>
          <t>PL</t>
        </is>
      </c>
      <c r="D2835" s="5" t="inlineStr">
        <is>
          <t>Krakow</t>
        </is>
      </c>
      <c r="E2835" s="5" t="inlineStr">
        <is>
          <t>Tech</t>
        </is>
      </c>
      <c r="F2835" s="5" t="inlineStr">
        <is>
          <t>L6</t>
        </is>
      </c>
      <c r="G2835" s="5" t="inlineStr">
        <is>
          <t>Tech L6</t>
        </is>
      </c>
      <c r="H2835" s="5" t="inlineStr">
        <is>
          <t>F</t>
        </is>
      </c>
      <c r="I2835" s="5" t="inlineStr">
        <is>
          <t>Permanent</t>
        </is>
      </c>
      <c r="J2835" s="5" t="inlineStr">
        <is>
          <t>Hybrid</t>
        </is>
      </c>
      <c r="K2835" s="5" t="n">
        <v>1</v>
      </c>
      <c r="L2835" s="5" t="n">
        <v>40</v>
      </c>
      <c r="M2835" s="5" t="n">
        <v>3</v>
      </c>
      <c r="N2835" s="41" t="n">
        <v>122300</v>
      </c>
      <c r="O2835" s="41" t="n">
        <v>24010</v>
      </c>
      <c r="P2835" s="41" t="n">
        <v>0</v>
      </c>
      <c r="Q2835" s="41" t="n">
        <v>0</v>
      </c>
      <c r="R2835" s="41" t="n">
        <v>4200</v>
      </c>
      <c r="S2835" s="28">
        <f>L2835*Settings!$C$7</f>
        <v/>
      </c>
      <c r="T2835" s="34">
        <f>O2835+P2835+Q2835+R2835</f>
        <v/>
      </c>
      <c r="U2835" s="34">
        <f>N2835+T2835</f>
        <v/>
      </c>
      <c r="V2835" s="33">
        <f>N2835/S2835</f>
        <v/>
      </c>
      <c r="W2835" s="33">
        <f>T2835/S2835</f>
        <v/>
      </c>
      <c r="X2835" s="33">
        <f>U2835/S2835</f>
        <v/>
      </c>
      <c r="Y2835" s="4">
        <f>IF(T2835&gt;0,1,0)</f>
        <v/>
      </c>
      <c r="Z2835" s="4">
        <f>INDEX('Job Evaluation'!$I$5:$I$40,MATCH(G2835,'Job Evaluation'!$A$5:$A$40,0))</f>
        <v/>
      </c>
      <c r="AA2835" s="4">
        <f>SUMPRODUCT(($C$2:$C$3444=C2835)*($X$2:$X$3444&lt;X2835))+SUMPRODUCT(($C$2:C2835=C2835)*($X$2:X2835=X2835))</f>
        <v/>
      </c>
      <c r="AB2835" s="4">
        <f>MIN(4,INT((AA2835-1)*4/COUNTIF($C$2:$C$3444,C2835))+1)</f>
        <v/>
      </c>
    </row>
    <row r="2836">
      <c r="A2836" s="5" t="inlineStr">
        <is>
          <t>W03301</t>
        </is>
      </c>
      <c r="B2836" s="5" t="inlineStr">
        <is>
          <t>ES · Barcelona</t>
        </is>
      </c>
      <c r="C2836" s="5" t="inlineStr">
        <is>
          <t>ES</t>
        </is>
      </c>
      <c r="D2836" s="5" t="inlineStr">
        <is>
          <t>Barcelona</t>
        </is>
      </c>
      <c r="E2836" s="5" t="inlineStr">
        <is>
          <t>Tech</t>
        </is>
      </c>
      <c r="F2836" s="5" t="inlineStr">
        <is>
          <t>L3</t>
        </is>
      </c>
      <c r="G2836" s="5" t="inlineStr">
        <is>
          <t>Tech L3</t>
        </is>
      </c>
      <c r="H2836" s="5" t="inlineStr">
        <is>
          <t>M</t>
        </is>
      </c>
      <c r="I2836" s="5" t="inlineStr">
        <is>
          <t>Fixed-term</t>
        </is>
      </c>
      <c r="J2836" s="5" t="inlineStr">
        <is>
          <t>Remote</t>
        </is>
      </c>
      <c r="K2836" s="5" t="n">
        <v>1</v>
      </c>
      <c r="L2836" s="5" t="n">
        <v>40</v>
      </c>
      <c r="M2836" s="5" t="n">
        <v>3</v>
      </c>
      <c r="N2836" s="41" t="n">
        <v>55050</v>
      </c>
      <c r="O2836" s="41" t="n">
        <v>2970</v>
      </c>
      <c r="P2836" s="41" t="n">
        <v>0</v>
      </c>
      <c r="Q2836" s="41" t="n">
        <v>0</v>
      </c>
      <c r="R2836" s="41" t="n">
        <v>0</v>
      </c>
      <c r="S2836" s="28">
        <f>L2836*Settings!$C$7</f>
        <v/>
      </c>
      <c r="T2836" s="34">
        <f>O2836+P2836+Q2836+R2836</f>
        <v/>
      </c>
      <c r="U2836" s="34">
        <f>N2836+T2836</f>
        <v/>
      </c>
      <c r="V2836" s="33">
        <f>N2836/S2836</f>
        <v/>
      </c>
      <c r="W2836" s="33">
        <f>T2836/S2836</f>
        <v/>
      </c>
      <c r="X2836" s="33">
        <f>U2836/S2836</f>
        <v/>
      </c>
      <c r="Y2836" s="4">
        <f>IF(T2836&gt;0,1,0)</f>
        <v/>
      </c>
      <c r="Z2836" s="4">
        <f>INDEX('Job Evaluation'!$I$5:$I$40,MATCH(G2836,'Job Evaluation'!$A$5:$A$40,0))</f>
        <v/>
      </c>
      <c r="AA2836" s="4">
        <f>SUMPRODUCT(($C$2:$C$3444=C2836)*($X$2:$X$3444&lt;X2836))+SUMPRODUCT(($C$2:C2836=C2836)*($X$2:X2836=X2836))</f>
        <v/>
      </c>
      <c r="AB2836" s="4">
        <f>MIN(4,INT((AA2836-1)*4/COUNTIF($C$2:$C$3444,C2836))+1)</f>
        <v/>
      </c>
    </row>
    <row r="2837">
      <c r="A2837" s="5" t="inlineStr">
        <is>
          <t>W03302</t>
        </is>
      </c>
      <c r="B2837" s="5" t="inlineStr">
        <is>
          <t>DE · Munich</t>
        </is>
      </c>
      <c r="C2837" s="5" t="inlineStr">
        <is>
          <t>DE</t>
        </is>
      </c>
      <c r="D2837" s="5" t="inlineStr">
        <is>
          <t>Munich</t>
        </is>
      </c>
      <c r="E2837" s="5" t="inlineStr">
        <is>
          <t>Sales</t>
        </is>
      </c>
      <c r="F2837" s="5" t="inlineStr">
        <is>
          <t>L4</t>
        </is>
      </c>
      <c r="G2837" s="5" t="inlineStr">
        <is>
          <t>Sales L4</t>
        </is>
      </c>
      <c r="H2837" s="5" t="inlineStr">
        <is>
          <t>F</t>
        </is>
      </c>
      <c r="I2837" s="5" t="inlineStr">
        <is>
          <t>Fixed-term</t>
        </is>
      </c>
      <c r="J2837" s="5" t="inlineStr">
        <is>
          <t>Hybrid</t>
        </is>
      </c>
      <c r="K2837" s="5" t="n">
        <v>1</v>
      </c>
      <c r="L2837" s="5" t="n">
        <v>40</v>
      </c>
      <c r="M2837" s="5" t="n">
        <v>3</v>
      </c>
      <c r="N2837" s="41" t="n">
        <v>73750</v>
      </c>
      <c r="O2837" s="41" t="n">
        <v>5710</v>
      </c>
      <c r="P2837" s="41" t="n">
        <v>9800</v>
      </c>
      <c r="Q2837" s="41" t="n">
        <v>0</v>
      </c>
      <c r="R2837" s="41" t="n">
        <v>0</v>
      </c>
      <c r="S2837" s="28">
        <f>L2837*Settings!$C$7</f>
        <v/>
      </c>
      <c r="T2837" s="34">
        <f>O2837+P2837+Q2837+R2837</f>
        <v/>
      </c>
      <c r="U2837" s="34">
        <f>N2837+T2837</f>
        <v/>
      </c>
      <c r="V2837" s="33">
        <f>N2837/S2837</f>
        <v/>
      </c>
      <c r="W2837" s="33">
        <f>T2837/S2837</f>
        <v/>
      </c>
      <c r="X2837" s="33">
        <f>U2837/S2837</f>
        <v/>
      </c>
      <c r="Y2837" s="4">
        <f>IF(T2837&gt;0,1,0)</f>
        <v/>
      </c>
      <c r="Z2837" s="4">
        <f>INDEX('Job Evaluation'!$I$5:$I$40,MATCH(G2837,'Job Evaluation'!$A$5:$A$40,0))</f>
        <v/>
      </c>
      <c r="AA2837" s="4">
        <f>SUMPRODUCT(($C$2:$C$3444=C2837)*($X$2:$X$3444&lt;X2837))+SUMPRODUCT(($C$2:C2837=C2837)*($X$2:X2837=X2837))</f>
        <v/>
      </c>
      <c r="AB2837" s="4">
        <f>MIN(4,INT((AA2837-1)*4/COUNTIF($C$2:$C$3444,C2837))+1)</f>
        <v/>
      </c>
    </row>
    <row r="2838">
      <c r="A2838" s="5" t="inlineStr">
        <is>
          <t>W03304</t>
        </is>
      </c>
      <c r="B2838" s="5" t="inlineStr">
        <is>
          <t>IT · Milan</t>
        </is>
      </c>
      <c r="C2838" s="5" t="inlineStr">
        <is>
          <t>IT</t>
        </is>
      </c>
      <c r="D2838" s="5" t="inlineStr">
        <is>
          <t>Milan</t>
        </is>
      </c>
      <c r="E2838" s="5" t="inlineStr">
        <is>
          <t>Operations</t>
        </is>
      </c>
      <c r="F2838" s="5" t="inlineStr">
        <is>
          <t>L3</t>
        </is>
      </c>
      <c r="G2838" s="5" t="inlineStr">
        <is>
          <t>Operations L3</t>
        </is>
      </c>
      <c r="H2838" s="5" t="inlineStr">
        <is>
          <t>F</t>
        </is>
      </c>
      <c r="I2838" s="5" t="inlineStr">
        <is>
          <t>Permanent</t>
        </is>
      </c>
      <c r="J2838" s="5" t="inlineStr">
        <is>
          <t>Hybrid</t>
        </is>
      </c>
      <c r="K2838" s="5" t="n">
        <v>1</v>
      </c>
      <c r="L2838" s="5" t="n">
        <v>40</v>
      </c>
      <c r="M2838" s="5" t="n">
        <v>4</v>
      </c>
      <c r="N2838" s="41" t="n">
        <v>45000</v>
      </c>
      <c r="O2838" s="41" t="n">
        <v>2760</v>
      </c>
      <c r="P2838" s="41" t="n">
        <v>0</v>
      </c>
      <c r="Q2838" s="41" t="n">
        <v>0</v>
      </c>
      <c r="R2838" s="41" t="n">
        <v>0</v>
      </c>
      <c r="S2838" s="28">
        <f>L2838*Settings!$C$7</f>
        <v/>
      </c>
      <c r="T2838" s="34">
        <f>O2838+P2838+Q2838+R2838</f>
        <v/>
      </c>
      <c r="U2838" s="34">
        <f>N2838+T2838</f>
        <v/>
      </c>
      <c r="V2838" s="33">
        <f>N2838/S2838</f>
        <v/>
      </c>
      <c r="W2838" s="33">
        <f>T2838/S2838</f>
        <v/>
      </c>
      <c r="X2838" s="33">
        <f>U2838/S2838</f>
        <v/>
      </c>
      <c r="Y2838" s="4">
        <f>IF(T2838&gt;0,1,0)</f>
        <v/>
      </c>
      <c r="Z2838" s="4">
        <f>INDEX('Job Evaluation'!$I$5:$I$40,MATCH(G2838,'Job Evaluation'!$A$5:$A$40,0))</f>
        <v/>
      </c>
      <c r="AA2838" s="4">
        <f>SUMPRODUCT(($C$2:$C$3444=C2838)*($X$2:$X$3444&lt;X2838))+SUMPRODUCT(($C$2:C2838=C2838)*($X$2:X2838=X2838))</f>
        <v/>
      </c>
      <c r="AB2838" s="4">
        <f>MIN(4,INT((AA2838-1)*4/COUNTIF($C$2:$C$3444,C2838))+1)</f>
        <v/>
      </c>
    </row>
    <row r="2839">
      <c r="A2839" s="5" t="inlineStr">
        <is>
          <t>W03305</t>
        </is>
      </c>
      <c r="B2839" s="5" t="inlineStr">
        <is>
          <t>ES · Barcelona</t>
        </is>
      </c>
      <c r="C2839" s="5" t="inlineStr">
        <is>
          <t>ES</t>
        </is>
      </c>
      <c r="D2839" s="5" t="inlineStr">
        <is>
          <t>Barcelona</t>
        </is>
      </c>
      <c r="E2839" s="5" t="inlineStr">
        <is>
          <t>Sales</t>
        </is>
      </c>
      <c r="F2839" s="5" t="inlineStr">
        <is>
          <t>L1</t>
        </is>
      </c>
      <c r="G2839" s="5" t="inlineStr">
        <is>
          <t>Sales L1</t>
        </is>
      </c>
      <c r="H2839" s="5" t="inlineStr">
        <is>
          <t>F</t>
        </is>
      </c>
      <c r="I2839" s="5" t="inlineStr">
        <is>
          <t>Permanent</t>
        </is>
      </c>
      <c r="J2839" s="5" t="inlineStr">
        <is>
          <t>Onsite</t>
        </is>
      </c>
      <c r="K2839" s="5" t="n">
        <v>1</v>
      </c>
      <c r="L2839" s="5" t="n">
        <v>40</v>
      </c>
      <c r="M2839" s="5" t="n">
        <v>4</v>
      </c>
      <c r="N2839" s="41" t="n">
        <v>27000</v>
      </c>
      <c r="O2839" s="41" t="n">
        <v>0</v>
      </c>
      <c r="P2839" s="41" t="n">
        <v>3520</v>
      </c>
      <c r="Q2839" s="41" t="n">
        <v>0</v>
      </c>
      <c r="R2839" s="41" t="n">
        <v>0</v>
      </c>
      <c r="S2839" s="28">
        <f>L2839*Settings!$C$7</f>
        <v/>
      </c>
      <c r="T2839" s="34">
        <f>O2839+P2839+Q2839+R2839</f>
        <v/>
      </c>
      <c r="U2839" s="34">
        <f>N2839+T2839</f>
        <v/>
      </c>
      <c r="V2839" s="33">
        <f>N2839/S2839</f>
        <v/>
      </c>
      <c r="W2839" s="33">
        <f>T2839/S2839</f>
        <v/>
      </c>
      <c r="X2839" s="33">
        <f>U2839/S2839</f>
        <v/>
      </c>
      <c r="Y2839" s="4">
        <f>IF(T2839&gt;0,1,0)</f>
        <v/>
      </c>
      <c r="Z2839" s="4">
        <f>INDEX('Job Evaluation'!$I$5:$I$40,MATCH(G2839,'Job Evaluation'!$A$5:$A$40,0))</f>
        <v/>
      </c>
      <c r="AA2839" s="4">
        <f>SUMPRODUCT(($C$2:$C$3444=C2839)*($X$2:$X$3444&lt;X2839))+SUMPRODUCT(($C$2:C2839=C2839)*($X$2:X2839=X2839))</f>
        <v/>
      </c>
      <c r="AB2839" s="4">
        <f>MIN(4,INT((AA2839-1)*4/COUNTIF($C$2:$C$3444,C2839))+1)</f>
        <v/>
      </c>
    </row>
    <row r="2840">
      <c r="A2840" s="5" t="inlineStr">
        <is>
          <t>W03306</t>
        </is>
      </c>
      <c r="B2840" s="5" t="inlineStr">
        <is>
          <t>DE · Munich</t>
        </is>
      </c>
      <c r="C2840" s="5" t="inlineStr">
        <is>
          <t>DE</t>
        </is>
      </c>
      <c r="D2840" s="5" t="inlineStr">
        <is>
          <t>Munich</t>
        </is>
      </c>
      <c r="E2840" s="5" t="inlineStr">
        <is>
          <t>Finance</t>
        </is>
      </c>
      <c r="F2840" s="5" t="inlineStr">
        <is>
          <t>L3</t>
        </is>
      </c>
      <c r="G2840" s="5" t="inlineStr">
        <is>
          <t>Finance L3</t>
        </is>
      </c>
      <c r="H2840" s="5" t="inlineStr">
        <is>
          <t>M</t>
        </is>
      </c>
      <c r="I2840" s="5" t="inlineStr">
        <is>
          <t>Permanent</t>
        </is>
      </c>
      <c r="J2840" s="5" t="inlineStr">
        <is>
          <t>Hybrid</t>
        </is>
      </c>
      <c r="K2840" s="5" t="n">
        <v>1</v>
      </c>
      <c r="L2840" s="5" t="n">
        <v>40</v>
      </c>
      <c r="M2840" s="5" t="n">
        <v>4</v>
      </c>
      <c r="N2840" s="41" t="n">
        <v>65500</v>
      </c>
      <c r="O2840" s="41" t="n">
        <v>4380</v>
      </c>
      <c r="P2840" s="41" t="n">
        <v>0</v>
      </c>
      <c r="Q2840" s="41" t="n">
        <v>0</v>
      </c>
      <c r="R2840" s="41" t="n">
        <v>0</v>
      </c>
      <c r="S2840" s="28">
        <f>L2840*Settings!$C$7</f>
        <v/>
      </c>
      <c r="T2840" s="34">
        <f>O2840+P2840+Q2840+R2840</f>
        <v/>
      </c>
      <c r="U2840" s="34">
        <f>N2840+T2840</f>
        <v/>
      </c>
      <c r="V2840" s="33">
        <f>N2840/S2840</f>
        <v/>
      </c>
      <c r="W2840" s="33">
        <f>T2840/S2840</f>
        <v/>
      </c>
      <c r="X2840" s="33">
        <f>U2840/S2840</f>
        <v/>
      </c>
      <c r="Y2840" s="4">
        <f>IF(T2840&gt;0,1,0)</f>
        <v/>
      </c>
      <c r="Z2840" s="4">
        <f>INDEX('Job Evaluation'!$I$5:$I$40,MATCH(G2840,'Job Evaluation'!$A$5:$A$40,0))</f>
        <v/>
      </c>
      <c r="AA2840" s="4">
        <f>SUMPRODUCT(($C$2:$C$3444=C2840)*($X$2:$X$3444&lt;X2840))+SUMPRODUCT(($C$2:C2840=C2840)*($X$2:X2840=X2840))</f>
        <v/>
      </c>
      <c r="AB2840" s="4">
        <f>MIN(4,INT((AA2840-1)*4/COUNTIF($C$2:$C$3444,C2840))+1)</f>
        <v/>
      </c>
    </row>
    <row r="2841">
      <c r="A2841" s="5" t="inlineStr">
        <is>
          <t>W03307</t>
        </is>
      </c>
      <c r="B2841" s="5" t="inlineStr">
        <is>
          <t>IT · Milan</t>
        </is>
      </c>
      <c r="C2841" s="5" t="inlineStr">
        <is>
          <t>IT</t>
        </is>
      </c>
      <c r="D2841" s="5" t="inlineStr">
        <is>
          <t>Milan</t>
        </is>
      </c>
      <c r="E2841" s="5" t="inlineStr">
        <is>
          <t>HR</t>
        </is>
      </c>
      <c r="F2841" s="5" t="inlineStr">
        <is>
          <t>L6</t>
        </is>
      </c>
      <c r="G2841" s="5" t="inlineStr">
        <is>
          <t>HR L6</t>
        </is>
      </c>
      <c r="H2841" s="5" t="inlineStr">
        <is>
          <t>M</t>
        </is>
      </c>
      <c r="I2841" s="5" t="inlineStr">
        <is>
          <t>Permanent</t>
        </is>
      </c>
      <c r="J2841" s="5" t="inlineStr">
        <is>
          <t>Hybrid</t>
        </is>
      </c>
      <c r="K2841" s="5" t="n">
        <v>1</v>
      </c>
      <c r="L2841" s="5" t="n">
        <v>40</v>
      </c>
      <c r="M2841" s="5" t="n">
        <v>3</v>
      </c>
      <c r="N2841" s="41" t="n">
        <v>110750</v>
      </c>
      <c r="O2841" s="41" t="n">
        <v>20230</v>
      </c>
      <c r="P2841" s="41" t="n">
        <v>0</v>
      </c>
      <c r="Q2841" s="41" t="n">
        <v>0</v>
      </c>
      <c r="R2841" s="41" t="n">
        <v>6000</v>
      </c>
      <c r="S2841" s="28">
        <f>L2841*Settings!$C$7</f>
        <v/>
      </c>
      <c r="T2841" s="34">
        <f>O2841+P2841+Q2841+R2841</f>
        <v/>
      </c>
      <c r="U2841" s="34">
        <f>N2841+T2841</f>
        <v/>
      </c>
      <c r="V2841" s="33">
        <f>N2841/S2841</f>
        <v/>
      </c>
      <c r="W2841" s="33">
        <f>T2841/S2841</f>
        <v/>
      </c>
      <c r="X2841" s="33">
        <f>U2841/S2841</f>
        <v/>
      </c>
      <c r="Y2841" s="4">
        <f>IF(T2841&gt;0,1,0)</f>
        <v/>
      </c>
      <c r="Z2841" s="4">
        <f>INDEX('Job Evaluation'!$I$5:$I$40,MATCH(G2841,'Job Evaluation'!$A$5:$A$40,0))</f>
        <v/>
      </c>
      <c r="AA2841" s="4">
        <f>SUMPRODUCT(($C$2:$C$3444=C2841)*($X$2:$X$3444&lt;X2841))+SUMPRODUCT(($C$2:C2841=C2841)*($X$2:X2841=X2841))</f>
        <v/>
      </c>
      <c r="AB2841" s="4">
        <f>MIN(4,INT((AA2841-1)*4/COUNTIF($C$2:$C$3444,C2841))+1)</f>
        <v/>
      </c>
    </row>
    <row r="2842">
      <c r="A2842" s="5" t="inlineStr">
        <is>
          <t>W03308</t>
        </is>
      </c>
      <c r="B2842" s="5" t="inlineStr">
        <is>
          <t>DE · Munich</t>
        </is>
      </c>
      <c r="C2842" s="5" t="inlineStr">
        <is>
          <t>DE</t>
        </is>
      </c>
      <c r="D2842" s="5" t="inlineStr">
        <is>
          <t>Munich</t>
        </is>
      </c>
      <c r="E2842" s="5" t="inlineStr">
        <is>
          <t>Customer Service</t>
        </is>
      </c>
      <c r="F2842" s="5" t="inlineStr">
        <is>
          <t>L2</t>
        </is>
      </c>
      <c r="G2842" s="5" t="inlineStr">
        <is>
          <t>Customer Service L2</t>
        </is>
      </c>
      <c r="H2842" s="5" t="inlineStr">
        <is>
          <t>F</t>
        </is>
      </c>
      <c r="I2842" s="5" t="inlineStr">
        <is>
          <t>Permanent</t>
        </is>
      </c>
      <c r="J2842" s="5" t="inlineStr">
        <is>
          <t>Hybrid</t>
        </is>
      </c>
      <c r="K2842" s="5" t="n">
        <v>1</v>
      </c>
      <c r="L2842" s="5" t="n">
        <v>40</v>
      </c>
      <c r="M2842" s="5" t="n">
        <v>3</v>
      </c>
      <c r="N2842" s="41" t="n">
        <v>39300</v>
      </c>
      <c r="O2842" s="41" t="n">
        <v>0</v>
      </c>
      <c r="P2842" s="41" t="n">
        <v>0</v>
      </c>
      <c r="Q2842" s="41" t="n">
        <v>0</v>
      </c>
      <c r="R2842" s="41" t="n">
        <v>0</v>
      </c>
      <c r="S2842" s="28">
        <f>L2842*Settings!$C$7</f>
        <v/>
      </c>
      <c r="T2842" s="34">
        <f>O2842+P2842+Q2842+R2842</f>
        <v/>
      </c>
      <c r="U2842" s="34">
        <f>N2842+T2842</f>
        <v/>
      </c>
      <c r="V2842" s="33">
        <f>N2842/S2842</f>
        <v/>
      </c>
      <c r="W2842" s="33">
        <f>T2842/S2842</f>
        <v/>
      </c>
      <c r="X2842" s="33">
        <f>U2842/S2842</f>
        <v/>
      </c>
      <c r="Y2842" s="4">
        <f>IF(T2842&gt;0,1,0)</f>
        <v/>
      </c>
      <c r="Z2842" s="4">
        <f>INDEX('Job Evaluation'!$I$5:$I$40,MATCH(G2842,'Job Evaluation'!$A$5:$A$40,0))</f>
        <v/>
      </c>
      <c r="AA2842" s="4">
        <f>SUMPRODUCT(($C$2:$C$3444=C2842)*($X$2:$X$3444&lt;X2842))+SUMPRODUCT(($C$2:C2842=C2842)*($X$2:X2842=X2842))</f>
        <v/>
      </c>
      <c r="AB2842" s="4">
        <f>MIN(4,INT((AA2842-1)*4/COUNTIF($C$2:$C$3444,C2842))+1)</f>
        <v/>
      </c>
    </row>
    <row r="2843">
      <c r="A2843" s="5" t="inlineStr">
        <is>
          <t>W03309</t>
        </is>
      </c>
      <c r="B2843" s="5" t="inlineStr">
        <is>
          <t>IT · Milan</t>
        </is>
      </c>
      <c r="C2843" s="5" t="inlineStr">
        <is>
          <t>IT</t>
        </is>
      </c>
      <c r="D2843" s="5" t="inlineStr">
        <is>
          <t>Milan</t>
        </is>
      </c>
      <c r="E2843" s="5" t="inlineStr">
        <is>
          <t>Customer Service</t>
        </is>
      </c>
      <c r="F2843" s="5" t="inlineStr">
        <is>
          <t>L1</t>
        </is>
      </c>
      <c r="G2843" s="5" t="inlineStr">
        <is>
          <t>Customer Service L1</t>
        </is>
      </c>
      <c r="H2843" s="5" t="inlineStr">
        <is>
          <t>F</t>
        </is>
      </c>
      <c r="I2843" s="5" t="inlineStr">
        <is>
          <t>Permanent</t>
        </is>
      </c>
      <c r="J2843" s="5" t="inlineStr">
        <is>
          <t>Onsite</t>
        </is>
      </c>
      <c r="K2843" s="5" t="n">
        <v>1</v>
      </c>
      <c r="L2843" s="5" t="n">
        <v>40</v>
      </c>
      <c r="M2843" s="5" t="n">
        <v>3</v>
      </c>
      <c r="N2843" s="41" t="n">
        <v>25650</v>
      </c>
      <c r="O2843" s="41" t="n">
        <v>0</v>
      </c>
      <c r="P2843" s="41" t="n">
        <v>0</v>
      </c>
      <c r="Q2843" s="41" t="n">
        <v>1320</v>
      </c>
      <c r="R2843" s="41" t="n">
        <v>0</v>
      </c>
      <c r="S2843" s="28">
        <f>L2843*Settings!$C$7</f>
        <v/>
      </c>
      <c r="T2843" s="34">
        <f>O2843+P2843+Q2843+R2843</f>
        <v/>
      </c>
      <c r="U2843" s="34">
        <f>N2843+T2843</f>
        <v/>
      </c>
      <c r="V2843" s="33">
        <f>N2843/S2843</f>
        <v/>
      </c>
      <c r="W2843" s="33">
        <f>T2843/S2843</f>
        <v/>
      </c>
      <c r="X2843" s="33">
        <f>U2843/S2843</f>
        <v/>
      </c>
      <c r="Y2843" s="4">
        <f>IF(T2843&gt;0,1,0)</f>
        <v/>
      </c>
      <c r="Z2843" s="4">
        <f>INDEX('Job Evaluation'!$I$5:$I$40,MATCH(G2843,'Job Evaluation'!$A$5:$A$40,0))</f>
        <v/>
      </c>
      <c r="AA2843" s="4">
        <f>SUMPRODUCT(($C$2:$C$3444=C2843)*($X$2:$X$3444&lt;X2843))+SUMPRODUCT(($C$2:C2843=C2843)*($X$2:X2843=X2843))</f>
        <v/>
      </c>
      <c r="AB2843" s="4">
        <f>MIN(4,INT((AA2843-1)*4/COUNTIF($C$2:$C$3444,C2843))+1)</f>
        <v/>
      </c>
    </row>
    <row r="2844">
      <c r="A2844" s="5" t="inlineStr">
        <is>
          <t>W03310</t>
        </is>
      </c>
      <c r="B2844" s="5" t="inlineStr">
        <is>
          <t>DE · Munich</t>
        </is>
      </c>
      <c r="C2844" s="5" t="inlineStr">
        <is>
          <t>DE</t>
        </is>
      </c>
      <c r="D2844" s="5" t="inlineStr">
        <is>
          <t>Munich</t>
        </is>
      </c>
      <c r="E2844" s="5" t="inlineStr">
        <is>
          <t>HR</t>
        </is>
      </c>
      <c r="F2844" s="5" t="inlineStr">
        <is>
          <t>L1</t>
        </is>
      </c>
      <c r="G2844" s="5" t="inlineStr">
        <is>
          <t>HR L1</t>
        </is>
      </c>
      <c r="H2844" s="5" t="inlineStr">
        <is>
          <t>F</t>
        </is>
      </c>
      <c r="I2844" s="5" t="inlineStr">
        <is>
          <t>Permanent</t>
        </is>
      </c>
      <c r="J2844" s="5" t="inlineStr">
        <is>
          <t>Hybrid</t>
        </is>
      </c>
      <c r="K2844" s="5" t="n">
        <v>1</v>
      </c>
      <c r="L2844" s="5" t="n">
        <v>40</v>
      </c>
      <c r="M2844" s="5" t="n">
        <v>4</v>
      </c>
      <c r="N2844" s="41" t="n">
        <v>43450</v>
      </c>
      <c r="O2844" s="41" t="n">
        <v>0</v>
      </c>
      <c r="P2844" s="41" t="n">
        <v>0</v>
      </c>
      <c r="Q2844" s="41" t="n">
        <v>0</v>
      </c>
      <c r="R2844" s="41" t="n">
        <v>0</v>
      </c>
      <c r="S2844" s="28">
        <f>L2844*Settings!$C$7</f>
        <v/>
      </c>
      <c r="T2844" s="34">
        <f>O2844+P2844+Q2844+R2844</f>
        <v/>
      </c>
      <c r="U2844" s="34">
        <f>N2844+T2844</f>
        <v/>
      </c>
      <c r="V2844" s="33">
        <f>N2844/S2844</f>
        <v/>
      </c>
      <c r="W2844" s="33">
        <f>T2844/S2844</f>
        <v/>
      </c>
      <c r="X2844" s="33">
        <f>U2844/S2844</f>
        <v/>
      </c>
      <c r="Y2844" s="4">
        <f>IF(T2844&gt;0,1,0)</f>
        <v/>
      </c>
      <c r="Z2844" s="4">
        <f>INDEX('Job Evaluation'!$I$5:$I$40,MATCH(G2844,'Job Evaluation'!$A$5:$A$40,0))</f>
        <v/>
      </c>
      <c r="AA2844" s="4">
        <f>SUMPRODUCT(($C$2:$C$3444=C2844)*($X$2:$X$3444&lt;X2844))+SUMPRODUCT(($C$2:C2844=C2844)*($X$2:X2844=X2844))</f>
        <v/>
      </c>
      <c r="AB2844" s="4">
        <f>MIN(4,INT((AA2844-1)*4/COUNTIF($C$2:$C$3444,C2844))+1)</f>
        <v/>
      </c>
    </row>
    <row r="2845">
      <c r="A2845" s="5" t="inlineStr">
        <is>
          <t>W03313</t>
        </is>
      </c>
      <c r="B2845" s="5" t="inlineStr">
        <is>
          <t>PL · Kraków</t>
        </is>
      </c>
      <c r="C2845" s="5" t="inlineStr">
        <is>
          <t>PL</t>
        </is>
      </c>
      <c r="D2845" s="5" t="inlineStr">
        <is>
          <t>Krakow</t>
        </is>
      </c>
      <c r="E2845" s="5" t="inlineStr">
        <is>
          <t>Customer Service</t>
        </is>
      </c>
      <c r="F2845" s="5" t="inlineStr">
        <is>
          <t>L2</t>
        </is>
      </c>
      <c r="G2845" s="5" t="inlineStr">
        <is>
          <t>Customer Service L2</t>
        </is>
      </c>
      <c r="H2845" s="5" t="inlineStr">
        <is>
          <t>M</t>
        </is>
      </c>
      <c r="I2845" s="5" t="inlineStr">
        <is>
          <t>Permanent</t>
        </is>
      </c>
      <c r="J2845" s="5" t="inlineStr">
        <is>
          <t>Hybrid</t>
        </is>
      </c>
      <c r="K2845" s="5" t="n">
        <v>1</v>
      </c>
      <c r="L2845" s="5" t="n">
        <v>40</v>
      </c>
      <c r="M2845" s="5" t="n">
        <v>3</v>
      </c>
      <c r="N2845" s="41" t="n">
        <v>23650</v>
      </c>
      <c r="O2845" s="41" t="n">
        <v>0</v>
      </c>
      <c r="P2845" s="41" t="n">
        <v>0</v>
      </c>
      <c r="Q2845" s="41" t="n">
        <v>0</v>
      </c>
      <c r="R2845" s="41" t="n">
        <v>0</v>
      </c>
      <c r="S2845" s="28">
        <f>L2845*Settings!$C$7</f>
        <v/>
      </c>
      <c r="T2845" s="34">
        <f>O2845+P2845+Q2845+R2845</f>
        <v/>
      </c>
      <c r="U2845" s="34">
        <f>N2845+T2845</f>
        <v/>
      </c>
      <c r="V2845" s="33">
        <f>N2845/S2845</f>
        <v/>
      </c>
      <c r="W2845" s="33">
        <f>T2845/S2845</f>
        <v/>
      </c>
      <c r="X2845" s="33">
        <f>U2845/S2845</f>
        <v/>
      </c>
      <c r="Y2845" s="4">
        <f>IF(T2845&gt;0,1,0)</f>
        <v/>
      </c>
      <c r="Z2845" s="4">
        <f>INDEX('Job Evaluation'!$I$5:$I$40,MATCH(G2845,'Job Evaluation'!$A$5:$A$40,0))</f>
        <v/>
      </c>
      <c r="AA2845" s="4">
        <f>SUMPRODUCT(($C$2:$C$3444=C2845)*($X$2:$X$3444&lt;X2845))+SUMPRODUCT(($C$2:C2845=C2845)*($X$2:X2845=X2845))</f>
        <v/>
      </c>
      <c r="AB2845" s="4">
        <f>MIN(4,INT((AA2845-1)*4/COUNTIF($C$2:$C$3444,C2845))+1)</f>
        <v/>
      </c>
    </row>
    <row r="2846">
      <c r="A2846" s="5" t="inlineStr">
        <is>
          <t>W03314</t>
        </is>
      </c>
      <c r="B2846" s="5" t="inlineStr">
        <is>
          <t>DE · Munich</t>
        </is>
      </c>
      <c r="C2846" s="5" t="inlineStr">
        <is>
          <t>DE</t>
        </is>
      </c>
      <c r="D2846" s="5" t="inlineStr">
        <is>
          <t>Munich</t>
        </is>
      </c>
      <c r="E2846" s="5" t="inlineStr">
        <is>
          <t>Customer Service</t>
        </is>
      </c>
      <c r="F2846" s="5" t="inlineStr">
        <is>
          <t>L5</t>
        </is>
      </c>
      <c r="G2846" s="5" t="inlineStr">
        <is>
          <t>Customer Service L5</t>
        </is>
      </c>
      <c r="H2846" s="5" t="inlineStr">
        <is>
          <t>M</t>
        </is>
      </c>
      <c r="I2846" s="5" t="inlineStr">
        <is>
          <t>Permanent</t>
        </is>
      </c>
      <c r="J2846" s="5" t="inlineStr">
        <is>
          <t>Hybrid</t>
        </is>
      </c>
      <c r="K2846" s="5" t="n">
        <v>1</v>
      </c>
      <c r="L2846" s="5" t="n">
        <v>40</v>
      </c>
      <c r="M2846" s="5" t="n">
        <v>3</v>
      </c>
      <c r="N2846" s="41" t="n">
        <v>95950</v>
      </c>
      <c r="O2846" s="41" t="n">
        <v>10220</v>
      </c>
      <c r="P2846" s="41" t="n">
        <v>0</v>
      </c>
      <c r="Q2846" s="41" t="n">
        <v>0</v>
      </c>
      <c r="R2846" s="41" t="n">
        <v>7200</v>
      </c>
      <c r="S2846" s="28">
        <f>L2846*Settings!$C$7</f>
        <v/>
      </c>
      <c r="T2846" s="34">
        <f>O2846+P2846+Q2846+R2846</f>
        <v/>
      </c>
      <c r="U2846" s="34">
        <f>N2846+T2846</f>
        <v/>
      </c>
      <c r="V2846" s="33">
        <f>N2846/S2846</f>
        <v/>
      </c>
      <c r="W2846" s="33">
        <f>T2846/S2846</f>
        <v/>
      </c>
      <c r="X2846" s="33">
        <f>U2846/S2846</f>
        <v/>
      </c>
      <c r="Y2846" s="4">
        <f>IF(T2846&gt;0,1,0)</f>
        <v/>
      </c>
      <c r="Z2846" s="4">
        <f>INDEX('Job Evaluation'!$I$5:$I$40,MATCH(G2846,'Job Evaluation'!$A$5:$A$40,0))</f>
        <v/>
      </c>
      <c r="AA2846" s="4">
        <f>SUMPRODUCT(($C$2:$C$3444=C2846)*($X$2:$X$3444&lt;X2846))+SUMPRODUCT(($C$2:C2846=C2846)*($X$2:X2846=X2846))</f>
        <v/>
      </c>
      <c r="AB2846" s="4">
        <f>MIN(4,INT((AA2846-1)*4/COUNTIF($C$2:$C$3444,C2846))+1)</f>
        <v/>
      </c>
    </row>
    <row r="2847">
      <c r="A2847" s="5" t="inlineStr">
        <is>
          <t>W03315</t>
        </is>
      </c>
      <c r="B2847" s="5" t="inlineStr">
        <is>
          <t>PL · Kraków</t>
        </is>
      </c>
      <c r="C2847" s="5" t="inlineStr">
        <is>
          <t>PL</t>
        </is>
      </c>
      <c r="D2847" s="5" t="inlineStr">
        <is>
          <t>Krakow</t>
        </is>
      </c>
      <c r="E2847" s="5" t="inlineStr">
        <is>
          <t>Customer Service</t>
        </is>
      </c>
      <c r="F2847" s="5" t="inlineStr">
        <is>
          <t>L6</t>
        </is>
      </c>
      <c r="G2847" s="5" t="inlineStr">
        <is>
          <t>Customer Service L6</t>
        </is>
      </c>
      <c r="H2847" s="5" t="inlineStr">
        <is>
          <t>F</t>
        </is>
      </c>
      <c r="I2847" s="5" t="inlineStr">
        <is>
          <t>Fixed-term</t>
        </is>
      </c>
      <c r="J2847" s="5" t="inlineStr">
        <is>
          <t>Onsite</t>
        </is>
      </c>
      <c r="K2847" s="5" t="n">
        <v>1</v>
      </c>
      <c r="L2847" s="5" t="n">
        <v>40</v>
      </c>
      <c r="M2847" s="5" t="n">
        <v>3</v>
      </c>
      <c r="N2847" s="41" t="n">
        <v>76550</v>
      </c>
      <c r="O2847" s="41" t="n">
        <v>14810</v>
      </c>
      <c r="P2847" s="41" t="n">
        <v>0</v>
      </c>
      <c r="Q2847" s="41" t="n">
        <v>0</v>
      </c>
      <c r="R2847" s="41" t="n">
        <v>4200</v>
      </c>
      <c r="S2847" s="28">
        <f>L2847*Settings!$C$7</f>
        <v/>
      </c>
      <c r="T2847" s="34">
        <f>O2847+P2847+Q2847+R2847</f>
        <v/>
      </c>
      <c r="U2847" s="34">
        <f>N2847+T2847</f>
        <v/>
      </c>
      <c r="V2847" s="33">
        <f>N2847/S2847</f>
        <v/>
      </c>
      <c r="W2847" s="33">
        <f>T2847/S2847</f>
        <v/>
      </c>
      <c r="X2847" s="33">
        <f>U2847/S2847</f>
        <v/>
      </c>
      <c r="Y2847" s="4">
        <f>IF(T2847&gt;0,1,0)</f>
        <v/>
      </c>
      <c r="Z2847" s="4">
        <f>INDEX('Job Evaluation'!$I$5:$I$40,MATCH(G2847,'Job Evaluation'!$A$5:$A$40,0))</f>
        <v/>
      </c>
      <c r="AA2847" s="4">
        <f>SUMPRODUCT(($C$2:$C$3444=C2847)*($X$2:$X$3444&lt;X2847))+SUMPRODUCT(($C$2:C2847=C2847)*($X$2:X2847=X2847))</f>
        <v/>
      </c>
      <c r="AB2847" s="4">
        <f>MIN(4,INT((AA2847-1)*4/COUNTIF($C$2:$C$3444,C2847))+1)</f>
        <v/>
      </c>
    </row>
    <row r="2848">
      <c r="A2848" s="5" t="inlineStr">
        <is>
          <t>W03316</t>
        </is>
      </c>
      <c r="B2848" s="5" t="inlineStr">
        <is>
          <t>IT · Milan</t>
        </is>
      </c>
      <c r="C2848" s="5" t="inlineStr">
        <is>
          <t>IT</t>
        </is>
      </c>
      <c r="D2848" s="5" t="inlineStr">
        <is>
          <t>Milan</t>
        </is>
      </c>
      <c r="E2848" s="5" t="inlineStr">
        <is>
          <t>Customer Service</t>
        </is>
      </c>
      <c r="F2848" s="5" t="inlineStr">
        <is>
          <t>L1</t>
        </is>
      </c>
      <c r="G2848" s="5" t="inlineStr">
        <is>
          <t>Customer Service L1</t>
        </is>
      </c>
      <c r="H2848" s="5" t="inlineStr">
        <is>
          <t>F</t>
        </is>
      </c>
      <c r="I2848" s="5" t="inlineStr">
        <is>
          <t>Permanent</t>
        </is>
      </c>
      <c r="J2848" s="5" t="inlineStr">
        <is>
          <t>Hybrid</t>
        </is>
      </c>
      <c r="K2848" s="5" t="n">
        <v>0.8</v>
      </c>
      <c r="L2848" s="5" t="n">
        <v>32</v>
      </c>
      <c r="M2848" s="5" t="n">
        <v>3</v>
      </c>
      <c r="N2848" s="41" t="n">
        <v>15520</v>
      </c>
      <c r="O2848" s="41" t="n">
        <v>0</v>
      </c>
      <c r="P2848" s="41" t="n">
        <v>0</v>
      </c>
      <c r="Q2848" s="41" t="n">
        <v>0</v>
      </c>
      <c r="R2848" s="41" t="n">
        <v>0</v>
      </c>
      <c r="S2848" s="28">
        <f>L2848*Settings!$C$7</f>
        <v/>
      </c>
      <c r="T2848" s="34">
        <f>O2848+P2848+Q2848+R2848</f>
        <v/>
      </c>
      <c r="U2848" s="34">
        <f>N2848+T2848</f>
        <v/>
      </c>
      <c r="V2848" s="33">
        <f>N2848/S2848</f>
        <v/>
      </c>
      <c r="W2848" s="33">
        <f>T2848/S2848</f>
        <v/>
      </c>
      <c r="X2848" s="33">
        <f>U2848/S2848</f>
        <v/>
      </c>
      <c r="Y2848" s="4">
        <f>IF(T2848&gt;0,1,0)</f>
        <v/>
      </c>
      <c r="Z2848" s="4">
        <f>INDEX('Job Evaluation'!$I$5:$I$40,MATCH(G2848,'Job Evaluation'!$A$5:$A$40,0))</f>
        <v/>
      </c>
      <c r="AA2848" s="4">
        <f>SUMPRODUCT(($C$2:$C$3444=C2848)*($X$2:$X$3444&lt;X2848))+SUMPRODUCT(($C$2:C2848=C2848)*($X$2:X2848=X2848))</f>
        <v/>
      </c>
      <c r="AB2848" s="4">
        <f>MIN(4,INT((AA2848-1)*4/COUNTIF($C$2:$C$3444,C2848))+1)</f>
        <v/>
      </c>
    </row>
    <row r="2849">
      <c r="A2849" s="5" t="inlineStr">
        <is>
          <t>W03317</t>
        </is>
      </c>
      <c r="B2849" s="5" t="inlineStr">
        <is>
          <t>PL · Kraków</t>
        </is>
      </c>
      <c r="C2849" s="5" t="inlineStr">
        <is>
          <t>PL</t>
        </is>
      </c>
      <c r="D2849" s="5" t="inlineStr">
        <is>
          <t>Krakow</t>
        </is>
      </c>
      <c r="E2849" s="5" t="inlineStr">
        <is>
          <t>Finance</t>
        </is>
      </c>
      <c r="F2849" s="5" t="inlineStr">
        <is>
          <t>L5</t>
        </is>
      </c>
      <c r="G2849" s="5" t="inlineStr">
        <is>
          <t>Finance L5</t>
        </is>
      </c>
      <c r="H2849" s="5" t="inlineStr">
        <is>
          <t>F</t>
        </is>
      </c>
      <c r="I2849" s="5" t="inlineStr">
        <is>
          <t>Fixed-term</t>
        </is>
      </c>
      <c r="J2849" s="5" t="inlineStr">
        <is>
          <t>Remote</t>
        </is>
      </c>
      <c r="K2849" s="5" t="n">
        <v>1</v>
      </c>
      <c r="L2849" s="5" t="n">
        <v>40</v>
      </c>
      <c r="M2849" s="5" t="n">
        <v>3</v>
      </c>
      <c r="N2849" s="41" t="n">
        <v>60950</v>
      </c>
      <c r="O2849" s="41" t="n">
        <v>7430</v>
      </c>
      <c r="P2849" s="41" t="n">
        <v>0</v>
      </c>
      <c r="Q2849" s="41" t="n">
        <v>0</v>
      </c>
      <c r="R2849" s="41" t="n">
        <v>4200</v>
      </c>
      <c r="S2849" s="28">
        <f>L2849*Settings!$C$7</f>
        <v/>
      </c>
      <c r="T2849" s="34">
        <f>O2849+P2849+Q2849+R2849</f>
        <v/>
      </c>
      <c r="U2849" s="34">
        <f>N2849+T2849</f>
        <v/>
      </c>
      <c r="V2849" s="33">
        <f>N2849/S2849</f>
        <v/>
      </c>
      <c r="W2849" s="33">
        <f>T2849/S2849</f>
        <v/>
      </c>
      <c r="X2849" s="33">
        <f>U2849/S2849</f>
        <v/>
      </c>
      <c r="Y2849" s="4">
        <f>IF(T2849&gt;0,1,0)</f>
        <v/>
      </c>
      <c r="Z2849" s="4">
        <f>INDEX('Job Evaluation'!$I$5:$I$40,MATCH(G2849,'Job Evaluation'!$A$5:$A$40,0))</f>
        <v/>
      </c>
      <c r="AA2849" s="4">
        <f>SUMPRODUCT(($C$2:$C$3444=C2849)*($X$2:$X$3444&lt;X2849))+SUMPRODUCT(($C$2:C2849=C2849)*($X$2:X2849=X2849))</f>
        <v/>
      </c>
      <c r="AB2849" s="4">
        <f>MIN(4,INT((AA2849-1)*4/COUNTIF($C$2:$C$3444,C2849))+1)</f>
        <v/>
      </c>
    </row>
    <row r="2850">
      <c r="A2850" s="5" t="inlineStr">
        <is>
          <t>W03318</t>
        </is>
      </c>
      <c r="B2850" s="5" t="inlineStr">
        <is>
          <t>IT · Milan</t>
        </is>
      </c>
      <c r="C2850" s="5" t="inlineStr">
        <is>
          <t>IT</t>
        </is>
      </c>
      <c r="D2850" s="5" t="inlineStr">
        <is>
          <t>Milan</t>
        </is>
      </c>
      <c r="E2850" s="5" t="inlineStr">
        <is>
          <t>Customer Service</t>
        </is>
      </c>
      <c r="F2850" s="5" t="inlineStr">
        <is>
          <t>L6</t>
        </is>
      </c>
      <c r="G2850" s="5" t="inlineStr">
        <is>
          <t>Customer Service L6</t>
        </is>
      </c>
      <c r="H2850" s="5" t="inlineStr">
        <is>
          <t>M</t>
        </is>
      </c>
      <c r="I2850" s="5" t="inlineStr">
        <is>
          <t>Fixed-term</t>
        </is>
      </c>
      <c r="J2850" s="5" t="inlineStr">
        <is>
          <t>Hybrid</t>
        </is>
      </c>
      <c r="K2850" s="5" t="n">
        <v>1</v>
      </c>
      <c r="L2850" s="5" t="n">
        <v>40</v>
      </c>
      <c r="M2850" s="5" t="n">
        <v>3</v>
      </c>
      <c r="N2850" s="41" t="n">
        <v>90900</v>
      </c>
      <c r="O2850" s="41" t="n">
        <v>17540</v>
      </c>
      <c r="P2850" s="41" t="n">
        <v>0</v>
      </c>
      <c r="Q2850" s="41" t="n">
        <v>0</v>
      </c>
      <c r="R2850" s="41" t="n">
        <v>6000</v>
      </c>
      <c r="S2850" s="28">
        <f>L2850*Settings!$C$7</f>
        <v/>
      </c>
      <c r="T2850" s="34">
        <f>O2850+P2850+Q2850+R2850</f>
        <v/>
      </c>
      <c r="U2850" s="34">
        <f>N2850+T2850</f>
        <v/>
      </c>
      <c r="V2850" s="33">
        <f>N2850/S2850</f>
        <v/>
      </c>
      <c r="W2850" s="33">
        <f>T2850/S2850</f>
        <v/>
      </c>
      <c r="X2850" s="33">
        <f>U2850/S2850</f>
        <v/>
      </c>
      <c r="Y2850" s="4">
        <f>IF(T2850&gt;0,1,0)</f>
        <v/>
      </c>
      <c r="Z2850" s="4">
        <f>INDEX('Job Evaluation'!$I$5:$I$40,MATCH(G2850,'Job Evaluation'!$A$5:$A$40,0))</f>
        <v/>
      </c>
      <c r="AA2850" s="4">
        <f>SUMPRODUCT(($C$2:$C$3444=C2850)*($X$2:$X$3444&lt;X2850))+SUMPRODUCT(($C$2:C2850=C2850)*($X$2:X2850=X2850))</f>
        <v/>
      </c>
      <c r="AB2850" s="4">
        <f>MIN(4,INT((AA2850-1)*4/COUNTIF($C$2:$C$3444,C2850))+1)</f>
        <v/>
      </c>
    </row>
    <row r="2851">
      <c r="A2851" s="5" t="inlineStr">
        <is>
          <t>W03319</t>
        </is>
      </c>
      <c r="B2851" s="5" t="inlineStr">
        <is>
          <t>ES · Barcelona</t>
        </is>
      </c>
      <c r="C2851" s="5" t="inlineStr">
        <is>
          <t>ES</t>
        </is>
      </c>
      <c r="D2851" s="5" t="inlineStr">
        <is>
          <t>Barcelona</t>
        </is>
      </c>
      <c r="E2851" s="5" t="inlineStr">
        <is>
          <t>HR</t>
        </is>
      </c>
      <c r="F2851" s="5" t="inlineStr">
        <is>
          <t>L3</t>
        </is>
      </c>
      <c r="G2851" s="5" t="inlineStr">
        <is>
          <t>HR L3</t>
        </is>
      </c>
      <c r="H2851" s="5" t="inlineStr">
        <is>
          <t>M</t>
        </is>
      </c>
      <c r="I2851" s="5" t="inlineStr">
        <is>
          <t>Permanent</t>
        </is>
      </c>
      <c r="J2851" s="5" t="inlineStr">
        <is>
          <t>Hybrid</t>
        </is>
      </c>
      <c r="K2851" s="5" t="n">
        <v>1</v>
      </c>
      <c r="L2851" s="5" t="n">
        <v>40</v>
      </c>
      <c r="M2851" s="5" t="n">
        <v>4</v>
      </c>
      <c r="N2851" s="41" t="n">
        <v>39700</v>
      </c>
      <c r="O2851" s="41" t="n">
        <v>2550</v>
      </c>
      <c r="P2851" s="41" t="n">
        <v>0</v>
      </c>
      <c r="Q2851" s="41" t="n">
        <v>0</v>
      </c>
      <c r="R2851" s="41" t="n">
        <v>0</v>
      </c>
      <c r="S2851" s="28">
        <f>L2851*Settings!$C$7</f>
        <v/>
      </c>
      <c r="T2851" s="34">
        <f>O2851+P2851+Q2851+R2851</f>
        <v/>
      </c>
      <c r="U2851" s="34">
        <f>N2851+T2851</f>
        <v/>
      </c>
      <c r="V2851" s="33">
        <f>N2851/S2851</f>
        <v/>
      </c>
      <c r="W2851" s="33">
        <f>T2851/S2851</f>
        <v/>
      </c>
      <c r="X2851" s="33">
        <f>U2851/S2851</f>
        <v/>
      </c>
      <c r="Y2851" s="4">
        <f>IF(T2851&gt;0,1,0)</f>
        <v/>
      </c>
      <c r="Z2851" s="4">
        <f>INDEX('Job Evaluation'!$I$5:$I$40,MATCH(G2851,'Job Evaluation'!$A$5:$A$40,0))</f>
        <v/>
      </c>
      <c r="AA2851" s="4">
        <f>SUMPRODUCT(($C$2:$C$3444=C2851)*($X$2:$X$3444&lt;X2851))+SUMPRODUCT(($C$2:C2851=C2851)*($X$2:X2851=X2851))</f>
        <v/>
      </c>
      <c r="AB2851" s="4">
        <f>MIN(4,INT((AA2851-1)*4/COUNTIF($C$2:$C$3444,C2851))+1)</f>
        <v/>
      </c>
    </row>
    <row r="2852">
      <c r="A2852" s="5" t="inlineStr">
        <is>
          <t>W03320</t>
        </is>
      </c>
      <c r="B2852" s="5" t="inlineStr">
        <is>
          <t>PL · Kraków</t>
        </is>
      </c>
      <c r="C2852" s="5" t="inlineStr">
        <is>
          <t>PL</t>
        </is>
      </c>
      <c r="D2852" s="5" t="inlineStr">
        <is>
          <t>Krakow</t>
        </is>
      </c>
      <c r="E2852" s="5" t="inlineStr">
        <is>
          <t>HR</t>
        </is>
      </c>
      <c r="F2852" s="5" t="inlineStr">
        <is>
          <t>L4</t>
        </is>
      </c>
      <c r="G2852" s="5" t="inlineStr">
        <is>
          <t>HR L4</t>
        </is>
      </c>
      <c r="H2852" s="5" t="inlineStr">
        <is>
          <t>M</t>
        </is>
      </c>
      <c r="I2852" s="5" t="inlineStr">
        <is>
          <t>Permanent</t>
        </is>
      </c>
      <c r="J2852" s="5" t="inlineStr">
        <is>
          <t>Hybrid</t>
        </is>
      </c>
      <c r="K2852" s="5" t="n">
        <v>0.8</v>
      </c>
      <c r="L2852" s="5" t="n">
        <v>32</v>
      </c>
      <c r="M2852" s="5" t="n">
        <v>4</v>
      </c>
      <c r="N2852" s="41" t="n">
        <v>34760</v>
      </c>
      <c r="O2852" s="41" t="n">
        <v>3470</v>
      </c>
      <c r="P2852" s="41" t="n">
        <v>0</v>
      </c>
      <c r="Q2852" s="41" t="n">
        <v>0</v>
      </c>
      <c r="R2852" s="41" t="n">
        <v>0</v>
      </c>
      <c r="S2852" s="28">
        <f>L2852*Settings!$C$7</f>
        <v/>
      </c>
      <c r="T2852" s="34">
        <f>O2852+P2852+Q2852+R2852</f>
        <v/>
      </c>
      <c r="U2852" s="34">
        <f>N2852+T2852</f>
        <v/>
      </c>
      <c r="V2852" s="33">
        <f>N2852/S2852</f>
        <v/>
      </c>
      <c r="W2852" s="33">
        <f>T2852/S2852</f>
        <v/>
      </c>
      <c r="X2852" s="33">
        <f>U2852/S2852</f>
        <v/>
      </c>
      <c r="Y2852" s="4">
        <f>IF(T2852&gt;0,1,0)</f>
        <v/>
      </c>
      <c r="Z2852" s="4">
        <f>INDEX('Job Evaluation'!$I$5:$I$40,MATCH(G2852,'Job Evaluation'!$A$5:$A$40,0))</f>
        <v/>
      </c>
      <c r="AA2852" s="4">
        <f>SUMPRODUCT(($C$2:$C$3444=C2852)*($X$2:$X$3444&lt;X2852))+SUMPRODUCT(($C$2:C2852=C2852)*($X$2:X2852=X2852))</f>
        <v/>
      </c>
      <c r="AB2852" s="4">
        <f>MIN(4,INT((AA2852-1)*4/COUNTIF($C$2:$C$3444,C2852))+1)</f>
        <v/>
      </c>
    </row>
    <row r="2853">
      <c r="A2853" s="5" t="inlineStr">
        <is>
          <t>W03321</t>
        </is>
      </c>
      <c r="B2853" s="5" t="inlineStr">
        <is>
          <t>PL · Kraków</t>
        </is>
      </c>
      <c r="C2853" s="5" t="inlineStr">
        <is>
          <t>PL</t>
        </is>
      </c>
      <c r="D2853" s="5" t="inlineStr">
        <is>
          <t>Krakow</t>
        </is>
      </c>
      <c r="E2853" s="5" t="inlineStr">
        <is>
          <t>HR</t>
        </is>
      </c>
      <c r="F2853" s="5" t="inlineStr">
        <is>
          <t>L1</t>
        </is>
      </c>
      <c r="G2853" s="5" t="inlineStr">
        <is>
          <t>HR L1</t>
        </is>
      </c>
      <c r="H2853" s="5" t="inlineStr">
        <is>
          <t>F</t>
        </is>
      </c>
      <c r="I2853" s="5" t="inlineStr">
        <is>
          <t>Permanent</t>
        </is>
      </c>
      <c r="J2853" s="5" t="inlineStr">
        <is>
          <t>Hybrid</t>
        </is>
      </c>
      <c r="K2853" s="5" t="n">
        <v>0.8</v>
      </c>
      <c r="L2853" s="5" t="n">
        <v>32</v>
      </c>
      <c r="M2853" s="5" t="n">
        <v>3</v>
      </c>
      <c r="N2853" s="41" t="n">
        <v>19880</v>
      </c>
      <c r="O2853" s="41" t="n">
        <v>0</v>
      </c>
      <c r="P2853" s="41" t="n">
        <v>0</v>
      </c>
      <c r="Q2853" s="41" t="n">
        <v>0</v>
      </c>
      <c r="R2853" s="41" t="n">
        <v>0</v>
      </c>
      <c r="S2853" s="28">
        <f>L2853*Settings!$C$7</f>
        <v/>
      </c>
      <c r="T2853" s="34">
        <f>O2853+P2853+Q2853+R2853</f>
        <v/>
      </c>
      <c r="U2853" s="34">
        <f>N2853+T2853</f>
        <v/>
      </c>
      <c r="V2853" s="33">
        <f>N2853/S2853</f>
        <v/>
      </c>
      <c r="W2853" s="33">
        <f>T2853/S2853</f>
        <v/>
      </c>
      <c r="X2853" s="33">
        <f>U2853/S2853</f>
        <v/>
      </c>
      <c r="Y2853" s="4">
        <f>IF(T2853&gt;0,1,0)</f>
        <v/>
      </c>
      <c r="Z2853" s="4">
        <f>INDEX('Job Evaluation'!$I$5:$I$40,MATCH(G2853,'Job Evaluation'!$A$5:$A$40,0))</f>
        <v/>
      </c>
      <c r="AA2853" s="4">
        <f>SUMPRODUCT(($C$2:$C$3444=C2853)*($X$2:$X$3444&lt;X2853))+SUMPRODUCT(($C$2:C2853=C2853)*($X$2:X2853=X2853))</f>
        <v/>
      </c>
      <c r="AB2853" s="4">
        <f>MIN(4,INT((AA2853-1)*4/COUNTIF($C$2:$C$3444,C2853))+1)</f>
        <v/>
      </c>
    </row>
    <row r="2854">
      <c r="A2854" s="5" t="inlineStr">
        <is>
          <t>W03322</t>
        </is>
      </c>
      <c r="B2854" s="5" t="inlineStr">
        <is>
          <t>DE · Munich</t>
        </is>
      </c>
      <c r="C2854" s="5" t="inlineStr">
        <is>
          <t>DE</t>
        </is>
      </c>
      <c r="D2854" s="5" t="inlineStr">
        <is>
          <t>Munich</t>
        </is>
      </c>
      <c r="E2854" s="5" t="inlineStr">
        <is>
          <t>Operations</t>
        </is>
      </c>
      <c r="F2854" s="5" t="inlineStr">
        <is>
          <t>L1</t>
        </is>
      </c>
      <c r="G2854" s="5" t="inlineStr">
        <is>
          <t>Operations L1</t>
        </is>
      </c>
      <c r="H2854" s="5" t="inlineStr">
        <is>
          <t>M</t>
        </is>
      </c>
      <c r="I2854" s="5" t="inlineStr">
        <is>
          <t>Permanent</t>
        </is>
      </c>
      <c r="J2854" s="5" t="inlineStr">
        <is>
          <t>Hybrid</t>
        </is>
      </c>
      <c r="K2854" s="5" t="n">
        <v>1</v>
      </c>
      <c r="L2854" s="5" t="n">
        <v>40</v>
      </c>
      <c r="M2854" s="5" t="n">
        <v>3</v>
      </c>
      <c r="N2854" s="41" t="n">
        <v>37600</v>
      </c>
      <c r="O2854" s="41" t="n">
        <v>0</v>
      </c>
      <c r="P2854" s="41" t="n">
        <v>0</v>
      </c>
      <c r="Q2854" s="41" t="n">
        <v>0</v>
      </c>
      <c r="R2854" s="41" t="n">
        <v>0</v>
      </c>
      <c r="S2854" s="28">
        <f>L2854*Settings!$C$7</f>
        <v/>
      </c>
      <c r="T2854" s="34">
        <f>O2854+P2854+Q2854+R2854</f>
        <v/>
      </c>
      <c r="U2854" s="34">
        <f>N2854+T2854</f>
        <v/>
      </c>
      <c r="V2854" s="33">
        <f>N2854/S2854</f>
        <v/>
      </c>
      <c r="W2854" s="33">
        <f>T2854/S2854</f>
        <v/>
      </c>
      <c r="X2854" s="33">
        <f>U2854/S2854</f>
        <v/>
      </c>
      <c r="Y2854" s="4">
        <f>IF(T2854&gt;0,1,0)</f>
        <v/>
      </c>
      <c r="Z2854" s="4">
        <f>INDEX('Job Evaluation'!$I$5:$I$40,MATCH(G2854,'Job Evaluation'!$A$5:$A$40,0))</f>
        <v/>
      </c>
      <c r="AA2854" s="4">
        <f>SUMPRODUCT(($C$2:$C$3444=C2854)*($X$2:$X$3444&lt;X2854))+SUMPRODUCT(($C$2:C2854=C2854)*($X$2:X2854=X2854))</f>
        <v/>
      </c>
      <c r="AB2854" s="4">
        <f>MIN(4,INT((AA2854-1)*4/COUNTIF($C$2:$C$3444,C2854))+1)</f>
        <v/>
      </c>
    </row>
    <row r="2855">
      <c r="A2855" s="5" t="inlineStr">
        <is>
          <t>W03323</t>
        </is>
      </c>
      <c r="B2855" s="5" t="inlineStr">
        <is>
          <t>ES · Barcelona</t>
        </is>
      </c>
      <c r="C2855" s="5" t="inlineStr">
        <is>
          <t>ES</t>
        </is>
      </c>
      <c r="D2855" s="5" t="inlineStr">
        <is>
          <t>Barcelona</t>
        </is>
      </c>
      <c r="E2855" s="5" t="inlineStr">
        <is>
          <t>Customer Service</t>
        </is>
      </c>
      <c r="F2855" s="5" t="inlineStr">
        <is>
          <t>L1</t>
        </is>
      </c>
      <c r="G2855" s="5" t="inlineStr">
        <is>
          <t>Customer Service L1</t>
        </is>
      </c>
      <c r="H2855" s="5" t="inlineStr">
        <is>
          <t>F</t>
        </is>
      </c>
      <c r="I2855" s="5" t="inlineStr">
        <is>
          <t>Permanent</t>
        </is>
      </c>
      <c r="J2855" s="5" t="inlineStr">
        <is>
          <t>Onsite</t>
        </is>
      </c>
      <c r="K2855" s="5" t="n">
        <v>1</v>
      </c>
      <c r="L2855" s="5" t="n">
        <v>40</v>
      </c>
      <c r="M2855" s="5" t="n">
        <v>4</v>
      </c>
      <c r="N2855" s="41" t="n">
        <v>24100</v>
      </c>
      <c r="O2855" s="41" t="n">
        <v>0</v>
      </c>
      <c r="P2855" s="41" t="n">
        <v>0</v>
      </c>
      <c r="Q2855" s="41" t="n">
        <v>1200</v>
      </c>
      <c r="R2855" s="41" t="n">
        <v>0</v>
      </c>
      <c r="S2855" s="28">
        <f>L2855*Settings!$C$7</f>
        <v/>
      </c>
      <c r="T2855" s="34">
        <f>O2855+P2855+Q2855+R2855</f>
        <v/>
      </c>
      <c r="U2855" s="34">
        <f>N2855+T2855</f>
        <v/>
      </c>
      <c r="V2855" s="33">
        <f>N2855/S2855</f>
        <v/>
      </c>
      <c r="W2855" s="33">
        <f>T2855/S2855</f>
        <v/>
      </c>
      <c r="X2855" s="33">
        <f>U2855/S2855</f>
        <v/>
      </c>
      <c r="Y2855" s="4">
        <f>IF(T2855&gt;0,1,0)</f>
        <v/>
      </c>
      <c r="Z2855" s="4">
        <f>INDEX('Job Evaluation'!$I$5:$I$40,MATCH(G2855,'Job Evaluation'!$A$5:$A$40,0))</f>
        <v/>
      </c>
      <c r="AA2855" s="4">
        <f>SUMPRODUCT(($C$2:$C$3444=C2855)*($X$2:$X$3444&lt;X2855))+SUMPRODUCT(($C$2:C2855=C2855)*($X$2:X2855=X2855))</f>
        <v/>
      </c>
      <c r="AB2855" s="4">
        <f>MIN(4,INT((AA2855-1)*4/COUNTIF($C$2:$C$3444,C2855))+1)</f>
        <v/>
      </c>
    </row>
    <row r="2856">
      <c r="A2856" s="5" t="inlineStr">
        <is>
          <t>W03324</t>
        </is>
      </c>
      <c r="B2856" s="5" t="inlineStr">
        <is>
          <t>DE · Munich</t>
        </is>
      </c>
      <c r="C2856" s="5" t="inlineStr">
        <is>
          <t>DE</t>
        </is>
      </c>
      <c r="D2856" s="5" t="inlineStr">
        <is>
          <t>Munich</t>
        </is>
      </c>
      <c r="E2856" s="5" t="inlineStr">
        <is>
          <t>Customer Service</t>
        </is>
      </c>
      <c r="F2856" s="5" t="inlineStr">
        <is>
          <t>L2</t>
        </is>
      </c>
      <c r="G2856" s="5" t="inlineStr">
        <is>
          <t>Customer Service L2</t>
        </is>
      </c>
      <c r="H2856" s="5" t="inlineStr">
        <is>
          <t>F</t>
        </is>
      </c>
      <c r="I2856" s="5" t="inlineStr">
        <is>
          <t>Permanent</t>
        </is>
      </c>
      <c r="J2856" s="5" t="inlineStr">
        <is>
          <t>Hybrid</t>
        </is>
      </c>
      <c r="K2856" s="5" t="n">
        <v>1</v>
      </c>
      <c r="L2856" s="5" t="n">
        <v>40</v>
      </c>
      <c r="M2856" s="5" t="n">
        <v>4</v>
      </c>
      <c r="N2856" s="41" t="n">
        <v>41600</v>
      </c>
      <c r="O2856" s="41" t="n">
        <v>0</v>
      </c>
      <c r="P2856" s="41" t="n">
        <v>0</v>
      </c>
      <c r="Q2856" s="41" t="n">
        <v>0</v>
      </c>
      <c r="R2856" s="41" t="n">
        <v>0</v>
      </c>
      <c r="S2856" s="28">
        <f>L2856*Settings!$C$7</f>
        <v/>
      </c>
      <c r="T2856" s="34">
        <f>O2856+P2856+Q2856+R2856</f>
        <v/>
      </c>
      <c r="U2856" s="34">
        <f>N2856+T2856</f>
        <v/>
      </c>
      <c r="V2856" s="33">
        <f>N2856/S2856</f>
        <v/>
      </c>
      <c r="W2856" s="33">
        <f>T2856/S2856</f>
        <v/>
      </c>
      <c r="X2856" s="33">
        <f>U2856/S2856</f>
        <v/>
      </c>
      <c r="Y2856" s="4">
        <f>IF(T2856&gt;0,1,0)</f>
        <v/>
      </c>
      <c r="Z2856" s="4">
        <f>INDEX('Job Evaluation'!$I$5:$I$40,MATCH(G2856,'Job Evaluation'!$A$5:$A$40,0))</f>
        <v/>
      </c>
      <c r="AA2856" s="4">
        <f>SUMPRODUCT(($C$2:$C$3444=C2856)*($X$2:$X$3444&lt;X2856))+SUMPRODUCT(($C$2:C2856=C2856)*($X$2:X2856=X2856))</f>
        <v/>
      </c>
      <c r="AB2856" s="4">
        <f>MIN(4,INT((AA2856-1)*4/COUNTIF($C$2:$C$3444,C2856))+1)</f>
        <v/>
      </c>
    </row>
    <row r="2857">
      <c r="A2857" s="5" t="inlineStr">
        <is>
          <t>W03325</t>
        </is>
      </c>
      <c r="B2857" s="5" t="inlineStr">
        <is>
          <t>PL · Kraków</t>
        </is>
      </c>
      <c r="C2857" s="5" t="inlineStr">
        <is>
          <t>PL</t>
        </is>
      </c>
      <c r="D2857" s="5" t="inlineStr">
        <is>
          <t>Krakow</t>
        </is>
      </c>
      <c r="E2857" s="5" t="inlineStr">
        <is>
          <t>Tech</t>
        </is>
      </c>
      <c r="F2857" s="5" t="inlineStr">
        <is>
          <t>L1</t>
        </is>
      </c>
      <c r="G2857" s="5" t="inlineStr">
        <is>
          <t>Tech L1</t>
        </is>
      </c>
      <c r="H2857" s="5" t="inlineStr">
        <is>
          <t>M</t>
        </is>
      </c>
      <c r="I2857" s="5" t="inlineStr">
        <is>
          <t>Permanent</t>
        </is>
      </c>
      <c r="J2857" s="5" t="inlineStr">
        <is>
          <t>Hybrid</t>
        </is>
      </c>
      <c r="K2857" s="5" t="n">
        <v>1</v>
      </c>
      <c r="L2857" s="5" t="n">
        <v>40</v>
      </c>
      <c r="M2857" s="5" t="n">
        <v>2</v>
      </c>
      <c r="N2857" s="41" t="n">
        <v>28850</v>
      </c>
      <c r="O2857" s="41" t="n">
        <v>0</v>
      </c>
      <c r="P2857" s="41" t="n">
        <v>0</v>
      </c>
      <c r="Q2857" s="41" t="n">
        <v>0</v>
      </c>
      <c r="R2857" s="41" t="n">
        <v>0</v>
      </c>
      <c r="S2857" s="28">
        <f>L2857*Settings!$C$7</f>
        <v/>
      </c>
      <c r="T2857" s="34">
        <f>O2857+P2857+Q2857+R2857</f>
        <v/>
      </c>
      <c r="U2857" s="34">
        <f>N2857+T2857</f>
        <v/>
      </c>
      <c r="V2857" s="33">
        <f>N2857/S2857</f>
        <v/>
      </c>
      <c r="W2857" s="33">
        <f>T2857/S2857</f>
        <v/>
      </c>
      <c r="X2857" s="33">
        <f>U2857/S2857</f>
        <v/>
      </c>
      <c r="Y2857" s="4">
        <f>IF(T2857&gt;0,1,0)</f>
        <v/>
      </c>
      <c r="Z2857" s="4">
        <f>INDEX('Job Evaluation'!$I$5:$I$40,MATCH(G2857,'Job Evaluation'!$A$5:$A$40,0))</f>
        <v/>
      </c>
      <c r="AA2857" s="4">
        <f>SUMPRODUCT(($C$2:$C$3444=C2857)*($X$2:$X$3444&lt;X2857))+SUMPRODUCT(($C$2:C2857=C2857)*($X$2:X2857=X2857))</f>
        <v/>
      </c>
      <c r="AB2857" s="4">
        <f>MIN(4,INT((AA2857-1)*4/COUNTIF($C$2:$C$3444,C2857))+1)</f>
        <v/>
      </c>
    </row>
    <row r="2858">
      <c r="A2858" s="5" t="inlineStr">
        <is>
          <t>W03327</t>
        </is>
      </c>
      <c r="B2858" s="5" t="inlineStr">
        <is>
          <t>DE · Munich</t>
        </is>
      </c>
      <c r="C2858" s="5" t="inlineStr">
        <is>
          <t>DE</t>
        </is>
      </c>
      <c r="D2858" s="5" t="inlineStr">
        <is>
          <t>Munich</t>
        </is>
      </c>
      <c r="E2858" s="5" t="inlineStr">
        <is>
          <t>Sales</t>
        </is>
      </c>
      <c r="F2858" s="5" t="inlineStr">
        <is>
          <t>L2</t>
        </is>
      </c>
      <c r="G2858" s="5" t="inlineStr">
        <is>
          <t>Sales L2</t>
        </is>
      </c>
      <c r="H2858" s="5" t="inlineStr">
        <is>
          <t>F</t>
        </is>
      </c>
      <c r="I2858" s="5" t="inlineStr">
        <is>
          <t>Permanent</t>
        </is>
      </c>
      <c r="J2858" s="5" t="inlineStr">
        <is>
          <t>Hybrid</t>
        </is>
      </c>
      <c r="K2858" s="5" t="n">
        <v>1</v>
      </c>
      <c r="L2858" s="5" t="n">
        <v>40</v>
      </c>
      <c r="M2858" s="5" t="n">
        <v>4</v>
      </c>
      <c r="N2858" s="41" t="n">
        <v>39250</v>
      </c>
      <c r="O2858" s="41" t="n">
        <v>0</v>
      </c>
      <c r="P2858" s="41" t="n">
        <v>4780</v>
      </c>
      <c r="Q2858" s="41" t="n">
        <v>0</v>
      </c>
      <c r="R2858" s="41" t="n">
        <v>0</v>
      </c>
      <c r="S2858" s="28">
        <f>L2858*Settings!$C$7</f>
        <v/>
      </c>
      <c r="T2858" s="34">
        <f>O2858+P2858+Q2858+R2858</f>
        <v/>
      </c>
      <c r="U2858" s="34">
        <f>N2858+T2858</f>
        <v/>
      </c>
      <c r="V2858" s="33">
        <f>N2858/S2858</f>
        <v/>
      </c>
      <c r="W2858" s="33">
        <f>T2858/S2858</f>
        <v/>
      </c>
      <c r="X2858" s="33">
        <f>U2858/S2858</f>
        <v/>
      </c>
      <c r="Y2858" s="4">
        <f>IF(T2858&gt;0,1,0)</f>
        <v/>
      </c>
      <c r="Z2858" s="4">
        <f>INDEX('Job Evaluation'!$I$5:$I$40,MATCH(G2858,'Job Evaluation'!$A$5:$A$40,0))</f>
        <v/>
      </c>
      <c r="AA2858" s="4">
        <f>SUMPRODUCT(($C$2:$C$3444=C2858)*($X$2:$X$3444&lt;X2858))+SUMPRODUCT(($C$2:C2858=C2858)*($X$2:X2858=X2858))</f>
        <v/>
      </c>
      <c r="AB2858" s="4">
        <f>MIN(4,INT((AA2858-1)*4/COUNTIF($C$2:$C$3444,C2858))+1)</f>
        <v/>
      </c>
    </row>
    <row r="2859">
      <c r="A2859" s="5" t="inlineStr">
        <is>
          <t>W03328</t>
        </is>
      </c>
      <c r="B2859" s="5" t="inlineStr">
        <is>
          <t>ES · Barcelona</t>
        </is>
      </c>
      <c r="C2859" s="5" t="inlineStr">
        <is>
          <t>ES</t>
        </is>
      </c>
      <c r="D2859" s="5" t="inlineStr">
        <is>
          <t>Barcelona</t>
        </is>
      </c>
      <c r="E2859" s="5" t="inlineStr">
        <is>
          <t>Customer Service</t>
        </is>
      </c>
      <c r="F2859" s="5" t="inlineStr">
        <is>
          <t>L4</t>
        </is>
      </c>
      <c r="G2859" s="5" t="inlineStr">
        <is>
          <t>Customer Service L4</t>
        </is>
      </c>
      <c r="H2859" s="5" t="inlineStr">
        <is>
          <t>F</t>
        </is>
      </c>
      <c r="I2859" s="5" t="inlineStr">
        <is>
          <t>Permanent</t>
        </is>
      </c>
      <c r="J2859" s="5" t="inlineStr">
        <is>
          <t>Hybrid</t>
        </is>
      </c>
      <c r="K2859" s="5" t="n">
        <v>1</v>
      </c>
      <c r="L2859" s="5" t="n">
        <v>40</v>
      </c>
      <c r="M2859" s="5" t="n">
        <v>3</v>
      </c>
      <c r="N2859" s="41" t="n">
        <v>46700</v>
      </c>
      <c r="O2859" s="41" t="n">
        <v>3840</v>
      </c>
      <c r="P2859" s="41" t="n">
        <v>0</v>
      </c>
      <c r="Q2859" s="41" t="n">
        <v>0</v>
      </c>
      <c r="R2859" s="41" t="n">
        <v>0</v>
      </c>
      <c r="S2859" s="28">
        <f>L2859*Settings!$C$7</f>
        <v/>
      </c>
      <c r="T2859" s="34">
        <f>O2859+P2859+Q2859+R2859</f>
        <v/>
      </c>
      <c r="U2859" s="34">
        <f>N2859+T2859</f>
        <v/>
      </c>
      <c r="V2859" s="33">
        <f>N2859/S2859</f>
        <v/>
      </c>
      <c r="W2859" s="33">
        <f>T2859/S2859</f>
        <v/>
      </c>
      <c r="X2859" s="33">
        <f>U2859/S2859</f>
        <v/>
      </c>
      <c r="Y2859" s="4">
        <f>IF(T2859&gt;0,1,0)</f>
        <v/>
      </c>
      <c r="Z2859" s="4">
        <f>INDEX('Job Evaluation'!$I$5:$I$40,MATCH(G2859,'Job Evaluation'!$A$5:$A$40,0))</f>
        <v/>
      </c>
      <c r="AA2859" s="4">
        <f>SUMPRODUCT(($C$2:$C$3444=C2859)*($X$2:$X$3444&lt;X2859))+SUMPRODUCT(($C$2:C2859=C2859)*($X$2:X2859=X2859))</f>
        <v/>
      </c>
      <c r="AB2859" s="4">
        <f>MIN(4,INT((AA2859-1)*4/COUNTIF($C$2:$C$3444,C2859))+1)</f>
        <v/>
      </c>
    </row>
    <row r="2860">
      <c r="A2860" s="5" t="inlineStr">
        <is>
          <t>W03329</t>
        </is>
      </c>
      <c r="B2860" s="5" t="inlineStr">
        <is>
          <t>IT · Milan</t>
        </is>
      </c>
      <c r="C2860" s="5" t="inlineStr">
        <is>
          <t>IT</t>
        </is>
      </c>
      <c r="D2860" s="5" t="inlineStr">
        <is>
          <t>Milan</t>
        </is>
      </c>
      <c r="E2860" s="5" t="inlineStr">
        <is>
          <t>Customer Service</t>
        </is>
      </c>
      <c r="F2860" s="5" t="inlineStr">
        <is>
          <t>L2</t>
        </is>
      </c>
      <c r="G2860" s="5" t="inlineStr">
        <is>
          <t>Customer Service L2</t>
        </is>
      </c>
      <c r="H2860" s="5" t="inlineStr">
        <is>
          <t>M</t>
        </is>
      </c>
      <c r="I2860" s="5" t="inlineStr">
        <is>
          <t>Permanent</t>
        </is>
      </c>
      <c r="J2860" s="5" t="inlineStr">
        <is>
          <t>Hybrid</t>
        </is>
      </c>
      <c r="K2860" s="5" t="n">
        <v>1</v>
      </c>
      <c r="L2860" s="5" t="n">
        <v>40</v>
      </c>
      <c r="M2860" s="5" t="n">
        <v>3</v>
      </c>
      <c r="N2860" s="41" t="n">
        <v>28100</v>
      </c>
      <c r="O2860" s="41" t="n">
        <v>0</v>
      </c>
      <c r="P2860" s="41" t="n">
        <v>0</v>
      </c>
      <c r="Q2860" s="41" t="n">
        <v>0</v>
      </c>
      <c r="R2860" s="41" t="n">
        <v>0</v>
      </c>
      <c r="S2860" s="28">
        <f>L2860*Settings!$C$7</f>
        <v/>
      </c>
      <c r="T2860" s="34">
        <f>O2860+P2860+Q2860+R2860</f>
        <v/>
      </c>
      <c r="U2860" s="34">
        <f>N2860+T2860</f>
        <v/>
      </c>
      <c r="V2860" s="33">
        <f>N2860/S2860</f>
        <v/>
      </c>
      <c r="W2860" s="33">
        <f>T2860/S2860</f>
        <v/>
      </c>
      <c r="X2860" s="33">
        <f>U2860/S2860</f>
        <v/>
      </c>
      <c r="Y2860" s="4">
        <f>IF(T2860&gt;0,1,0)</f>
        <v/>
      </c>
      <c r="Z2860" s="4">
        <f>INDEX('Job Evaluation'!$I$5:$I$40,MATCH(G2860,'Job Evaluation'!$A$5:$A$40,0))</f>
        <v/>
      </c>
      <c r="AA2860" s="4">
        <f>SUMPRODUCT(($C$2:$C$3444=C2860)*($X$2:$X$3444&lt;X2860))+SUMPRODUCT(($C$2:C2860=C2860)*($X$2:X2860=X2860))</f>
        <v/>
      </c>
      <c r="AB2860" s="4">
        <f>MIN(4,INT((AA2860-1)*4/COUNTIF($C$2:$C$3444,C2860))+1)</f>
        <v/>
      </c>
    </row>
    <row r="2861">
      <c r="A2861" s="5" t="inlineStr">
        <is>
          <t>W03330</t>
        </is>
      </c>
      <c r="B2861" s="5" t="inlineStr">
        <is>
          <t>PL · Kraków</t>
        </is>
      </c>
      <c r="C2861" s="5" t="inlineStr">
        <is>
          <t>PL</t>
        </is>
      </c>
      <c r="D2861" s="5" t="inlineStr">
        <is>
          <t>Krakow</t>
        </is>
      </c>
      <c r="E2861" s="5" t="inlineStr">
        <is>
          <t>Tech</t>
        </is>
      </c>
      <c r="F2861" s="5" t="inlineStr">
        <is>
          <t>L4</t>
        </is>
      </c>
      <c r="G2861" s="5" t="inlineStr">
        <is>
          <t>Tech L4</t>
        </is>
      </c>
      <c r="H2861" s="5" t="inlineStr">
        <is>
          <t>F</t>
        </is>
      </c>
      <c r="I2861" s="5" t="inlineStr">
        <is>
          <t>Permanent</t>
        </is>
      </c>
      <c r="J2861" s="5" t="inlineStr">
        <is>
          <t>Hybrid</t>
        </is>
      </c>
      <c r="K2861" s="5" t="n">
        <v>1</v>
      </c>
      <c r="L2861" s="5" t="n">
        <v>40</v>
      </c>
      <c r="M2861" s="5" t="n">
        <v>3</v>
      </c>
      <c r="N2861" s="41" t="n">
        <v>58600</v>
      </c>
      <c r="O2861" s="41" t="n">
        <v>4830</v>
      </c>
      <c r="P2861" s="41" t="n">
        <v>0</v>
      </c>
      <c r="Q2861" s="41" t="n">
        <v>0</v>
      </c>
      <c r="R2861" s="41" t="n">
        <v>0</v>
      </c>
      <c r="S2861" s="28">
        <f>L2861*Settings!$C$7</f>
        <v/>
      </c>
      <c r="T2861" s="34">
        <f>O2861+P2861+Q2861+R2861</f>
        <v/>
      </c>
      <c r="U2861" s="34">
        <f>N2861+T2861</f>
        <v/>
      </c>
      <c r="V2861" s="33">
        <f>N2861/S2861</f>
        <v/>
      </c>
      <c r="W2861" s="33">
        <f>T2861/S2861</f>
        <v/>
      </c>
      <c r="X2861" s="33">
        <f>U2861/S2861</f>
        <v/>
      </c>
      <c r="Y2861" s="4">
        <f>IF(T2861&gt;0,1,0)</f>
        <v/>
      </c>
      <c r="Z2861" s="4">
        <f>INDEX('Job Evaluation'!$I$5:$I$40,MATCH(G2861,'Job Evaluation'!$A$5:$A$40,0))</f>
        <v/>
      </c>
      <c r="AA2861" s="4">
        <f>SUMPRODUCT(($C$2:$C$3444=C2861)*($X$2:$X$3444&lt;X2861))+SUMPRODUCT(($C$2:C2861=C2861)*($X$2:X2861=X2861))</f>
        <v/>
      </c>
      <c r="AB2861" s="4">
        <f>MIN(4,INT((AA2861-1)*4/COUNTIF($C$2:$C$3444,C2861))+1)</f>
        <v/>
      </c>
    </row>
    <row r="2862">
      <c r="A2862" s="5" t="inlineStr">
        <is>
          <t>W03331</t>
        </is>
      </c>
      <c r="B2862" s="5" t="inlineStr">
        <is>
          <t>IT · Milan</t>
        </is>
      </c>
      <c r="C2862" s="5" t="inlineStr">
        <is>
          <t>IT</t>
        </is>
      </c>
      <c r="D2862" s="5" t="inlineStr">
        <is>
          <t>Milan</t>
        </is>
      </c>
      <c r="E2862" s="5" t="inlineStr">
        <is>
          <t>Customer Service</t>
        </is>
      </c>
      <c r="F2862" s="5" t="inlineStr">
        <is>
          <t>L3</t>
        </is>
      </c>
      <c r="G2862" s="5" t="inlineStr">
        <is>
          <t>Customer Service L3</t>
        </is>
      </c>
      <c r="H2862" s="5" t="inlineStr">
        <is>
          <t>M</t>
        </is>
      </c>
      <c r="I2862" s="5" t="inlineStr">
        <is>
          <t>Permanent</t>
        </is>
      </c>
      <c r="J2862" s="5" t="inlineStr">
        <is>
          <t>Hybrid</t>
        </is>
      </c>
      <c r="K2862" s="5" t="n">
        <v>1</v>
      </c>
      <c r="L2862" s="5" t="n">
        <v>40</v>
      </c>
      <c r="M2862" s="5" t="n">
        <v>4</v>
      </c>
      <c r="N2862" s="41" t="n">
        <v>36900</v>
      </c>
      <c r="O2862" s="41" t="n">
        <v>2410</v>
      </c>
      <c r="P2862" s="41" t="n">
        <v>0</v>
      </c>
      <c r="Q2862" s="41" t="n">
        <v>0</v>
      </c>
      <c r="R2862" s="41" t="n">
        <v>0</v>
      </c>
      <c r="S2862" s="28">
        <f>L2862*Settings!$C$7</f>
        <v/>
      </c>
      <c r="T2862" s="34">
        <f>O2862+P2862+Q2862+R2862</f>
        <v/>
      </c>
      <c r="U2862" s="34">
        <f>N2862+T2862</f>
        <v/>
      </c>
      <c r="V2862" s="33">
        <f>N2862/S2862</f>
        <v/>
      </c>
      <c r="W2862" s="33">
        <f>T2862/S2862</f>
        <v/>
      </c>
      <c r="X2862" s="33">
        <f>U2862/S2862</f>
        <v/>
      </c>
      <c r="Y2862" s="4">
        <f>IF(T2862&gt;0,1,0)</f>
        <v/>
      </c>
      <c r="Z2862" s="4">
        <f>INDEX('Job Evaluation'!$I$5:$I$40,MATCH(G2862,'Job Evaluation'!$A$5:$A$40,0))</f>
        <v/>
      </c>
      <c r="AA2862" s="4">
        <f>SUMPRODUCT(($C$2:$C$3444=C2862)*($X$2:$X$3444&lt;X2862))+SUMPRODUCT(($C$2:C2862=C2862)*($X$2:X2862=X2862))</f>
        <v/>
      </c>
      <c r="AB2862" s="4">
        <f>MIN(4,INT((AA2862-1)*4/COUNTIF($C$2:$C$3444,C2862))+1)</f>
        <v/>
      </c>
    </row>
    <row r="2863">
      <c r="A2863" s="5" t="inlineStr">
        <is>
          <t>W03332</t>
        </is>
      </c>
      <c r="B2863" s="5" t="inlineStr">
        <is>
          <t>IT · Milan</t>
        </is>
      </c>
      <c r="C2863" s="5" t="inlineStr">
        <is>
          <t>IT</t>
        </is>
      </c>
      <c r="D2863" s="5" t="inlineStr">
        <is>
          <t>Milan</t>
        </is>
      </c>
      <c r="E2863" s="5" t="inlineStr">
        <is>
          <t>Sales</t>
        </is>
      </c>
      <c r="F2863" s="5" t="inlineStr">
        <is>
          <t>L1</t>
        </is>
      </c>
      <c r="G2863" s="5" t="inlineStr">
        <is>
          <t>Sales L1</t>
        </is>
      </c>
      <c r="H2863" s="5" t="inlineStr">
        <is>
          <t>F</t>
        </is>
      </c>
      <c r="I2863" s="5" t="inlineStr">
        <is>
          <t>Permanent</t>
        </is>
      </c>
      <c r="J2863" s="5" t="inlineStr">
        <is>
          <t>Hybrid</t>
        </is>
      </c>
      <c r="K2863" s="5" t="n">
        <v>0.8</v>
      </c>
      <c r="L2863" s="5" t="n">
        <v>32</v>
      </c>
      <c r="M2863" s="5" t="n">
        <v>5</v>
      </c>
      <c r="N2863" s="41" t="n">
        <v>18240</v>
      </c>
      <c r="O2863" s="41" t="n">
        <v>0</v>
      </c>
      <c r="P2863" s="41" t="n">
        <v>2760</v>
      </c>
      <c r="Q2863" s="41" t="n">
        <v>0</v>
      </c>
      <c r="R2863" s="41" t="n">
        <v>0</v>
      </c>
      <c r="S2863" s="28">
        <f>L2863*Settings!$C$7</f>
        <v/>
      </c>
      <c r="T2863" s="34">
        <f>O2863+P2863+Q2863+R2863</f>
        <v/>
      </c>
      <c r="U2863" s="34">
        <f>N2863+T2863</f>
        <v/>
      </c>
      <c r="V2863" s="33">
        <f>N2863/S2863</f>
        <v/>
      </c>
      <c r="W2863" s="33">
        <f>T2863/S2863</f>
        <v/>
      </c>
      <c r="X2863" s="33">
        <f>U2863/S2863</f>
        <v/>
      </c>
      <c r="Y2863" s="4">
        <f>IF(T2863&gt;0,1,0)</f>
        <v/>
      </c>
      <c r="Z2863" s="4">
        <f>INDEX('Job Evaluation'!$I$5:$I$40,MATCH(G2863,'Job Evaluation'!$A$5:$A$40,0))</f>
        <v/>
      </c>
      <c r="AA2863" s="4">
        <f>SUMPRODUCT(($C$2:$C$3444=C2863)*($X$2:$X$3444&lt;X2863))+SUMPRODUCT(($C$2:C2863=C2863)*($X$2:X2863=X2863))</f>
        <v/>
      </c>
      <c r="AB2863" s="4">
        <f>MIN(4,INT((AA2863-1)*4/COUNTIF($C$2:$C$3444,C2863))+1)</f>
        <v/>
      </c>
    </row>
    <row r="2864">
      <c r="A2864" s="5" t="inlineStr">
        <is>
          <t>W03333</t>
        </is>
      </c>
      <c r="B2864" s="5" t="inlineStr">
        <is>
          <t>DE · Munich</t>
        </is>
      </c>
      <c r="C2864" s="5" t="inlineStr">
        <is>
          <t>DE</t>
        </is>
      </c>
      <c r="D2864" s="5" t="inlineStr">
        <is>
          <t>Munich</t>
        </is>
      </c>
      <c r="E2864" s="5" t="inlineStr">
        <is>
          <t>HR</t>
        </is>
      </c>
      <c r="F2864" s="5" t="inlineStr">
        <is>
          <t>L1</t>
        </is>
      </c>
      <c r="G2864" s="5" t="inlineStr">
        <is>
          <t>HR L1</t>
        </is>
      </c>
      <c r="H2864" s="5" t="inlineStr">
        <is>
          <t>F</t>
        </is>
      </c>
      <c r="I2864" s="5" t="inlineStr">
        <is>
          <t>Permanent</t>
        </is>
      </c>
      <c r="J2864" s="5" t="inlineStr">
        <is>
          <t>Onsite</t>
        </is>
      </c>
      <c r="K2864" s="5" t="n">
        <v>1</v>
      </c>
      <c r="L2864" s="5" t="n">
        <v>40</v>
      </c>
      <c r="M2864" s="5" t="n">
        <v>1</v>
      </c>
      <c r="N2864" s="41" t="n">
        <v>34550</v>
      </c>
      <c r="O2864" s="41" t="n">
        <v>0</v>
      </c>
      <c r="P2864" s="41" t="n">
        <v>0</v>
      </c>
      <c r="Q2864" s="41" t="n">
        <v>0</v>
      </c>
      <c r="R2864" s="41" t="n">
        <v>0</v>
      </c>
      <c r="S2864" s="28">
        <f>L2864*Settings!$C$7</f>
        <v/>
      </c>
      <c r="T2864" s="34">
        <f>O2864+P2864+Q2864+R2864</f>
        <v/>
      </c>
      <c r="U2864" s="34">
        <f>N2864+T2864</f>
        <v/>
      </c>
      <c r="V2864" s="33">
        <f>N2864/S2864</f>
        <v/>
      </c>
      <c r="W2864" s="33">
        <f>T2864/S2864</f>
        <v/>
      </c>
      <c r="X2864" s="33">
        <f>U2864/S2864</f>
        <v/>
      </c>
      <c r="Y2864" s="4">
        <f>IF(T2864&gt;0,1,0)</f>
        <v/>
      </c>
      <c r="Z2864" s="4">
        <f>INDEX('Job Evaluation'!$I$5:$I$40,MATCH(G2864,'Job Evaluation'!$A$5:$A$40,0))</f>
        <v/>
      </c>
      <c r="AA2864" s="4">
        <f>SUMPRODUCT(($C$2:$C$3444=C2864)*($X$2:$X$3444&lt;X2864))+SUMPRODUCT(($C$2:C2864=C2864)*($X$2:X2864=X2864))</f>
        <v/>
      </c>
      <c r="AB2864" s="4">
        <f>MIN(4,INT((AA2864-1)*4/COUNTIF($C$2:$C$3444,C2864))+1)</f>
        <v/>
      </c>
    </row>
    <row r="2865">
      <c r="A2865" s="5" t="inlineStr">
        <is>
          <t>W03334</t>
        </is>
      </c>
      <c r="B2865" s="5" t="inlineStr">
        <is>
          <t>IT · Milan</t>
        </is>
      </c>
      <c r="C2865" s="5" t="inlineStr">
        <is>
          <t>IT</t>
        </is>
      </c>
      <c r="D2865" s="5" t="inlineStr">
        <is>
          <t>Milan</t>
        </is>
      </c>
      <c r="E2865" s="5" t="inlineStr">
        <is>
          <t>Finance</t>
        </is>
      </c>
      <c r="F2865" s="5" t="inlineStr">
        <is>
          <t>L1</t>
        </is>
      </c>
      <c r="G2865" s="5" t="inlineStr">
        <is>
          <t>Finance L1</t>
        </is>
      </c>
      <c r="H2865" s="5" t="inlineStr">
        <is>
          <t>M</t>
        </is>
      </c>
      <c r="I2865" s="5" t="inlineStr">
        <is>
          <t>Fixed-term</t>
        </is>
      </c>
      <c r="J2865" s="5" t="inlineStr">
        <is>
          <t>Hybrid</t>
        </is>
      </c>
      <c r="K2865" s="5" t="n">
        <v>1</v>
      </c>
      <c r="L2865" s="5" t="n">
        <v>40</v>
      </c>
      <c r="M2865" s="5" t="n">
        <v>3</v>
      </c>
      <c r="N2865" s="41" t="n">
        <v>27150</v>
      </c>
      <c r="O2865" s="41" t="n">
        <v>0</v>
      </c>
      <c r="P2865" s="41" t="n">
        <v>0</v>
      </c>
      <c r="Q2865" s="41" t="n">
        <v>0</v>
      </c>
      <c r="R2865" s="41" t="n">
        <v>0</v>
      </c>
      <c r="S2865" s="28">
        <f>L2865*Settings!$C$7</f>
        <v/>
      </c>
      <c r="T2865" s="34">
        <f>O2865+P2865+Q2865+R2865</f>
        <v/>
      </c>
      <c r="U2865" s="34">
        <f>N2865+T2865</f>
        <v/>
      </c>
      <c r="V2865" s="33">
        <f>N2865/S2865</f>
        <v/>
      </c>
      <c r="W2865" s="33">
        <f>T2865/S2865</f>
        <v/>
      </c>
      <c r="X2865" s="33">
        <f>U2865/S2865</f>
        <v/>
      </c>
      <c r="Y2865" s="4">
        <f>IF(T2865&gt;0,1,0)</f>
        <v/>
      </c>
      <c r="Z2865" s="4">
        <f>INDEX('Job Evaluation'!$I$5:$I$40,MATCH(G2865,'Job Evaluation'!$A$5:$A$40,0))</f>
        <v/>
      </c>
      <c r="AA2865" s="4">
        <f>SUMPRODUCT(($C$2:$C$3444=C2865)*($X$2:$X$3444&lt;X2865))+SUMPRODUCT(($C$2:C2865=C2865)*($X$2:X2865=X2865))</f>
        <v/>
      </c>
      <c r="AB2865" s="4">
        <f>MIN(4,INT((AA2865-1)*4/COUNTIF($C$2:$C$3444,C2865))+1)</f>
        <v/>
      </c>
    </row>
    <row r="2866">
      <c r="A2866" s="5" t="inlineStr">
        <is>
          <t>W03335</t>
        </is>
      </c>
      <c r="B2866" s="5" t="inlineStr">
        <is>
          <t>DE · Munich</t>
        </is>
      </c>
      <c r="C2866" s="5" t="inlineStr">
        <is>
          <t>DE</t>
        </is>
      </c>
      <c r="D2866" s="5" t="inlineStr">
        <is>
          <t>Munich</t>
        </is>
      </c>
      <c r="E2866" s="5" t="inlineStr">
        <is>
          <t>HR</t>
        </is>
      </c>
      <c r="F2866" s="5" t="inlineStr">
        <is>
          <t>L3</t>
        </is>
      </c>
      <c r="G2866" s="5" t="inlineStr">
        <is>
          <t>HR L3</t>
        </is>
      </c>
      <c r="H2866" s="5" t="inlineStr">
        <is>
          <t>M</t>
        </is>
      </c>
      <c r="I2866" s="5" t="inlineStr">
        <is>
          <t>Fixed-term</t>
        </is>
      </c>
      <c r="J2866" s="5" t="inlineStr">
        <is>
          <t>Hybrid</t>
        </is>
      </c>
      <c r="K2866" s="5" t="n">
        <v>1</v>
      </c>
      <c r="L2866" s="5" t="n">
        <v>40</v>
      </c>
      <c r="M2866" s="5" t="n">
        <v>4</v>
      </c>
      <c r="N2866" s="41" t="n">
        <v>54050</v>
      </c>
      <c r="O2866" s="41" t="n">
        <v>3530</v>
      </c>
      <c r="P2866" s="41" t="n">
        <v>0</v>
      </c>
      <c r="Q2866" s="41" t="n">
        <v>0</v>
      </c>
      <c r="R2866" s="41" t="n">
        <v>0</v>
      </c>
      <c r="S2866" s="28">
        <f>L2866*Settings!$C$7</f>
        <v/>
      </c>
      <c r="T2866" s="34">
        <f>O2866+P2866+Q2866+R2866</f>
        <v/>
      </c>
      <c r="U2866" s="34">
        <f>N2866+T2866</f>
        <v/>
      </c>
      <c r="V2866" s="33">
        <f>N2866/S2866</f>
        <v/>
      </c>
      <c r="W2866" s="33">
        <f>T2866/S2866</f>
        <v/>
      </c>
      <c r="X2866" s="33">
        <f>U2866/S2866</f>
        <v/>
      </c>
      <c r="Y2866" s="4">
        <f>IF(T2866&gt;0,1,0)</f>
        <v/>
      </c>
      <c r="Z2866" s="4">
        <f>INDEX('Job Evaluation'!$I$5:$I$40,MATCH(G2866,'Job Evaluation'!$A$5:$A$40,0))</f>
        <v/>
      </c>
      <c r="AA2866" s="4">
        <f>SUMPRODUCT(($C$2:$C$3444=C2866)*($X$2:$X$3444&lt;X2866))+SUMPRODUCT(($C$2:C2866=C2866)*($X$2:X2866=X2866))</f>
        <v/>
      </c>
      <c r="AB2866" s="4">
        <f>MIN(4,INT((AA2866-1)*4/COUNTIF($C$2:$C$3444,C2866))+1)</f>
        <v/>
      </c>
    </row>
    <row r="2867">
      <c r="A2867" s="5" t="inlineStr">
        <is>
          <t>W03336</t>
        </is>
      </c>
      <c r="B2867" s="5" t="inlineStr">
        <is>
          <t>ES · Barcelona</t>
        </is>
      </c>
      <c r="C2867" s="5" t="inlineStr">
        <is>
          <t>ES</t>
        </is>
      </c>
      <c r="D2867" s="5" t="inlineStr">
        <is>
          <t>Barcelona</t>
        </is>
      </c>
      <c r="E2867" s="5" t="inlineStr">
        <is>
          <t>Operations</t>
        </is>
      </c>
      <c r="F2867" s="5" t="inlineStr">
        <is>
          <t>L3</t>
        </is>
      </c>
      <c r="G2867" s="5" t="inlineStr">
        <is>
          <t>Operations L3</t>
        </is>
      </c>
      <c r="H2867" s="5" t="inlineStr">
        <is>
          <t>F</t>
        </is>
      </c>
      <c r="I2867" s="5" t="inlineStr">
        <is>
          <t>Permanent</t>
        </is>
      </c>
      <c r="J2867" s="5" t="inlineStr">
        <is>
          <t>Hybrid</t>
        </is>
      </c>
      <c r="K2867" s="5" t="n">
        <v>1</v>
      </c>
      <c r="L2867" s="5" t="n">
        <v>40</v>
      </c>
      <c r="M2867" s="5" t="n">
        <v>2</v>
      </c>
      <c r="N2867" s="41" t="n">
        <v>32750</v>
      </c>
      <c r="O2867" s="41" t="n">
        <v>840</v>
      </c>
      <c r="P2867" s="41" t="n">
        <v>0</v>
      </c>
      <c r="Q2867" s="41" t="n">
        <v>0</v>
      </c>
      <c r="R2867" s="41" t="n">
        <v>0</v>
      </c>
      <c r="S2867" s="28">
        <f>L2867*Settings!$C$7</f>
        <v/>
      </c>
      <c r="T2867" s="34">
        <f>O2867+P2867+Q2867+R2867</f>
        <v/>
      </c>
      <c r="U2867" s="34">
        <f>N2867+T2867</f>
        <v/>
      </c>
      <c r="V2867" s="33">
        <f>N2867/S2867</f>
        <v/>
      </c>
      <c r="W2867" s="33">
        <f>T2867/S2867</f>
        <v/>
      </c>
      <c r="X2867" s="33">
        <f>U2867/S2867</f>
        <v/>
      </c>
      <c r="Y2867" s="4">
        <f>IF(T2867&gt;0,1,0)</f>
        <v/>
      </c>
      <c r="Z2867" s="4">
        <f>INDEX('Job Evaluation'!$I$5:$I$40,MATCH(G2867,'Job Evaluation'!$A$5:$A$40,0))</f>
        <v/>
      </c>
      <c r="AA2867" s="4">
        <f>SUMPRODUCT(($C$2:$C$3444=C2867)*($X$2:$X$3444&lt;X2867))+SUMPRODUCT(($C$2:C2867=C2867)*($X$2:X2867=X2867))</f>
        <v/>
      </c>
      <c r="AB2867" s="4">
        <f>MIN(4,INT((AA2867-1)*4/COUNTIF($C$2:$C$3444,C2867))+1)</f>
        <v/>
      </c>
    </row>
    <row r="2868">
      <c r="A2868" s="5" t="inlineStr">
        <is>
          <t>W03337</t>
        </is>
      </c>
      <c r="B2868" s="5" t="inlineStr">
        <is>
          <t>ES · Barcelona</t>
        </is>
      </c>
      <c r="C2868" s="5" t="inlineStr">
        <is>
          <t>ES</t>
        </is>
      </c>
      <c r="D2868" s="5" t="inlineStr">
        <is>
          <t>Barcelona</t>
        </is>
      </c>
      <c r="E2868" s="5" t="inlineStr">
        <is>
          <t>Operations</t>
        </is>
      </c>
      <c r="F2868" s="5" t="inlineStr">
        <is>
          <t>L2</t>
        </is>
      </c>
      <c r="G2868" s="5" t="inlineStr">
        <is>
          <t>Operations L2</t>
        </is>
      </c>
      <c r="H2868" s="5" t="inlineStr">
        <is>
          <t>M</t>
        </is>
      </c>
      <c r="I2868" s="5" t="inlineStr">
        <is>
          <t>Permanent</t>
        </is>
      </c>
      <c r="J2868" s="5" t="inlineStr">
        <is>
          <t>Hybrid</t>
        </is>
      </c>
      <c r="K2868" s="5" t="n">
        <v>1</v>
      </c>
      <c r="L2868" s="5" t="n">
        <v>40</v>
      </c>
      <c r="M2868" s="5" t="n">
        <v>3</v>
      </c>
      <c r="N2868" s="41" t="n">
        <v>29550</v>
      </c>
      <c r="O2868" s="41" t="n">
        <v>0</v>
      </c>
      <c r="P2868" s="41" t="n">
        <v>0</v>
      </c>
      <c r="Q2868" s="41" t="n">
        <v>0</v>
      </c>
      <c r="R2868" s="41" t="n">
        <v>0</v>
      </c>
      <c r="S2868" s="28">
        <f>L2868*Settings!$C$7</f>
        <v/>
      </c>
      <c r="T2868" s="34">
        <f>O2868+P2868+Q2868+R2868</f>
        <v/>
      </c>
      <c r="U2868" s="34">
        <f>N2868+T2868</f>
        <v/>
      </c>
      <c r="V2868" s="33">
        <f>N2868/S2868</f>
        <v/>
      </c>
      <c r="W2868" s="33">
        <f>T2868/S2868</f>
        <v/>
      </c>
      <c r="X2868" s="33">
        <f>U2868/S2868</f>
        <v/>
      </c>
      <c r="Y2868" s="4">
        <f>IF(T2868&gt;0,1,0)</f>
        <v/>
      </c>
      <c r="Z2868" s="4">
        <f>INDEX('Job Evaluation'!$I$5:$I$40,MATCH(G2868,'Job Evaluation'!$A$5:$A$40,0))</f>
        <v/>
      </c>
      <c r="AA2868" s="4">
        <f>SUMPRODUCT(($C$2:$C$3444=C2868)*($X$2:$X$3444&lt;X2868))+SUMPRODUCT(($C$2:C2868=C2868)*($X$2:X2868=X2868))</f>
        <v/>
      </c>
      <c r="AB2868" s="4">
        <f>MIN(4,INT((AA2868-1)*4/COUNTIF($C$2:$C$3444,C2868))+1)</f>
        <v/>
      </c>
    </row>
    <row r="2869">
      <c r="A2869" s="5" t="inlineStr">
        <is>
          <t>W03338</t>
        </is>
      </c>
      <c r="B2869" s="5" t="inlineStr">
        <is>
          <t>ES · Barcelona</t>
        </is>
      </c>
      <c r="C2869" s="5" t="inlineStr">
        <is>
          <t>ES</t>
        </is>
      </c>
      <c r="D2869" s="5" t="inlineStr">
        <is>
          <t>Barcelona</t>
        </is>
      </c>
      <c r="E2869" s="5" t="inlineStr">
        <is>
          <t>Customer Service</t>
        </is>
      </c>
      <c r="F2869" s="5" t="inlineStr">
        <is>
          <t>L3</t>
        </is>
      </c>
      <c r="G2869" s="5" t="inlineStr">
        <is>
          <t>Customer Service L3</t>
        </is>
      </c>
      <c r="H2869" s="5" t="inlineStr">
        <is>
          <t>M</t>
        </is>
      </c>
      <c r="I2869" s="5" t="inlineStr">
        <is>
          <t>Permanent</t>
        </is>
      </c>
      <c r="J2869" s="5" t="inlineStr">
        <is>
          <t>Onsite</t>
        </is>
      </c>
      <c r="K2869" s="5" t="n">
        <v>1</v>
      </c>
      <c r="L2869" s="5" t="n">
        <v>40</v>
      </c>
      <c r="M2869" s="5" t="n">
        <v>1</v>
      </c>
      <c r="N2869" s="41" t="n">
        <v>39250</v>
      </c>
      <c r="O2869" s="41" t="n">
        <v>0</v>
      </c>
      <c r="P2869" s="41" t="n">
        <v>0</v>
      </c>
      <c r="Q2869" s="41" t="n">
        <v>1200</v>
      </c>
      <c r="R2869" s="41" t="n">
        <v>0</v>
      </c>
      <c r="S2869" s="28">
        <f>L2869*Settings!$C$7</f>
        <v/>
      </c>
      <c r="T2869" s="34">
        <f>O2869+P2869+Q2869+R2869</f>
        <v/>
      </c>
      <c r="U2869" s="34">
        <f>N2869+T2869</f>
        <v/>
      </c>
      <c r="V2869" s="33">
        <f>N2869/S2869</f>
        <v/>
      </c>
      <c r="W2869" s="33">
        <f>T2869/S2869</f>
        <v/>
      </c>
      <c r="X2869" s="33">
        <f>U2869/S2869</f>
        <v/>
      </c>
      <c r="Y2869" s="4">
        <f>IF(T2869&gt;0,1,0)</f>
        <v/>
      </c>
      <c r="Z2869" s="4">
        <f>INDEX('Job Evaluation'!$I$5:$I$40,MATCH(G2869,'Job Evaluation'!$A$5:$A$40,0))</f>
        <v/>
      </c>
      <c r="AA2869" s="4">
        <f>SUMPRODUCT(($C$2:$C$3444=C2869)*($X$2:$X$3444&lt;X2869))+SUMPRODUCT(($C$2:C2869=C2869)*($X$2:X2869=X2869))</f>
        <v/>
      </c>
      <c r="AB2869" s="4">
        <f>MIN(4,INT((AA2869-1)*4/COUNTIF($C$2:$C$3444,C2869))+1)</f>
        <v/>
      </c>
    </row>
    <row r="2870">
      <c r="A2870" s="5" t="inlineStr">
        <is>
          <t>W03339</t>
        </is>
      </c>
      <c r="B2870" s="5" t="inlineStr">
        <is>
          <t>DE · Munich</t>
        </is>
      </c>
      <c r="C2870" s="5" t="inlineStr">
        <is>
          <t>DE</t>
        </is>
      </c>
      <c r="D2870" s="5" t="inlineStr">
        <is>
          <t>Munich</t>
        </is>
      </c>
      <c r="E2870" s="5" t="inlineStr">
        <is>
          <t>Sales</t>
        </is>
      </c>
      <c r="F2870" s="5" t="inlineStr">
        <is>
          <t>L3</t>
        </is>
      </c>
      <c r="G2870" s="5" t="inlineStr">
        <is>
          <t>Sales L3</t>
        </is>
      </c>
      <c r="H2870" s="5" t="inlineStr">
        <is>
          <t>M</t>
        </is>
      </c>
      <c r="I2870" s="5" t="inlineStr">
        <is>
          <t>Permanent</t>
        </is>
      </c>
      <c r="J2870" s="5" t="inlineStr">
        <is>
          <t>Hybrid</t>
        </is>
      </c>
      <c r="K2870" s="5" t="n">
        <v>1</v>
      </c>
      <c r="L2870" s="5" t="n">
        <v>40</v>
      </c>
      <c r="M2870" s="5" t="n">
        <v>5</v>
      </c>
      <c r="N2870" s="41" t="n">
        <v>71950</v>
      </c>
      <c r="O2870" s="41" t="n">
        <v>6160</v>
      </c>
      <c r="P2870" s="41" t="n">
        <v>12250</v>
      </c>
      <c r="Q2870" s="41" t="n">
        <v>0</v>
      </c>
      <c r="R2870" s="41" t="n">
        <v>0</v>
      </c>
      <c r="S2870" s="28">
        <f>L2870*Settings!$C$7</f>
        <v/>
      </c>
      <c r="T2870" s="34">
        <f>O2870+P2870+Q2870+R2870</f>
        <v/>
      </c>
      <c r="U2870" s="34">
        <f>N2870+T2870</f>
        <v/>
      </c>
      <c r="V2870" s="33">
        <f>N2870/S2870</f>
        <v/>
      </c>
      <c r="W2870" s="33">
        <f>T2870/S2870</f>
        <v/>
      </c>
      <c r="X2870" s="33">
        <f>U2870/S2870</f>
        <v/>
      </c>
      <c r="Y2870" s="4">
        <f>IF(T2870&gt;0,1,0)</f>
        <v/>
      </c>
      <c r="Z2870" s="4">
        <f>INDEX('Job Evaluation'!$I$5:$I$40,MATCH(G2870,'Job Evaluation'!$A$5:$A$40,0))</f>
        <v/>
      </c>
      <c r="AA2870" s="4">
        <f>SUMPRODUCT(($C$2:$C$3444=C2870)*($X$2:$X$3444&lt;X2870))+SUMPRODUCT(($C$2:C2870=C2870)*($X$2:X2870=X2870))</f>
        <v/>
      </c>
      <c r="AB2870" s="4">
        <f>MIN(4,INT((AA2870-1)*4/COUNTIF($C$2:$C$3444,C2870))+1)</f>
        <v/>
      </c>
    </row>
    <row r="2871">
      <c r="A2871" s="5" t="inlineStr">
        <is>
          <t>W03340</t>
        </is>
      </c>
      <c r="B2871" s="5" t="inlineStr">
        <is>
          <t>IT · Milan</t>
        </is>
      </c>
      <c r="C2871" s="5" t="inlineStr">
        <is>
          <t>IT</t>
        </is>
      </c>
      <c r="D2871" s="5" t="inlineStr">
        <is>
          <t>Milan</t>
        </is>
      </c>
      <c r="E2871" s="5" t="inlineStr">
        <is>
          <t>Operations</t>
        </is>
      </c>
      <c r="F2871" s="5" t="inlineStr">
        <is>
          <t>L2</t>
        </is>
      </c>
      <c r="G2871" s="5" t="inlineStr">
        <is>
          <t>Operations L2</t>
        </is>
      </c>
      <c r="H2871" s="5" t="inlineStr">
        <is>
          <t>M</t>
        </is>
      </c>
      <c r="I2871" s="5" t="inlineStr">
        <is>
          <t>Permanent</t>
        </is>
      </c>
      <c r="J2871" s="5" t="inlineStr">
        <is>
          <t>Onsite</t>
        </is>
      </c>
      <c r="K2871" s="5" t="n">
        <v>1</v>
      </c>
      <c r="L2871" s="5" t="n">
        <v>40</v>
      </c>
      <c r="M2871" s="5" t="n">
        <v>4</v>
      </c>
      <c r="N2871" s="41" t="n">
        <v>29950</v>
      </c>
      <c r="O2871" s="41" t="n">
        <v>0</v>
      </c>
      <c r="P2871" s="41" t="n">
        <v>0</v>
      </c>
      <c r="Q2871" s="41" t="n">
        <v>1320</v>
      </c>
      <c r="R2871" s="41" t="n">
        <v>0</v>
      </c>
      <c r="S2871" s="28">
        <f>L2871*Settings!$C$7</f>
        <v/>
      </c>
      <c r="T2871" s="34">
        <f>O2871+P2871+Q2871+R2871</f>
        <v/>
      </c>
      <c r="U2871" s="34">
        <f>N2871+T2871</f>
        <v/>
      </c>
      <c r="V2871" s="33">
        <f>N2871/S2871</f>
        <v/>
      </c>
      <c r="W2871" s="33">
        <f>T2871/S2871</f>
        <v/>
      </c>
      <c r="X2871" s="33">
        <f>U2871/S2871</f>
        <v/>
      </c>
      <c r="Y2871" s="4">
        <f>IF(T2871&gt;0,1,0)</f>
        <v/>
      </c>
      <c r="Z2871" s="4">
        <f>INDEX('Job Evaluation'!$I$5:$I$40,MATCH(G2871,'Job Evaluation'!$A$5:$A$40,0))</f>
        <v/>
      </c>
      <c r="AA2871" s="4">
        <f>SUMPRODUCT(($C$2:$C$3444=C2871)*($X$2:$X$3444&lt;X2871))+SUMPRODUCT(($C$2:C2871=C2871)*($X$2:X2871=X2871))</f>
        <v/>
      </c>
      <c r="AB2871" s="4">
        <f>MIN(4,INT((AA2871-1)*4/COUNTIF($C$2:$C$3444,C2871))+1)</f>
        <v/>
      </c>
    </row>
    <row r="2872">
      <c r="A2872" s="5" t="inlineStr">
        <is>
          <t>W03341</t>
        </is>
      </c>
      <c r="B2872" s="5" t="inlineStr">
        <is>
          <t>PL · Kraków</t>
        </is>
      </c>
      <c r="C2872" s="5" t="inlineStr">
        <is>
          <t>PL</t>
        </is>
      </c>
      <c r="D2872" s="5" t="inlineStr">
        <is>
          <t>Krakow</t>
        </is>
      </c>
      <c r="E2872" s="5" t="inlineStr">
        <is>
          <t>Customer Service</t>
        </is>
      </c>
      <c r="F2872" s="5" t="inlineStr">
        <is>
          <t>L5</t>
        </is>
      </c>
      <c r="G2872" s="5" t="inlineStr">
        <is>
          <t>Customer Service L5</t>
        </is>
      </c>
      <c r="H2872" s="5" t="inlineStr">
        <is>
          <t>M</t>
        </is>
      </c>
      <c r="I2872" s="5" t="inlineStr">
        <is>
          <t>Permanent</t>
        </is>
      </c>
      <c r="J2872" s="5" t="inlineStr">
        <is>
          <t>Remote</t>
        </is>
      </c>
      <c r="K2872" s="5" t="n">
        <v>1</v>
      </c>
      <c r="L2872" s="5" t="n">
        <v>40</v>
      </c>
      <c r="M2872" s="5" t="n">
        <v>3</v>
      </c>
      <c r="N2872" s="41" t="n">
        <v>50950</v>
      </c>
      <c r="O2872" s="41" t="n">
        <v>5560</v>
      </c>
      <c r="P2872" s="41" t="n">
        <v>0</v>
      </c>
      <c r="Q2872" s="41" t="n">
        <v>0</v>
      </c>
      <c r="R2872" s="41" t="n">
        <v>4200</v>
      </c>
      <c r="S2872" s="28">
        <f>L2872*Settings!$C$7</f>
        <v/>
      </c>
      <c r="T2872" s="34">
        <f>O2872+P2872+Q2872+R2872</f>
        <v/>
      </c>
      <c r="U2872" s="34">
        <f>N2872+T2872</f>
        <v/>
      </c>
      <c r="V2872" s="33">
        <f>N2872/S2872</f>
        <v/>
      </c>
      <c r="W2872" s="33">
        <f>T2872/S2872</f>
        <v/>
      </c>
      <c r="X2872" s="33">
        <f>U2872/S2872</f>
        <v/>
      </c>
      <c r="Y2872" s="4">
        <f>IF(T2872&gt;0,1,0)</f>
        <v/>
      </c>
      <c r="Z2872" s="4">
        <f>INDEX('Job Evaluation'!$I$5:$I$40,MATCH(G2872,'Job Evaluation'!$A$5:$A$40,0))</f>
        <v/>
      </c>
      <c r="AA2872" s="4">
        <f>SUMPRODUCT(($C$2:$C$3444=C2872)*($X$2:$X$3444&lt;X2872))+SUMPRODUCT(($C$2:C2872=C2872)*($X$2:X2872=X2872))</f>
        <v/>
      </c>
      <c r="AB2872" s="4">
        <f>MIN(4,INT((AA2872-1)*4/COUNTIF($C$2:$C$3444,C2872))+1)</f>
        <v/>
      </c>
    </row>
    <row r="2873">
      <c r="A2873" s="5" t="inlineStr">
        <is>
          <t>W03342</t>
        </is>
      </c>
      <c r="B2873" s="5" t="inlineStr">
        <is>
          <t>DE · Munich</t>
        </is>
      </c>
      <c r="C2873" s="5" t="inlineStr">
        <is>
          <t>DE</t>
        </is>
      </c>
      <c r="D2873" s="5" t="inlineStr">
        <is>
          <t>Munich</t>
        </is>
      </c>
      <c r="E2873" s="5" t="inlineStr">
        <is>
          <t>Tech</t>
        </is>
      </c>
      <c r="F2873" s="5" t="inlineStr">
        <is>
          <t>L1</t>
        </is>
      </c>
      <c r="G2873" s="5" t="inlineStr">
        <is>
          <t>Tech L1</t>
        </is>
      </c>
      <c r="H2873" s="5" t="inlineStr">
        <is>
          <t>M</t>
        </is>
      </c>
      <c r="I2873" s="5" t="inlineStr">
        <is>
          <t>Permanent</t>
        </is>
      </c>
      <c r="J2873" s="5" t="inlineStr">
        <is>
          <t>Hybrid</t>
        </is>
      </c>
      <c r="K2873" s="5" t="n">
        <v>1</v>
      </c>
      <c r="L2873" s="5" t="n">
        <v>40</v>
      </c>
      <c r="M2873" s="5" t="n">
        <v>4</v>
      </c>
      <c r="N2873" s="41" t="n">
        <v>39400</v>
      </c>
      <c r="O2873" s="41" t="n">
        <v>0</v>
      </c>
      <c r="P2873" s="41" t="n">
        <v>0</v>
      </c>
      <c r="Q2873" s="41" t="n">
        <v>0</v>
      </c>
      <c r="R2873" s="41" t="n">
        <v>0</v>
      </c>
      <c r="S2873" s="28">
        <f>L2873*Settings!$C$7</f>
        <v/>
      </c>
      <c r="T2873" s="34">
        <f>O2873+P2873+Q2873+R2873</f>
        <v/>
      </c>
      <c r="U2873" s="34">
        <f>N2873+T2873</f>
        <v/>
      </c>
      <c r="V2873" s="33">
        <f>N2873/S2873</f>
        <v/>
      </c>
      <c r="W2873" s="33">
        <f>T2873/S2873</f>
        <v/>
      </c>
      <c r="X2873" s="33">
        <f>U2873/S2873</f>
        <v/>
      </c>
      <c r="Y2873" s="4">
        <f>IF(T2873&gt;0,1,0)</f>
        <v/>
      </c>
      <c r="Z2873" s="4">
        <f>INDEX('Job Evaluation'!$I$5:$I$40,MATCH(G2873,'Job Evaluation'!$A$5:$A$40,0))</f>
        <v/>
      </c>
      <c r="AA2873" s="4">
        <f>SUMPRODUCT(($C$2:$C$3444=C2873)*($X$2:$X$3444&lt;X2873))+SUMPRODUCT(($C$2:C2873=C2873)*($X$2:X2873=X2873))</f>
        <v/>
      </c>
      <c r="AB2873" s="4">
        <f>MIN(4,INT((AA2873-1)*4/COUNTIF($C$2:$C$3444,C2873))+1)</f>
        <v/>
      </c>
    </row>
    <row r="2874">
      <c r="A2874" s="5" t="inlineStr">
        <is>
          <t>W03343</t>
        </is>
      </c>
      <c r="B2874" s="5" t="inlineStr">
        <is>
          <t>ES · Barcelona</t>
        </is>
      </c>
      <c r="C2874" s="5" t="inlineStr">
        <is>
          <t>ES</t>
        </is>
      </c>
      <c r="D2874" s="5" t="inlineStr">
        <is>
          <t>Barcelona</t>
        </is>
      </c>
      <c r="E2874" s="5" t="inlineStr">
        <is>
          <t>Operations</t>
        </is>
      </c>
      <c r="F2874" s="5" t="inlineStr">
        <is>
          <t>L2</t>
        </is>
      </c>
      <c r="G2874" s="5" t="inlineStr">
        <is>
          <t>Operations L2</t>
        </is>
      </c>
      <c r="H2874" s="5" t="inlineStr">
        <is>
          <t>F</t>
        </is>
      </c>
      <c r="I2874" s="5" t="inlineStr">
        <is>
          <t>Fixed-term</t>
        </is>
      </c>
      <c r="J2874" s="5" t="inlineStr">
        <is>
          <t>Onsite</t>
        </is>
      </c>
      <c r="K2874" s="5" t="n">
        <v>1</v>
      </c>
      <c r="L2874" s="5" t="n">
        <v>40</v>
      </c>
      <c r="M2874" s="5" t="n">
        <v>3</v>
      </c>
      <c r="N2874" s="41" t="n">
        <v>36950</v>
      </c>
      <c r="O2874" s="41" t="n">
        <v>0</v>
      </c>
      <c r="P2874" s="41" t="n">
        <v>0</v>
      </c>
      <c r="Q2874" s="41" t="n">
        <v>1200</v>
      </c>
      <c r="R2874" s="41" t="n">
        <v>0</v>
      </c>
      <c r="S2874" s="28">
        <f>L2874*Settings!$C$7</f>
        <v/>
      </c>
      <c r="T2874" s="34">
        <f>O2874+P2874+Q2874+R2874</f>
        <v/>
      </c>
      <c r="U2874" s="34">
        <f>N2874+T2874</f>
        <v/>
      </c>
      <c r="V2874" s="33">
        <f>N2874/S2874</f>
        <v/>
      </c>
      <c r="W2874" s="33">
        <f>T2874/S2874</f>
        <v/>
      </c>
      <c r="X2874" s="33">
        <f>U2874/S2874</f>
        <v/>
      </c>
      <c r="Y2874" s="4">
        <f>IF(T2874&gt;0,1,0)</f>
        <v/>
      </c>
      <c r="Z2874" s="4">
        <f>INDEX('Job Evaluation'!$I$5:$I$40,MATCH(G2874,'Job Evaluation'!$A$5:$A$40,0))</f>
        <v/>
      </c>
      <c r="AA2874" s="4">
        <f>SUMPRODUCT(($C$2:$C$3444=C2874)*($X$2:$X$3444&lt;X2874))+SUMPRODUCT(($C$2:C2874=C2874)*($X$2:X2874=X2874))</f>
        <v/>
      </c>
      <c r="AB2874" s="4">
        <f>MIN(4,INT((AA2874-1)*4/COUNTIF($C$2:$C$3444,C2874))+1)</f>
        <v/>
      </c>
    </row>
    <row r="2875">
      <c r="A2875" s="5" t="inlineStr">
        <is>
          <t>W03344</t>
        </is>
      </c>
      <c r="B2875" s="5" t="inlineStr">
        <is>
          <t>DE · Munich</t>
        </is>
      </c>
      <c r="C2875" s="5" t="inlineStr">
        <is>
          <t>DE</t>
        </is>
      </c>
      <c r="D2875" s="5" t="inlineStr">
        <is>
          <t>Munich</t>
        </is>
      </c>
      <c r="E2875" s="5" t="inlineStr">
        <is>
          <t>Tech</t>
        </is>
      </c>
      <c r="F2875" s="5" t="inlineStr">
        <is>
          <t>L2</t>
        </is>
      </c>
      <c r="G2875" s="5" t="inlineStr">
        <is>
          <t>Tech L2</t>
        </is>
      </c>
      <c r="H2875" s="5" t="inlineStr">
        <is>
          <t>F</t>
        </is>
      </c>
      <c r="I2875" s="5" t="inlineStr">
        <is>
          <t>Fixed-term</t>
        </is>
      </c>
      <c r="J2875" s="5" t="inlineStr">
        <is>
          <t>Onsite</t>
        </is>
      </c>
      <c r="K2875" s="5" t="n">
        <v>1</v>
      </c>
      <c r="L2875" s="5" t="n">
        <v>40</v>
      </c>
      <c r="M2875" s="5" t="n">
        <v>2</v>
      </c>
      <c r="N2875" s="41" t="n">
        <v>56800</v>
      </c>
      <c r="O2875" s="41" t="n">
        <v>0</v>
      </c>
      <c r="P2875" s="41" t="n">
        <v>0</v>
      </c>
      <c r="Q2875" s="41" t="n">
        <v>0</v>
      </c>
      <c r="R2875" s="41" t="n">
        <v>0</v>
      </c>
      <c r="S2875" s="28">
        <f>L2875*Settings!$C$7</f>
        <v/>
      </c>
      <c r="T2875" s="34">
        <f>O2875+P2875+Q2875+R2875</f>
        <v/>
      </c>
      <c r="U2875" s="34">
        <f>N2875+T2875</f>
        <v/>
      </c>
      <c r="V2875" s="33">
        <f>N2875/S2875</f>
        <v/>
      </c>
      <c r="W2875" s="33">
        <f>T2875/S2875</f>
        <v/>
      </c>
      <c r="X2875" s="33">
        <f>U2875/S2875</f>
        <v/>
      </c>
      <c r="Y2875" s="4">
        <f>IF(T2875&gt;0,1,0)</f>
        <v/>
      </c>
      <c r="Z2875" s="4">
        <f>INDEX('Job Evaluation'!$I$5:$I$40,MATCH(G2875,'Job Evaluation'!$A$5:$A$40,0))</f>
        <v/>
      </c>
      <c r="AA2875" s="4">
        <f>SUMPRODUCT(($C$2:$C$3444=C2875)*($X$2:$X$3444&lt;X2875))+SUMPRODUCT(($C$2:C2875=C2875)*($X$2:X2875=X2875))</f>
        <v/>
      </c>
      <c r="AB2875" s="4">
        <f>MIN(4,INT((AA2875-1)*4/COUNTIF($C$2:$C$3444,C2875))+1)</f>
        <v/>
      </c>
    </row>
    <row r="2876">
      <c r="A2876" s="5" t="inlineStr">
        <is>
          <t>W03345</t>
        </is>
      </c>
      <c r="B2876" s="5" t="inlineStr">
        <is>
          <t>ES · Barcelona</t>
        </is>
      </c>
      <c r="C2876" s="5" t="inlineStr">
        <is>
          <t>ES</t>
        </is>
      </c>
      <c r="D2876" s="5" t="inlineStr">
        <is>
          <t>Barcelona</t>
        </is>
      </c>
      <c r="E2876" s="5" t="inlineStr">
        <is>
          <t>Customer Service</t>
        </is>
      </c>
      <c r="F2876" s="5" t="inlineStr">
        <is>
          <t>L2</t>
        </is>
      </c>
      <c r="G2876" s="5" t="inlineStr">
        <is>
          <t>Customer Service L2</t>
        </is>
      </c>
      <c r="H2876" s="5" t="inlineStr">
        <is>
          <t>F</t>
        </is>
      </c>
      <c r="I2876" s="5" t="inlineStr">
        <is>
          <t>Permanent</t>
        </is>
      </c>
      <c r="J2876" s="5" t="inlineStr">
        <is>
          <t>Hybrid</t>
        </is>
      </c>
      <c r="K2876" s="5" t="n">
        <v>1</v>
      </c>
      <c r="L2876" s="5" t="n">
        <v>40</v>
      </c>
      <c r="M2876" s="5" t="n">
        <v>3</v>
      </c>
      <c r="N2876" s="41" t="n">
        <v>27150</v>
      </c>
      <c r="O2876" s="41" t="n">
        <v>0</v>
      </c>
      <c r="P2876" s="41" t="n">
        <v>0</v>
      </c>
      <c r="Q2876" s="41" t="n">
        <v>0</v>
      </c>
      <c r="R2876" s="41" t="n">
        <v>0</v>
      </c>
      <c r="S2876" s="28">
        <f>L2876*Settings!$C$7</f>
        <v/>
      </c>
      <c r="T2876" s="34">
        <f>O2876+P2876+Q2876+R2876</f>
        <v/>
      </c>
      <c r="U2876" s="34">
        <f>N2876+T2876</f>
        <v/>
      </c>
      <c r="V2876" s="33">
        <f>N2876/S2876</f>
        <v/>
      </c>
      <c r="W2876" s="33">
        <f>T2876/S2876</f>
        <v/>
      </c>
      <c r="X2876" s="33">
        <f>U2876/S2876</f>
        <v/>
      </c>
      <c r="Y2876" s="4">
        <f>IF(T2876&gt;0,1,0)</f>
        <v/>
      </c>
      <c r="Z2876" s="4">
        <f>INDEX('Job Evaluation'!$I$5:$I$40,MATCH(G2876,'Job Evaluation'!$A$5:$A$40,0))</f>
        <v/>
      </c>
      <c r="AA2876" s="4">
        <f>SUMPRODUCT(($C$2:$C$3444=C2876)*($X$2:$X$3444&lt;X2876))+SUMPRODUCT(($C$2:C2876=C2876)*($X$2:X2876=X2876))</f>
        <v/>
      </c>
      <c r="AB2876" s="4">
        <f>MIN(4,INT((AA2876-1)*4/COUNTIF($C$2:$C$3444,C2876))+1)</f>
        <v/>
      </c>
    </row>
    <row r="2877">
      <c r="A2877" s="5" t="inlineStr">
        <is>
          <t>W03346</t>
        </is>
      </c>
      <c r="B2877" s="5" t="inlineStr">
        <is>
          <t>PL · Kraków</t>
        </is>
      </c>
      <c r="C2877" s="5" t="inlineStr">
        <is>
          <t>PL</t>
        </is>
      </c>
      <c r="D2877" s="5" t="inlineStr">
        <is>
          <t>Krakow</t>
        </is>
      </c>
      <c r="E2877" s="5" t="inlineStr">
        <is>
          <t>Finance</t>
        </is>
      </c>
      <c r="F2877" s="5" t="inlineStr">
        <is>
          <t>L5</t>
        </is>
      </c>
      <c r="G2877" s="5" t="inlineStr">
        <is>
          <t>Finance L5</t>
        </is>
      </c>
      <c r="H2877" s="5" t="inlineStr">
        <is>
          <t>F</t>
        </is>
      </c>
      <c r="I2877" s="5" t="inlineStr">
        <is>
          <t>Permanent</t>
        </is>
      </c>
      <c r="J2877" s="5" t="inlineStr">
        <is>
          <t>Onsite</t>
        </is>
      </c>
      <c r="K2877" s="5" t="n">
        <v>1</v>
      </c>
      <c r="L2877" s="5" t="n">
        <v>40</v>
      </c>
      <c r="M2877" s="5" t="n">
        <v>3</v>
      </c>
      <c r="N2877" s="41" t="n">
        <v>68850</v>
      </c>
      <c r="O2877" s="41" t="n">
        <v>7930</v>
      </c>
      <c r="P2877" s="41" t="n">
        <v>0</v>
      </c>
      <c r="Q2877" s="41" t="n">
        <v>0</v>
      </c>
      <c r="R2877" s="41" t="n">
        <v>4200</v>
      </c>
      <c r="S2877" s="28">
        <f>L2877*Settings!$C$7</f>
        <v/>
      </c>
      <c r="T2877" s="34">
        <f>O2877+P2877+Q2877+R2877</f>
        <v/>
      </c>
      <c r="U2877" s="34">
        <f>N2877+T2877</f>
        <v/>
      </c>
      <c r="V2877" s="33">
        <f>N2877/S2877</f>
        <v/>
      </c>
      <c r="W2877" s="33">
        <f>T2877/S2877</f>
        <v/>
      </c>
      <c r="X2877" s="33">
        <f>U2877/S2877</f>
        <v/>
      </c>
      <c r="Y2877" s="4">
        <f>IF(T2877&gt;0,1,0)</f>
        <v/>
      </c>
      <c r="Z2877" s="4">
        <f>INDEX('Job Evaluation'!$I$5:$I$40,MATCH(G2877,'Job Evaluation'!$A$5:$A$40,0))</f>
        <v/>
      </c>
      <c r="AA2877" s="4">
        <f>SUMPRODUCT(($C$2:$C$3444=C2877)*($X$2:$X$3444&lt;X2877))+SUMPRODUCT(($C$2:C2877=C2877)*($X$2:X2877=X2877))</f>
        <v/>
      </c>
      <c r="AB2877" s="4">
        <f>MIN(4,INT((AA2877-1)*4/COUNTIF($C$2:$C$3444,C2877))+1)</f>
        <v/>
      </c>
    </row>
    <row r="2878">
      <c r="A2878" s="5" t="inlineStr">
        <is>
          <t>W03347</t>
        </is>
      </c>
      <c r="B2878" s="5" t="inlineStr">
        <is>
          <t>ES · Barcelona</t>
        </is>
      </c>
      <c r="C2878" s="5" t="inlineStr">
        <is>
          <t>ES</t>
        </is>
      </c>
      <c r="D2878" s="5" t="inlineStr">
        <is>
          <t>Barcelona</t>
        </is>
      </c>
      <c r="E2878" s="5" t="inlineStr">
        <is>
          <t>Operations</t>
        </is>
      </c>
      <c r="F2878" s="5" t="inlineStr">
        <is>
          <t>L2</t>
        </is>
      </c>
      <c r="G2878" s="5" t="inlineStr">
        <is>
          <t>Operations L2</t>
        </is>
      </c>
      <c r="H2878" s="5" t="inlineStr">
        <is>
          <t>M</t>
        </is>
      </c>
      <c r="I2878" s="5" t="inlineStr">
        <is>
          <t>Permanent</t>
        </is>
      </c>
      <c r="J2878" s="5" t="inlineStr">
        <is>
          <t>Hybrid</t>
        </is>
      </c>
      <c r="K2878" s="5" t="n">
        <v>1</v>
      </c>
      <c r="L2878" s="5" t="n">
        <v>40</v>
      </c>
      <c r="M2878" s="5" t="n">
        <v>4</v>
      </c>
      <c r="N2878" s="41" t="n">
        <v>30700</v>
      </c>
      <c r="O2878" s="41" t="n">
        <v>0</v>
      </c>
      <c r="P2878" s="41" t="n">
        <v>0</v>
      </c>
      <c r="Q2878" s="41" t="n">
        <v>0</v>
      </c>
      <c r="R2878" s="41" t="n">
        <v>0</v>
      </c>
      <c r="S2878" s="28">
        <f>L2878*Settings!$C$7</f>
        <v/>
      </c>
      <c r="T2878" s="34">
        <f>O2878+P2878+Q2878+R2878</f>
        <v/>
      </c>
      <c r="U2878" s="34">
        <f>N2878+T2878</f>
        <v/>
      </c>
      <c r="V2878" s="33">
        <f>N2878/S2878</f>
        <v/>
      </c>
      <c r="W2878" s="33">
        <f>T2878/S2878</f>
        <v/>
      </c>
      <c r="X2878" s="33">
        <f>U2878/S2878</f>
        <v/>
      </c>
      <c r="Y2878" s="4">
        <f>IF(T2878&gt;0,1,0)</f>
        <v/>
      </c>
      <c r="Z2878" s="4">
        <f>INDEX('Job Evaluation'!$I$5:$I$40,MATCH(G2878,'Job Evaluation'!$A$5:$A$40,0))</f>
        <v/>
      </c>
      <c r="AA2878" s="4">
        <f>SUMPRODUCT(($C$2:$C$3444=C2878)*($X$2:$X$3444&lt;X2878))+SUMPRODUCT(($C$2:C2878=C2878)*($X$2:X2878=X2878))</f>
        <v/>
      </c>
      <c r="AB2878" s="4">
        <f>MIN(4,INT((AA2878-1)*4/COUNTIF($C$2:$C$3444,C2878))+1)</f>
        <v/>
      </c>
    </row>
    <row r="2879">
      <c r="A2879" s="5" t="inlineStr">
        <is>
          <t>W03348</t>
        </is>
      </c>
      <c r="B2879" s="5" t="inlineStr">
        <is>
          <t>IT · Milan</t>
        </is>
      </c>
      <c r="C2879" s="5" t="inlineStr">
        <is>
          <t>IT</t>
        </is>
      </c>
      <c r="D2879" s="5" t="inlineStr">
        <is>
          <t>Milan</t>
        </is>
      </c>
      <c r="E2879" s="5" t="inlineStr">
        <is>
          <t>Operations</t>
        </is>
      </c>
      <c r="F2879" s="5" t="inlineStr">
        <is>
          <t>L3</t>
        </is>
      </c>
      <c r="G2879" s="5" t="inlineStr">
        <is>
          <t>Operations L3</t>
        </is>
      </c>
      <c r="H2879" s="5" t="inlineStr">
        <is>
          <t>F</t>
        </is>
      </c>
      <c r="I2879" s="5" t="inlineStr">
        <is>
          <t>Fixed-term</t>
        </is>
      </c>
      <c r="J2879" s="5" t="inlineStr">
        <is>
          <t>Hybrid</t>
        </is>
      </c>
      <c r="K2879" s="5" t="n">
        <v>1</v>
      </c>
      <c r="L2879" s="5" t="n">
        <v>40</v>
      </c>
      <c r="M2879" s="5" t="n">
        <v>3</v>
      </c>
      <c r="N2879" s="41" t="n">
        <v>39200</v>
      </c>
      <c r="O2879" s="41" t="n">
        <v>1840</v>
      </c>
      <c r="P2879" s="41" t="n">
        <v>0</v>
      </c>
      <c r="Q2879" s="41" t="n">
        <v>0</v>
      </c>
      <c r="R2879" s="41" t="n">
        <v>0</v>
      </c>
      <c r="S2879" s="28">
        <f>L2879*Settings!$C$7</f>
        <v/>
      </c>
      <c r="T2879" s="34">
        <f>O2879+P2879+Q2879+R2879</f>
        <v/>
      </c>
      <c r="U2879" s="34">
        <f>N2879+T2879</f>
        <v/>
      </c>
      <c r="V2879" s="33">
        <f>N2879/S2879</f>
        <v/>
      </c>
      <c r="W2879" s="33">
        <f>T2879/S2879</f>
        <v/>
      </c>
      <c r="X2879" s="33">
        <f>U2879/S2879</f>
        <v/>
      </c>
      <c r="Y2879" s="4">
        <f>IF(T2879&gt;0,1,0)</f>
        <v/>
      </c>
      <c r="Z2879" s="4">
        <f>INDEX('Job Evaluation'!$I$5:$I$40,MATCH(G2879,'Job Evaluation'!$A$5:$A$40,0))</f>
        <v/>
      </c>
      <c r="AA2879" s="4">
        <f>SUMPRODUCT(($C$2:$C$3444=C2879)*($X$2:$X$3444&lt;X2879))+SUMPRODUCT(($C$2:C2879=C2879)*($X$2:X2879=X2879))</f>
        <v/>
      </c>
      <c r="AB2879" s="4">
        <f>MIN(4,INT((AA2879-1)*4/COUNTIF($C$2:$C$3444,C2879))+1)</f>
        <v/>
      </c>
    </row>
    <row r="2880">
      <c r="A2880" s="5" t="inlineStr">
        <is>
          <t>W03349</t>
        </is>
      </c>
      <c r="B2880" s="5" t="inlineStr">
        <is>
          <t>DE · Munich</t>
        </is>
      </c>
      <c r="C2880" s="5" t="inlineStr">
        <is>
          <t>DE</t>
        </is>
      </c>
      <c r="D2880" s="5" t="inlineStr">
        <is>
          <t>Munich</t>
        </is>
      </c>
      <c r="E2880" s="5" t="inlineStr">
        <is>
          <t>Finance</t>
        </is>
      </c>
      <c r="F2880" s="5" t="inlineStr">
        <is>
          <t>L5</t>
        </is>
      </c>
      <c r="G2880" s="5" t="inlineStr">
        <is>
          <t>Finance L5</t>
        </is>
      </c>
      <c r="H2880" s="5" t="inlineStr">
        <is>
          <t>M</t>
        </is>
      </c>
      <c r="I2880" s="5" t="inlineStr">
        <is>
          <t>Permanent</t>
        </is>
      </c>
      <c r="J2880" s="5" t="inlineStr">
        <is>
          <t>Onsite</t>
        </is>
      </c>
      <c r="K2880" s="5" t="n">
        <v>1</v>
      </c>
      <c r="L2880" s="5" t="n">
        <v>40</v>
      </c>
      <c r="M2880" s="5" t="n">
        <v>3</v>
      </c>
      <c r="N2880" s="41" t="n">
        <v>121300</v>
      </c>
      <c r="O2880" s="41" t="n">
        <v>14290</v>
      </c>
      <c r="P2880" s="41" t="n">
        <v>0</v>
      </c>
      <c r="Q2880" s="41" t="n">
        <v>0</v>
      </c>
      <c r="R2880" s="41" t="n">
        <v>7200</v>
      </c>
      <c r="S2880" s="28">
        <f>L2880*Settings!$C$7</f>
        <v/>
      </c>
      <c r="T2880" s="34">
        <f>O2880+P2880+Q2880+R2880</f>
        <v/>
      </c>
      <c r="U2880" s="34">
        <f>N2880+T2880</f>
        <v/>
      </c>
      <c r="V2880" s="33">
        <f>N2880/S2880</f>
        <v/>
      </c>
      <c r="W2880" s="33">
        <f>T2880/S2880</f>
        <v/>
      </c>
      <c r="X2880" s="33">
        <f>U2880/S2880</f>
        <v/>
      </c>
      <c r="Y2880" s="4">
        <f>IF(T2880&gt;0,1,0)</f>
        <v/>
      </c>
      <c r="Z2880" s="4">
        <f>INDEX('Job Evaluation'!$I$5:$I$40,MATCH(G2880,'Job Evaluation'!$A$5:$A$40,0))</f>
        <v/>
      </c>
      <c r="AA2880" s="4">
        <f>SUMPRODUCT(($C$2:$C$3444=C2880)*($X$2:$X$3444&lt;X2880))+SUMPRODUCT(($C$2:C2880=C2880)*($X$2:X2880=X2880))</f>
        <v/>
      </c>
      <c r="AB2880" s="4">
        <f>MIN(4,INT((AA2880-1)*4/COUNTIF($C$2:$C$3444,C2880))+1)</f>
        <v/>
      </c>
    </row>
    <row r="2881">
      <c r="A2881" s="5" t="inlineStr">
        <is>
          <t>W03351</t>
        </is>
      </c>
      <c r="B2881" s="5" t="inlineStr">
        <is>
          <t>PL · Kraków</t>
        </is>
      </c>
      <c r="C2881" s="5" t="inlineStr">
        <is>
          <t>PL</t>
        </is>
      </c>
      <c r="D2881" s="5" t="inlineStr">
        <is>
          <t>Krakow</t>
        </is>
      </c>
      <c r="E2881" s="5" t="inlineStr">
        <is>
          <t>Sales</t>
        </is>
      </c>
      <c r="F2881" s="5" t="inlineStr">
        <is>
          <t>L1</t>
        </is>
      </c>
      <c r="G2881" s="5" t="inlineStr">
        <is>
          <t>Sales L1</t>
        </is>
      </c>
      <c r="H2881" s="5" t="inlineStr">
        <is>
          <t>M</t>
        </is>
      </c>
      <c r="I2881" s="5" t="inlineStr">
        <is>
          <t>Fixed-term</t>
        </is>
      </c>
      <c r="J2881" s="5" t="inlineStr">
        <is>
          <t>Hybrid</t>
        </is>
      </c>
      <c r="K2881" s="5" t="n">
        <v>1</v>
      </c>
      <c r="L2881" s="5" t="n">
        <v>40</v>
      </c>
      <c r="M2881" s="5" t="n">
        <v>2</v>
      </c>
      <c r="N2881" s="41" t="n">
        <v>23200</v>
      </c>
      <c r="O2881" s="41" t="n">
        <v>0</v>
      </c>
      <c r="P2881" s="41" t="n">
        <v>3100</v>
      </c>
      <c r="Q2881" s="41" t="n">
        <v>0</v>
      </c>
      <c r="R2881" s="41" t="n">
        <v>0</v>
      </c>
      <c r="S2881" s="28">
        <f>L2881*Settings!$C$7</f>
        <v/>
      </c>
      <c r="T2881" s="34">
        <f>O2881+P2881+Q2881+R2881</f>
        <v/>
      </c>
      <c r="U2881" s="34">
        <f>N2881+T2881</f>
        <v/>
      </c>
      <c r="V2881" s="33">
        <f>N2881/S2881</f>
        <v/>
      </c>
      <c r="W2881" s="33">
        <f>T2881/S2881</f>
        <v/>
      </c>
      <c r="X2881" s="33">
        <f>U2881/S2881</f>
        <v/>
      </c>
      <c r="Y2881" s="4">
        <f>IF(T2881&gt;0,1,0)</f>
        <v/>
      </c>
      <c r="Z2881" s="4">
        <f>INDEX('Job Evaluation'!$I$5:$I$40,MATCH(G2881,'Job Evaluation'!$A$5:$A$40,0))</f>
        <v/>
      </c>
      <c r="AA2881" s="4">
        <f>SUMPRODUCT(($C$2:$C$3444=C2881)*($X$2:$X$3444&lt;X2881))+SUMPRODUCT(($C$2:C2881=C2881)*($X$2:X2881=X2881))</f>
        <v/>
      </c>
      <c r="AB2881" s="4">
        <f>MIN(4,INT((AA2881-1)*4/COUNTIF($C$2:$C$3444,C2881))+1)</f>
        <v/>
      </c>
    </row>
    <row r="2882">
      <c r="A2882" s="5" t="inlineStr">
        <is>
          <t>W03352</t>
        </is>
      </c>
      <c r="B2882" s="5" t="inlineStr">
        <is>
          <t>DE · Munich</t>
        </is>
      </c>
      <c r="C2882" s="5" t="inlineStr">
        <is>
          <t>DE</t>
        </is>
      </c>
      <c r="D2882" s="5" t="inlineStr">
        <is>
          <t>Munich</t>
        </is>
      </c>
      <c r="E2882" s="5" t="inlineStr">
        <is>
          <t>Operations</t>
        </is>
      </c>
      <c r="F2882" s="5" t="inlineStr">
        <is>
          <t>L1</t>
        </is>
      </c>
      <c r="G2882" s="5" t="inlineStr">
        <is>
          <t>Operations L1</t>
        </is>
      </c>
      <c r="H2882" s="5" t="inlineStr">
        <is>
          <t>F</t>
        </is>
      </c>
      <c r="I2882" s="5" t="inlineStr">
        <is>
          <t>Permanent</t>
        </is>
      </c>
      <c r="J2882" s="5" t="inlineStr">
        <is>
          <t>Remote</t>
        </is>
      </c>
      <c r="K2882" s="5" t="n">
        <v>1</v>
      </c>
      <c r="L2882" s="5" t="n">
        <v>40</v>
      </c>
      <c r="M2882" s="5" t="n">
        <v>4</v>
      </c>
      <c r="N2882" s="41" t="n">
        <v>37350</v>
      </c>
      <c r="O2882" s="41" t="n">
        <v>0</v>
      </c>
      <c r="P2882" s="41" t="n">
        <v>0</v>
      </c>
      <c r="Q2882" s="41" t="n">
        <v>0</v>
      </c>
      <c r="R2882" s="41" t="n">
        <v>0</v>
      </c>
      <c r="S2882" s="28">
        <f>L2882*Settings!$C$7</f>
        <v/>
      </c>
      <c r="T2882" s="34">
        <f>O2882+P2882+Q2882+R2882</f>
        <v/>
      </c>
      <c r="U2882" s="34">
        <f>N2882+T2882</f>
        <v/>
      </c>
      <c r="V2882" s="33">
        <f>N2882/S2882</f>
        <v/>
      </c>
      <c r="W2882" s="33">
        <f>T2882/S2882</f>
        <v/>
      </c>
      <c r="X2882" s="33">
        <f>U2882/S2882</f>
        <v/>
      </c>
      <c r="Y2882" s="4">
        <f>IF(T2882&gt;0,1,0)</f>
        <v/>
      </c>
      <c r="Z2882" s="4">
        <f>INDEX('Job Evaluation'!$I$5:$I$40,MATCH(G2882,'Job Evaluation'!$A$5:$A$40,0))</f>
        <v/>
      </c>
      <c r="AA2882" s="4">
        <f>SUMPRODUCT(($C$2:$C$3444=C2882)*($X$2:$X$3444&lt;X2882))+SUMPRODUCT(($C$2:C2882=C2882)*($X$2:X2882=X2882))</f>
        <v/>
      </c>
      <c r="AB2882" s="4">
        <f>MIN(4,INT((AA2882-1)*4/COUNTIF($C$2:$C$3444,C2882))+1)</f>
        <v/>
      </c>
    </row>
    <row r="2883">
      <c r="A2883" s="5" t="inlineStr">
        <is>
          <t>W03353</t>
        </is>
      </c>
      <c r="B2883" s="5" t="inlineStr">
        <is>
          <t>PL · Kraków</t>
        </is>
      </c>
      <c r="C2883" s="5" t="inlineStr">
        <is>
          <t>PL</t>
        </is>
      </c>
      <c r="D2883" s="5" t="inlineStr">
        <is>
          <t>Krakow</t>
        </is>
      </c>
      <c r="E2883" s="5" t="inlineStr">
        <is>
          <t>HR</t>
        </is>
      </c>
      <c r="F2883" s="5" t="inlineStr">
        <is>
          <t>L3</t>
        </is>
      </c>
      <c r="G2883" s="5" t="inlineStr">
        <is>
          <t>HR L3</t>
        </is>
      </c>
      <c r="H2883" s="5" t="inlineStr">
        <is>
          <t>M</t>
        </is>
      </c>
      <c r="I2883" s="5" t="inlineStr">
        <is>
          <t>Fixed-term</t>
        </is>
      </c>
      <c r="J2883" s="5" t="inlineStr">
        <is>
          <t>Hybrid</t>
        </is>
      </c>
      <c r="K2883" s="5" t="n">
        <v>1</v>
      </c>
      <c r="L2883" s="5" t="n">
        <v>40</v>
      </c>
      <c r="M2883" s="5" t="n">
        <v>3</v>
      </c>
      <c r="N2883" s="41" t="n">
        <v>34600</v>
      </c>
      <c r="O2883" s="41" t="n">
        <v>1700</v>
      </c>
      <c r="P2883" s="41" t="n">
        <v>0</v>
      </c>
      <c r="Q2883" s="41" t="n">
        <v>0</v>
      </c>
      <c r="R2883" s="41" t="n">
        <v>0</v>
      </c>
      <c r="S2883" s="28">
        <f>L2883*Settings!$C$7</f>
        <v/>
      </c>
      <c r="T2883" s="34">
        <f>O2883+P2883+Q2883+R2883</f>
        <v/>
      </c>
      <c r="U2883" s="34">
        <f>N2883+T2883</f>
        <v/>
      </c>
      <c r="V2883" s="33">
        <f>N2883/S2883</f>
        <v/>
      </c>
      <c r="W2883" s="33">
        <f>T2883/S2883</f>
        <v/>
      </c>
      <c r="X2883" s="33">
        <f>U2883/S2883</f>
        <v/>
      </c>
      <c r="Y2883" s="4">
        <f>IF(T2883&gt;0,1,0)</f>
        <v/>
      </c>
      <c r="Z2883" s="4">
        <f>INDEX('Job Evaluation'!$I$5:$I$40,MATCH(G2883,'Job Evaluation'!$A$5:$A$40,0))</f>
        <v/>
      </c>
      <c r="AA2883" s="4">
        <f>SUMPRODUCT(($C$2:$C$3444=C2883)*($X$2:$X$3444&lt;X2883))+SUMPRODUCT(($C$2:C2883=C2883)*($X$2:X2883=X2883))</f>
        <v/>
      </c>
      <c r="AB2883" s="4">
        <f>MIN(4,INT((AA2883-1)*4/COUNTIF($C$2:$C$3444,C2883))+1)</f>
        <v/>
      </c>
    </row>
    <row r="2884">
      <c r="A2884" s="5" t="inlineStr">
        <is>
          <t>W03355</t>
        </is>
      </c>
      <c r="B2884" s="5" t="inlineStr">
        <is>
          <t>IT · Milan</t>
        </is>
      </c>
      <c r="C2884" s="5" t="inlineStr">
        <is>
          <t>IT</t>
        </is>
      </c>
      <c r="D2884" s="5" t="inlineStr">
        <is>
          <t>Milan</t>
        </is>
      </c>
      <c r="E2884" s="5" t="inlineStr">
        <is>
          <t>Customer Service</t>
        </is>
      </c>
      <c r="F2884" s="5" t="inlineStr">
        <is>
          <t>L6</t>
        </is>
      </c>
      <c r="G2884" s="5" t="inlineStr">
        <is>
          <t>Customer Service L6</t>
        </is>
      </c>
      <c r="H2884" s="5" t="inlineStr">
        <is>
          <t>M</t>
        </is>
      </c>
      <c r="I2884" s="5" t="inlineStr">
        <is>
          <t>Permanent</t>
        </is>
      </c>
      <c r="J2884" s="5" t="inlineStr">
        <is>
          <t>Onsite</t>
        </is>
      </c>
      <c r="K2884" s="5" t="n">
        <v>1</v>
      </c>
      <c r="L2884" s="5" t="n">
        <v>40</v>
      </c>
      <c r="M2884" s="5" t="n">
        <v>5</v>
      </c>
      <c r="N2884" s="41" t="n">
        <v>90550</v>
      </c>
      <c r="O2884" s="41" t="n">
        <v>26890</v>
      </c>
      <c r="P2884" s="41" t="n">
        <v>0</v>
      </c>
      <c r="Q2884" s="41" t="n">
        <v>0</v>
      </c>
      <c r="R2884" s="41" t="n">
        <v>6000</v>
      </c>
      <c r="S2884" s="28">
        <f>L2884*Settings!$C$7</f>
        <v/>
      </c>
      <c r="T2884" s="34">
        <f>O2884+P2884+Q2884+R2884</f>
        <v/>
      </c>
      <c r="U2884" s="34">
        <f>N2884+T2884</f>
        <v/>
      </c>
      <c r="V2884" s="33">
        <f>N2884/S2884</f>
        <v/>
      </c>
      <c r="W2884" s="33">
        <f>T2884/S2884</f>
        <v/>
      </c>
      <c r="X2884" s="33">
        <f>U2884/S2884</f>
        <v/>
      </c>
      <c r="Y2884" s="4">
        <f>IF(T2884&gt;0,1,0)</f>
        <v/>
      </c>
      <c r="Z2884" s="4">
        <f>INDEX('Job Evaluation'!$I$5:$I$40,MATCH(G2884,'Job Evaluation'!$A$5:$A$40,0))</f>
        <v/>
      </c>
      <c r="AA2884" s="4">
        <f>SUMPRODUCT(($C$2:$C$3444=C2884)*($X$2:$X$3444&lt;X2884))+SUMPRODUCT(($C$2:C2884=C2884)*($X$2:X2884=X2884))</f>
        <v/>
      </c>
      <c r="AB2884" s="4">
        <f>MIN(4,INT((AA2884-1)*4/COUNTIF($C$2:$C$3444,C2884))+1)</f>
        <v/>
      </c>
    </row>
    <row r="2885">
      <c r="A2885" s="5" t="inlineStr">
        <is>
          <t>W03356</t>
        </is>
      </c>
      <c r="B2885" s="5" t="inlineStr">
        <is>
          <t>IT · Milan</t>
        </is>
      </c>
      <c r="C2885" s="5" t="inlineStr">
        <is>
          <t>IT</t>
        </is>
      </c>
      <c r="D2885" s="5" t="inlineStr">
        <is>
          <t>Milan</t>
        </is>
      </c>
      <c r="E2885" s="5" t="inlineStr">
        <is>
          <t>Operations</t>
        </is>
      </c>
      <c r="F2885" s="5" t="inlineStr">
        <is>
          <t>L3</t>
        </is>
      </c>
      <c r="G2885" s="5" t="inlineStr">
        <is>
          <t>Operations L3</t>
        </is>
      </c>
      <c r="H2885" s="5" t="inlineStr">
        <is>
          <t>F</t>
        </is>
      </c>
      <c r="I2885" s="5" t="inlineStr">
        <is>
          <t>Permanent</t>
        </is>
      </c>
      <c r="J2885" s="5" t="inlineStr">
        <is>
          <t>Onsite</t>
        </is>
      </c>
      <c r="K2885" s="5" t="n">
        <v>1</v>
      </c>
      <c r="L2885" s="5" t="n">
        <v>40</v>
      </c>
      <c r="M2885" s="5" t="n">
        <v>2</v>
      </c>
      <c r="N2885" s="41" t="n">
        <v>44500</v>
      </c>
      <c r="O2885" s="41" t="n">
        <v>1170</v>
      </c>
      <c r="P2885" s="41" t="n">
        <v>0</v>
      </c>
      <c r="Q2885" s="41" t="n">
        <v>1320</v>
      </c>
      <c r="R2885" s="41" t="n">
        <v>0</v>
      </c>
      <c r="S2885" s="28">
        <f>L2885*Settings!$C$7</f>
        <v/>
      </c>
      <c r="T2885" s="34">
        <f>O2885+P2885+Q2885+R2885</f>
        <v/>
      </c>
      <c r="U2885" s="34">
        <f>N2885+T2885</f>
        <v/>
      </c>
      <c r="V2885" s="33">
        <f>N2885/S2885</f>
        <v/>
      </c>
      <c r="W2885" s="33">
        <f>T2885/S2885</f>
        <v/>
      </c>
      <c r="X2885" s="33">
        <f>U2885/S2885</f>
        <v/>
      </c>
      <c r="Y2885" s="4">
        <f>IF(T2885&gt;0,1,0)</f>
        <v/>
      </c>
      <c r="Z2885" s="4">
        <f>INDEX('Job Evaluation'!$I$5:$I$40,MATCH(G2885,'Job Evaluation'!$A$5:$A$40,0))</f>
        <v/>
      </c>
      <c r="AA2885" s="4">
        <f>SUMPRODUCT(($C$2:$C$3444=C2885)*($X$2:$X$3444&lt;X2885))+SUMPRODUCT(($C$2:C2885=C2885)*($X$2:X2885=X2885))</f>
        <v/>
      </c>
      <c r="AB2885" s="4">
        <f>MIN(4,INT((AA2885-1)*4/COUNTIF($C$2:$C$3444,C2885))+1)</f>
        <v/>
      </c>
    </row>
    <row r="2886">
      <c r="A2886" s="5" t="inlineStr">
        <is>
          <t>W03357</t>
        </is>
      </c>
      <c r="B2886" s="5" t="inlineStr">
        <is>
          <t>DE · Munich</t>
        </is>
      </c>
      <c r="C2886" s="5" t="inlineStr">
        <is>
          <t>DE</t>
        </is>
      </c>
      <c r="D2886" s="5" t="inlineStr">
        <is>
          <t>Munich</t>
        </is>
      </c>
      <c r="E2886" s="5" t="inlineStr">
        <is>
          <t>Finance</t>
        </is>
      </c>
      <c r="F2886" s="5" t="inlineStr">
        <is>
          <t>L1</t>
        </is>
      </c>
      <c r="G2886" s="5" t="inlineStr">
        <is>
          <t>Finance L1</t>
        </is>
      </c>
      <c r="H2886" s="5" t="inlineStr">
        <is>
          <t>F</t>
        </is>
      </c>
      <c r="I2886" s="5" t="inlineStr">
        <is>
          <t>Permanent</t>
        </is>
      </c>
      <c r="J2886" s="5" t="inlineStr">
        <is>
          <t>Hybrid</t>
        </is>
      </c>
      <c r="K2886" s="5" t="n">
        <v>1</v>
      </c>
      <c r="L2886" s="5" t="n">
        <v>40</v>
      </c>
      <c r="M2886" s="5" t="n">
        <v>3</v>
      </c>
      <c r="N2886" s="41" t="n">
        <v>41600</v>
      </c>
      <c r="O2886" s="41" t="n">
        <v>0</v>
      </c>
      <c r="P2886" s="41" t="n">
        <v>0</v>
      </c>
      <c r="Q2886" s="41" t="n">
        <v>0</v>
      </c>
      <c r="R2886" s="41" t="n">
        <v>0</v>
      </c>
      <c r="S2886" s="28">
        <f>L2886*Settings!$C$7</f>
        <v/>
      </c>
      <c r="T2886" s="34">
        <f>O2886+P2886+Q2886+R2886</f>
        <v/>
      </c>
      <c r="U2886" s="34">
        <f>N2886+T2886</f>
        <v/>
      </c>
      <c r="V2886" s="33">
        <f>N2886/S2886</f>
        <v/>
      </c>
      <c r="W2886" s="33">
        <f>T2886/S2886</f>
        <v/>
      </c>
      <c r="X2886" s="33">
        <f>U2886/S2886</f>
        <v/>
      </c>
      <c r="Y2886" s="4">
        <f>IF(T2886&gt;0,1,0)</f>
        <v/>
      </c>
      <c r="Z2886" s="4">
        <f>INDEX('Job Evaluation'!$I$5:$I$40,MATCH(G2886,'Job Evaluation'!$A$5:$A$40,0))</f>
        <v/>
      </c>
      <c r="AA2886" s="4">
        <f>SUMPRODUCT(($C$2:$C$3444=C2886)*($X$2:$X$3444&lt;X2886))+SUMPRODUCT(($C$2:C2886=C2886)*($X$2:X2886=X2886))</f>
        <v/>
      </c>
      <c r="AB2886" s="4">
        <f>MIN(4,INT((AA2886-1)*4/COUNTIF($C$2:$C$3444,C2886))+1)</f>
        <v/>
      </c>
    </row>
    <row r="2887">
      <c r="A2887" s="5" t="inlineStr">
        <is>
          <t>W03359</t>
        </is>
      </c>
      <c r="B2887" s="5" t="inlineStr">
        <is>
          <t>PL · Kraków</t>
        </is>
      </c>
      <c r="C2887" s="5" t="inlineStr">
        <is>
          <t>PL</t>
        </is>
      </c>
      <c r="D2887" s="5" t="inlineStr">
        <is>
          <t>Krakow</t>
        </is>
      </c>
      <c r="E2887" s="5" t="inlineStr">
        <is>
          <t>Customer Service</t>
        </is>
      </c>
      <c r="F2887" s="5" t="inlineStr">
        <is>
          <t>L3</t>
        </is>
      </c>
      <c r="G2887" s="5" t="inlineStr">
        <is>
          <t>Customer Service L3</t>
        </is>
      </c>
      <c r="H2887" s="5" t="inlineStr">
        <is>
          <t>M</t>
        </is>
      </c>
      <c r="I2887" s="5" t="inlineStr">
        <is>
          <t>Fixed-term</t>
        </is>
      </c>
      <c r="J2887" s="5" t="inlineStr">
        <is>
          <t>Hybrid</t>
        </is>
      </c>
      <c r="K2887" s="5" t="n">
        <v>1</v>
      </c>
      <c r="L2887" s="5" t="n">
        <v>40</v>
      </c>
      <c r="M2887" s="5" t="n">
        <v>3</v>
      </c>
      <c r="N2887" s="41" t="n">
        <v>29700</v>
      </c>
      <c r="O2887" s="41" t="n">
        <v>1590</v>
      </c>
      <c r="P2887" s="41" t="n">
        <v>0</v>
      </c>
      <c r="Q2887" s="41" t="n">
        <v>0</v>
      </c>
      <c r="R2887" s="41" t="n">
        <v>0</v>
      </c>
      <c r="S2887" s="28">
        <f>L2887*Settings!$C$7</f>
        <v/>
      </c>
      <c r="T2887" s="34">
        <f>O2887+P2887+Q2887+R2887</f>
        <v/>
      </c>
      <c r="U2887" s="34">
        <f>N2887+T2887</f>
        <v/>
      </c>
      <c r="V2887" s="33">
        <f>N2887/S2887</f>
        <v/>
      </c>
      <c r="W2887" s="33">
        <f>T2887/S2887</f>
        <v/>
      </c>
      <c r="X2887" s="33">
        <f>U2887/S2887</f>
        <v/>
      </c>
      <c r="Y2887" s="4">
        <f>IF(T2887&gt;0,1,0)</f>
        <v/>
      </c>
      <c r="Z2887" s="4">
        <f>INDEX('Job Evaluation'!$I$5:$I$40,MATCH(G2887,'Job Evaluation'!$A$5:$A$40,0))</f>
        <v/>
      </c>
      <c r="AA2887" s="4">
        <f>SUMPRODUCT(($C$2:$C$3444=C2887)*($X$2:$X$3444&lt;X2887))+SUMPRODUCT(($C$2:C2887=C2887)*($X$2:X2887=X2887))</f>
        <v/>
      </c>
      <c r="AB2887" s="4">
        <f>MIN(4,INT((AA2887-1)*4/COUNTIF($C$2:$C$3444,C2887))+1)</f>
        <v/>
      </c>
    </row>
    <row r="2888">
      <c r="A2888" s="5" t="inlineStr">
        <is>
          <t>W03360</t>
        </is>
      </c>
      <c r="B2888" s="5" t="inlineStr">
        <is>
          <t>DE · Munich</t>
        </is>
      </c>
      <c r="C2888" s="5" t="inlineStr">
        <is>
          <t>DE</t>
        </is>
      </c>
      <c r="D2888" s="5" t="inlineStr">
        <is>
          <t>Munich</t>
        </is>
      </c>
      <c r="E2888" s="5" t="inlineStr">
        <is>
          <t>Finance</t>
        </is>
      </c>
      <c r="F2888" s="5" t="inlineStr">
        <is>
          <t>L3</t>
        </is>
      </c>
      <c r="G2888" s="5" t="inlineStr">
        <is>
          <t>Finance L3</t>
        </is>
      </c>
      <c r="H2888" s="5" t="inlineStr">
        <is>
          <t>M</t>
        </is>
      </c>
      <c r="I2888" s="5" t="inlineStr">
        <is>
          <t>Fixed-term</t>
        </is>
      </c>
      <c r="J2888" s="5" t="inlineStr">
        <is>
          <t>Onsite</t>
        </is>
      </c>
      <c r="K2888" s="5" t="n">
        <v>1</v>
      </c>
      <c r="L2888" s="5" t="n">
        <v>40</v>
      </c>
      <c r="M2888" s="5" t="n">
        <v>2</v>
      </c>
      <c r="N2888" s="41" t="n">
        <v>58850</v>
      </c>
      <c r="O2888" s="41" t="n">
        <v>1440</v>
      </c>
      <c r="P2888" s="41" t="n">
        <v>0</v>
      </c>
      <c r="Q2888" s="41" t="n">
        <v>0</v>
      </c>
      <c r="R2888" s="41" t="n">
        <v>0</v>
      </c>
      <c r="S2888" s="28">
        <f>L2888*Settings!$C$7</f>
        <v/>
      </c>
      <c r="T2888" s="34">
        <f>O2888+P2888+Q2888+R2888</f>
        <v/>
      </c>
      <c r="U2888" s="34">
        <f>N2888+T2888</f>
        <v/>
      </c>
      <c r="V2888" s="33">
        <f>N2888/S2888</f>
        <v/>
      </c>
      <c r="W2888" s="33">
        <f>T2888/S2888</f>
        <v/>
      </c>
      <c r="X2888" s="33">
        <f>U2888/S2888</f>
        <v/>
      </c>
      <c r="Y2888" s="4">
        <f>IF(T2888&gt;0,1,0)</f>
        <v/>
      </c>
      <c r="Z2888" s="4">
        <f>INDEX('Job Evaluation'!$I$5:$I$40,MATCH(G2888,'Job Evaluation'!$A$5:$A$40,0))</f>
        <v/>
      </c>
      <c r="AA2888" s="4">
        <f>SUMPRODUCT(($C$2:$C$3444=C2888)*($X$2:$X$3444&lt;X2888))+SUMPRODUCT(($C$2:C2888=C2888)*($X$2:X2888=X2888))</f>
        <v/>
      </c>
      <c r="AB2888" s="4">
        <f>MIN(4,INT((AA2888-1)*4/COUNTIF($C$2:$C$3444,C2888))+1)</f>
        <v/>
      </c>
    </row>
    <row r="2889">
      <c r="A2889" s="5" t="inlineStr">
        <is>
          <t>W03361</t>
        </is>
      </c>
      <c r="B2889" s="5" t="inlineStr">
        <is>
          <t>DE · Munich</t>
        </is>
      </c>
      <c r="C2889" s="5" t="inlineStr">
        <is>
          <t>DE</t>
        </is>
      </c>
      <c r="D2889" s="5" t="inlineStr">
        <is>
          <t>Munich</t>
        </is>
      </c>
      <c r="E2889" s="5" t="inlineStr">
        <is>
          <t>Tech</t>
        </is>
      </c>
      <c r="F2889" s="5" t="inlineStr">
        <is>
          <t>L1</t>
        </is>
      </c>
      <c r="G2889" s="5" t="inlineStr">
        <is>
          <t>Tech L1</t>
        </is>
      </c>
      <c r="H2889" s="5" t="inlineStr">
        <is>
          <t>F</t>
        </is>
      </c>
      <c r="I2889" s="5" t="inlineStr">
        <is>
          <t>Permanent</t>
        </is>
      </c>
      <c r="J2889" s="5" t="inlineStr">
        <is>
          <t>Hybrid</t>
        </is>
      </c>
      <c r="K2889" s="5" t="n">
        <v>1</v>
      </c>
      <c r="L2889" s="5" t="n">
        <v>40</v>
      </c>
      <c r="M2889" s="5" t="n">
        <v>3</v>
      </c>
      <c r="N2889" s="41" t="n">
        <v>44600</v>
      </c>
      <c r="O2889" s="41" t="n">
        <v>0</v>
      </c>
      <c r="P2889" s="41" t="n">
        <v>0</v>
      </c>
      <c r="Q2889" s="41" t="n">
        <v>0</v>
      </c>
      <c r="R2889" s="41" t="n">
        <v>0</v>
      </c>
      <c r="S2889" s="28">
        <f>L2889*Settings!$C$7</f>
        <v/>
      </c>
      <c r="T2889" s="34">
        <f>O2889+P2889+Q2889+R2889</f>
        <v/>
      </c>
      <c r="U2889" s="34">
        <f>N2889+T2889</f>
        <v/>
      </c>
      <c r="V2889" s="33">
        <f>N2889/S2889</f>
        <v/>
      </c>
      <c r="W2889" s="33">
        <f>T2889/S2889</f>
        <v/>
      </c>
      <c r="X2889" s="33">
        <f>U2889/S2889</f>
        <v/>
      </c>
      <c r="Y2889" s="4">
        <f>IF(T2889&gt;0,1,0)</f>
        <v/>
      </c>
      <c r="Z2889" s="4">
        <f>INDEX('Job Evaluation'!$I$5:$I$40,MATCH(G2889,'Job Evaluation'!$A$5:$A$40,0))</f>
        <v/>
      </c>
      <c r="AA2889" s="4">
        <f>SUMPRODUCT(($C$2:$C$3444=C2889)*($X$2:$X$3444&lt;X2889))+SUMPRODUCT(($C$2:C2889=C2889)*($X$2:X2889=X2889))</f>
        <v/>
      </c>
      <c r="AB2889" s="4">
        <f>MIN(4,INT((AA2889-1)*4/COUNTIF($C$2:$C$3444,C2889))+1)</f>
        <v/>
      </c>
    </row>
    <row r="2890">
      <c r="A2890" s="5" t="inlineStr">
        <is>
          <t>W03362</t>
        </is>
      </c>
      <c r="B2890" s="5" t="inlineStr">
        <is>
          <t>PL · Kraków</t>
        </is>
      </c>
      <c r="C2890" s="5" t="inlineStr">
        <is>
          <t>PL</t>
        </is>
      </c>
      <c r="D2890" s="5" t="inlineStr">
        <is>
          <t>Krakow</t>
        </is>
      </c>
      <c r="E2890" s="5" t="inlineStr">
        <is>
          <t>Sales</t>
        </is>
      </c>
      <c r="F2890" s="5" t="inlineStr">
        <is>
          <t>L4</t>
        </is>
      </c>
      <c r="G2890" s="5" t="inlineStr">
        <is>
          <t>Sales L4</t>
        </is>
      </c>
      <c r="H2890" s="5" t="inlineStr">
        <is>
          <t>M</t>
        </is>
      </c>
      <c r="I2890" s="5" t="inlineStr">
        <is>
          <t>Permanent</t>
        </is>
      </c>
      <c r="J2890" s="5" t="inlineStr">
        <is>
          <t>Hybrid</t>
        </is>
      </c>
      <c r="K2890" s="5" t="n">
        <v>1</v>
      </c>
      <c r="L2890" s="5" t="n">
        <v>40</v>
      </c>
      <c r="M2890" s="5" t="n">
        <v>3</v>
      </c>
      <c r="N2890" s="41" t="n">
        <v>46500</v>
      </c>
      <c r="O2890" s="41" t="n">
        <v>3910</v>
      </c>
      <c r="P2890" s="41" t="n">
        <v>8220</v>
      </c>
      <c r="Q2890" s="41" t="n">
        <v>0</v>
      </c>
      <c r="R2890" s="41" t="n">
        <v>0</v>
      </c>
      <c r="S2890" s="28">
        <f>L2890*Settings!$C$7</f>
        <v/>
      </c>
      <c r="T2890" s="34">
        <f>O2890+P2890+Q2890+R2890</f>
        <v/>
      </c>
      <c r="U2890" s="34">
        <f>N2890+T2890</f>
        <v/>
      </c>
      <c r="V2890" s="33">
        <f>N2890/S2890</f>
        <v/>
      </c>
      <c r="W2890" s="33">
        <f>T2890/S2890</f>
        <v/>
      </c>
      <c r="X2890" s="33">
        <f>U2890/S2890</f>
        <v/>
      </c>
      <c r="Y2890" s="4">
        <f>IF(T2890&gt;0,1,0)</f>
        <v/>
      </c>
      <c r="Z2890" s="4">
        <f>INDEX('Job Evaluation'!$I$5:$I$40,MATCH(G2890,'Job Evaluation'!$A$5:$A$40,0))</f>
        <v/>
      </c>
      <c r="AA2890" s="4">
        <f>SUMPRODUCT(($C$2:$C$3444=C2890)*($X$2:$X$3444&lt;X2890))+SUMPRODUCT(($C$2:C2890=C2890)*($X$2:X2890=X2890))</f>
        <v/>
      </c>
      <c r="AB2890" s="4">
        <f>MIN(4,INT((AA2890-1)*4/COUNTIF($C$2:$C$3444,C2890))+1)</f>
        <v/>
      </c>
    </row>
    <row r="2891">
      <c r="A2891" s="5" t="inlineStr">
        <is>
          <t>W03363</t>
        </is>
      </c>
      <c r="B2891" s="5" t="inlineStr">
        <is>
          <t>PL · Kraków</t>
        </is>
      </c>
      <c r="C2891" s="5" t="inlineStr">
        <is>
          <t>PL</t>
        </is>
      </c>
      <c r="D2891" s="5" t="inlineStr">
        <is>
          <t>Krakow</t>
        </is>
      </c>
      <c r="E2891" s="5" t="inlineStr">
        <is>
          <t>Sales</t>
        </is>
      </c>
      <c r="F2891" s="5" t="inlineStr">
        <is>
          <t>L3</t>
        </is>
      </c>
      <c r="G2891" s="5" t="inlineStr">
        <is>
          <t>Sales L3</t>
        </is>
      </c>
      <c r="H2891" s="5" t="inlineStr">
        <is>
          <t>M</t>
        </is>
      </c>
      <c r="I2891" s="5" t="inlineStr">
        <is>
          <t>Fixed-term</t>
        </is>
      </c>
      <c r="J2891" s="5" t="inlineStr">
        <is>
          <t>Onsite</t>
        </is>
      </c>
      <c r="K2891" s="5" t="n">
        <v>1</v>
      </c>
      <c r="L2891" s="5" t="n">
        <v>40</v>
      </c>
      <c r="M2891" s="5" t="n">
        <v>3</v>
      </c>
      <c r="N2891" s="41" t="n">
        <v>36650</v>
      </c>
      <c r="O2891" s="41" t="n">
        <v>1880</v>
      </c>
      <c r="P2891" s="41" t="n">
        <v>7580</v>
      </c>
      <c r="Q2891" s="41" t="n">
        <v>0</v>
      </c>
      <c r="R2891" s="41" t="n">
        <v>0</v>
      </c>
      <c r="S2891" s="28">
        <f>L2891*Settings!$C$7</f>
        <v/>
      </c>
      <c r="T2891" s="34">
        <f>O2891+P2891+Q2891+R2891</f>
        <v/>
      </c>
      <c r="U2891" s="34">
        <f>N2891+T2891</f>
        <v/>
      </c>
      <c r="V2891" s="33">
        <f>N2891/S2891</f>
        <v/>
      </c>
      <c r="W2891" s="33">
        <f>T2891/S2891</f>
        <v/>
      </c>
      <c r="X2891" s="33">
        <f>U2891/S2891</f>
        <v/>
      </c>
      <c r="Y2891" s="4">
        <f>IF(T2891&gt;0,1,0)</f>
        <v/>
      </c>
      <c r="Z2891" s="4">
        <f>INDEX('Job Evaluation'!$I$5:$I$40,MATCH(G2891,'Job Evaluation'!$A$5:$A$40,0))</f>
        <v/>
      </c>
      <c r="AA2891" s="4">
        <f>SUMPRODUCT(($C$2:$C$3444=C2891)*($X$2:$X$3444&lt;X2891))+SUMPRODUCT(($C$2:C2891=C2891)*($X$2:X2891=X2891))</f>
        <v/>
      </c>
      <c r="AB2891" s="4">
        <f>MIN(4,INT((AA2891-1)*4/COUNTIF($C$2:$C$3444,C2891))+1)</f>
        <v/>
      </c>
    </row>
    <row r="2892">
      <c r="A2892" s="5" t="inlineStr">
        <is>
          <t>W03364</t>
        </is>
      </c>
      <c r="B2892" s="5" t="inlineStr">
        <is>
          <t>DE · Munich</t>
        </is>
      </c>
      <c r="C2892" s="5" t="inlineStr">
        <is>
          <t>DE</t>
        </is>
      </c>
      <c r="D2892" s="5" t="inlineStr">
        <is>
          <t>Munich</t>
        </is>
      </c>
      <c r="E2892" s="5" t="inlineStr">
        <is>
          <t>Sales</t>
        </is>
      </c>
      <c r="F2892" s="5" t="inlineStr">
        <is>
          <t>L5</t>
        </is>
      </c>
      <c r="G2892" s="5" t="inlineStr">
        <is>
          <t>Sales L5</t>
        </is>
      </c>
      <c r="H2892" s="5" t="inlineStr">
        <is>
          <t>M</t>
        </is>
      </c>
      <c r="I2892" s="5" t="inlineStr">
        <is>
          <t>Permanent</t>
        </is>
      </c>
      <c r="J2892" s="5" t="inlineStr">
        <is>
          <t>Hybrid</t>
        </is>
      </c>
      <c r="K2892" s="5" t="n">
        <v>1</v>
      </c>
      <c r="L2892" s="5" t="n">
        <v>40</v>
      </c>
      <c r="M2892" s="5" t="n">
        <v>3</v>
      </c>
      <c r="N2892" s="41" t="n">
        <v>116450</v>
      </c>
      <c r="O2892" s="41" t="n">
        <v>14560</v>
      </c>
      <c r="P2892" s="41" t="n">
        <v>20850</v>
      </c>
      <c r="Q2892" s="41" t="n">
        <v>0</v>
      </c>
      <c r="R2892" s="41" t="n">
        <v>7200</v>
      </c>
      <c r="S2892" s="28">
        <f>L2892*Settings!$C$7</f>
        <v/>
      </c>
      <c r="T2892" s="34">
        <f>O2892+P2892+Q2892+R2892</f>
        <v/>
      </c>
      <c r="U2892" s="34">
        <f>N2892+T2892</f>
        <v/>
      </c>
      <c r="V2892" s="33">
        <f>N2892/S2892</f>
        <v/>
      </c>
      <c r="W2892" s="33">
        <f>T2892/S2892</f>
        <v/>
      </c>
      <c r="X2892" s="33">
        <f>U2892/S2892</f>
        <v/>
      </c>
      <c r="Y2892" s="4">
        <f>IF(T2892&gt;0,1,0)</f>
        <v/>
      </c>
      <c r="Z2892" s="4">
        <f>INDEX('Job Evaluation'!$I$5:$I$40,MATCH(G2892,'Job Evaluation'!$A$5:$A$40,0))</f>
        <v/>
      </c>
      <c r="AA2892" s="4">
        <f>SUMPRODUCT(($C$2:$C$3444=C2892)*($X$2:$X$3444&lt;X2892))+SUMPRODUCT(($C$2:C2892=C2892)*($X$2:X2892=X2892))</f>
        <v/>
      </c>
      <c r="AB2892" s="4">
        <f>MIN(4,INT((AA2892-1)*4/COUNTIF($C$2:$C$3444,C2892))+1)</f>
        <v/>
      </c>
    </row>
    <row r="2893">
      <c r="A2893" s="5" t="inlineStr">
        <is>
          <t>W03366</t>
        </is>
      </c>
      <c r="B2893" s="5" t="inlineStr">
        <is>
          <t>PL · Kraków</t>
        </is>
      </c>
      <c r="C2893" s="5" t="inlineStr">
        <is>
          <t>PL</t>
        </is>
      </c>
      <c r="D2893" s="5" t="inlineStr">
        <is>
          <t>Krakow</t>
        </is>
      </c>
      <c r="E2893" s="5" t="inlineStr">
        <is>
          <t>Customer Service</t>
        </is>
      </c>
      <c r="F2893" s="5" t="inlineStr">
        <is>
          <t>L2</t>
        </is>
      </c>
      <c r="G2893" s="5" t="inlineStr">
        <is>
          <t>Customer Service L2</t>
        </is>
      </c>
      <c r="H2893" s="5" t="inlineStr">
        <is>
          <t>F</t>
        </is>
      </c>
      <c r="I2893" s="5" t="inlineStr">
        <is>
          <t>Permanent</t>
        </is>
      </c>
      <c r="J2893" s="5" t="inlineStr">
        <is>
          <t>Hybrid</t>
        </is>
      </c>
      <c r="K2893" s="5" t="n">
        <v>0.8</v>
      </c>
      <c r="L2893" s="5" t="n">
        <v>32</v>
      </c>
      <c r="M2893" s="5" t="n">
        <v>3</v>
      </c>
      <c r="N2893" s="41" t="n">
        <v>19000</v>
      </c>
      <c r="O2893" s="41" t="n">
        <v>0</v>
      </c>
      <c r="P2893" s="41" t="n">
        <v>0</v>
      </c>
      <c r="Q2893" s="41" t="n">
        <v>0</v>
      </c>
      <c r="R2893" s="41" t="n">
        <v>0</v>
      </c>
      <c r="S2893" s="28">
        <f>L2893*Settings!$C$7</f>
        <v/>
      </c>
      <c r="T2893" s="34">
        <f>O2893+P2893+Q2893+R2893</f>
        <v/>
      </c>
      <c r="U2893" s="34">
        <f>N2893+T2893</f>
        <v/>
      </c>
      <c r="V2893" s="33">
        <f>N2893/S2893</f>
        <v/>
      </c>
      <c r="W2893" s="33">
        <f>T2893/S2893</f>
        <v/>
      </c>
      <c r="X2893" s="33">
        <f>U2893/S2893</f>
        <v/>
      </c>
      <c r="Y2893" s="4">
        <f>IF(T2893&gt;0,1,0)</f>
        <v/>
      </c>
      <c r="Z2893" s="4">
        <f>INDEX('Job Evaluation'!$I$5:$I$40,MATCH(G2893,'Job Evaluation'!$A$5:$A$40,0))</f>
        <v/>
      </c>
      <c r="AA2893" s="4">
        <f>SUMPRODUCT(($C$2:$C$3444=C2893)*($X$2:$X$3444&lt;X2893))+SUMPRODUCT(($C$2:C2893=C2893)*($X$2:X2893=X2893))</f>
        <v/>
      </c>
      <c r="AB2893" s="4">
        <f>MIN(4,INT((AA2893-1)*4/COUNTIF($C$2:$C$3444,C2893))+1)</f>
        <v/>
      </c>
    </row>
    <row r="2894">
      <c r="A2894" s="5" t="inlineStr">
        <is>
          <t>W03367</t>
        </is>
      </c>
      <c r="B2894" s="5" t="inlineStr">
        <is>
          <t>ES · Barcelona</t>
        </is>
      </c>
      <c r="C2894" s="5" t="inlineStr">
        <is>
          <t>ES</t>
        </is>
      </c>
      <c r="D2894" s="5" t="inlineStr">
        <is>
          <t>Barcelona</t>
        </is>
      </c>
      <c r="E2894" s="5" t="inlineStr">
        <is>
          <t>Customer Service</t>
        </is>
      </c>
      <c r="F2894" s="5" t="inlineStr">
        <is>
          <t>L2</t>
        </is>
      </c>
      <c r="G2894" s="5" t="inlineStr">
        <is>
          <t>Customer Service L2</t>
        </is>
      </c>
      <c r="H2894" s="5" t="inlineStr">
        <is>
          <t>M</t>
        </is>
      </c>
      <c r="I2894" s="5" t="inlineStr">
        <is>
          <t>Permanent</t>
        </is>
      </c>
      <c r="J2894" s="5" t="inlineStr">
        <is>
          <t>Hybrid</t>
        </is>
      </c>
      <c r="K2894" s="5" t="n">
        <v>1</v>
      </c>
      <c r="L2894" s="5" t="n">
        <v>40</v>
      </c>
      <c r="M2894" s="5" t="n">
        <v>4</v>
      </c>
      <c r="N2894" s="41" t="n">
        <v>28600</v>
      </c>
      <c r="O2894" s="41" t="n">
        <v>0</v>
      </c>
      <c r="P2894" s="41" t="n">
        <v>0</v>
      </c>
      <c r="Q2894" s="41" t="n">
        <v>0</v>
      </c>
      <c r="R2894" s="41" t="n">
        <v>0</v>
      </c>
      <c r="S2894" s="28">
        <f>L2894*Settings!$C$7</f>
        <v/>
      </c>
      <c r="T2894" s="34">
        <f>O2894+P2894+Q2894+R2894</f>
        <v/>
      </c>
      <c r="U2894" s="34">
        <f>N2894+T2894</f>
        <v/>
      </c>
      <c r="V2894" s="33">
        <f>N2894/S2894</f>
        <v/>
      </c>
      <c r="W2894" s="33">
        <f>T2894/S2894</f>
        <v/>
      </c>
      <c r="X2894" s="33">
        <f>U2894/S2894</f>
        <v/>
      </c>
      <c r="Y2894" s="4">
        <f>IF(T2894&gt;0,1,0)</f>
        <v/>
      </c>
      <c r="Z2894" s="4">
        <f>INDEX('Job Evaluation'!$I$5:$I$40,MATCH(G2894,'Job Evaluation'!$A$5:$A$40,0))</f>
        <v/>
      </c>
      <c r="AA2894" s="4">
        <f>SUMPRODUCT(($C$2:$C$3444=C2894)*($X$2:$X$3444&lt;X2894))+SUMPRODUCT(($C$2:C2894=C2894)*($X$2:X2894=X2894))</f>
        <v/>
      </c>
      <c r="AB2894" s="4">
        <f>MIN(4,INT((AA2894-1)*4/COUNTIF($C$2:$C$3444,C2894))+1)</f>
        <v/>
      </c>
    </row>
    <row r="2895">
      <c r="A2895" s="5" t="inlineStr">
        <is>
          <t>W03368</t>
        </is>
      </c>
      <c r="B2895" s="5" t="inlineStr">
        <is>
          <t>IT · Milan</t>
        </is>
      </c>
      <c r="C2895" s="5" t="inlineStr">
        <is>
          <t>IT</t>
        </is>
      </c>
      <c r="D2895" s="5" t="inlineStr">
        <is>
          <t>Milan</t>
        </is>
      </c>
      <c r="E2895" s="5" t="inlineStr">
        <is>
          <t>Customer Service</t>
        </is>
      </c>
      <c r="F2895" s="5" t="inlineStr">
        <is>
          <t>L4</t>
        </is>
      </c>
      <c r="G2895" s="5" t="inlineStr">
        <is>
          <t>Customer Service L4</t>
        </is>
      </c>
      <c r="H2895" s="5" t="inlineStr">
        <is>
          <t>F</t>
        </is>
      </c>
      <c r="I2895" s="5" t="inlineStr">
        <is>
          <t>Permanent</t>
        </is>
      </c>
      <c r="J2895" s="5" t="inlineStr">
        <is>
          <t>Onsite</t>
        </is>
      </c>
      <c r="K2895" s="5" t="n">
        <v>1</v>
      </c>
      <c r="L2895" s="5" t="n">
        <v>40</v>
      </c>
      <c r="M2895" s="5" t="n">
        <v>3</v>
      </c>
      <c r="N2895" s="41" t="n">
        <v>47100</v>
      </c>
      <c r="O2895" s="41" t="n">
        <v>3650</v>
      </c>
      <c r="P2895" s="41" t="n">
        <v>0</v>
      </c>
      <c r="Q2895" s="41" t="n">
        <v>0</v>
      </c>
      <c r="R2895" s="41" t="n">
        <v>0</v>
      </c>
      <c r="S2895" s="28">
        <f>L2895*Settings!$C$7</f>
        <v/>
      </c>
      <c r="T2895" s="34">
        <f>O2895+P2895+Q2895+R2895</f>
        <v/>
      </c>
      <c r="U2895" s="34">
        <f>N2895+T2895</f>
        <v/>
      </c>
      <c r="V2895" s="33">
        <f>N2895/S2895</f>
        <v/>
      </c>
      <c r="W2895" s="33">
        <f>T2895/S2895</f>
        <v/>
      </c>
      <c r="X2895" s="33">
        <f>U2895/S2895</f>
        <v/>
      </c>
      <c r="Y2895" s="4">
        <f>IF(T2895&gt;0,1,0)</f>
        <v/>
      </c>
      <c r="Z2895" s="4">
        <f>INDEX('Job Evaluation'!$I$5:$I$40,MATCH(G2895,'Job Evaluation'!$A$5:$A$40,0))</f>
        <v/>
      </c>
      <c r="AA2895" s="4">
        <f>SUMPRODUCT(($C$2:$C$3444=C2895)*($X$2:$X$3444&lt;X2895))+SUMPRODUCT(($C$2:C2895=C2895)*($X$2:X2895=X2895))</f>
        <v/>
      </c>
      <c r="AB2895" s="4">
        <f>MIN(4,INT((AA2895-1)*4/COUNTIF($C$2:$C$3444,C2895))+1)</f>
        <v/>
      </c>
    </row>
    <row r="2896">
      <c r="A2896" s="5" t="inlineStr">
        <is>
          <t>W03370</t>
        </is>
      </c>
      <c r="B2896" s="5" t="inlineStr">
        <is>
          <t>ES · Barcelona</t>
        </is>
      </c>
      <c r="C2896" s="5" t="inlineStr">
        <is>
          <t>ES</t>
        </is>
      </c>
      <c r="D2896" s="5" t="inlineStr">
        <is>
          <t>Barcelona</t>
        </is>
      </c>
      <c r="E2896" s="5" t="inlineStr">
        <is>
          <t>Sales</t>
        </is>
      </c>
      <c r="F2896" s="5" t="inlineStr">
        <is>
          <t>L3</t>
        </is>
      </c>
      <c r="G2896" s="5" t="inlineStr">
        <is>
          <t>Sales L3</t>
        </is>
      </c>
      <c r="H2896" s="5" t="inlineStr">
        <is>
          <t>M</t>
        </is>
      </c>
      <c r="I2896" s="5" t="inlineStr">
        <is>
          <t>Fixed-term</t>
        </is>
      </c>
      <c r="J2896" s="5" t="inlineStr">
        <is>
          <t>Hybrid</t>
        </is>
      </c>
      <c r="K2896" s="5" t="n">
        <v>1</v>
      </c>
      <c r="L2896" s="5" t="n">
        <v>40</v>
      </c>
      <c r="M2896" s="5" t="n">
        <v>3</v>
      </c>
      <c r="N2896" s="41" t="n">
        <v>45500</v>
      </c>
      <c r="O2896" s="41" t="n">
        <v>2240</v>
      </c>
      <c r="P2896" s="41" t="n">
        <v>7530</v>
      </c>
      <c r="Q2896" s="41" t="n">
        <v>0</v>
      </c>
      <c r="R2896" s="41" t="n">
        <v>0</v>
      </c>
      <c r="S2896" s="28">
        <f>L2896*Settings!$C$7</f>
        <v/>
      </c>
      <c r="T2896" s="34">
        <f>O2896+P2896+Q2896+R2896</f>
        <v/>
      </c>
      <c r="U2896" s="34">
        <f>N2896+T2896</f>
        <v/>
      </c>
      <c r="V2896" s="33">
        <f>N2896/S2896</f>
        <v/>
      </c>
      <c r="W2896" s="33">
        <f>T2896/S2896</f>
        <v/>
      </c>
      <c r="X2896" s="33">
        <f>U2896/S2896</f>
        <v/>
      </c>
      <c r="Y2896" s="4">
        <f>IF(T2896&gt;0,1,0)</f>
        <v/>
      </c>
      <c r="Z2896" s="4">
        <f>INDEX('Job Evaluation'!$I$5:$I$40,MATCH(G2896,'Job Evaluation'!$A$5:$A$40,0))</f>
        <v/>
      </c>
      <c r="AA2896" s="4">
        <f>SUMPRODUCT(($C$2:$C$3444=C2896)*($X$2:$X$3444&lt;X2896))+SUMPRODUCT(($C$2:C2896=C2896)*($X$2:X2896=X2896))</f>
        <v/>
      </c>
      <c r="AB2896" s="4">
        <f>MIN(4,INT((AA2896-1)*4/COUNTIF($C$2:$C$3444,C2896))+1)</f>
        <v/>
      </c>
    </row>
    <row r="2897">
      <c r="A2897" s="5" t="inlineStr">
        <is>
          <t>W03371</t>
        </is>
      </c>
      <c r="B2897" s="5" t="inlineStr">
        <is>
          <t>PL · Kraków</t>
        </is>
      </c>
      <c r="C2897" s="5" t="inlineStr">
        <is>
          <t>PL</t>
        </is>
      </c>
      <c r="D2897" s="5" t="inlineStr">
        <is>
          <t>Krakow</t>
        </is>
      </c>
      <c r="E2897" s="5" t="inlineStr">
        <is>
          <t>Customer Service</t>
        </is>
      </c>
      <c r="F2897" s="5" t="inlineStr">
        <is>
          <t>L1</t>
        </is>
      </c>
      <c r="G2897" s="5" t="inlineStr">
        <is>
          <t>Customer Service L1</t>
        </is>
      </c>
      <c r="H2897" s="5" t="inlineStr">
        <is>
          <t>F</t>
        </is>
      </c>
      <c r="I2897" s="5" t="inlineStr">
        <is>
          <t>Fixed-term</t>
        </is>
      </c>
      <c r="J2897" s="5" t="inlineStr">
        <is>
          <t>Hybrid</t>
        </is>
      </c>
      <c r="K2897" s="5" t="n">
        <v>1</v>
      </c>
      <c r="L2897" s="5" t="n">
        <v>40</v>
      </c>
      <c r="M2897" s="5" t="n">
        <v>3</v>
      </c>
      <c r="N2897" s="41" t="n">
        <v>17500</v>
      </c>
      <c r="O2897" s="41" t="n">
        <v>0</v>
      </c>
      <c r="P2897" s="41" t="n">
        <v>0</v>
      </c>
      <c r="Q2897" s="41" t="n">
        <v>0</v>
      </c>
      <c r="R2897" s="41" t="n">
        <v>0</v>
      </c>
      <c r="S2897" s="28">
        <f>L2897*Settings!$C$7</f>
        <v/>
      </c>
      <c r="T2897" s="34">
        <f>O2897+P2897+Q2897+R2897</f>
        <v/>
      </c>
      <c r="U2897" s="34">
        <f>N2897+T2897</f>
        <v/>
      </c>
      <c r="V2897" s="33">
        <f>N2897/S2897</f>
        <v/>
      </c>
      <c r="W2897" s="33">
        <f>T2897/S2897</f>
        <v/>
      </c>
      <c r="X2897" s="33">
        <f>U2897/S2897</f>
        <v/>
      </c>
      <c r="Y2897" s="4">
        <f>IF(T2897&gt;0,1,0)</f>
        <v/>
      </c>
      <c r="Z2897" s="4">
        <f>INDEX('Job Evaluation'!$I$5:$I$40,MATCH(G2897,'Job Evaluation'!$A$5:$A$40,0))</f>
        <v/>
      </c>
      <c r="AA2897" s="4">
        <f>SUMPRODUCT(($C$2:$C$3444=C2897)*($X$2:$X$3444&lt;X2897))+SUMPRODUCT(($C$2:C2897=C2897)*($X$2:X2897=X2897))</f>
        <v/>
      </c>
      <c r="AB2897" s="4">
        <f>MIN(4,INT((AA2897-1)*4/COUNTIF($C$2:$C$3444,C2897))+1)</f>
        <v/>
      </c>
    </row>
    <row r="2898">
      <c r="A2898" s="5" t="inlineStr">
        <is>
          <t>W03372</t>
        </is>
      </c>
      <c r="B2898" s="5" t="inlineStr">
        <is>
          <t>IT · Milan</t>
        </is>
      </c>
      <c r="C2898" s="5" t="inlineStr">
        <is>
          <t>IT</t>
        </is>
      </c>
      <c r="D2898" s="5" t="inlineStr">
        <is>
          <t>Milan</t>
        </is>
      </c>
      <c r="E2898" s="5" t="inlineStr">
        <is>
          <t>Customer Service</t>
        </is>
      </c>
      <c r="F2898" s="5" t="inlineStr">
        <is>
          <t>L4</t>
        </is>
      </c>
      <c r="G2898" s="5" t="inlineStr">
        <is>
          <t>Customer Service L4</t>
        </is>
      </c>
      <c r="H2898" s="5" t="inlineStr">
        <is>
          <t>M</t>
        </is>
      </c>
      <c r="I2898" s="5" t="inlineStr">
        <is>
          <t>Permanent</t>
        </is>
      </c>
      <c r="J2898" s="5" t="inlineStr">
        <is>
          <t>Hybrid</t>
        </is>
      </c>
      <c r="K2898" s="5" t="n">
        <v>1</v>
      </c>
      <c r="L2898" s="5" t="n">
        <v>40</v>
      </c>
      <c r="M2898" s="5" t="n">
        <v>3</v>
      </c>
      <c r="N2898" s="41" t="n">
        <v>56750</v>
      </c>
      <c r="O2898" s="41" t="n">
        <v>4520</v>
      </c>
      <c r="P2898" s="41" t="n">
        <v>0</v>
      </c>
      <c r="Q2898" s="41" t="n">
        <v>0</v>
      </c>
      <c r="R2898" s="41" t="n">
        <v>0</v>
      </c>
      <c r="S2898" s="28">
        <f>L2898*Settings!$C$7</f>
        <v/>
      </c>
      <c r="T2898" s="34">
        <f>O2898+P2898+Q2898+R2898</f>
        <v/>
      </c>
      <c r="U2898" s="34">
        <f>N2898+T2898</f>
        <v/>
      </c>
      <c r="V2898" s="33">
        <f>N2898/S2898</f>
        <v/>
      </c>
      <c r="W2898" s="33">
        <f>T2898/S2898</f>
        <v/>
      </c>
      <c r="X2898" s="33">
        <f>U2898/S2898</f>
        <v/>
      </c>
      <c r="Y2898" s="4">
        <f>IF(T2898&gt;0,1,0)</f>
        <v/>
      </c>
      <c r="Z2898" s="4">
        <f>INDEX('Job Evaluation'!$I$5:$I$40,MATCH(G2898,'Job Evaluation'!$A$5:$A$40,0))</f>
        <v/>
      </c>
      <c r="AA2898" s="4">
        <f>SUMPRODUCT(($C$2:$C$3444=C2898)*($X$2:$X$3444&lt;X2898))+SUMPRODUCT(($C$2:C2898=C2898)*($X$2:X2898=X2898))</f>
        <v/>
      </c>
      <c r="AB2898" s="4">
        <f>MIN(4,INT((AA2898-1)*4/COUNTIF($C$2:$C$3444,C2898))+1)</f>
        <v/>
      </c>
    </row>
    <row r="2899">
      <c r="A2899" s="5" t="inlineStr">
        <is>
          <t>W03373</t>
        </is>
      </c>
      <c r="B2899" s="5" t="inlineStr">
        <is>
          <t>PL · Kraków</t>
        </is>
      </c>
      <c r="C2899" s="5" t="inlineStr">
        <is>
          <t>PL</t>
        </is>
      </c>
      <c r="D2899" s="5" t="inlineStr">
        <is>
          <t>Krakow</t>
        </is>
      </c>
      <c r="E2899" s="5" t="inlineStr">
        <is>
          <t>Tech</t>
        </is>
      </c>
      <c r="F2899" s="5" t="inlineStr">
        <is>
          <t>L5</t>
        </is>
      </c>
      <c r="G2899" s="5" t="inlineStr">
        <is>
          <t>Tech L5</t>
        </is>
      </c>
      <c r="H2899" s="5" t="inlineStr">
        <is>
          <t>M</t>
        </is>
      </c>
      <c r="I2899" s="5" t="inlineStr">
        <is>
          <t>Permanent</t>
        </is>
      </c>
      <c r="J2899" s="5" t="inlineStr">
        <is>
          <t>Hybrid</t>
        </is>
      </c>
      <c r="K2899" s="5" t="n">
        <v>1</v>
      </c>
      <c r="L2899" s="5" t="n">
        <v>40</v>
      </c>
      <c r="M2899" s="5" t="n">
        <v>3</v>
      </c>
      <c r="N2899" s="41" t="n">
        <v>79900</v>
      </c>
      <c r="O2899" s="41" t="n">
        <v>9430</v>
      </c>
      <c r="P2899" s="41" t="n">
        <v>0</v>
      </c>
      <c r="Q2899" s="41" t="n">
        <v>0</v>
      </c>
      <c r="R2899" s="41" t="n">
        <v>4200</v>
      </c>
      <c r="S2899" s="28">
        <f>L2899*Settings!$C$7</f>
        <v/>
      </c>
      <c r="T2899" s="34">
        <f>O2899+P2899+Q2899+R2899</f>
        <v/>
      </c>
      <c r="U2899" s="34">
        <f>N2899+T2899</f>
        <v/>
      </c>
      <c r="V2899" s="33">
        <f>N2899/S2899</f>
        <v/>
      </c>
      <c r="W2899" s="33">
        <f>T2899/S2899</f>
        <v/>
      </c>
      <c r="X2899" s="33">
        <f>U2899/S2899</f>
        <v/>
      </c>
      <c r="Y2899" s="4">
        <f>IF(T2899&gt;0,1,0)</f>
        <v/>
      </c>
      <c r="Z2899" s="4">
        <f>INDEX('Job Evaluation'!$I$5:$I$40,MATCH(G2899,'Job Evaluation'!$A$5:$A$40,0))</f>
        <v/>
      </c>
      <c r="AA2899" s="4">
        <f>SUMPRODUCT(($C$2:$C$3444=C2899)*($X$2:$X$3444&lt;X2899))+SUMPRODUCT(($C$2:C2899=C2899)*($X$2:X2899=X2899))</f>
        <v/>
      </c>
      <c r="AB2899" s="4">
        <f>MIN(4,INT((AA2899-1)*4/COUNTIF($C$2:$C$3444,C2899))+1)</f>
        <v/>
      </c>
    </row>
    <row r="2900">
      <c r="A2900" s="5" t="inlineStr">
        <is>
          <t>W03374</t>
        </is>
      </c>
      <c r="B2900" s="5" t="inlineStr">
        <is>
          <t>IT · Milan</t>
        </is>
      </c>
      <c r="C2900" s="5" t="inlineStr">
        <is>
          <t>IT</t>
        </is>
      </c>
      <c r="D2900" s="5" t="inlineStr">
        <is>
          <t>Milan</t>
        </is>
      </c>
      <c r="E2900" s="5" t="inlineStr">
        <is>
          <t>Finance</t>
        </is>
      </c>
      <c r="F2900" s="5" t="inlineStr">
        <is>
          <t>L1</t>
        </is>
      </c>
      <c r="G2900" s="5" t="inlineStr">
        <is>
          <t>Finance L1</t>
        </is>
      </c>
      <c r="H2900" s="5" t="inlineStr">
        <is>
          <t>F</t>
        </is>
      </c>
      <c r="I2900" s="5" t="inlineStr">
        <is>
          <t>Fixed-term</t>
        </is>
      </c>
      <c r="J2900" s="5" t="inlineStr">
        <is>
          <t>Hybrid</t>
        </is>
      </c>
      <c r="K2900" s="5" t="n">
        <v>0.8</v>
      </c>
      <c r="L2900" s="5" t="n">
        <v>32</v>
      </c>
      <c r="M2900" s="5" t="n">
        <v>2</v>
      </c>
      <c r="N2900" s="41" t="n">
        <v>25560</v>
      </c>
      <c r="O2900" s="41" t="n">
        <v>0</v>
      </c>
      <c r="P2900" s="41" t="n">
        <v>0</v>
      </c>
      <c r="Q2900" s="41" t="n">
        <v>0</v>
      </c>
      <c r="R2900" s="41" t="n">
        <v>0</v>
      </c>
      <c r="S2900" s="28">
        <f>L2900*Settings!$C$7</f>
        <v/>
      </c>
      <c r="T2900" s="34">
        <f>O2900+P2900+Q2900+R2900</f>
        <v/>
      </c>
      <c r="U2900" s="34">
        <f>N2900+T2900</f>
        <v/>
      </c>
      <c r="V2900" s="33">
        <f>N2900/S2900</f>
        <v/>
      </c>
      <c r="W2900" s="33">
        <f>T2900/S2900</f>
        <v/>
      </c>
      <c r="X2900" s="33">
        <f>U2900/S2900</f>
        <v/>
      </c>
      <c r="Y2900" s="4">
        <f>IF(T2900&gt;0,1,0)</f>
        <v/>
      </c>
      <c r="Z2900" s="4">
        <f>INDEX('Job Evaluation'!$I$5:$I$40,MATCH(G2900,'Job Evaluation'!$A$5:$A$40,0))</f>
        <v/>
      </c>
      <c r="AA2900" s="4">
        <f>SUMPRODUCT(($C$2:$C$3444=C2900)*($X$2:$X$3444&lt;X2900))+SUMPRODUCT(($C$2:C2900=C2900)*($X$2:X2900=X2900))</f>
        <v/>
      </c>
      <c r="AB2900" s="4">
        <f>MIN(4,INT((AA2900-1)*4/COUNTIF($C$2:$C$3444,C2900))+1)</f>
        <v/>
      </c>
    </row>
    <row r="2901">
      <c r="A2901" s="5" t="inlineStr">
        <is>
          <t>W03375</t>
        </is>
      </c>
      <c r="B2901" s="5" t="inlineStr">
        <is>
          <t>IT · Milan</t>
        </is>
      </c>
      <c r="C2901" s="5" t="inlineStr">
        <is>
          <t>IT</t>
        </is>
      </c>
      <c r="D2901" s="5" t="inlineStr">
        <is>
          <t>Milan</t>
        </is>
      </c>
      <c r="E2901" s="5" t="inlineStr">
        <is>
          <t>Tech</t>
        </is>
      </c>
      <c r="F2901" s="5" t="inlineStr">
        <is>
          <t>L2</t>
        </is>
      </c>
      <c r="G2901" s="5" t="inlineStr">
        <is>
          <t>Tech L2</t>
        </is>
      </c>
      <c r="H2901" s="5" t="inlineStr">
        <is>
          <t>M</t>
        </is>
      </c>
      <c r="I2901" s="5" t="inlineStr">
        <is>
          <t>Fixed-term</t>
        </is>
      </c>
      <c r="J2901" s="5" t="inlineStr">
        <is>
          <t>Remote</t>
        </is>
      </c>
      <c r="K2901" s="5" t="n">
        <v>1</v>
      </c>
      <c r="L2901" s="5" t="n">
        <v>40</v>
      </c>
      <c r="M2901" s="5" t="n">
        <v>3</v>
      </c>
      <c r="N2901" s="41" t="n">
        <v>39650</v>
      </c>
      <c r="O2901" s="41" t="n">
        <v>0</v>
      </c>
      <c r="P2901" s="41" t="n">
        <v>0</v>
      </c>
      <c r="Q2901" s="41" t="n">
        <v>0</v>
      </c>
      <c r="R2901" s="41" t="n">
        <v>0</v>
      </c>
      <c r="S2901" s="28">
        <f>L2901*Settings!$C$7</f>
        <v/>
      </c>
      <c r="T2901" s="34">
        <f>O2901+P2901+Q2901+R2901</f>
        <v/>
      </c>
      <c r="U2901" s="34">
        <f>N2901+T2901</f>
        <v/>
      </c>
      <c r="V2901" s="33">
        <f>N2901/S2901</f>
        <v/>
      </c>
      <c r="W2901" s="33">
        <f>T2901/S2901</f>
        <v/>
      </c>
      <c r="X2901" s="33">
        <f>U2901/S2901</f>
        <v/>
      </c>
      <c r="Y2901" s="4">
        <f>IF(T2901&gt;0,1,0)</f>
        <v/>
      </c>
      <c r="Z2901" s="4">
        <f>INDEX('Job Evaluation'!$I$5:$I$40,MATCH(G2901,'Job Evaluation'!$A$5:$A$40,0))</f>
        <v/>
      </c>
      <c r="AA2901" s="4">
        <f>SUMPRODUCT(($C$2:$C$3444=C2901)*($X$2:$X$3444&lt;X2901))+SUMPRODUCT(($C$2:C2901=C2901)*($X$2:X2901=X2901))</f>
        <v/>
      </c>
      <c r="AB2901" s="4">
        <f>MIN(4,INT((AA2901-1)*4/COUNTIF($C$2:$C$3444,C2901))+1)</f>
        <v/>
      </c>
    </row>
    <row r="2902">
      <c r="A2902" s="5" t="inlineStr">
        <is>
          <t>W03376</t>
        </is>
      </c>
      <c r="B2902" s="5" t="inlineStr">
        <is>
          <t>PL · Kraków</t>
        </is>
      </c>
      <c r="C2902" s="5" t="inlineStr">
        <is>
          <t>PL</t>
        </is>
      </c>
      <c r="D2902" s="5" t="inlineStr">
        <is>
          <t>Krakow</t>
        </is>
      </c>
      <c r="E2902" s="5" t="inlineStr">
        <is>
          <t>HR</t>
        </is>
      </c>
      <c r="F2902" s="5" t="inlineStr">
        <is>
          <t>L1</t>
        </is>
      </c>
      <c r="G2902" s="5" t="inlineStr">
        <is>
          <t>HR L1</t>
        </is>
      </c>
      <c r="H2902" s="5" t="inlineStr">
        <is>
          <t>M</t>
        </is>
      </c>
      <c r="I2902" s="5" t="inlineStr">
        <is>
          <t>Permanent</t>
        </is>
      </c>
      <c r="J2902" s="5" t="inlineStr">
        <is>
          <t>Hybrid</t>
        </is>
      </c>
      <c r="K2902" s="5" t="n">
        <v>1</v>
      </c>
      <c r="L2902" s="5" t="n">
        <v>40</v>
      </c>
      <c r="M2902" s="5" t="n">
        <v>3</v>
      </c>
      <c r="N2902" s="41" t="n">
        <v>20450</v>
      </c>
      <c r="O2902" s="41" t="n">
        <v>0</v>
      </c>
      <c r="P2902" s="41" t="n">
        <v>0</v>
      </c>
      <c r="Q2902" s="41" t="n">
        <v>0</v>
      </c>
      <c r="R2902" s="41" t="n">
        <v>0</v>
      </c>
      <c r="S2902" s="28">
        <f>L2902*Settings!$C$7</f>
        <v/>
      </c>
      <c r="T2902" s="34">
        <f>O2902+P2902+Q2902+R2902</f>
        <v/>
      </c>
      <c r="U2902" s="34">
        <f>N2902+T2902</f>
        <v/>
      </c>
      <c r="V2902" s="33">
        <f>N2902/S2902</f>
        <v/>
      </c>
      <c r="W2902" s="33">
        <f>T2902/S2902</f>
        <v/>
      </c>
      <c r="X2902" s="33">
        <f>U2902/S2902</f>
        <v/>
      </c>
      <c r="Y2902" s="4">
        <f>IF(T2902&gt;0,1,0)</f>
        <v/>
      </c>
      <c r="Z2902" s="4">
        <f>INDEX('Job Evaluation'!$I$5:$I$40,MATCH(G2902,'Job Evaluation'!$A$5:$A$40,0))</f>
        <v/>
      </c>
      <c r="AA2902" s="4">
        <f>SUMPRODUCT(($C$2:$C$3444=C2902)*($X$2:$X$3444&lt;X2902))+SUMPRODUCT(($C$2:C2902=C2902)*($X$2:X2902=X2902))</f>
        <v/>
      </c>
      <c r="AB2902" s="4">
        <f>MIN(4,INT((AA2902-1)*4/COUNTIF($C$2:$C$3444,C2902))+1)</f>
        <v/>
      </c>
    </row>
    <row r="2903">
      <c r="A2903" s="5" t="inlineStr">
        <is>
          <t>W03377</t>
        </is>
      </c>
      <c r="B2903" s="5" t="inlineStr">
        <is>
          <t>IT · Milan</t>
        </is>
      </c>
      <c r="C2903" s="5" t="inlineStr">
        <is>
          <t>IT</t>
        </is>
      </c>
      <c r="D2903" s="5" t="inlineStr">
        <is>
          <t>Milan</t>
        </is>
      </c>
      <c r="E2903" s="5" t="inlineStr">
        <is>
          <t>Tech</t>
        </is>
      </c>
      <c r="F2903" s="5" t="inlineStr">
        <is>
          <t>L2</t>
        </is>
      </c>
      <c r="G2903" s="5" t="inlineStr">
        <is>
          <t>Tech L2</t>
        </is>
      </c>
      <c r="H2903" s="5" t="inlineStr">
        <is>
          <t>F</t>
        </is>
      </c>
      <c r="I2903" s="5" t="inlineStr">
        <is>
          <t>Permanent</t>
        </is>
      </c>
      <c r="J2903" s="5" t="inlineStr">
        <is>
          <t>Hybrid</t>
        </is>
      </c>
      <c r="K2903" s="5" t="n">
        <v>1</v>
      </c>
      <c r="L2903" s="5" t="n">
        <v>40</v>
      </c>
      <c r="M2903" s="5" t="n">
        <v>3</v>
      </c>
      <c r="N2903" s="41" t="n">
        <v>44400</v>
      </c>
      <c r="O2903" s="41" t="n">
        <v>0</v>
      </c>
      <c r="P2903" s="41" t="n">
        <v>0</v>
      </c>
      <c r="Q2903" s="41" t="n">
        <v>0</v>
      </c>
      <c r="R2903" s="41" t="n">
        <v>0</v>
      </c>
      <c r="S2903" s="28">
        <f>L2903*Settings!$C$7</f>
        <v/>
      </c>
      <c r="T2903" s="34">
        <f>O2903+P2903+Q2903+R2903</f>
        <v/>
      </c>
      <c r="U2903" s="34">
        <f>N2903+T2903</f>
        <v/>
      </c>
      <c r="V2903" s="33">
        <f>N2903/S2903</f>
        <v/>
      </c>
      <c r="W2903" s="33">
        <f>T2903/S2903</f>
        <v/>
      </c>
      <c r="X2903" s="33">
        <f>U2903/S2903</f>
        <v/>
      </c>
      <c r="Y2903" s="4">
        <f>IF(T2903&gt;0,1,0)</f>
        <v/>
      </c>
      <c r="Z2903" s="4">
        <f>INDEX('Job Evaluation'!$I$5:$I$40,MATCH(G2903,'Job Evaluation'!$A$5:$A$40,0))</f>
        <v/>
      </c>
      <c r="AA2903" s="4">
        <f>SUMPRODUCT(($C$2:$C$3444=C2903)*($X$2:$X$3444&lt;X2903))+SUMPRODUCT(($C$2:C2903=C2903)*($X$2:X2903=X2903))</f>
        <v/>
      </c>
      <c r="AB2903" s="4">
        <f>MIN(4,INT((AA2903-1)*4/COUNTIF($C$2:$C$3444,C2903))+1)</f>
        <v/>
      </c>
    </row>
    <row r="2904">
      <c r="A2904" s="5" t="inlineStr">
        <is>
          <t>W03378</t>
        </is>
      </c>
      <c r="B2904" s="5" t="inlineStr">
        <is>
          <t>IT · Milan</t>
        </is>
      </c>
      <c r="C2904" s="5" t="inlineStr">
        <is>
          <t>IT</t>
        </is>
      </c>
      <c r="D2904" s="5" t="inlineStr">
        <is>
          <t>Milan</t>
        </is>
      </c>
      <c r="E2904" s="5" t="inlineStr">
        <is>
          <t>Tech</t>
        </is>
      </c>
      <c r="F2904" s="5" t="inlineStr">
        <is>
          <t>L3</t>
        </is>
      </c>
      <c r="G2904" s="5" t="inlineStr">
        <is>
          <t>Tech L3</t>
        </is>
      </c>
      <c r="H2904" s="5" t="inlineStr">
        <is>
          <t>F</t>
        </is>
      </c>
      <c r="I2904" s="5" t="inlineStr">
        <is>
          <t>Fixed-term</t>
        </is>
      </c>
      <c r="J2904" s="5" t="inlineStr">
        <is>
          <t>Hybrid</t>
        </is>
      </c>
      <c r="K2904" s="5" t="n">
        <v>1</v>
      </c>
      <c r="L2904" s="5" t="n">
        <v>40</v>
      </c>
      <c r="M2904" s="5" t="n">
        <v>3</v>
      </c>
      <c r="N2904" s="41" t="n">
        <v>57650</v>
      </c>
      <c r="O2904" s="41" t="n">
        <v>3110</v>
      </c>
      <c r="P2904" s="41" t="n">
        <v>0</v>
      </c>
      <c r="Q2904" s="41" t="n">
        <v>0</v>
      </c>
      <c r="R2904" s="41" t="n">
        <v>0</v>
      </c>
      <c r="S2904" s="28">
        <f>L2904*Settings!$C$7</f>
        <v/>
      </c>
      <c r="T2904" s="34">
        <f>O2904+P2904+Q2904+R2904</f>
        <v/>
      </c>
      <c r="U2904" s="34">
        <f>N2904+T2904</f>
        <v/>
      </c>
      <c r="V2904" s="33">
        <f>N2904/S2904</f>
        <v/>
      </c>
      <c r="W2904" s="33">
        <f>T2904/S2904</f>
        <v/>
      </c>
      <c r="X2904" s="33">
        <f>U2904/S2904</f>
        <v/>
      </c>
      <c r="Y2904" s="4">
        <f>IF(T2904&gt;0,1,0)</f>
        <v/>
      </c>
      <c r="Z2904" s="4">
        <f>INDEX('Job Evaluation'!$I$5:$I$40,MATCH(G2904,'Job Evaluation'!$A$5:$A$40,0))</f>
        <v/>
      </c>
      <c r="AA2904" s="4">
        <f>SUMPRODUCT(($C$2:$C$3444=C2904)*($X$2:$X$3444&lt;X2904))+SUMPRODUCT(($C$2:C2904=C2904)*($X$2:X2904=X2904))</f>
        <v/>
      </c>
      <c r="AB2904" s="4">
        <f>MIN(4,INT((AA2904-1)*4/COUNTIF($C$2:$C$3444,C2904))+1)</f>
        <v/>
      </c>
    </row>
    <row r="2905">
      <c r="A2905" s="5" t="inlineStr">
        <is>
          <t>W03379</t>
        </is>
      </c>
      <c r="B2905" s="5" t="inlineStr">
        <is>
          <t>IT · Milan</t>
        </is>
      </c>
      <c r="C2905" s="5" t="inlineStr">
        <is>
          <t>IT</t>
        </is>
      </c>
      <c r="D2905" s="5" t="inlineStr">
        <is>
          <t>Milan</t>
        </is>
      </c>
      <c r="E2905" s="5" t="inlineStr">
        <is>
          <t>Customer Service</t>
        </is>
      </c>
      <c r="F2905" s="5" t="inlineStr">
        <is>
          <t>L3</t>
        </is>
      </c>
      <c r="G2905" s="5" t="inlineStr">
        <is>
          <t>Customer Service L3</t>
        </is>
      </c>
      <c r="H2905" s="5" t="inlineStr">
        <is>
          <t>F</t>
        </is>
      </c>
      <c r="I2905" s="5" t="inlineStr">
        <is>
          <t>Permanent</t>
        </is>
      </c>
      <c r="J2905" s="5" t="inlineStr">
        <is>
          <t>Remote</t>
        </is>
      </c>
      <c r="K2905" s="5" t="n">
        <v>1</v>
      </c>
      <c r="L2905" s="5" t="n">
        <v>40</v>
      </c>
      <c r="M2905" s="5" t="n">
        <v>4</v>
      </c>
      <c r="N2905" s="41" t="n">
        <v>38850</v>
      </c>
      <c r="O2905" s="41" t="n">
        <v>2240</v>
      </c>
      <c r="P2905" s="41" t="n">
        <v>0</v>
      </c>
      <c r="Q2905" s="41" t="n">
        <v>0</v>
      </c>
      <c r="R2905" s="41" t="n">
        <v>0</v>
      </c>
      <c r="S2905" s="28">
        <f>L2905*Settings!$C$7</f>
        <v/>
      </c>
      <c r="T2905" s="34">
        <f>O2905+P2905+Q2905+R2905</f>
        <v/>
      </c>
      <c r="U2905" s="34">
        <f>N2905+T2905</f>
        <v/>
      </c>
      <c r="V2905" s="33">
        <f>N2905/S2905</f>
        <v/>
      </c>
      <c r="W2905" s="33">
        <f>T2905/S2905</f>
        <v/>
      </c>
      <c r="X2905" s="33">
        <f>U2905/S2905</f>
        <v/>
      </c>
      <c r="Y2905" s="4">
        <f>IF(T2905&gt;0,1,0)</f>
        <v/>
      </c>
      <c r="Z2905" s="4">
        <f>INDEX('Job Evaluation'!$I$5:$I$40,MATCH(G2905,'Job Evaluation'!$A$5:$A$40,0))</f>
        <v/>
      </c>
      <c r="AA2905" s="4">
        <f>SUMPRODUCT(($C$2:$C$3444=C2905)*($X$2:$X$3444&lt;X2905))+SUMPRODUCT(($C$2:C2905=C2905)*($X$2:X2905=X2905))</f>
        <v/>
      </c>
      <c r="AB2905" s="4">
        <f>MIN(4,INT((AA2905-1)*4/COUNTIF($C$2:$C$3444,C2905))+1)</f>
        <v/>
      </c>
    </row>
    <row r="2906">
      <c r="A2906" s="5" t="inlineStr">
        <is>
          <t>W03380</t>
        </is>
      </c>
      <c r="B2906" s="5" t="inlineStr">
        <is>
          <t>ES · Barcelona</t>
        </is>
      </c>
      <c r="C2906" s="5" t="inlineStr">
        <is>
          <t>ES</t>
        </is>
      </c>
      <c r="D2906" s="5" t="inlineStr">
        <is>
          <t>Barcelona</t>
        </is>
      </c>
      <c r="E2906" s="5" t="inlineStr">
        <is>
          <t>Customer Service</t>
        </is>
      </c>
      <c r="F2906" s="5" t="inlineStr">
        <is>
          <t>L2</t>
        </is>
      </c>
      <c r="G2906" s="5" t="inlineStr">
        <is>
          <t>Customer Service L2</t>
        </is>
      </c>
      <c r="H2906" s="5" t="inlineStr">
        <is>
          <t>F</t>
        </is>
      </c>
      <c r="I2906" s="5" t="inlineStr">
        <is>
          <t>Permanent</t>
        </is>
      </c>
      <c r="J2906" s="5" t="inlineStr">
        <is>
          <t>Remote</t>
        </is>
      </c>
      <c r="K2906" s="5" t="n">
        <v>1</v>
      </c>
      <c r="L2906" s="5" t="n">
        <v>40</v>
      </c>
      <c r="M2906" s="5" t="n">
        <v>3</v>
      </c>
      <c r="N2906" s="41" t="n">
        <v>27450</v>
      </c>
      <c r="O2906" s="41" t="n">
        <v>0</v>
      </c>
      <c r="P2906" s="41" t="n">
        <v>0</v>
      </c>
      <c r="Q2906" s="41" t="n">
        <v>0</v>
      </c>
      <c r="R2906" s="41" t="n">
        <v>0</v>
      </c>
      <c r="S2906" s="28">
        <f>L2906*Settings!$C$7</f>
        <v/>
      </c>
      <c r="T2906" s="34">
        <f>O2906+P2906+Q2906+R2906</f>
        <v/>
      </c>
      <c r="U2906" s="34">
        <f>N2906+T2906</f>
        <v/>
      </c>
      <c r="V2906" s="33">
        <f>N2906/S2906</f>
        <v/>
      </c>
      <c r="W2906" s="33">
        <f>T2906/S2906</f>
        <v/>
      </c>
      <c r="X2906" s="33">
        <f>U2906/S2906</f>
        <v/>
      </c>
      <c r="Y2906" s="4">
        <f>IF(T2906&gt;0,1,0)</f>
        <v/>
      </c>
      <c r="Z2906" s="4">
        <f>INDEX('Job Evaluation'!$I$5:$I$40,MATCH(G2906,'Job Evaluation'!$A$5:$A$40,0))</f>
        <v/>
      </c>
      <c r="AA2906" s="4">
        <f>SUMPRODUCT(($C$2:$C$3444=C2906)*($X$2:$X$3444&lt;X2906))+SUMPRODUCT(($C$2:C2906=C2906)*($X$2:X2906=X2906))</f>
        <v/>
      </c>
      <c r="AB2906" s="4">
        <f>MIN(4,INT((AA2906-1)*4/COUNTIF($C$2:$C$3444,C2906))+1)</f>
        <v/>
      </c>
    </row>
    <row r="2907">
      <c r="A2907" s="5" t="inlineStr">
        <is>
          <t>W03381</t>
        </is>
      </c>
      <c r="B2907" s="5" t="inlineStr">
        <is>
          <t>IT · Milan</t>
        </is>
      </c>
      <c r="C2907" s="5" t="inlineStr">
        <is>
          <t>IT</t>
        </is>
      </c>
      <c r="D2907" s="5" t="inlineStr">
        <is>
          <t>Milan</t>
        </is>
      </c>
      <c r="E2907" s="5" t="inlineStr">
        <is>
          <t>Customer Service</t>
        </is>
      </c>
      <c r="F2907" s="5" t="inlineStr">
        <is>
          <t>L1</t>
        </is>
      </c>
      <c r="G2907" s="5" t="inlineStr">
        <is>
          <t>Customer Service L1</t>
        </is>
      </c>
      <c r="H2907" s="5" t="inlineStr">
        <is>
          <t>F</t>
        </is>
      </c>
      <c r="I2907" s="5" t="inlineStr">
        <is>
          <t>Permanent</t>
        </is>
      </c>
      <c r="J2907" s="5" t="inlineStr">
        <is>
          <t>Hybrid</t>
        </is>
      </c>
      <c r="K2907" s="5" t="n">
        <v>1</v>
      </c>
      <c r="L2907" s="5" t="n">
        <v>40</v>
      </c>
      <c r="M2907" s="5" t="n">
        <v>4</v>
      </c>
      <c r="N2907" s="41" t="n">
        <v>27050</v>
      </c>
      <c r="O2907" s="41" t="n">
        <v>0</v>
      </c>
      <c r="P2907" s="41" t="n">
        <v>0</v>
      </c>
      <c r="Q2907" s="41" t="n">
        <v>0</v>
      </c>
      <c r="R2907" s="41" t="n">
        <v>0</v>
      </c>
      <c r="S2907" s="28">
        <f>L2907*Settings!$C$7</f>
        <v/>
      </c>
      <c r="T2907" s="34">
        <f>O2907+P2907+Q2907+R2907</f>
        <v/>
      </c>
      <c r="U2907" s="34">
        <f>N2907+T2907</f>
        <v/>
      </c>
      <c r="V2907" s="33">
        <f>N2907/S2907</f>
        <v/>
      </c>
      <c r="W2907" s="33">
        <f>T2907/S2907</f>
        <v/>
      </c>
      <c r="X2907" s="33">
        <f>U2907/S2907</f>
        <v/>
      </c>
      <c r="Y2907" s="4">
        <f>IF(T2907&gt;0,1,0)</f>
        <v/>
      </c>
      <c r="Z2907" s="4">
        <f>INDEX('Job Evaluation'!$I$5:$I$40,MATCH(G2907,'Job Evaluation'!$A$5:$A$40,0))</f>
        <v/>
      </c>
      <c r="AA2907" s="4">
        <f>SUMPRODUCT(($C$2:$C$3444=C2907)*($X$2:$X$3444&lt;X2907))+SUMPRODUCT(($C$2:C2907=C2907)*($X$2:X2907=X2907))</f>
        <v/>
      </c>
      <c r="AB2907" s="4">
        <f>MIN(4,INT((AA2907-1)*4/COUNTIF($C$2:$C$3444,C2907))+1)</f>
        <v/>
      </c>
    </row>
    <row r="2908">
      <c r="A2908" s="5" t="inlineStr">
        <is>
          <t>W03382</t>
        </is>
      </c>
      <c r="B2908" s="5" t="inlineStr">
        <is>
          <t>PL · Kraków</t>
        </is>
      </c>
      <c r="C2908" s="5" t="inlineStr">
        <is>
          <t>PL</t>
        </is>
      </c>
      <c r="D2908" s="5" t="inlineStr">
        <is>
          <t>Krakow</t>
        </is>
      </c>
      <c r="E2908" s="5" t="inlineStr">
        <is>
          <t>Operations</t>
        </is>
      </c>
      <c r="F2908" s="5" t="inlineStr">
        <is>
          <t>L4</t>
        </is>
      </c>
      <c r="G2908" s="5" t="inlineStr">
        <is>
          <t>Operations L4</t>
        </is>
      </c>
      <c r="H2908" s="5" t="inlineStr">
        <is>
          <t>F</t>
        </is>
      </c>
      <c r="I2908" s="5" t="inlineStr">
        <is>
          <t>Permanent</t>
        </is>
      </c>
      <c r="J2908" s="5" t="inlineStr">
        <is>
          <t>Hybrid</t>
        </is>
      </c>
      <c r="K2908" s="5" t="n">
        <v>1</v>
      </c>
      <c r="L2908" s="5" t="n">
        <v>40</v>
      </c>
      <c r="M2908" s="5" t="n">
        <v>4</v>
      </c>
      <c r="N2908" s="41" t="n">
        <v>38100</v>
      </c>
      <c r="O2908" s="41" t="n">
        <v>3870</v>
      </c>
      <c r="P2908" s="41" t="n">
        <v>0</v>
      </c>
      <c r="Q2908" s="41" t="n">
        <v>0</v>
      </c>
      <c r="R2908" s="41" t="n">
        <v>0</v>
      </c>
      <c r="S2908" s="28">
        <f>L2908*Settings!$C$7</f>
        <v/>
      </c>
      <c r="T2908" s="34">
        <f>O2908+P2908+Q2908+R2908</f>
        <v/>
      </c>
      <c r="U2908" s="34">
        <f>N2908+T2908</f>
        <v/>
      </c>
      <c r="V2908" s="33">
        <f>N2908/S2908</f>
        <v/>
      </c>
      <c r="W2908" s="33">
        <f>T2908/S2908</f>
        <v/>
      </c>
      <c r="X2908" s="33">
        <f>U2908/S2908</f>
        <v/>
      </c>
      <c r="Y2908" s="4">
        <f>IF(T2908&gt;0,1,0)</f>
        <v/>
      </c>
      <c r="Z2908" s="4">
        <f>INDEX('Job Evaluation'!$I$5:$I$40,MATCH(G2908,'Job Evaluation'!$A$5:$A$40,0))</f>
        <v/>
      </c>
      <c r="AA2908" s="4">
        <f>SUMPRODUCT(($C$2:$C$3444=C2908)*($X$2:$X$3444&lt;X2908))+SUMPRODUCT(($C$2:C2908=C2908)*($X$2:X2908=X2908))</f>
        <v/>
      </c>
      <c r="AB2908" s="4">
        <f>MIN(4,INT((AA2908-1)*4/COUNTIF($C$2:$C$3444,C2908))+1)</f>
        <v/>
      </c>
    </row>
    <row r="2909">
      <c r="A2909" s="5" t="inlineStr">
        <is>
          <t>W03383</t>
        </is>
      </c>
      <c r="B2909" s="5" t="inlineStr">
        <is>
          <t>PL · Kraków</t>
        </is>
      </c>
      <c r="C2909" s="5" t="inlineStr">
        <is>
          <t>PL</t>
        </is>
      </c>
      <c r="D2909" s="5" t="inlineStr">
        <is>
          <t>Krakow</t>
        </is>
      </c>
      <c r="E2909" s="5" t="inlineStr">
        <is>
          <t>Tech</t>
        </is>
      </c>
      <c r="F2909" s="5" t="inlineStr">
        <is>
          <t>L3</t>
        </is>
      </c>
      <c r="G2909" s="5" t="inlineStr">
        <is>
          <t>Tech L3</t>
        </is>
      </c>
      <c r="H2909" s="5" t="inlineStr">
        <is>
          <t>M</t>
        </is>
      </c>
      <c r="I2909" s="5" t="inlineStr">
        <is>
          <t>Permanent</t>
        </is>
      </c>
      <c r="J2909" s="5" t="inlineStr">
        <is>
          <t>Hybrid</t>
        </is>
      </c>
      <c r="K2909" s="5" t="n">
        <v>1</v>
      </c>
      <c r="L2909" s="5" t="n">
        <v>40</v>
      </c>
      <c r="M2909" s="5" t="n">
        <v>2</v>
      </c>
      <c r="N2909" s="41" t="n">
        <v>46950</v>
      </c>
      <c r="O2909" s="41" t="n">
        <v>1130</v>
      </c>
      <c r="P2909" s="41" t="n">
        <v>0</v>
      </c>
      <c r="Q2909" s="41" t="n">
        <v>0</v>
      </c>
      <c r="R2909" s="41" t="n">
        <v>0</v>
      </c>
      <c r="S2909" s="28">
        <f>L2909*Settings!$C$7</f>
        <v/>
      </c>
      <c r="T2909" s="34">
        <f>O2909+P2909+Q2909+R2909</f>
        <v/>
      </c>
      <c r="U2909" s="34">
        <f>N2909+T2909</f>
        <v/>
      </c>
      <c r="V2909" s="33">
        <f>N2909/S2909</f>
        <v/>
      </c>
      <c r="W2909" s="33">
        <f>T2909/S2909</f>
        <v/>
      </c>
      <c r="X2909" s="33">
        <f>U2909/S2909</f>
        <v/>
      </c>
      <c r="Y2909" s="4">
        <f>IF(T2909&gt;0,1,0)</f>
        <v/>
      </c>
      <c r="Z2909" s="4">
        <f>INDEX('Job Evaluation'!$I$5:$I$40,MATCH(G2909,'Job Evaluation'!$A$5:$A$40,0))</f>
        <v/>
      </c>
      <c r="AA2909" s="4">
        <f>SUMPRODUCT(($C$2:$C$3444=C2909)*($X$2:$X$3444&lt;X2909))+SUMPRODUCT(($C$2:C2909=C2909)*($X$2:X2909=X2909))</f>
        <v/>
      </c>
      <c r="AB2909" s="4">
        <f>MIN(4,INT((AA2909-1)*4/COUNTIF($C$2:$C$3444,C2909))+1)</f>
        <v/>
      </c>
    </row>
    <row r="2910">
      <c r="A2910" s="5" t="inlineStr">
        <is>
          <t>W03384</t>
        </is>
      </c>
      <c r="B2910" s="5" t="inlineStr">
        <is>
          <t>IT · Milan</t>
        </is>
      </c>
      <c r="C2910" s="5" t="inlineStr">
        <is>
          <t>IT</t>
        </is>
      </c>
      <c r="D2910" s="5" t="inlineStr">
        <is>
          <t>Milan</t>
        </is>
      </c>
      <c r="E2910" s="5" t="inlineStr">
        <is>
          <t>Sales</t>
        </is>
      </c>
      <c r="F2910" s="5" t="inlineStr">
        <is>
          <t>L4</t>
        </is>
      </c>
      <c r="G2910" s="5" t="inlineStr">
        <is>
          <t>Sales L4</t>
        </is>
      </c>
      <c r="H2910" s="5" t="inlineStr">
        <is>
          <t>M</t>
        </is>
      </c>
      <c r="I2910" s="5" t="inlineStr">
        <is>
          <t>Permanent</t>
        </is>
      </c>
      <c r="J2910" s="5" t="inlineStr">
        <is>
          <t>Hybrid</t>
        </is>
      </c>
      <c r="K2910" s="5" t="n">
        <v>1</v>
      </c>
      <c r="L2910" s="5" t="n">
        <v>40</v>
      </c>
      <c r="M2910" s="5" t="n">
        <v>3</v>
      </c>
      <c r="N2910" s="41" t="n">
        <v>56450</v>
      </c>
      <c r="O2910" s="41" t="n">
        <v>4530</v>
      </c>
      <c r="P2910" s="41" t="n">
        <v>8590</v>
      </c>
      <c r="Q2910" s="41" t="n">
        <v>0</v>
      </c>
      <c r="R2910" s="41" t="n">
        <v>0</v>
      </c>
      <c r="S2910" s="28">
        <f>L2910*Settings!$C$7</f>
        <v/>
      </c>
      <c r="T2910" s="34">
        <f>O2910+P2910+Q2910+R2910</f>
        <v/>
      </c>
      <c r="U2910" s="34">
        <f>N2910+T2910</f>
        <v/>
      </c>
      <c r="V2910" s="33">
        <f>N2910/S2910</f>
        <v/>
      </c>
      <c r="W2910" s="33">
        <f>T2910/S2910</f>
        <v/>
      </c>
      <c r="X2910" s="33">
        <f>U2910/S2910</f>
        <v/>
      </c>
      <c r="Y2910" s="4">
        <f>IF(T2910&gt;0,1,0)</f>
        <v/>
      </c>
      <c r="Z2910" s="4">
        <f>INDEX('Job Evaluation'!$I$5:$I$40,MATCH(G2910,'Job Evaluation'!$A$5:$A$40,0))</f>
        <v/>
      </c>
      <c r="AA2910" s="4">
        <f>SUMPRODUCT(($C$2:$C$3444=C2910)*($X$2:$X$3444&lt;X2910))+SUMPRODUCT(($C$2:C2910=C2910)*($X$2:X2910=X2910))</f>
        <v/>
      </c>
      <c r="AB2910" s="4">
        <f>MIN(4,INT((AA2910-1)*4/COUNTIF($C$2:$C$3444,C2910))+1)</f>
        <v/>
      </c>
    </row>
    <row r="2911">
      <c r="A2911" s="5" t="inlineStr">
        <is>
          <t>W03385</t>
        </is>
      </c>
      <c r="B2911" s="5" t="inlineStr">
        <is>
          <t>IT · Milan</t>
        </is>
      </c>
      <c r="C2911" s="5" t="inlineStr">
        <is>
          <t>IT</t>
        </is>
      </c>
      <c r="D2911" s="5" t="inlineStr">
        <is>
          <t>Milan</t>
        </is>
      </c>
      <c r="E2911" s="5" t="inlineStr">
        <is>
          <t>Operations</t>
        </is>
      </c>
      <c r="F2911" s="5" t="inlineStr">
        <is>
          <t>L1</t>
        </is>
      </c>
      <c r="G2911" s="5" t="inlineStr">
        <is>
          <t>Operations L1</t>
        </is>
      </c>
      <c r="H2911" s="5" t="inlineStr">
        <is>
          <t>M</t>
        </is>
      </c>
      <c r="I2911" s="5" t="inlineStr">
        <is>
          <t>Permanent</t>
        </is>
      </c>
      <c r="J2911" s="5" t="inlineStr">
        <is>
          <t>Remote</t>
        </is>
      </c>
      <c r="K2911" s="5" t="n">
        <v>1</v>
      </c>
      <c r="L2911" s="5" t="n">
        <v>40</v>
      </c>
      <c r="M2911" s="5" t="n">
        <v>2</v>
      </c>
      <c r="N2911" s="41" t="n">
        <v>26150</v>
      </c>
      <c r="O2911" s="41" t="n">
        <v>0</v>
      </c>
      <c r="P2911" s="41" t="n">
        <v>0</v>
      </c>
      <c r="Q2911" s="41" t="n">
        <v>0</v>
      </c>
      <c r="R2911" s="41" t="n">
        <v>0</v>
      </c>
      <c r="S2911" s="28">
        <f>L2911*Settings!$C$7</f>
        <v/>
      </c>
      <c r="T2911" s="34">
        <f>O2911+P2911+Q2911+R2911</f>
        <v/>
      </c>
      <c r="U2911" s="34">
        <f>N2911+T2911</f>
        <v/>
      </c>
      <c r="V2911" s="33">
        <f>N2911/S2911</f>
        <v/>
      </c>
      <c r="W2911" s="33">
        <f>T2911/S2911</f>
        <v/>
      </c>
      <c r="X2911" s="33">
        <f>U2911/S2911</f>
        <v/>
      </c>
      <c r="Y2911" s="4">
        <f>IF(T2911&gt;0,1,0)</f>
        <v/>
      </c>
      <c r="Z2911" s="4">
        <f>INDEX('Job Evaluation'!$I$5:$I$40,MATCH(G2911,'Job Evaluation'!$A$5:$A$40,0))</f>
        <v/>
      </c>
      <c r="AA2911" s="4">
        <f>SUMPRODUCT(($C$2:$C$3444=C2911)*($X$2:$X$3444&lt;X2911))+SUMPRODUCT(($C$2:C2911=C2911)*($X$2:X2911=X2911))</f>
        <v/>
      </c>
      <c r="AB2911" s="4">
        <f>MIN(4,INT((AA2911-1)*4/COUNTIF($C$2:$C$3444,C2911))+1)</f>
        <v/>
      </c>
    </row>
    <row r="2912">
      <c r="A2912" s="5" t="inlineStr">
        <is>
          <t>W03386</t>
        </is>
      </c>
      <c r="B2912" s="5" t="inlineStr">
        <is>
          <t>DE · Munich</t>
        </is>
      </c>
      <c r="C2912" s="5" t="inlineStr">
        <is>
          <t>DE</t>
        </is>
      </c>
      <c r="D2912" s="5" t="inlineStr">
        <is>
          <t>Munich</t>
        </is>
      </c>
      <c r="E2912" s="5" t="inlineStr">
        <is>
          <t>Tech</t>
        </is>
      </c>
      <c r="F2912" s="5" t="inlineStr">
        <is>
          <t>L2</t>
        </is>
      </c>
      <c r="G2912" s="5" t="inlineStr">
        <is>
          <t>Tech L2</t>
        </is>
      </c>
      <c r="H2912" s="5" t="inlineStr">
        <is>
          <t>F</t>
        </is>
      </c>
      <c r="I2912" s="5" t="inlineStr">
        <is>
          <t>Permanent</t>
        </is>
      </c>
      <c r="J2912" s="5" t="inlineStr">
        <is>
          <t>Onsite</t>
        </is>
      </c>
      <c r="K2912" s="5" t="n">
        <v>1</v>
      </c>
      <c r="L2912" s="5" t="n">
        <v>40</v>
      </c>
      <c r="M2912" s="5" t="n">
        <v>2</v>
      </c>
      <c r="N2912" s="41" t="n">
        <v>59450</v>
      </c>
      <c r="O2912" s="41" t="n">
        <v>0</v>
      </c>
      <c r="P2912" s="41" t="n">
        <v>0</v>
      </c>
      <c r="Q2912" s="41" t="n">
        <v>0</v>
      </c>
      <c r="R2912" s="41" t="n">
        <v>0</v>
      </c>
      <c r="S2912" s="28">
        <f>L2912*Settings!$C$7</f>
        <v/>
      </c>
      <c r="T2912" s="34">
        <f>O2912+P2912+Q2912+R2912</f>
        <v/>
      </c>
      <c r="U2912" s="34">
        <f>N2912+T2912</f>
        <v/>
      </c>
      <c r="V2912" s="33">
        <f>N2912/S2912</f>
        <v/>
      </c>
      <c r="W2912" s="33">
        <f>T2912/S2912</f>
        <v/>
      </c>
      <c r="X2912" s="33">
        <f>U2912/S2912</f>
        <v/>
      </c>
      <c r="Y2912" s="4">
        <f>IF(T2912&gt;0,1,0)</f>
        <v/>
      </c>
      <c r="Z2912" s="4">
        <f>INDEX('Job Evaluation'!$I$5:$I$40,MATCH(G2912,'Job Evaluation'!$A$5:$A$40,0))</f>
        <v/>
      </c>
      <c r="AA2912" s="4">
        <f>SUMPRODUCT(($C$2:$C$3444=C2912)*($X$2:$X$3444&lt;X2912))+SUMPRODUCT(($C$2:C2912=C2912)*($X$2:X2912=X2912))</f>
        <v/>
      </c>
      <c r="AB2912" s="4">
        <f>MIN(4,INT((AA2912-1)*4/COUNTIF($C$2:$C$3444,C2912))+1)</f>
        <v/>
      </c>
    </row>
    <row r="2913">
      <c r="A2913" s="5" t="inlineStr">
        <is>
          <t>W03387</t>
        </is>
      </c>
      <c r="B2913" s="5" t="inlineStr">
        <is>
          <t>DE · Munich</t>
        </is>
      </c>
      <c r="C2913" s="5" t="inlineStr">
        <is>
          <t>DE</t>
        </is>
      </c>
      <c r="D2913" s="5" t="inlineStr">
        <is>
          <t>Munich</t>
        </is>
      </c>
      <c r="E2913" s="5" t="inlineStr">
        <is>
          <t>Customer Service</t>
        </is>
      </c>
      <c r="F2913" s="5" t="inlineStr">
        <is>
          <t>L1</t>
        </is>
      </c>
      <c r="G2913" s="5" t="inlineStr">
        <is>
          <t>Customer Service L1</t>
        </is>
      </c>
      <c r="H2913" s="5" t="inlineStr">
        <is>
          <t>M</t>
        </is>
      </c>
      <c r="I2913" s="5" t="inlineStr">
        <is>
          <t>Permanent</t>
        </is>
      </c>
      <c r="J2913" s="5" t="inlineStr">
        <is>
          <t>Onsite</t>
        </is>
      </c>
      <c r="K2913" s="5" t="n">
        <v>1</v>
      </c>
      <c r="L2913" s="5" t="n">
        <v>40</v>
      </c>
      <c r="M2913" s="5" t="n">
        <v>4</v>
      </c>
      <c r="N2913" s="41" t="n">
        <v>29000</v>
      </c>
      <c r="O2913" s="41" t="n">
        <v>0</v>
      </c>
      <c r="P2913" s="41" t="n">
        <v>0</v>
      </c>
      <c r="Q2913" s="41" t="n">
        <v>1800</v>
      </c>
      <c r="R2913" s="41" t="n">
        <v>0</v>
      </c>
      <c r="S2913" s="28">
        <f>L2913*Settings!$C$7</f>
        <v/>
      </c>
      <c r="T2913" s="34">
        <f>O2913+P2913+Q2913+R2913</f>
        <v/>
      </c>
      <c r="U2913" s="34">
        <f>N2913+T2913</f>
        <v/>
      </c>
      <c r="V2913" s="33">
        <f>N2913/S2913</f>
        <v/>
      </c>
      <c r="W2913" s="33">
        <f>T2913/S2913</f>
        <v/>
      </c>
      <c r="X2913" s="33">
        <f>U2913/S2913</f>
        <v/>
      </c>
      <c r="Y2913" s="4">
        <f>IF(T2913&gt;0,1,0)</f>
        <v/>
      </c>
      <c r="Z2913" s="4">
        <f>INDEX('Job Evaluation'!$I$5:$I$40,MATCH(G2913,'Job Evaluation'!$A$5:$A$40,0))</f>
        <v/>
      </c>
      <c r="AA2913" s="4">
        <f>SUMPRODUCT(($C$2:$C$3444=C2913)*($X$2:$X$3444&lt;X2913))+SUMPRODUCT(($C$2:C2913=C2913)*($X$2:X2913=X2913))</f>
        <v/>
      </c>
      <c r="AB2913" s="4">
        <f>MIN(4,INT((AA2913-1)*4/COUNTIF($C$2:$C$3444,C2913))+1)</f>
        <v/>
      </c>
    </row>
    <row r="2914">
      <c r="A2914" s="5" t="inlineStr">
        <is>
          <t>W03388</t>
        </is>
      </c>
      <c r="B2914" s="5" t="inlineStr">
        <is>
          <t>DE · Munich</t>
        </is>
      </c>
      <c r="C2914" s="5" t="inlineStr">
        <is>
          <t>DE</t>
        </is>
      </c>
      <c r="D2914" s="5" t="inlineStr">
        <is>
          <t>Munich</t>
        </is>
      </c>
      <c r="E2914" s="5" t="inlineStr">
        <is>
          <t>Customer Service</t>
        </is>
      </c>
      <c r="F2914" s="5" t="inlineStr">
        <is>
          <t>L4</t>
        </is>
      </c>
      <c r="G2914" s="5" t="inlineStr">
        <is>
          <t>Customer Service L4</t>
        </is>
      </c>
      <c r="H2914" s="5" t="inlineStr">
        <is>
          <t>M</t>
        </is>
      </c>
      <c r="I2914" s="5" t="inlineStr">
        <is>
          <t>Permanent</t>
        </is>
      </c>
      <c r="J2914" s="5" t="inlineStr">
        <is>
          <t>Hybrid</t>
        </is>
      </c>
      <c r="K2914" s="5" t="n">
        <v>1</v>
      </c>
      <c r="L2914" s="5" t="n">
        <v>40</v>
      </c>
      <c r="M2914" s="5" t="n">
        <v>4</v>
      </c>
      <c r="N2914" s="41" t="n">
        <v>77350</v>
      </c>
      <c r="O2914" s="41" t="n">
        <v>7400</v>
      </c>
      <c r="P2914" s="41" t="n">
        <v>0</v>
      </c>
      <c r="Q2914" s="41" t="n">
        <v>0</v>
      </c>
      <c r="R2914" s="41" t="n">
        <v>0</v>
      </c>
      <c r="S2914" s="28">
        <f>L2914*Settings!$C$7</f>
        <v/>
      </c>
      <c r="T2914" s="34">
        <f>O2914+P2914+Q2914+R2914</f>
        <v/>
      </c>
      <c r="U2914" s="34">
        <f>N2914+T2914</f>
        <v/>
      </c>
      <c r="V2914" s="33">
        <f>N2914/S2914</f>
        <v/>
      </c>
      <c r="W2914" s="33">
        <f>T2914/S2914</f>
        <v/>
      </c>
      <c r="X2914" s="33">
        <f>U2914/S2914</f>
        <v/>
      </c>
      <c r="Y2914" s="4">
        <f>IF(T2914&gt;0,1,0)</f>
        <v/>
      </c>
      <c r="Z2914" s="4">
        <f>INDEX('Job Evaluation'!$I$5:$I$40,MATCH(G2914,'Job Evaluation'!$A$5:$A$40,0))</f>
        <v/>
      </c>
      <c r="AA2914" s="4">
        <f>SUMPRODUCT(($C$2:$C$3444=C2914)*($X$2:$X$3444&lt;X2914))+SUMPRODUCT(($C$2:C2914=C2914)*($X$2:X2914=X2914))</f>
        <v/>
      </c>
      <c r="AB2914" s="4">
        <f>MIN(4,INT((AA2914-1)*4/COUNTIF($C$2:$C$3444,C2914))+1)</f>
        <v/>
      </c>
    </row>
    <row r="2915">
      <c r="A2915" s="5" t="inlineStr">
        <is>
          <t>W03389</t>
        </is>
      </c>
      <c r="B2915" s="5" t="inlineStr">
        <is>
          <t>DE · Munich</t>
        </is>
      </c>
      <c r="C2915" s="5" t="inlineStr">
        <is>
          <t>DE</t>
        </is>
      </c>
      <c r="D2915" s="5" t="inlineStr">
        <is>
          <t>Munich</t>
        </is>
      </c>
      <c r="E2915" s="5" t="inlineStr">
        <is>
          <t>Operations</t>
        </is>
      </c>
      <c r="F2915" s="5" t="inlineStr">
        <is>
          <t>L2</t>
        </is>
      </c>
      <c r="G2915" s="5" t="inlineStr">
        <is>
          <t>Operations L2</t>
        </is>
      </c>
      <c r="H2915" s="5" t="inlineStr">
        <is>
          <t>F</t>
        </is>
      </c>
      <c r="I2915" s="5" t="inlineStr">
        <is>
          <t>Permanent</t>
        </is>
      </c>
      <c r="J2915" s="5" t="inlineStr">
        <is>
          <t>Hybrid</t>
        </is>
      </c>
      <c r="K2915" s="5" t="n">
        <v>1</v>
      </c>
      <c r="L2915" s="5" t="n">
        <v>40</v>
      </c>
      <c r="M2915" s="5" t="n">
        <v>3</v>
      </c>
      <c r="N2915" s="41" t="n">
        <v>42650</v>
      </c>
      <c r="O2915" s="41" t="n">
        <v>0</v>
      </c>
      <c r="P2915" s="41" t="n">
        <v>0</v>
      </c>
      <c r="Q2915" s="41" t="n">
        <v>0</v>
      </c>
      <c r="R2915" s="41" t="n">
        <v>0</v>
      </c>
      <c r="S2915" s="28">
        <f>L2915*Settings!$C$7</f>
        <v/>
      </c>
      <c r="T2915" s="34">
        <f>O2915+P2915+Q2915+R2915</f>
        <v/>
      </c>
      <c r="U2915" s="34">
        <f>N2915+T2915</f>
        <v/>
      </c>
      <c r="V2915" s="33">
        <f>N2915/S2915</f>
        <v/>
      </c>
      <c r="W2915" s="33">
        <f>T2915/S2915</f>
        <v/>
      </c>
      <c r="X2915" s="33">
        <f>U2915/S2915</f>
        <v/>
      </c>
      <c r="Y2915" s="4">
        <f>IF(T2915&gt;0,1,0)</f>
        <v/>
      </c>
      <c r="Z2915" s="4">
        <f>INDEX('Job Evaluation'!$I$5:$I$40,MATCH(G2915,'Job Evaluation'!$A$5:$A$40,0))</f>
        <v/>
      </c>
      <c r="AA2915" s="4">
        <f>SUMPRODUCT(($C$2:$C$3444=C2915)*($X$2:$X$3444&lt;X2915))+SUMPRODUCT(($C$2:C2915=C2915)*($X$2:X2915=X2915))</f>
        <v/>
      </c>
      <c r="AB2915" s="4">
        <f>MIN(4,INT((AA2915-1)*4/COUNTIF($C$2:$C$3444,C2915))+1)</f>
        <v/>
      </c>
    </row>
    <row r="2916">
      <c r="A2916" s="5" t="inlineStr">
        <is>
          <t>W03390</t>
        </is>
      </c>
      <c r="B2916" s="5" t="inlineStr">
        <is>
          <t>IT · Milan</t>
        </is>
      </c>
      <c r="C2916" s="5" t="inlineStr">
        <is>
          <t>IT</t>
        </is>
      </c>
      <c r="D2916" s="5" t="inlineStr">
        <is>
          <t>Milan</t>
        </is>
      </c>
      <c r="E2916" s="5" t="inlineStr">
        <is>
          <t>Finance</t>
        </is>
      </c>
      <c r="F2916" s="5" t="inlineStr">
        <is>
          <t>L2</t>
        </is>
      </c>
      <c r="G2916" s="5" t="inlineStr">
        <is>
          <t>Finance L2</t>
        </is>
      </c>
      <c r="H2916" s="5" t="inlineStr">
        <is>
          <t>M</t>
        </is>
      </c>
      <c r="I2916" s="5" t="inlineStr">
        <is>
          <t>Permanent</t>
        </is>
      </c>
      <c r="J2916" s="5" t="inlineStr">
        <is>
          <t>Hybrid</t>
        </is>
      </c>
      <c r="K2916" s="5" t="n">
        <v>1</v>
      </c>
      <c r="L2916" s="5" t="n">
        <v>40</v>
      </c>
      <c r="M2916" s="5" t="n">
        <v>3</v>
      </c>
      <c r="N2916" s="41" t="n">
        <v>33950</v>
      </c>
      <c r="O2916" s="41" t="n">
        <v>0</v>
      </c>
      <c r="P2916" s="41" t="n">
        <v>0</v>
      </c>
      <c r="Q2916" s="41" t="n">
        <v>0</v>
      </c>
      <c r="R2916" s="41" t="n">
        <v>0</v>
      </c>
      <c r="S2916" s="28">
        <f>L2916*Settings!$C$7</f>
        <v/>
      </c>
      <c r="T2916" s="34">
        <f>O2916+P2916+Q2916+R2916</f>
        <v/>
      </c>
      <c r="U2916" s="34">
        <f>N2916+T2916</f>
        <v/>
      </c>
      <c r="V2916" s="33">
        <f>N2916/S2916</f>
        <v/>
      </c>
      <c r="W2916" s="33">
        <f>T2916/S2916</f>
        <v/>
      </c>
      <c r="X2916" s="33">
        <f>U2916/S2916</f>
        <v/>
      </c>
      <c r="Y2916" s="4">
        <f>IF(T2916&gt;0,1,0)</f>
        <v/>
      </c>
      <c r="Z2916" s="4">
        <f>INDEX('Job Evaluation'!$I$5:$I$40,MATCH(G2916,'Job Evaluation'!$A$5:$A$40,0))</f>
        <v/>
      </c>
      <c r="AA2916" s="4">
        <f>SUMPRODUCT(($C$2:$C$3444=C2916)*($X$2:$X$3444&lt;X2916))+SUMPRODUCT(($C$2:C2916=C2916)*($X$2:X2916=X2916))</f>
        <v/>
      </c>
      <c r="AB2916" s="4">
        <f>MIN(4,INT((AA2916-1)*4/COUNTIF($C$2:$C$3444,C2916))+1)</f>
        <v/>
      </c>
    </row>
    <row r="2917">
      <c r="A2917" s="5" t="inlineStr">
        <is>
          <t>W03391</t>
        </is>
      </c>
      <c r="B2917" s="5" t="inlineStr">
        <is>
          <t>DE · Munich</t>
        </is>
      </c>
      <c r="C2917" s="5" t="inlineStr">
        <is>
          <t>DE</t>
        </is>
      </c>
      <c r="D2917" s="5" t="inlineStr">
        <is>
          <t>Munich</t>
        </is>
      </c>
      <c r="E2917" s="5" t="inlineStr">
        <is>
          <t>Operations</t>
        </is>
      </c>
      <c r="F2917" s="5" t="inlineStr">
        <is>
          <t>L4</t>
        </is>
      </c>
      <c r="G2917" s="5" t="inlineStr">
        <is>
          <t>Operations L4</t>
        </is>
      </c>
      <c r="H2917" s="5" t="inlineStr">
        <is>
          <t>M</t>
        </is>
      </c>
      <c r="I2917" s="5" t="inlineStr">
        <is>
          <t>Permanent</t>
        </is>
      </c>
      <c r="J2917" s="5" t="inlineStr">
        <is>
          <t>Remote</t>
        </is>
      </c>
      <c r="K2917" s="5" t="n">
        <v>1</v>
      </c>
      <c r="L2917" s="5" t="n">
        <v>40</v>
      </c>
      <c r="M2917" s="5" t="n">
        <v>3</v>
      </c>
      <c r="N2917" s="41" t="n">
        <v>75200</v>
      </c>
      <c r="O2917" s="41" t="n">
        <v>5660</v>
      </c>
      <c r="P2917" s="41" t="n">
        <v>0</v>
      </c>
      <c r="Q2917" s="41" t="n">
        <v>0</v>
      </c>
      <c r="R2917" s="41" t="n">
        <v>0</v>
      </c>
      <c r="S2917" s="28">
        <f>L2917*Settings!$C$7</f>
        <v/>
      </c>
      <c r="T2917" s="34">
        <f>O2917+P2917+Q2917+R2917</f>
        <v/>
      </c>
      <c r="U2917" s="34">
        <f>N2917+T2917</f>
        <v/>
      </c>
      <c r="V2917" s="33">
        <f>N2917/S2917</f>
        <v/>
      </c>
      <c r="W2917" s="33">
        <f>T2917/S2917</f>
        <v/>
      </c>
      <c r="X2917" s="33">
        <f>U2917/S2917</f>
        <v/>
      </c>
      <c r="Y2917" s="4">
        <f>IF(T2917&gt;0,1,0)</f>
        <v/>
      </c>
      <c r="Z2917" s="4">
        <f>INDEX('Job Evaluation'!$I$5:$I$40,MATCH(G2917,'Job Evaluation'!$A$5:$A$40,0))</f>
        <v/>
      </c>
      <c r="AA2917" s="4">
        <f>SUMPRODUCT(($C$2:$C$3444=C2917)*($X$2:$X$3444&lt;X2917))+SUMPRODUCT(($C$2:C2917=C2917)*($X$2:X2917=X2917))</f>
        <v/>
      </c>
      <c r="AB2917" s="4">
        <f>MIN(4,INT((AA2917-1)*4/COUNTIF($C$2:$C$3444,C2917))+1)</f>
        <v/>
      </c>
    </row>
    <row r="2918">
      <c r="A2918" s="5" t="inlineStr">
        <is>
          <t>W03393</t>
        </is>
      </c>
      <c r="B2918" s="5" t="inlineStr">
        <is>
          <t>IT · Milan</t>
        </is>
      </c>
      <c r="C2918" s="5" t="inlineStr">
        <is>
          <t>IT</t>
        </is>
      </c>
      <c r="D2918" s="5" t="inlineStr">
        <is>
          <t>Milan</t>
        </is>
      </c>
      <c r="E2918" s="5" t="inlineStr">
        <is>
          <t>Finance</t>
        </is>
      </c>
      <c r="F2918" s="5" t="inlineStr">
        <is>
          <t>L2</t>
        </is>
      </c>
      <c r="G2918" s="5" t="inlineStr">
        <is>
          <t>Finance L2</t>
        </is>
      </c>
      <c r="H2918" s="5" t="inlineStr">
        <is>
          <t>M</t>
        </is>
      </c>
      <c r="I2918" s="5" t="inlineStr">
        <is>
          <t>Fixed-term</t>
        </is>
      </c>
      <c r="J2918" s="5" t="inlineStr">
        <is>
          <t>Hybrid</t>
        </is>
      </c>
      <c r="K2918" s="5" t="n">
        <v>1</v>
      </c>
      <c r="L2918" s="5" t="n">
        <v>40</v>
      </c>
      <c r="M2918" s="5" t="n">
        <v>4</v>
      </c>
      <c r="N2918" s="41" t="n">
        <v>31000</v>
      </c>
      <c r="O2918" s="41" t="n">
        <v>0</v>
      </c>
      <c r="P2918" s="41" t="n">
        <v>0</v>
      </c>
      <c r="Q2918" s="41" t="n">
        <v>0</v>
      </c>
      <c r="R2918" s="41" t="n">
        <v>0</v>
      </c>
      <c r="S2918" s="28">
        <f>L2918*Settings!$C$7</f>
        <v/>
      </c>
      <c r="T2918" s="34">
        <f>O2918+P2918+Q2918+R2918</f>
        <v/>
      </c>
      <c r="U2918" s="34">
        <f>N2918+T2918</f>
        <v/>
      </c>
      <c r="V2918" s="33">
        <f>N2918/S2918</f>
        <v/>
      </c>
      <c r="W2918" s="33">
        <f>T2918/S2918</f>
        <v/>
      </c>
      <c r="X2918" s="33">
        <f>U2918/S2918</f>
        <v/>
      </c>
      <c r="Y2918" s="4">
        <f>IF(T2918&gt;0,1,0)</f>
        <v/>
      </c>
      <c r="Z2918" s="4">
        <f>INDEX('Job Evaluation'!$I$5:$I$40,MATCH(G2918,'Job Evaluation'!$A$5:$A$40,0))</f>
        <v/>
      </c>
      <c r="AA2918" s="4">
        <f>SUMPRODUCT(($C$2:$C$3444=C2918)*($X$2:$X$3444&lt;X2918))+SUMPRODUCT(($C$2:C2918=C2918)*($X$2:X2918=X2918))</f>
        <v/>
      </c>
      <c r="AB2918" s="4">
        <f>MIN(4,INT((AA2918-1)*4/COUNTIF($C$2:$C$3444,C2918))+1)</f>
        <v/>
      </c>
    </row>
    <row r="2919">
      <c r="A2919" s="5" t="inlineStr">
        <is>
          <t>W03394</t>
        </is>
      </c>
      <c r="B2919" s="5" t="inlineStr">
        <is>
          <t>PL · Kraków</t>
        </is>
      </c>
      <c r="C2919" s="5" t="inlineStr">
        <is>
          <t>PL</t>
        </is>
      </c>
      <c r="D2919" s="5" t="inlineStr">
        <is>
          <t>Krakow</t>
        </is>
      </c>
      <c r="E2919" s="5" t="inlineStr">
        <is>
          <t>Customer Service</t>
        </is>
      </c>
      <c r="F2919" s="5" t="inlineStr">
        <is>
          <t>L2</t>
        </is>
      </c>
      <c r="G2919" s="5" t="inlineStr">
        <is>
          <t>Customer Service L2</t>
        </is>
      </c>
      <c r="H2919" s="5" t="inlineStr">
        <is>
          <t>F</t>
        </is>
      </c>
      <c r="I2919" s="5" t="inlineStr">
        <is>
          <t>Fixed-term</t>
        </is>
      </c>
      <c r="J2919" s="5" t="inlineStr">
        <is>
          <t>Hybrid</t>
        </is>
      </c>
      <c r="K2919" s="5" t="n">
        <v>1</v>
      </c>
      <c r="L2919" s="5" t="n">
        <v>40</v>
      </c>
      <c r="M2919" s="5" t="n">
        <v>4</v>
      </c>
      <c r="N2919" s="41" t="n">
        <v>23950</v>
      </c>
      <c r="O2919" s="41" t="n">
        <v>0</v>
      </c>
      <c r="P2919" s="41" t="n">
        <v>0</v>
      </c>
      <c r="Q2919" s="41" t="n">
        <v>0</v>
      </c>
      <c r="R2919" s="41" t="n">
        <v>0</v>
      </c>
      <c r="S2919" s="28">
        <f>L2919*Settings!$C$7</f>
        <v/>
      </c>
      <c r="T2919" s="34">
        <f>O2919+P2919+Q2919+R2919</f>
        <v/>
      </c>
      <c r="U2919" s="34">
        <f>N2919+T2919</f>
        <v/>
      </c>
      <c r="V2919" s="33">
        <f>N2919/S2919</f>
        <v/>
      </c>
      <c r="W2919" s="33">
        <f>T2919/S2919</f>
        <v/>
      </c>
      <c r="X2919" s="33">
        <f>U2919/S2919</f>
        <v/>
      </c>
      <c r="Y2919" s="4">
        <f>IF(T2919&gt;0,1,0)</f>
        <v/>
      </c>
      <c r="Z2919" s="4">
        <f>INDEX('Job Evaluation'!$I$5:$I$40,MATCH(G2919,'Job Evaluation'!$A$5:$A$40,0))</f>
        <v/>
      </c>
      <c r="AA2919" s="4">
        <f>SUMPRODUCT(($C$2:$C$3444=C2919)*($X$2:$X$3444&lt;X2919))+SUMPRODUCT(($C$2:C2919=C2919)*($X$2:X2919=X2919))</f>
        <v/>
      </c>
      <c r="AB2919" s="4">
        <f>MIN(4,INT((AA2919-1)*4/COUNTIF($C$2:$C$3444,C2919))+1)</f>
        <v/>
      </c>
    </row>
    <row r="2920">
      <c r="A2920" s="5" t="inlineStr">
        <is>
          <t>W03395</t>
        </is>
      </c>
      <c r="B2920" s="5" t="inlineStr">
        <is>
          <t>DE · Munich</t>
        </is>
      </c>
      <c r="C2920" s="5" t="inlineStr">
        <is>
          <t>DE</t>
        </is>
      </c>
      <c r="D2920" s="5" t="inlineStr">
        <is>
          <t>Munich</t>
        </is>
      </c>
      <c r="E2920" s="5" t="inlineStr">
        <is>
          <t>Operations</t>
        </is>
      </c>
      <c r="F2920" s="5" t="inlineStr">
        <is>
          <t>L2</t>
        </is>
      </c>
      <c r="G2920" s="5" t="inlineStr">
        <is>
          <t>Operations L2</t>
        </is>
      </c>
      <c r="H2920" s="5" t="inlineStr">
        <is>
          <t>M</t>
        </is>
      </c>
      <c r="I2920" s="5" t="inlineStr">
        <is>
          <t>Permanent</t>
        </is>
      </c>
      <c r="J2920" s="5" t="inlineStr">
        <is>
          <t>Hybrid</t>
        </is>
      </c>
      <c r="K2920" s="5" t="n">
        <v>1</v>
      </c>
      <c r="L2920" s="5" t="n">
        <v>40</v>
      </c>
      <c r="M2920" s="5" t="n">
        <v>3</v>
      </c>
      <c r="N2920" s="41" t="n">
        <v>50100</v>
      </c>
      <c r="O2920" s="41" t="n">
        <v>0</v>
      </c>
      <c r="P2920" s="41" t="n">
        <v>0</v>
      </c>
      <c r="Q2920" s="41" t="n">
        <v>0</v>
      </c>
      <c r="R2920" s="41" t="n">
        <v>0</v>
      </c>
      <c r="S2920" s="28">
        <f>L2920*Settings!$C$7</f>
        <v/>
      </c>
      <c r="T2920" s="34">
        <f>O2920+P2920+Q2920+R2920</f>
        <v/>
      </c>
      <c r="U2920" s="34">
        <f>N2920+T2920</f>
        <v/>
      </c>
      <c r="V2920" s="33">
        <f>N2920/S2920</f>
        <v/>
      </c>
      <c r="W2920" s="33">
        <f>T2920/S2920</f>
        <v/>
      </c>
      <c r="X2920" s="33">
        <f>U2920/S2920</f>
        <v/>
      </c>
      <c r="Y2920" s="4">
        <f>IF(T2920&gt;0,1,0)</f>
        <v/>
      </c>
      <c r="Z2920" s="4">
        <f>INDEX('Job Evaluation'!$I$5:$I$40,MATCH(G2920,'Job Evaluation'!$A$5:$A$40,0))</f>
        <v/>
      </c>
      <c r="AA2920" s="4">
        <f>SUMPRODUCT(($C$2:$C$3444=C2920)*($X$2:$X$3444&lt;X2920))+SUMPRODUCT(($C$2:C2920=C2920)*($X$2:X2920=X2920))</f>
        <v/>
      </c>
      <c r="AB2920" s="4">
        <f>MIN(4,INT((AA2920-1)*4/COUNTIF($C$2:$C$3444,C2920))+1)</f>
        <v/>
      </c>
    </row>
    <row r="2921">
      <c r="A2921" s="5" t="inlineStr">
        <is>
          <t>W03396</t>
        </is>
      </c>
      <c r="B2921" s="5" t="inlineStr">
        <is>
          <t>DE · Munich</t>
        </is>
      </c>
      <c r="C2921" s="5" t="inlineStr">
        <is>
          <t>DE</t>
        </is>
      </c>
      <c r="D2921" s="5" t="inlineStr">
        <is>
          <t>Munich</t>
        </is>
      </c>
      <c r="E2921" s="5" t="inlineStr">
        <is>
          <t>Customer Service</t>
        </is>
      </c>
      <c r="F2921" s="5" t="inlineStr">
        <is>
          <t>L1</t>
        </is>
      </c>
      <c r="G2921" s="5" t="inlineStr">
        <is>
          <t>Customer Service L1</t>
        </is>
      </c>
      <c r="H2921" s="5" t="inlineStr">
        <is>
          <t>F</t>
        </is>
      </c>
      <c r="I2921" s="5" t="inlineStr">
        <is>
          <t>Permanent</t>
        </is>
      </c>
      <c r="J2921" s="5" t="inlineStr">
        <is>
          <t>Remote</t>
        </is>
      </c>
      <c r="K2921" s="5" t="n">
        <v>1</v>
      </c>
      <c r="L2921" s="5" t="n">
        <v>40</v>
      </c>
      <c r="M2921" s="5" t="n">
        <v>1</v>
      </c>
      <c r="N2921" s="41" t="n">
        <v>32350</v>
      </c>
      <c r="O2921" s="41" t="n">
        <v>0</v>
      </c>
      <c r="P2921" s="41" t="n">
        <v>0</v>
      </c>
      <c r="Q2921" s="41" t="n">
        <v>0</v>
      </c>
      <c r="R2921" s="41" t="n">
        <v>0</v>
      </c>
      <c r="S2921" s="28">
        <f>L2921*Settings!$C$7</f>
        <v/>
      </c>
      <c r="T2921" s="34">
        <f>O2921+P2921+Q2921+R2921</f>
        <v/>
      </c>
      <c r="U2921" s="34">
        <f>N2921+T2921</f>
        <v/>
      </c>
      <c r="V2921" s="33">
        <f>N2921/S2921</f>
        <v/>
      </c>
      <c r="W2921" s="33">
        <f>T2921/S2921</f>
        <v/>
      </c>
      <c r="X2921" s="33">
        <f>U2921/S2921</f>
        <v/>
      </c>
      <c r="Y2921" s="4">
        <f>IF(T2921&gt;0,1,0)</f>
        <v/>
      </c>
      <c r="Z2921" s="4">
        <f>INDEX('Job Evaluation'!$I$5:$I$40,MATCH(G2921,'Job Evaluation'!$A$5:$A$40,0))</f>
        <v/>
      </c>
      <c r="AA2921" s="4">
        <f>SUMPRODUCT(($C$2:$C$3444=C2921)*($X$2:$X$3444&lt;X2921))+SUMPRODUCT(($C$2:C2921=C2921)*($X$2:X2921=X2921))</f>
        <v/>
      </c>
      <c r="AB2921" s="4">
        <f>MIN(4,INT((AA2921-1)*4/COUNTIF($C$2:$C$3444,C2921))+1)</f>
        <v/>
      </c>
    </row>
    <row r="2922">
      <c r="A2922" s="5" t="inlineStr">
        <is>
          <t>W03398</t>
        </is>
      </c>
      <c r="B2922" s="5" t="inlineStr">
        <is>
          <t>DE · Munich</t>
        </is>
      </c>
      <c r="C2922" s="5" t="inlineStr">
        <is>
          <t>DE</t>
        </is>
      </c>
      <c r="D2922" s="5" t="inlineStr">
        <is>
          <t>Munich</t>
        </is>
      </c>
      <c r="E2922" s="5" t="inlineStr">
        <is>
          <t>Customer Service</t>
        </is>
      </c>
      <c r="F2922" s="5" t="inlineStr">
        <is>
          <t>L3</t>
        </is>
      </c>
      <c r="G2922" s="5" t="inlineStr">
        <is>
          <t>Customer Service L3</t>
        </is>
      </c>
      <c r="H2922" s="5" t="inlineStr">
        <is>
          <t>M</t>
        </is>
      </c>
      <c r="I2922" s="5" t="inlineStr">
        <is>
          <t>Fixed-term</t>
        </is>
      </c>
      <c r="J2922" s="5" t="inlineStr">
        <is>
          <t>Onsite</t>
        </is>
      </c>
      <c r="K2922" s="5" t="n">
        <v>1</v>
      </c>
      <c r="L2922" s="5" t="n">
        <v>40</v>
      </c>
      <c r="M2922" s="5" t="n">
        <v>3</v>
      </c>
      <c r="N2922" s="41" t="n">
        <v>51900</v>
      </c>
      <c r="O2922" s="41" t="n">
        <v>2660</v>
      </c>
      <c r="P2922" s="41" t="n">
        <v>0</v>
      </c>
      <c r="Q2922" s="41" t="n">
        <v>1800</v>
      </c>
      <c r="R2922" s="41" t="n">
        <v>0</v>
      </c>
      <c r="S2922" s="28">
        <f>L2922*Settings!$C$7</f>
        <v/>
      </c>
      <c r="T2922" s="34">
        <f>O2922+P2922+Q2922+R2922</f>
        <v/>
      </c>
      <c r="U2922" s="34">
        <f>N2922+T2922</f>
        <v/>
      </c>
      <c r="V2922" s="33">
        <f>N2922/S2922</f>
        <v/>
      </c>
      <c r="W2922" s="33">
        <f>T2922/S2922</f>
        <v/>
      </c>
      <c r="X2922" s="33">
        <f>U2922/S2922</f>
        <v/>
      </c>
      <c r="Y2922" s="4">
        <f>IF(T2922&gt;0,1,0)</f>
        <v/>
      </c>
      <c r="Z2922" s="4">
        <f>INDEX('Job Evaluation'!$I$5:$I$40,MATCH(G2922,'Job Evaluation'!$A$5:$A$40,0))</f>
        <v/>
      </c>
      <c r="AA2922" s="4">
        <f>SUMPRODUCT(($C$2:$C$3444=C2922)*($X$2:$X$3444&lt;X2922))+SUMPRODUCT(($C$2:C2922=C2922)*($X$2:X2922=X2922))</f>
        <v/>
      </c>
      <c r="AB2922" s="4">
        <f>MIN(4,INT((AA2922-1)*4/COUNTIF($C$2:$C$3444,C2922))+1)</f>
        <v/>
      </c>
    </row>
    <row r="2923">
      <c r="A2923" s="5" t="inlineStr">
        <is>
          <t>W03399</t>
        </is>
      </c>
      <c r="B2923" s="5" t="inlineStr">
        <is>
          <t>IT · Milan</t>
        </is>
      </c>
      <c r="C2923" s="5" t="inlineStr">
        <is>
          <t>IT</t>
        </is>
      </c>
      <c r="D2923" s="5" t="inlineStr">
        <is>
          <t>Milan</t>
        </is>
      </c>
      <c r="E2923" s="5" t="inlineStr">
        <is>
          <t>Finance</t>
        </is>
      </c>
      <c r="F2923" s="5" t="inlineStr">
        <is>
          <t>L4</t>
        </is>
      </c>
      <c r="G2923" s="5" t="inlineStr">
        <is>
          <t>Finance L4</t>
        </is>
      </c>
      <c r="H2923" s="5" t="inlineStr">
        <is>
          <t>F</t>
        </is>
      </c>
      <c r="I2923" s="5" t="inlineStr">
        <is>
          <t>Permanent</t>
        </is>
      </c>
      <c r="J2923" s="5" t="inlineStr">
        <is>
          <t>Hybrid</t>
        </is>
      </c>
      <c r="K2923" s="5" t="n">
        <v>1</v>
      </c>
      <c r="L2923" s="5" t="n">
        <v>40</v>
      </c>
      <c r="M2923" s="5" t="n">
        <v>3</v>
      </c>
      <c r="N2923" s="41" t="n">
        <v>48700</v>
      </c>
      <c r="O2923" s="41" t="n">
        <v>3740</v>
      </c>
      <c r="P2923" s="41" t="n">
        <v>0</v>
      </c>
      <c r="Q2923" s="41" t="n">
        <v>0</v>
      </c>
      <c r="R2923" s="41" t="n">
        <v>0</v>
      </c>
      <c r="S2923" s="28">
        <f>L2923*Settings!$C$7</f>
        <v/>
      </c>
      <c r="T2923" s="34">
        <f>O2923+P2923+Q2923+R2923</f>
        <v/>
      </c>
      <c r="U2923" s="34">
        <f>N2923+T2923</f>
        <v/>
      </c>
      <c r="V2923" s="33">
        <f>N2923/S2923</f>
        <v/>
      </c>
      <c r="W2923" s="33">
        <f>T2923/S2923</f>
        <v/>
      </c>
      <c r="X2923" s="33">
        <f>U2923/S2923</f>
        <v/>
      </c>
      <c r="Y2923" s="4">
        <f>IF(T2923&gt;0,1,0)</f>
        <v/>
      </c>
      <c r="Z2923" s="4">
        <f>INDEX('Job Evaluation'!$I$5:$I$40,MATCH(G2923,'Job Evaluation'!$A$5:$A$40,0))</f>
        <v/>
      </c>
      <c r="AA2923" s="4">
        <f>SUMPRODUCT(($C$2:$C$3444=C2923)*($X$2:$X$3444&lt;X2923))+SUMPRODUCT(($C$2:C2923=C2923)*($X$2:X2923=X2923))</f>
        <v/>
      </c>
      <c r="AB2923" s="4">
        <f>MIN(4,INT((AA2923-1)*4/COUNTIF($C$2:$C$3444,C2923))+1)</f>
        <v/>
      </c>
    </row>
    <row r="2924">
      <c r="A2924" s="5" t="inlineStr">
        <is>
          <t>W03400</t>
        </is>
      </c>
      <c r="B2924" s="5" t="inlineStr">
        <is>
          <t>DE · Munich</t>
        </is>
      </c>
      <c r="C2924" s="5" t="inlineStr">
        <is>
          <t>DE</t>
        </is>
      </c>
      <c r="D2924" s="5" t="inlineStr">
        <is>
          <t>Munich</t>
        </is>
      </c>
      <c r="E2924" s="5" t="inlineStr">
        <is>
          <t>Customer Service</t>
        </is>
      </c>
      <c r="F2924" s="5" t="inlineStr">
        <is>
          <t>L3</t>
        </is>
      </c>
      <c r="G2924" s="5" t="inlineStr">
        <is>
          <t>Customer Service L3</t>
        </is>
      </c>
      <c r="H2924" s="5" t="inlineStr">
        <is>
          <t>F</t>
        </is>
      </c>
      <c r="I2924" s="5" t="inlineStr">
        <is>
          <t>Permanent</t>
        </is>
      </c>
      <c r="J2924" s="5" t="inlineStr">
        <is>
          <t>Hybrid</t>
        </is>
      </c>
      <c r="K2924" s="5" t="n">
        <v>1</v>
      </c>
      <c r="L2924" s="5" t="n">
        <v>40</v>
      </c>
      <c r="M2924" s="5" t="n">
        <v>2</v>
      </c>
      <c r="N2924" s="41" t="n">
        <v>57150</v>
      </c>
      <c r="O2924" s="41" t="n">
        <v>1370</v>
      </c>
      <c r="P2924" s="41" t="n">
        <v>0</v>
      </c>
      <c r="Q2924" s="41" t="n">
        <v>0</v>
      </c>
      <c r="R2924" s="41" t="n">
        <v>0</v>
      </c>
      <c r="S2924" s="28">
        <f>L2924*Settings!$C$7</f>
        <v/>
      </c>
      <c r="T2924" s="34">
        <f>O2924+P2924+Q2924+R2924</f>
        <v/>
      </c>
      <c r="U2924" s="34">
        <f>N2924+T2924</f>
        <v/>
      </c>
      <c r="V2924" s="33">
        <f>N2924/S2924</f>
        <v/>
      </c>
      <c r="W2924" s="33">
        <f>T2924/S2924</f>
        <v/>
      </c>
      <c r="X2924" s="33">
        <f>U2924/S2924</f>
        <v/>
      </c>
      <c r="Y2924" s="4">
        <f>IF(T2924&gt;0,1,0)</f>
        <v/>
      </c>
      <c r="Z2924" s="4">
        <f>INDEX('Job Evaluation'!$I$5:$I$40,MATCH(G2924,'Job Evaluation'!$A$5:$A$40,0))</f>
        <v/>
      </c>
      <c r="AA2924" s="4">
        <f>SUMPRODUCT(($C$2:$C$3444=C2924)*($X$2:$X$3444&lt;X2924))+SUMPRODUCT(($C$2:C2924=C2924)*($X$2:X2924=X2924))</f>
        <v/>
      </c>
      <c r="AB2924" s="4">
        <f>MIN(4,INT((AA2924-1)*4/COUNTIF($C$2:$C$3444,C2924))+1)</f>
        <v/>
      </c>
    </row>
    <row r="2925">
      <c r="A2925" s="5" t="inlineStr">
        <is>
          <t>W03401</t>
        </is>
      </c>
      <c r="B2925" s="5" t="inlineStr">
        <is>
          <t>DE · Munich</t>
        </is>
      </c>
      <c r="C2925" s="5" t="inlineStr">
        <is>
          <t>DE</t>
        </is>
      </c>
      <c r="D2925" s="5" t="inlineStr">
        <is>
          <t>Munich</t>
        </is>
      </c>
      <c r="E2925" s="5" t="inlineStr">
        <is>
          <t>Customer Service</t>
        </is>
      </c>
      <c r="F2925" s="5" t="inlineStr">
        <is>
          <t>L1</t>
        </is>
      </c>
      <c r="G2925" s="5" t="inlineStr">
        <is>
          <t>Customer Service L1</t>
        </is>
      </c>
      <c r="H2925" s="5" t="inlineStr">
        <is>
          <t>F</t>
        </is>
      </c>
      <c r="I2925" s="5" t="inlineStr">
        <is>
          <t>Permanent</t>
        </is>
      </c>
      <c r="J2925" s="5" t="inlineStr">
        <is>
          <t>Onsite</t>
        </is>
      </c>
      <c r="K2925" s="5" t="n">
        <v>1</v>
      </c>
      <c r="L2925" s="5" t="n">
        <v>40</v>
      </c>
      <c r="M2925" s="5" t="n">
        <v>4</v>
      </c>
      <c r="N2925" s="41" t="n">
        <v>28800</v>
      </c>
      <c r="O2925" s="41" t="n">
        <v>0</v>
      </c>
      <c r="P2925" s="41" t="n">
        <v>0</v>
      </c>
      <c r="Q2925" s="41" t="n">
        <v>1800</v>
      </c>
      <c r="R2925" s="41" t="n">
        <v>0</v>
      </c>
      <c r="S2925" s="28">
        <f>L2925*Settings!$C$7</f>
        <v/>
      </c>
      <c r="T2925" s="34">
        <f>O2925+P2925+Q2925+R2925</f>
        <v/>
      </c>
      <c r="U2925" s="34">
        <f>N2925+T2925</f>
        <v/>
      </c>
      <c r="V2925" s="33">
        <f>N2925/S2925</f>
        <v/>
      </c>
      <c r="W2925" s="33">
        <f>T2925/S2925</f>
        <v/>
      </c>
      <c r="X2925" s="33">
        <f>U2925/S2925</f>
        <v/>
      </c>
      <c r="Y2925" s="4">
        <f>IF(T2925&gt;0,1,0)</f>
        <v/>
      </c>
      <c r="Z2925" s="4">
        <f>INDEX('Job Evaluation'!$I$5:$I$40,MATCH(G2925,'Job Evaluation'!$A$5:$A$40,0))</f>
        <v/>
      </c>
      <c r="AA2925" s="4">
        <f>SUMPRODUCT(($C$2:$C$3444=C2925)*($X$2:$X$3444&lt;X2925))+SUMPRODUCT(($C$2:C2925=C2925)*($X$2:X2925=X2925))</f>
        <v/>
      </c>
      <c r="AB2925" s="4">
        <f>MIN(4,INT((AA2925-1)*4/COUNTIF($C$2:$C$3444,C2925))+1)</f>
        <v/>
      </c>
    </row>
    <row r="2926">
      <c r="A2926" s="5" t="inlineStr">
        <is>
          <t>W03402</t>
        </is>
      </c>
      <c r="B2926" s="5" t="inlineStr">
        <is>
          <t>ES · Barcelona</t>
        </is>
      </c>
      <c r="C2926" s="5" t="inlineStr">
        <is>
          <t>ES</t>
        </is>
      </c>
      <c r="D2926" s="5" t="inlineStr">
        <is>
          <t>Barcelona</t>
        </is>
      </c>
      <c r="E2926" s="5" t="inlineStr">
        <is>
          <t>Tech</t>
        </is>
      </c>
      <c r="F2926" s="5" t="inlineStr">
        <is>
          <t>L3</t>
        </is>
      </c>
      <c r="G2926" s="5" t="inlineStr">
        <is>
          <t>Tech L3</t>
        </is>
      </c>
      <c r="H2926" s="5" t="inlineStr">
        <is>
          <t>M</t>
        </is>
      </c>
      <c r="I2926" s="5" t="inlineStr">
        <is>
          <t>Permanent</t>
        </is>
      </c>
      <c r="J2926" s="5" t="inlineStr">
        <is>
          <t>Onsite</t>
        </is>
      </c>
      <c r="K2926" s="5" t="n">
        <v>1</v>
      </c>
      <c r="L2926" s="5" t="n">
        <v>40</v>
      </c>
      <c r="M2926" s="5" t="n">
        <v>3</v>
      </c>
      <c r="N2926" s="41" t="n">
        <v>48900</v>
      </c>
      <c r="O2926" s="41" t="n">
        <v>2440</v>
      </c>
      <c r="P2926" s="41" t="n">
        <v>0</v>
      </c>
      <c r="Q2926" s="41" t="n">
        <v>0</v>
      </c>
      <c r="R2926" s="41" t="n">
        <v>0</v>
      </c>
      <c r="S2926" s="28">
        <f>L2926*Settings!$C$7</f>
        <v/>
      </c>
      <c r="T2926" s="34">
        <f>O2926+P2926+Q2926+R2926</f>
        <v/>
      </c>
      <c r="U2926" s="34">
        <f>N2926+T2926</f>
        <v/>
      </c>
      <c r="V2926" s="33">
        <f>N2926/S2926</f>
        <v/>
      </c>
      <c r="W2926" s="33">
        <f>T2926/S2926</f>
        <v/>
      </c>
      <c r="X2926" s="33">
        <f>U2926/S2926</f>
        <v/>
      </c>
      <c r="Y2926" s="4">
        <f>IF(T2926&gt;0,1,0)</f>
        <v/>
      </c>
      <c r="Z2926" s="4">
        <f>INDEX('Job Evaluation'!$I$5:$I$40,MATCH(G2926,'Job Evaluation'!$A$5:$A$40,0))</f>
        <v/>
      </c>
      <c r="AA2926" s="4">
        <f>SUMPRODUCT(($C$2:$C$3444=C2926)*($X$2:$X$3444&lt;X2926))+SUMPRODUCT(($C$2:C2926=C2926)*($X$2:X2926=X2926))</f>
        <v/>
      </c>
      <c r="AB2926" s="4">
        <f>MIN(4,INT((AA2926-1)*4/COUNTIF($C$2:$C$3444,C2926))+1)</f>
        <v/>
      </c>
    </row>
    <row r="2927">
      <c r="A2927" s="5" t="inlineStr">
        <is>
          <t>W03403</t>
        </is>
      </c>
      <c r="B2927" s="5" t="inlineStr">
        <is>
          <t>PL · Kraków</t>
        </is>
      </c>
      <c r="C2927" s="5" t="inlineStr">
        <is>
          <t>PL</t>
        </is>
      </c>
      <c r="D2927" s="5" t="inlineStr">
        <is>
          <t>Krakow</t>
        </is>
      </c>
      <c r="E2927" s="5" t="inlineStr">
        <is>
          <t>Operations</t>
        </is>
      </c>
      <c r="F2927" s="5" t="inlineStr">
        <is>
          <t>L3</t>
        </is>
      </c>
      <c r="G2927" s="5" t="inlineStr">
        <is>
          <t>Operations L3</t>
        </is>
      </c>
      <c r="H2927" s="5" t="inlineStr">
        <is>
          <t>F</t>
        </is>
      </c>
      <c r="I2927" s="5" t="inlineStr">
        <is>
          <t>Permanent</t>
        </is>
      </c>
      <c r="J2927" s="5" t="inlineStr">
        <is>
          <t>Remote</t>
        </is>
      </c>
      <c r="K2927" s="5" t="n">
        <v>1</v>
      </c>
      <c r="L2927" s="5" t="n">
        <v>40</v>
      </c>
      <c r="M2927" s="5" t="n">
        <v>3</v>
      </c>
      <c r="N2927" s="41" t="n">
        <v>26700</v>
      </c>
      <c r="O2927" s="41" t="n">
        <v>1260</v>
      </c>
      <c r="P2927" s="41" t="n">
        <v>0</v>
      </c>
      <c r="Q2927" s="41" t="n">
        <v>0</v>
      </c>
      <c r="R2927" s="41" t="n">
        <v>0</v>
      </c>
      <c r="S2927" s="28">
        <f>L2927*Settings!$C$7</f>
        <v/>
      </c>
      <c r="T2927" s="34">
        <f>O2927+P2927+Q2927+R2927</f>
        <v/>
      </c>
      <c r="U2927" s="34">
        <f>N2927+T2927</f>
        <v/>
      </c>
      <c r="V2927" s="33">
        <f>N2927/S2927</f>
        <v/>
      </c>
      <c r="W2927" s="33">
        <f>T2927/S2927</f>
        <v/>
      </c>
      <c r="X2927" s="33">
        <f>U2927/S2927</f>
        <v/>
      </c>
      <c r="Y2927" s="4">
        <f>IF(T2927&gt;0,1,0)</f>
        <v/>
      </c>
      <c r="Z2927" s="4">
        <f>INDEX('Job Evaluation'!$I$5:$I$40,MATCH(G2927,'Job Evaluation'!$A$5:$A$40,0))</f>
        <v/>
      </c>
      <c r="AA2927" s="4">
        <f>SUMPRODUCT(($C$2:$C$3444=C2927)*($X$2:$X$3444&lt;X2927))+SUMPRODUCT(($C$2:C2927=C2927)*($X$2:X2927=X2927))</f>
        <v/>
      </c>
      <c r="AB2927" s="4">
        <f>MIN(4,INT((AA2927-1)*4/COUNTIF($C$2:$C$3444,C2927))+1)</f>
        <v/>
      </c>
    </row>
    <row r="2928">
      <c r="A2928" s="5" t="inlineStr">
        <is>
          <t>W03405</t>
        </is>
      </c>
      <c r="B2928" s="5" t="inlineStr">
        <is>
          <t>ES · Barcelona</t>
        </is>
      </c>
      <c r="C2928" s="5" t="inlineStr">
        <is>
          <t>ES</t>
        </is>
      </c>
      <c r="D2928" s="5" t="inlineStr">
        <is>
          <t>Barcelona</t>
        </is>
      </c>
      <c r="E2928" s="5" t="inlineStr">
        <is>
          <t>HR</t>
        </is>
      </c>
      <c r="F2928" s="5" t="inlineStr">
        <is>
          <t>L2</t>
        </is>
      </c>
      <c r="G2928" s="5" t="inlineStr">
        <is>
          <t>HR L2</t>
        </is>
      </c>
      <c r="H2928" s="5" t="inlineStr">
        <is>
          <t>F</t>
        </is>
      </c>
      <c r="I2928" s="5" t="inlineStr">
        <is>
          <t>Fixed-term</t>
        </is>
      </c>
      <c r="J2928" s="5" t="inlineStr">
        <is>
          <t>Hybrid</t>
        </is>
      </c>
      <c r="K2928" s="5" t="n">
        <v>1</v>
      </c>
      <c r="L2928" s="5" t="n">
        <v>40</v>
      </c>
      <c r="M2928" s="5" t="n">
        <v>3</v>
      </c>
      <c r="N2928" s="41" t="n">
        <v>18500</v>
      </c>
      <c r="O2928" s="41" t="n">
        <v>0</v>
      </c>
      <c r="P2928" s="41" t="n">
        <v>0</v>
      </c>
      <c r="Q2928" s="41" t="n">
        <v>0</v>
      </c>
      <c r="R2928" s="41" t="n">
        <v>0</v>
      </c>
      <c r="S2928" s="28">
        <f>L2928*Settings!$C$7</f>
        <v/>
      </c>
      <c r="T2928" s="34">
        <f>O2928+P2928+Q2928+R2928</f>
        <v/>
      </c>
      <c r="U2928" s="34">
        <f>N2928+T2928</f>
        <v/>
      </c>
      <c r="V2928" s="33">
        <f>N2928/S2928</f>
        <v/>
      </c>
      <c r="W2928" s="33">
        <f>T2928/S2928</f>
        <v/>
      </c>
      <c r="X2928" s="33">
        <f>U2928/S2928</f>
        <v/>
      </c>
      <c r="Y2928" s="4">
        <f>IF(T2928&gt;0,1,0)</f>
        <v/>
      </c>
      <c r="Z2928" s="4">
        <f>INDEX('Job Evaluation'!$I$5:$I$40,MATCH(G2928,'Job Evaluation'!$A$5:$A$40,0))</f>
        <v/>
      </c>
      <c r="AA2928" s="4">
        <f>SUMPRODUCT(($C$2:$C$3444=C2928)*($X$2:$X$3444&lt;X2928))+SUMPRODUCT(($C$2:C2928=C2928)*($X$2:X2928=X2928))</f>
        <v/>
      </c>
      <c r="AB2928" s="4">
        <f>MIN(4,INT((AA2928-1)*4/COUNTIF($C$2:$C$3444,C2928))+1)</f>
        <v/>
      </c>
    </row>
    <row r="2929">
      <c r="A2929" s="5" t="inlineStr">
        <is>
          <t>W03406</t>
        </is>
      </c>
      <c r="B2929" s="5" t="inlineStr">
        <is>
          <t>IT · Milan</t>
        </is>
      </c>
      <c r="C2929" s="5" t="inlineStr">
        <is>
          <t>IT</t>
        </is>
      </c>
      <c r="D2929" s="5" t="inlineStr">
        <is>
          <t>Milan</t>
        </is>
      </c>
      <c r="E2929" s="5" t="inlineStr">
        <is>
          <t>Operations</t>
        </is>
      </c>
      <c r="F2929" s="5" t="inlineStr">
        <is>
          <t>L1</t>
        </is>
      </c>
      <c r="G2929" s="5" t="inlineStr">
        <is>
          <t>Operations L1</t>
        </is>
      </c>
      <c r="H2929" s="5" t="inlineStr">
        <is>
          <t>F</t>
        </is>
      </c>
      <c r="I2929" s="5" t="inlineStr">
        <is>
          <t>Permanent</t>
        </is>
      </c>
      <c r="J2929" s="5" t="inlineStr">
        <is>
          <t>Remote</t>
        </is>
      </c>
      <c r="K2929" s="5" t="n">
        <v>1</v>
      </c>
      <c r="L2929" s="5" t="n">
        <v>40</v>
      </c>
      <c r="M2929" s="5" t="n">
        <v>2</v>
      </c>
      <c r="N2929" s="41" t="n">
        <v>23200</v>
      </c>
      <c r="O2929" s="41" t="n">
        <v>0</v>
      </c>
      <c r="P2929" s="41" t="n">
        <v>0</v>
      </c>
      <c r="Q2929" s="41" t="n">
        <v>0</v>
      </c>
      <c r="R2929" s="41" t="n">
        <v>0</v>
      </c>
      <c r="S2929" s="28">
        <f>L2929*Settings!$C$7</f>
        <v/>
      </c>
      <c r="T2929" s="34">
        <f>O2929+P2929+Q2929+R2929</f>
        <v/>
      </c>
      <c r="U2929" s="34">
        <f>N2929+T2929</f>
        <v/>
      </c>
      <c r="V2929" s="33">
        <f>N2929/S2929</f>
        <v/>
      </c>
      <c r="W2929" s="33">
        <f>T2929/S2929</f>
        <v/>
      </c>
      <c r="X2929" s="33">
        <f>U2929/S2929</f>
        <v/>
      </c>
      <c r="Y2929" s="4">
        <f>IF(T2929&gt;0,1,0)</f>
        <v/>
      </c>
      <c r="Z2929" s="4">
        <f>INDEX('Job Evaluation'!$I$5:$I$40,MATCH(G2929,'Job Evaluation'!$A$5:$A$40,0))</f>
        <v/>
      </c>
      <c r="AA2929" s="4">
        <f>SUMPRODUCT(($C$2:$C$3444=C2929)*($X$2:$X$3444&lt;X2929))+SUMPRODUCT(($C$2:C2929=C2929)*($X$2:X2929=X2929))</f>
        <v/>
      </c>
      <c r="AB2929" s="4">
        <f>MIN(4,INT((AA2929-1)*4/COUNTIF($C$2:$C$3444,C2929))+1)</f>
        <v/>
      </c>
    </row>
    <row r="2930">
      <c r="A2930" s="5" t="inlineStr">
        <is>
          <t>W03407</t>
        </is>
      </c>
      <c r="B2930" s="5" t="inlineStr">
        <is>
          <t>ES · Barcelona</t>
        </is>
      </c>
      <c r="C2930" s="5" t="inlineStr">
        <is>
          <t>ES</t>
        </is>
      </c>
      <c r="D2930" s="5" t="inlineStr">
        <is>
          <t>Barcelona</t>
        </is>
      </c>
      <c r="E2930" s="5" t="inlineStr">
        <is>
          <t>Customer Service</t>
        </is>
      </c>
      <c r="F2930" s="5" t="inlineStr">
        <is>
          <t>L3</t>
        </is>
      </c>
      <c r="G2930" s="5" t="inlineStr">
        <is>
          <t>Customer Service L3</t>
        </is>
      </c>
      <c r="H2930" s="5" t="inlineStr">
        <is>
          <t>F</t>
        </is>
      </c>
      <c r="I2930" s="5" t="inlineStr">
        <is>
          <t>Permanent</t>
        </is>
      </c>
      <c r="J2930" s="5" t="inlineStr">
        <is>
          <t>Hybrid</t>
        </is>
      </c>
      <c r="K2930" s="5" t="n">
        <v>1</v>
      </c>
      <c r="L2930" s="5" t="n">
        <v>40</v>
      </c>
      <c r="M2930" s="5" t="n">
        <v>2</v>
      </c>
      <c r="N2930" s="41" t="n">
        <v>31750</v>
      </c>
      <c r="O2930" s="41" t="n">
        <v>810</v>
      </c>
      <c r="P2930" s="41" t="n">
        <v>0</v>
      </c>
      <c r="Q2930" s="41" t="n">
        <v>0</v>
      </c>
      <c r="R2930" s="41" t="n">
        <v>0</v>
      </c>
      <c r="S2930" s="28">
        <f>L2930*Settings!$C$7</f>
        <v/>
      </c>
      <c r="T2930" s="34">
        <f>O2930+P2930+Q2930+R2930</f>
        <v/>
      </c>
      <c r="U2930" s="34">
        <f>N2930+T2930</f>
        <v/>
      </c>
      <c r="V2930" s="33">
        <f>N2930/S2930</f>
        <v/>
      </c>
      <c r="W2930" s="33">
        <f>T2930/S2930</f>
        <v/>
      </c>
      <c r="X2930" s="33">
        <f>U2930/S2930</f>
        <v/>
      </c>
      <c r="Y2930" s="4">
        <f>IF(T2930&gt;0,1,0)</f>
        <v/>
      </c>
      <c r="Z2930" s="4">
        <f>INDEX('Job Evaluation'!$I$5:$I$40,MATCH(G2930,'Job Evaluation'!$A$5:$A$40,0))</f>
        <v/>
      </c>
      <c r="AA2930" s="4">
        <f>SUMPRODUCT(($C$2:$C$3444=C2930)*($X$2:$X$3444&lt;X2930))+SUMPRODUCT(($C$2:C2930=C2930)*($X$2:X2930=X2930))</f>
        <v/>
      </c>
      <c r="AB2930" s="4">
        <f>MIN(4,INT((AA2930-1)*4/COUNTIF($C$2:$C$3444,C2930))+1)</f>
        <v/>
      </c>
    </row>
    <row r="2931">
      <c r="A2931" s="5" t="inlineStr">
        <is>
          <t>W03408</t>
        </is>
      </c>
      <c r="B2931" s="5" t="inlineStr">
        <is>
          <t>PL · Kraków</t>
        </is>
      </c>
      <c r="C2931" s="5" t="inlineStr">
        <is>
          <t>PL</t>
        </is>
      </c>
      <c r="D2931" s="5" t="inlineStr">
        <is>
          <t>Krakow</t>
        </is>
      </c>
      <c r="E2931" s="5" t="inlineStr">
        <is>
          <t>Tech</t>
        </is>
      </c>
      <c r="F2931" s="5" t="inlineStr">
        <is>
          <t>L4</t>
        </is>
      </c>
      <c r="G2931" s="5" t="inlineStr">
        <is>
          <t>Tech L4</t>
        </is>
      </c>
      <c r="H2931" s="5" t="inlineStr">
        <is>
          <t>M</t>
        </is>
      </c>
      <c r="I2931" s="5" t="inlineStr">
        <is>
          <t>Permanent</t>
        </is>
      </c>
      <c r="J2931" s="5" t="inlineStr">
        <is>
          <t>Onsite</t>
        </is>
      </c>
      <c r="K2931" s="5" t="n">
        <v>1</v>
      </c>
      <c r="L2931" s="5" t="n">
        <v>40</v>
      </c>
      <c r="M2931" s="5" t="n">
        <v>3</v>
      </c>
      <c r="N2931" s="41" t="n">
        <v>42250</v>
      </c>
      <c r="O2931" s="41" t="n">
        <v>3360</v>
      </c>
      <c r="P2931" s="41" t="n">
        <v>0</v>
      </c>
      <c r="Q2931" s="41" t="n">
        <v>0</v>
      </c>
      <c r="R2931" s="41" t="n">
        <v>0</v>
      </c>
      <c r="S2931" s="28">
        <f>L2931*Settings!$C$7</f>
        <v/>
      </c>
      <c r="T2931" s="34">
        <f>O2931+P2931+Q2931+R2931</f>
        <v/>
      </c>
      <c r="U2931" s="34">
        <f>N2931+T2931</f>
        <v/>
      </c>
      <c r="V2931" s="33">
        <f>N2931/S2931</f>
        <v/>
      </c>
      <c r="W2931" s="33">
        <f>T2931/S2931</f>
        <v/>
      </c>
      <c r="X2931" s="33">
        <f>U2931/S2931</f>
        <v/>
      </c>
      <c r="Y2931" s="4">
        <f>IF(T2931&gt;0,1,0)</f>
        <v/>
      </c>
      <c r="Z2931" s="4">
        <f>INDEX('Job Evaluation'!$I$5:$I$40,MATCH(G2931,'Job Evaluation'!$A$5:$A$40,0))</f>
        <v/>
      </c>
      <c r="AA2931" s="4">
        <f>SUMPRODUCT(($C$2:$C$3444=C2931)*($X$2:$X$3444&lt;X2931))+SUMPRODUCT(($C$2:C2931=C2931)*($X$2:X2931=X2931))</f>
        <v/>
      </c>
      <c r="AB2931" s="4">
        <f>MIN(4,INT((AA2931-1)*4/COUNTIF($C$2:$C$3444,C2931))+1)</f>
        <v/>
      </c>
    </row>
    <row r="2932">
      <c r="A2932" s="5" t="inlineStr">
        <is>
          <t>W03409</t>
        </is>
      </c>
      <c r="B2932" s="5" t="inlineStr">
        <is>
          <t>PL · Kraków</t>
        </is>
      </c>
      <c r="C2932" s="5" t="inlineStr">
        <is>
          <t>PL</t>
        </is>
      </c>
      <c r="D2932" s="5" t="inlineStr">
        <is>
          <t>Krakow</t>
        </is>
      </c>
      <c r="E2932" s="5" t="inlineStr">
        <is>
          <t>HR</t>
        </is>
      </c>
      <c r="F2932" s="5" t="inlineStr">
        <is>
          <t>L4</t>
        </is>
      </c>
      <c r="G2932" s="5" t="inlineStr">
        <is>
          <t>HR L4</t>
        </is>
      </c>
      <c r="H2932" s="5" t="inlineStr">
        <is>
          <t>M</t>
        </is>
      </c>
      <c r="I2932" s="5" t="inlineStr">
        <is>
          <t>Permanent</t>
        </is>
      </c>
      <c r="J2932" s="5" t="inlineStr">
        <is>
          <t>Onsite</t>
        </is>
      </c>
      <c r="K2932" s="5" t="n">
        <v>1</v>
      </c>
      <c r="L2932" s="5" t="n">
        <v>40</v>
      </c>
      <c r="M2932" s="5" t="n">
        <v>2</v>
      </c>
      <c r="N2932" s="41" t="n">
        <v>48500</v>
      </c>
      <c r="O2932" s="41" t="n">
        <v>1720</v>
      </c>
      <c r="P2932" s="41" t="n">
        <v>0</v>
      </c>
      <c r="Q2932" s="41" t="n">
        <v>0</v>
      </c>
      <c r="R2932" s="41" t="n">
        <v>0</v>
      </c>
      <c r="S2932" s="28">
        <f>L2932*Settings!$C$7</f>
        <v/>
      </c>
      <c r="T2932" s="34">
        <f>O2932+P2932+Q2932+R2932</f>
        <v/>
      </c>
      <c r="U2932" s="34">
        <f>N2932+T2932</f>
        <v/>
      </c>
      <c r="V2932" s="33">
        <f>N2932/S2932</f>
        <v/>
      </c>
      <c r="W2932" s="33">
        <f>T2932/S2932</f>
        <v/>
      </c>
      <c r="X2932" s="33">
        <f>U2932/S2932</f>
        <v/>
      </c>
      <c r="Y2932" s="4">
        <f>IF(T2932&gt;0,1,0)</f>
        <v/>
      </c>
      <c r="Z2932" s="4">
        <f>INDEX('Job Evaluation'!$I$5:$I$40,MATCH(G2932,'Job Evaluation'!$A$5:$A$40,0))</f>
        <v/>
      </c>
      <c r="AA2932" s="4">
        <f>SUMPRODUCT(($C$2:$C$3444=C2932)*($X$2:$X$3444&lt;X2932))+SUMPRODUCT(($C$2:C2932=C2932)*($X$2:X2932=X2932))</f>
        <v/>
      </c>
      <c r="AB2932" s="4">
        <f>MIN(4,INT((AA2932-1)*4/COUNTIF($C$2:$C$3444,C2932))+1)</f>
        <v/>
      </c>
    </row>
    <row r="2933">
      <c r="A2933" s="5" t="inlineStr">
        <is>
          <t>W03410</t>
        </is>
      </c>
      <c r="B2933" s="5" t="inlineStr">
        <is>
          <t>IT · Milan</t>
        </is>
      </c>
      <c r="C2933" s="5" t="inlineStr">
        <is>
          <t>IT</t>
        </is>
      </c>
      <c r="D2933" s="5" t="inlineStr">
        <is>
          <t>Milan</t>
        </is>
      </c>
      <c r="E2933" s="5" t="inlineStr">
        <is>
          <t>Tech</t>
        </is>
      </c>
      <c r="F2933" s="5" t="inlineStr">
        <is>
          <t>L3</t>
        </is>
      </c>
      <c r="G2933" s="5" t="inlineStr">
        <is>
          <t>Tech L3</t>
        </is>
      </c>
      <c r="H2933" s="5" t="inlineStr">
        <is>
          <t>F</t>
        </is>
      </c>
      <c r="I2933" s="5" t="inlineStr">
        <is>
          <t>Permanent</t>
        </is>
      </c>
      <c r="J2933" s="5" t="inlineStr">
        <is>
          <t>Onsite</t>
        </is>
      </c>
      <c r="K2933" s="5" t="n">
        <v>1</v>
      </c>
      <c r="L2933" s="5" t="n">
        <v>40</v>
      </c>
      <c r="M2933" s="5" t="n">
        <v>3</v>
      </c>
      <c r="N2933" s="41" t="n">
        <v>51950</v>
      </c>
      <c r="O2933" s="41" t="n">
        <v>2670</v>
      </c>
      <c r="P2933" s="41" t="n">
        <v>0</v>
      </c>
      <c r="Q2933" s="41" t="n">
        <v>0</v>
      </c>
      <c r="R2933" s="41" t="n">
        <v>0</v>
      </c>
      <c r="S2933" s="28">
        <f>L2933*Settings!$C$7</f>
        <v/>
      </c>
      <c r="T2933" s="34">
        <f>O2933+P2933+Q2933+R2933</f>
        <v/>
      </c>
      <c r="U2933" s="34">
        <f>N2933+T2933</f>
        <v/>
      </c>
      <c r="V2933" s="33">
        <f>N2933/S2933</f>
        <v/>
      </c>
      <c r="W2933" s="33">
        <f>T2933/S2933</f>
        <v/>
      </c>
      <c r="X2933" s="33">
        <f>U2933/S2933</f>
        <v/>
      </c>
      <c r="Y2933" s="4">
        <f>IF(T2933&gt;0,1,0)</f>
        <v/>
      </c>
      <c r="Z2933" s="4">
        <f>INDEX('Job Evaluation'!$I$5:$I$40,MATCH(G2933,'Job Evaluation'!$A$5:$A$40,0))</f>
        <v/>
      </c>
      <c r="AA2933" s="4">
        <f>SUMPRODUCT(($C$2:$C$3444=C2933)*($X$2:$X$3444&lt;X2933))+SUMPRODUCT(($C$2:C2933=C2933)*($X$2:X2933=X2933))</f>
        <v/>
      </c>
      <c r="AB2933" s="4">
        <f>MIN(4,INT((AA2933-1)*4/COUNTIF($C$2:$C$3444,C2933))+1)</f>
        <v/>
      </c>
    </row>
    <row r="2934">
      <c r="A2934" s="5" t="inlineStr">
        <is>
          <t>W03411</t>
        </is>
      </c>
      <c r="B2934" s="5" t="inlineStr">
        <is>
          <t>IT · Milan</t>
        </is>
      </c>
      <c r="C2934" s="5" t="inlineStr">
        <is>
          <t>IT</t>
        </is>
      </c>
      <c r="D2934" s="5" t="inlineStr">
        <is>
          <t>Milan</t>
        </is>
      </c>
      <c r="E2934" s="5" t="inlineStr">
        <is>
          <t>HR</t>
        </is>
      </c>
      <c r="F2934" s="5" t="inlineStr">
        <is>
          <t>L2</t>
        </is>
      </c>
      <c r="G2934" s="5" t="inlineStr">
        <is>
          <t>HR L2</t>
        </is>
      </c>
      <c r="H2934" s="5" t="inlineStr">
        <is>
          <t>M</t>
        </is>
      </c>
      <c r="I2934" s="5" t="inlineStr">
        <is>
          <t>Fixed-term</t>
        </is>
      </c>
      <c r="J2934" s="5" t="inlineStr">
        <is>
          <t>Onsite</t>
        </is>
      </c>
      <c r="K2934" s="5" t="n">
        <v>1</v>
      </c>
      <c r="L2934" s="5" t="n">
        <v>40</v>
      </c>
      <c r="M2934" s="5" t="n">
        <v>3</v>
      </c>
      <c r="N2934" s="41" t="n">
        <v>31850</v>
      </c>
      <c r="O2934" s="41" t="n">
        <v>0</v>
      </c>
      <c r="P2934" s="41" t="n">
        <v>0</v>
      </c>
      <c r="Q2934" s="41" t="n">
        <v>0</v>
      </c>
      <c r="R2934" s="41" t="n">
        <v>0</v>
      </c>
      <c r="S2934" s="28">
        <f>L2934*Settings!$C$7</f>
        <v/>
      </c>
      <c r="T2934" s="34">
        <f>O2934+P2934+Q2934+R2934</f>
        <v/>
      </c>
      <c r="U2934" s="34">
        <f>N2934+T2934</f>
        <v/>
      </c>
      <c r="V2934" s="33">
        <f>N2934/S2934</f>
        <v/>
      </c>
      <c r="W2934" s="33">
        <f>T2934/S2934</f>
        <v/>
      </c>
      <c r="X2934" s="33">
        <f>U2934/S2934</f>
        <v/>
      </c>
      <c r="Y2934" s="4">
        <f>IF(T2934&gt;0,1,0)</f>
        <v/>
      </c>
      <c r="Z2934" s="4">
        <f>INDEX('Job Evaluation'!$I$5:$I$40,MATCH(G2934,'Job Evaluation'!$A$5:$A$40,0))</f>
        <v/>
      </c>
      <c r="AA2934" s="4">
        <f>SUMPRODUCT(($C$2:$C$3444=C2934)*($X$2:$X$3444&lt;X2934))+SUMPRODUCT(($C$2:C2934=C2934)*($X$2:X2934=X2934))</f>
        <v/>
      </c>
      <c r="AB2934" s="4">
        <f>MIN(4,INT((AA2934-1)*4/COUNTIF($C$2:$C$3444,C2934))+1)</f>
        <v/>
      </c>
    </row>
    <row r="2935">
      <c r="A2935" s="5" t="inlineStr">
        <is>
          <t>W03412</t>
        </is>
      </c>
      <c r="B2935" s="5" t="inlineStr">
        <is>
          <t>ES · Barcelona</t>
        </is>
      </c>
      <c r="C2935" s="5" t="inlineStr">
        <is>
          <t>ES</t>
        </is>
      </c>
      <c r="D2935" s="5" t="inlineStr">
        <is>
          <t>Barcelona</t>
        </is>
      </c>
      <c r="E2935" s="5" t="inlineStr">
        <is>
          <t>Operations</t>
        </is>
      </c>
      <c r="F2935" s="5" t="inlineStr">
        <is>
          <t>L1</t>
        </is>
      </c>
      <c r="G2935" s="5" t="inlineStr">
        <is>
          <t>Operations L1</t>
        </is>
      </c>
      <c r="H2935" s="5" t="inlineStr">
        <is>
          <t>F</t>
        </is>
      </c>
      <c r="I2935" s="5" t="inlineStr">
        <is>
          <t>Permanent</t>
        </is>
      </c>
      <c r="J2935" s="5" t="inlineStr">
        <is>
          <t>Hybrid</t>
        </is>
      </c>
      <c r="K2935" s="5" t="n">
        <v>1</v>
      </c>
      <c r="L2935" s="5" t="n">
        <v>40</v>
      </c>
      <c r="M2935" s="5" t="n">
        <v>4</v>
      </c>
      <c r="N2935" s="41" t="n">
        <v>25500</v>
      </c>
      <c r="O2935" s="41" t="n">
        <v>0</v>
      </c>
      <c r="P2935" s="41" t="n">
        <v>0</v>
      </c>
      <c r="Q2935" s="41" t="n">
        <v>0</v>
      </c>
      <c r="R2935" s="41" t="n">
        <v>0</v>
      </c>
      <c r="S2935" s="28">
        <f>L2935*Settings!$C$7</f>
        <v/>
      </c>
      <c r="T2935" s="34">
        <f>O2935+P2935+Q2935+R2935</f>
        <v/>
      </c>
      <c r="U2935" s="34">
        <f>N2935+T2935</f>
        <v/>
      </c>
      <c r="V2935" s="33">
        <f>N2935/S2935</f>
        <v/>
      </c>
      <c r="W2935" s="33">
        <f>T2935/S2935</f>
        <v/>
      </c>
      <c r="X2935" s="33">
        <f>U2935/S2935</f>
        <v/>
      </c>
      <c r="Y2935" s="4">
        <f>IF(T2935&gt;0,1,0)</f>
        <v/>
      </c>
      <c r="Z2935" s="4">
        <f>INDEX('Job Evaluation'!$I$5:$I$40,MATCH(G2935,'Job Evaluation'!$A$5:$A$40,0))</f>
        <v/>
      </c>
      <c r="AA2935" s="4">
        <f>SUMPRODUCT(($C$2:$C$3444=C2935)*($X$2:$X$3444&lt;X2935))+SUMPRODUCT(($C$2:C2935=C2935)*($X$2:X2935=X2935))</f>
        <v/>
      </c>
      <c r="AB2935" s="4">
        <f>MIN(4,INT((AA2935-1)*4/COUNTIF($C$2:$C$3444,C2935))+1)</f>
        <v/>
      </c>
    </row>
    <row r="2936">
      <c r="A2936" s="5" t="inlineStr">
        <is>
          <t>W03414</t>
        </is>
      </c>
      <c r="B2936" s="5" t="inlineStr">
        <is>
          <t>IT · Milan</t>
        </is>
      </c>
      <c r="C2936" s="5" t="inlineStr">
        <is>
          <t>IT</t>
        </is>
      </c>
      <c r="D2936" s="5" t="inlineStr">
        <is>
          <t>Milan</t>
        </is>
      </c>
      <c r="E2936" s="5" t="inlineStr">
        <is>
          <t>Tech</t>
        </is>
      </c>
      <c r="F2936" s="5" t="inlineStr">
        <is>
          <t>L2</t>
        </is>
      </c>
      <c r="G2936" s="5" t="inlineStr">
        <is>
          <t>Tech L2</t>
        </is>
      </c>
      <c r="H2936" s="5" t="inlineStr">
        <is>
          <t>M</t>
        </is>
      </c>
      <c r="I2936" s="5" t="inlineStr">
        <is>
          <t>Permanent</t>
        </is>
      </c>
      <c r="J2936" s="5" t="inlineStr">
        <is>
          <t>Hybrid</t>
        </is>
      </c>
      <c r="K2936" s="5" t="n">
        <v>1</v>
      </c>
      <c r="L2936" s="5" t="n">
        <v>40</v>
      </c>
      <c r="M2936" s="5" t="n">
        <v>4</v>
      </c>
      <c r="N2936" s="41" t="n">
        <v>43150</v>
      </c>
      <c r="O2936" s="41" t="n">
        <v>0</v>
      </c>
      <c r="P2936" s="41" t="n">
        <v>0</v>
      </c>
      <c r="Q2936" s="41" t="n">
        <v>0</v>
      </c>
      <c r="R2936" s="41" t="n">
        <v>0</v>
      </c>
      <c r="S2936" s="28">
        <f>L2936*Settings!$C$7</f>
        <v/>
      </c>
      <c r="T2936" s="34">
        <f>O2936+P2936+Q2936+R2936</f>
        <v/>
      </c>
      <c r="U2936" s="34">
        <f>N2936+T2936</f>
        <v/>
      </c>
      <c r="V2936" s="33">
        <f>N2936/S2936</f>
        <v/>
      </c>
      <c r="W2936" s="33">
        <f>T2936/S2936</f>
        <v/>
      </c>
      <c r="X2936" s="33">
        <f>U2936/S2936</f>
        <v/>
      </c>
      <c r="Y2936" s="4">
        <f>IF(T2936&gt;0,1,0)</f>
        <v/>
      </c>
      <c r="Z2936" s="4">
        <f>INDEX('Job Evaluation'!$I$5:$I$40,MATCH(G2936,'Job Evaluation'!$A$5:$A$40,0))</f>
        <v/>
      </c>
      <c r="AA2936" s="4">
        <f>SUMPRODUCT(($C$2:$C$3444=C2936)*($X$2:$X$3444&lt;X2936))+SUMPRODUCT(($C$2:C2936=C2936)*($X$2:X2936=X2936))</f>
        <v/>
      </c>
      <c r="AB2936" s="4">
        <f>MIN(4,INT((AA2936-1)*4/COUNTIF($C$2:$C$3444,C2936))+1)</f>
        <v/>
      </c>
    </row>
    <row r="2937">
      <c r="A2937" s="5" t="inlineStr">
        <is>
          <t>W03415</t>
        </is>
      </c>
      <c r="B2937" s="5" t="inlineStr">
        <is>
          <t>PL · Kraków</t>
        </is>
      </c>
      <c r="C2937" s="5" t="inlineStr">
        <is>
          <t>PL</t>
        </is>
      </c>
      <c r="D2937" s="5" t="inlineStr">
        <is>
          <t>Krakow</t>
        </is>
      </c>
      <c r="E2937" s="5" t="inlineStr">
        <is>
          <t>Tech</t>
        </is>
      </c>
      <c r="F2937" s="5" t="inlineStr">
        <is>
          <t>L3</t>
        </is>
      </c>
      <c r="G2937" s="5" t="inlineStr">
        <is>
          <t>Tech L3</t>
        </is>
      </c>
      <c r="H2937" s="5" t="inlineStr">
        <is>
          <t>M</t>
        </is>
      </c>
      <c r="I2937" s="5" t="inlineStr">
        <is>
          <t>Permanent</t>
        </is>
      </c>
      <c r="J2937" s="5" t="inlineStr">
        <is>
          <t>Hybrid</t>
        </is>
      </c>
      <c r="K2937" s="5" t="n">
        <v>1</v>
      </c>
      <c r="L2937" s="5" t="n">
        <v>40</v>
      </c>
      <c r="M2937" s="5" t="n">
        <v>1</v>
      </c>
      <c r="N2937" s="41" t="n">
        <v>38600</v>
      </c>
      <c r="O2937" s="41" t="n">
        <v>0</v>
      </c>
      <c r="P2937" s="41" t="n">
        <v>0</v>
      </c>
      <c r="Q2937" s="41" t="n">
        <v>0</v>
      </c>
      <c r="R2937" s="41" t="n">
        <v>0</v>
      </c>
      <c r="S2937" s="28">
        <f>L2937*Settings!$C$7</f>
        <v/>
      </c>
      <c r="T2937" s="34">
        <f>O2937+P2937+Q2937+R2937</f>
        <v/>
      </c>
      <c r="U2937" s="34">
        <f>N2937+T2937</f>
        <v/>
      </c>
      <c r="V2937" s="33">
        <f>N2937/S2937</f>
        <v/>
      </c>
      <c r="W2937" s="33">
        <f>T2937/S2937</f>
        <v/>
      </c>
      <c r="X2937" s="33">
        <f>U2937/S2937</f>
        <v/>
      </c>
      <c r="Y2937" s="4">
        <f>IF(T2937&gt;0,1,0)</f>
        <v/>
      </c>
      <c r="Z2937" s="4">
        <f>INDEX('Job Evaluation'!$I$5:$I$40,MATCH(G2937,'Job Evaluation'!$A$5:$A$40,0))</f>
        <v/>
      </c>
      <c r="AA2937" s="4">
        <f>SUMPRODUCT(($C$2:$C$3444=C2937)*($X$2:$X$3444&lt;X2937))+SUMPRODUCT(($C$2:C2937=C2937)*($X$2:X2937=X2937))</f>
        <v/>
      </c>
      <c r="AB2937" s="4">
        <f>MIN(4,INT((AA2937-1)*4/COUNTIF($C$2:$C$3444,C2937))+1)</f>
        <v/>
      </c>
    </row>
    <row r="2938">
      <c r="A2938" s="5" t="inlineStr">
        <is>
          <t>W03416</t>
        </is>
      </c>
      <c r="B2938" s="5" t="inlineStr">
        <is>
          <t>ES · Barcelona</t>
        </is>
      </c>
      <c r="C2938" s="5" t="inlineStr">
        <is>
          <t>ES</t>
        </is>
      </c>
      <c r="D2938" s="5" t="inlineStr">
        <is>
          <t>Barcelona</t>
        </is>
      </c>
      <c r="E2938" s="5" t="inlineStr">
        <is>
          <t>Operations</t>
        </is>
      </c>
      <c r="F2938" s="5" t="inlineStr">
        <is>
          <t>L2</t>
        </is>
      </c>
      <c r="G2938" s="5" t="inlineStr">
        <is>
          <t>Operations L2</t>
        </is>
      </c>
      <c r="H2938" s="5" t="inlineStr">
        <is>
          <t>F</t>
        </is>
      </c>
      <c r="I2938" s="5" t="inlineStr">
        <is>
          <t>Permanent</t>
        </is>
      </c>
      <c r="J2938" s="5" t="inlineStr">
        <is>
          <t>Onsite</t>
        </is>
      </c>
      <c r="K2938" s="5" t="n">
        <v>1</v>
      </c>
      <c r="L2938" s="5" t="n">
        <v>40</v>
      </c>
      <c r="M2938" s="5" t="n">
        <v>1</v>
      </c>
      <c r="N2938" s="41" t="n">
        <v>30400</v>
      </c>
      <c r="O2938" s="41" t="n">
        <v>0</v>
      </c>
      <c r="P2938" s="41" t="n">
        <v>0</v>
      </c>
      <c r="Q2938" s="41" t="n">
        <v>1200</v>
      </c>
      <c r="R2938" s="41" t="n">
        <v>0</v>
      </c>
      <c r="S2938" s="28">
        <f>L2938*Settings!$C$7</f>
        <v/>
      </c>
      <c r="T2938" s="34">
        <f>O2938+P2938+Q2938+R2938</f>
        <v/>
      </c>
      <c r="U2938" s="34">
        <f>N2938+T2938</f>
        <v/>
      </c>
      <c r="V2938" s="33">
        <f>N2938/S2938</f>
        <v/>
      </c>
      <c r="W2938" s="33">
        <f>T2938/S2938</f>
        <v/>
      </c>
      <c r="X2938" s="33">
        <f>U2938/S2938</f>
        <v/>
      </c>
      <c r="Y2938" s="4">
        <f>IF(T2938&gt;0,1,0)</f>
        <v/>
      </c>
      <c r="Z2938" s="4">
        <f>INDEX('Job Evaluation'!$I$5:$I$40,MATCH(G2938,'Job Evaluation'!$A$5:$A$40,0))</f>
        <v/>
      </c>
      <c r="AA2938" s="4">
        <f>SUMPRODUCT(($C$2:$C$3444=C2938)*($X$2:$X$3444&lt;X2938))+SUMPRODUCT(($C$2:C2938=C2938)*($X$2:X2938=X2938))</f>
        <v/>
      </c>
      <c r="AB2938" s="4">
        <f>MIN(4,INT((AA2938-1)*4/COUNTIF($C$2:$C$3444,C2938))+1)</f>
        <v/>
      </c>
    </row>
    <row r="2939">
      <c r="A2939" s="5" t="inlineStr">
        <is>
          <t>W03417</t>
        </is>
      </c>
      <c r="B2939" s="5" t="inlineStr">
        <is>
          <t>PL · Kraków</t>
        </is>
      </c>
      <c r="C2939" s="5" t="inlineStr">
        <is>
          <t>PL</t>
        </is>
      </c>
      <c r="D2939" s="5" t="inlineStr">
        <is>
          <t>Krakow</t>
        </is>
      </c>
      <c r="E2939" s="5" t="inlineStr">
        <is>
          <t>Customer Service</t>
        </is>
      </c>
      <c r="F2939" s="5" t="inlineStr">
        <is>
          <t>L5</t>
        </is>
      </c>
      <c r="G2939" s="5" t="inlineStr">
        <is>
          <t>Customer Service L5</t>
        </is>
      </c>
      <c r="H2939" s="5" t="inlineStr">
        <is>
          <t>M</t>
        </is>
      </c>
      <c r="I2939" s="5" t="inlineStr">
        <is>
          <t>Permanent</t>
        </is>
      </c>
      <c r="J2939" s="5" t="inlineStr">
        <is>
          <t>Remote</t>
        </is>
      </c>
      <c r="K2939" s="5" t="n">
        <v>1</v>
      </c>
      <c r="L2939" s="5" t="n">
        <v>40</v>
      </c>
      <c r="M2939" s="5" t="n">
        <v>4</v>
      </c>
      <c r="N2939" s="41" t="n">
        <v>58500</v>
      </c>
      <c r="O2939" s="41" t="n">
        <v>7960</v>
      </c>
      <c r="P2939" s="41" t="n">
        <v>0</v>
      </c>
      <c r="Q2939" s="41" t="n">
        <v>0</v>
      </c>
      <c r="R2939" s="41" t="n">
        <v>4200</v>
      </c>
      <c r="S2939" s="28">
        <f>L2939*Settings!$C$7</f>
        <v/>
      </c>
      <c r="T2939" s="34">
        <f>O2939+P2939+Q2939+R2939</f>
        <v/>
      </c>
      <c r="U2939" s="34">
        <f>N2939+T2939</f>
        <v/>
      </c>
      <c r="V2939" s="33">
        <f>N2939/S2939</f>
        <v/>
      </c>
      <c r="W2939" s="33">
        <f>T2939/S2939</f>
        <v/>
      </c>
      <c r="X2939" s="33">
        <f>U2939/S2939</f>
        <v/>
      </c>
      <c r="Y2939" s="4">
        <f>IF(T2939&gt;0,1,0)</f>
        <v/>
      </c>
      <c r="Z2939" s="4">
        <f>INDEX('Job Evaluation'!$I$5:$I$40,MATCH(G2939,'Job Evaluation'!$A$5:$A$40,0))</f>
        <v/>
      </c>
      <c r="AA2939" s="4">
        <f>SUMPRODUCT(($C$2:$C$3444=C2939)*($X$2:$X$3444&lt;X2939))+SUMPRODUCT(($C$2:C2939=C2939)*($X$2:X2939=X2939))</f>
        <v/>
      </c>
      <c r="AB2939" s="4">
        <f>MIN(4,INT((AA2939-1)*4/COUNTIF($C$2:$C$3444,C2939))+1)</f>
        <v/>
      </c>
    </row>
    <row r="2940">
      <c r="A2940" s="5" t="inlineStr">
        <is>
          <t>W03418</t>
        </is>
      </c>
      <c r="B2940" s="5" t="inlineStr">
        <is>
          <t>PL · Kraków</t>
        </is>
      </c>
      <c r="C2940" s="5" t="inlineStr">
        <is>
          <t>PL</t>
        </is>
      </c>
      <c r="D2940" s="5" t="inlineStr">
        <is>
          <t>Krakow</t>
        </is>
      </c>
      <c r="E2940" s="5" t="inlineStr">
        <is>
          <t>Customer Service</t>
        </is>
      </c>
      <c r="F2940" s="5" t="inlineStr">
        <is>
          <t>L2</t>
        </is>
      </c>
      <c r="G2940" s="5" t="inlineStr">
        <is>
          <t>Customer Service L2</t>
        </is>
      </c>
      <c r="H2940" s="5" t="inlineStr">
        <is>
          <t>M</t>
        </is>
      </c>
      <c r="I2940" s="5" t="inlineStr">
        <is>
          <t>Permanent</t>
        </is>
      </c>
      <c r="J2940" s="5" t="inlineStr">
        <is>
          <t>Hybrid</t>
        </is>
      </c>
      <c r="K2940" s="5" t="n">
        <v>1</v>
      </c>
      <c r="L2940" s="5" t="n">
        <v>40</v>
      </c>
      <c r="M2940" s="5" t="n">
        <v>4</v>
      </c>
      <c r="N2940" s="41" t="n">
        <v>24700</v>
      </c>
      <c r="O2940" s="41" t="n">
        <v>0</v>
      </c>
      <c r="P2940" s="41" t="n">
        <v>0</v>
      </c>
      <c r="Q2940" s="41" t="n">
        <v>0</v>
      </c>
      <c r="R2940" s="41" t="n">
        <v>0</v>
      </c>
      <c r="S2940" s="28">
        <f>L2940*Settings!$C$7</f>
        <v/>
      </c>
      <c r="T2940" s="34">
        <f>O2940+P2940+Q2940+R2940</f>
        <v/>
      </c>
      <c r="U2940" s="34">
        <f>N2940+T2940</f>
        <v/>
      </c>
      <c r="V2940" s="33">
        <f>N2940/S2940</f>
        <v/>
      </c>
      <c r="W2940" s="33">
        <f>T2940/S2940</f>
        <v/>
      </c>
      <c r="X2940" s="33">
        <f>U2940/S2940</f>
        <v/>
      </c>
      <c r="Y2940" s="4">
        <f>IF(T2940&gt;0,1,0)</f>
        <v/>
      </c>
      <c r="Z2940" s="4">
        <f>INDEX('Job Evaluation'!$I$5:$I$40,MATCH(G2940,'Job Evaluation'!$A$5:$A$40,0))</f>
        <v/>
      </c>
      <c r="AA2940" s="4">
        <f>SUMPRODUCT(($C$2:$C$3444=C2940)*($X$2:$X$3444&lt;X2940))+SUMPRODUCT(($C$2:C2940=C2940)*($X$2:X2940=X2940))</f>
        <v/>
      </c>
      <c r="AB2940" s="4">
        <f>MIN(4,INT((AA2940-1)*4/COUNTIF($C$2:$C$3444,C2940))+1)</f>
        <v/>
      </c>
    </row>
    <row r="2941">
      <c r="A2941" s="5" t="inlineStr">
        <is>
          <t>W03419</t>
        </is>
      </c>
      <c r="B2941" s="5" t="inlineStr">
        <is>
          <t>DE · Munich</t>
        </is>
      </c>
      <c r="C2941" s="5" t="inlineStr">
        <is>
          <t>DE</t>
        </is>
      </c>
      <c r="D2941" s="5" t="inlineStr">
        <is>
          <t>Munich</t>
        </is>
      </c>
      <c r="E2941" s="5" t="inlineStr">
        <is>
          <t>Customer Service</t>
        </is>
      </c>
      <c r="F2941" s="5" t="inlineStr">
        <is>
          <t>L4</t>
        </is>
      </c>
      <c r="G2941" s="5" t="inlineStr">
        <is>
          <t>Customer Service L4</t>
        </is>
      </c>
      <c r="H2941" s="5" t="inlineStr">
        <is>
          <t>M</t>
        </is>
      </c>
      <c r="I2941" s="5" t="inlineStr">
        <is>
          <t>Permanent</t>
        </is>
      </c>
      <c r="J2941" s="5" t="inlineStr">
        <is>
          <t>Hybrid</t>
        </is>
      </c>
      <c r="K2941" s="5" t="n">
        <v>0.8</v>
      </c>
      <c r="L2941" s="5" t="n">
        <v>32</v>
      </c>
      <c r="M2941" s="5" t="n">
        <v>3</v>
      </c>
      <c r="N2941" s="41" t="n">
        <v>47320</v>
      </c>
      <c r="O2941" s="41" t="n">
        <v>3870</v>
      </c>
      <c r="P2941" s="41" t="n">
        <v>0</v>
      </c>
      <c r="Q2941" s="41" t="n">
        <v>0</v>
      </c>
      <c r="R2941" s="41" t="n">
        <v>0</v>
      </c>
      <c r="S2941" s="28">
        <f>L2941*Settings!$C$7</f>
        <v/>
      </c>
      <c r="T2941" s="34">
        <f>O2941+P2941+Q2941+R2941</f>
        <v/>
      </c>
      <c r="U2941" s="34">
        <f>N2941+T2941</f>
        <v/>
      </c>
      <c r="V2941" s="33">
        <f>N2941/S2941</f>
        <v/>
      </c>
      <c r="W2941" s="33">
        <f>T2941/S2941</f>
        <v/>
      </c>
      <c r="X2941" s="33">
        <f>U2941/S2941</f>
        <v/>
      </c>
      <c r="Y2941" s="4">
        <f>IF(T2941&gt;0,1,0)</f>
        <v/>
      </c>
      <c r="Z2941" s="4">
        <f>INDEX('Job Evaluation'!$I$5:$I$40,MATCH(G2941,'Job Evaluation'!$A$5:$A$40,0))</f>
        <v/>
      </c>
      <c r="AA2941" s="4">
        <f>SUMPRODUCT(($C$2:$C$3444=C2941)*($X$2:$X$3444&lt;X2941))+SUMPRODUCT(($C$2:C2941=C2941)*($X$2:X2941=X2941))</f>
        <v/>
      </c>
      <c r="AB2941" s="4">
        <f>MIN(4,INT((AA2941-1)*4/COUNTIF($C$2:$C$3444,C2941))+1)</f>
        <v/>
      </c>
    </row>
    <row r="2942">
      <c r="A2942" s="5" t="inlineStr">
        <is>
          <t>W03420</t>
        </is>
      </c>
      <c r="B2942" s="5" t="inlineStr">
        <is>
          <t>ES · Barcelona</t>
        </is>
      </c>
      <c r="C2942" s="5" t="inlineStr">
        <is>
          <t>ES</t>
        </is>
      </c>
      <c r="D2942" s="5" t="inlineStr">
        <is>
          <t>Barcelona</t>
        </is>
      </c>
      <c r="E2942" s="5" t="inlineStr">
        <is>
          <t>Operations</t>
        </is>
      </c>
      <c r="F2942" s="5" t="inlineStr">
        <is>
          <t>L2</t>
        </is>
      </c>
      <c r="G2942" s="5" t="inlineStr">
        <is>
          <t>Operations L2</t>
        </is>
      </c>
      <c r="H2942" s="5" t="inlineStr">
        <is>
          <t>F</t>
        </is>
      </c>
      <c r="I2942" s="5" t="inlineStr">
        <is>
          <t>Fixed-term</t>
        </is>
      </c>
      <c r="J2942" s="5" t="inlineStr">
        <is>
          <t>Hybrid</t>
        </is>
      </c>
      <c r="K2942" s="5" t="n">
        <v>1</v>
      </c>
      <c r="L2942" s="5" t="n">
        <v>40</v>
      </c>
      <c r="M2942" s="5" t="n">
        <v>3</v>
      </c>
      <c r="N2942" s="41" t="n">
        <v>26150</v>
      </c>
      <c r="O2942" s="41" t="n">
        <v>0</v>
      </c>
      <c r="P2942" s="41" t="n">
        <v>0</v>
      </c>
      <c r="Q2942" s="41" t="n">
        <v>0</v>
      </c>
      <c r="R2942" s="41" t="n">
        <v>0</v>
      </c>
      <c r="S2942" s="28">
        <f>L2942*Settings!$C$7</f>
        <v/>
      </c>
      <c r="T2942" s="34">
        <f>O2942+P2942+Q2942+R2942</f>
        <v/>
      </c>
      <c r="U2942" s="34">
        <f>N2942+T2942</f>
        <v/>
      </c>
      <c r="V2942" s="33">
        <f>N2942/S2942</f>
        <v/>
      </c>
      <c r="W2942" s="33">
        <f>T2942/S2942</f>
        <v/>
      </c>
      <c r="X2942" s="33">
        <f>U2942/S2942</f>
        <v/>
      </c>
      <c r="Y2942" s="4">
        <f>IF(T2942&gt;0,1,0)</f>
        <v/>
      </c>
      <c r="Z2942" s="4">
        <f>INDEX('Job Evaluation'!$I$5:$I$40,MATCH(G2942,'Job Evaluation'!$A$5:$A$40,0))</f>
        <v/>
      </c>
      <c r="AA2942" s="4">
        <f>SUMPRODUCT(($C$2:$C$3444=C2942)*($X$2:$X$3444&lt;X2942))+SUMPRODUCT(($C$2:C2942=C2942)*($X$2:X2942=X2942))</f>
        <v/>
      </c>
      <c r="AB2942" s="4">
        <f>MIN(4,INT((AA2942-1)*4/COUNTIF($C$2:$C$3444,C2942))+1)</f>
        <v/>
      </c>
    </row>
    <row r="2943">
      <c r="A2943" s="5" t="inlineStr">
        <is>
          <t>W03421</t>
        </is>
      </c>
      <c r="B2943" s="5" t="inlineStr">
        <is>
          <t>IT · Milan</t>
        </is>
      </c>
      <c r="C2943" s="5" t="inlineStr">
        <is>
          <t>IT</t>
        </is>
      </c>
      <c r="D2943" s="5" t="inlineStr">
        <is>
          <t>Milan</t>
        </is>
      </c>
      <c r="E2943" s="5" t="inlineStr">
        <is>
          <t>Tech</t>
        </is>
      </c>
      <c r="F2943" s="5" t="inlineStr">
        <is>
          <t>L4</t>
        </is>
      </c>
      <c r="G2943" s="5" t="inlineStr">
        <is>
          <t>Tech L4</t>
        </is>
      </c>
      <c r="H2943" s="5" t="inlineStr">
        <is>
          <t>M</t>
        </is>
      </c>
      <c r="I2943" s="5" t="inlineStr">
        <is>
          <t>Permanent</t>
        </is>
      </c>
      <c r="J2943" s="5" t="inlineStr">
        <is>
          <t>Onsite</t>
        </is>
      </c>
      <c r="K2943" s="5" t="n">
        <v>1</v>
      </c>
      <c r="L2943" s="5" t="n">
        <v>40</v>
      </c>
      <c r="M2943" s="5" t="n">
        <v>3</v>
      </c>
      <c r="N2943" s="41" t="n">
        <v>71650</v>
      </c>
      <c r="O2943" s="41" t="n">
        <v>6000</v>
      </c>
      <c r="P2943" s="41" t="n">
        <v>0</v>
      </c>
      <c r="Q2943" s="41" t="n">
        <v>0</v>
      </c>
      <c r="R2943" s="41" t="n">
        <v>0</v>
      </c>
      <c r="S2943" s="28">
        <f>L2943*Settings!$C$7</f>
        <v/>
      </c>
      <c r="T2943" s="34">
        <f>O2943+P2943+Q2943+R2943</f>
        <v/>
      </c>
      <c r="U2943" s="34">
        <f>N2943+T2943</f>
        <v/>
      </c>
      <c r="V2943" s="33">
        <f>N2943/S2943</f>
        <v/>
      </c>
      <c r="W2943" s="33">
        <f>T2943/S2943</f>
        <v/>
      </c>
      <c r="X2943" s="33">
        <f>U2943/S2943</f>
        <v/>
      </c>
      <c r="Y2943" s="4">
        <f>IF(T2943&gt;0,1,0)</f>
        <v/>
      </c>
      <c r="Z2943" s="4">
        <f>INDEX('Job Evaluation'!$I$5:$I$40,MATCH(G2943,'Job Evaluation'!$A$5:$A$40,0))</f>
        <v/>
      </c>
      <c r="AA2943" s="4">
        <f>SUMPRODUCT(($C$2:$C$3444=C2943)*($X$2:$X$3444&lt;X2943))+SUMPRODUCT(($C$2:C2943=C2943)*($X$2:X2943=X2943))</f>
        <v/>
      </c>
      <c r="AB2943" s="4">
        <f>MIN(4,INT((AA2943-1)*4/COUNTIF($C$2:$C$3444,C2943))+1)</f>
        <v/>
      </c>
    </row>
    <row r="2944">
      <c r="A2944" s="5" t="inlineStr">
        <is>
          <t>W03422</t>
        </is>
      </c>
      <c r="B2944" s="5" t="inlineStr">
        <is>
          <t>IT · Milan</t>
        </is>
      </c>
      <c r="C2944" s="5" t="inlineStr">
        <is>
          <t>IT</t>
        </is>
      </c>
      <c r="D2944" s="5" t="inlineStr">
        <is>
          <t>Milan</t>
        </is>
      </c>
      <c r="E2944" s="5" t="inlineStr">
        <is>
          <t>Finance</t>
        </is>
      </c>
      <c r="F2944" s="5" t="inlineStr">
        <is>
          <t>L4</t>
        </is>
      </c>
      <c r="G2944" s="5" t="inlineStr">
        <is>
          <t>Finance L4</t>
        </is>
      </c>
      <c r="H2944" s="5" t="inlineStr">
        <is>
          <t>M</t>
        </is>
      </c>
      <c r="I2944" s="5" t="inlineStr">
        <is>
          <t>Permanent</t>
        </is>
      </c>
      <c r="J2944" s="5" t="inlineStr">
        <is>
          <t>Hybrid</t>
        </is>
      </c>
      <c r="K2944" s="5" t="n">
        <v>1</v>
      </c>
      <c r="L2944" s="5" t="n">
        <v>40</v>
      </c>
      <c r="M2944" s="5" t="n">
        <v>3</v>
      </c>
      <c r="N2944" s="41" t="n">
        <v>60650</v>
      </c>
      <c r="O2944" s="41" t="n">
        <v>4510</v>
      </c>
      <c r="P2944" s="41" t="n">
        <v>0</v>
      </c>
      <c r="Q2944" s="41" t="n">
        <v>0</v>
      </c>
      <c r="R2944" s="41" t="n">
        <v>0</v>
      </c>
      <c r="S2944" s="28">
        <f>L2944*Settings!$C$7</f>
        <v/>
      </c>
      <c r="T2944" s="34">
        <f>O2944+P2944+Q2944+R2944</f>
        <v/>
      </c>
      <c r="U2944" s="34">
        <f>N2944+T2944</f>
        <v/>
      </c>
      <c r="V2944" s="33">
        <f>N2944/S2944</f>
        <v/>
      </c>
      <c r="W2944" s="33">
        <f>T2944/S2944</f>
        <v/>
      </c>
      <c r="X2944" s="33">
        <f>U2944/S2944</f>
        <v/>
      </c>
      <c r="Y2944" s="4">
        <f>IF(T2944&gt;0,1,0)</f>
        <v/>
      </c>
      <c r="Z2944" s="4">
        <f>INDEX('Job Evaluation'!$I$5:$I$40,MATCH(G2944,'Job Evaluation'!$A$5:$A$40,0))</f>
        <v/>
      </c>
      <c r="AA2944" s="4">
        <f>SUMPRODUCT(($C$2:$C$3444=C2944)*($X$2:$X$3444&lt;X2944))+SUMPRODUCT(($C$2:C2944=C2944)*($X$2:X2944=X2944))</f>
        <v/>
      </c>
      <c r="AB2944" s="4">
        <f>MIN(4,INT((AA2944-1)*4/COUNTIF($C$2:$C$3444,C2944))+1)</f>
        <v/>
      </c>
    </row>
    <row r="2945">
      <c r="A2945" s="5" t="inlineStr">
        <is>
          <t>W03423</t>
        </is>
      </c>
      <c r="B2945" s="5" t="inlineStr">
        <is>
          <t>DE · Munich</t>
        </is>
      </c>
      <c r="C2945" s="5" t="inlineStr">
        <is>
          <t>DE</t>
        </is>
      </c>
      <c r="D2945" s="5" t="inlineStr">
        <is>
          <t>Munich</t>
        </is>
      </c>
      <c r="E2945" s="5" t="inlineStr">
        <is>
          <t>Operations</t>
        </is>
      </c>
      <c r="F2945" s="5" t="inlineStr">
        <is>
          <t>L4</t>
        </is>
      </c>
      <c r="G2945" s="5" t="inlineStr">
        <is>
          <t>Operations L4</t>
        </is>
      </c>
      <c r="H2945" s="5" t="inlineStr">
        <is>
          <t>M</t>
        </is>
      </c>
      <c r="I2945" s="5" t="inlineStr">
        <is>
          <t>Permanent</t>
        </is>
      </c>
      <c r="J2945" s="5" t="inlineStr">
        <is>
          <t>Hybrid</t>
        </is>
      </c>
      <c r="K2945" s="5" t="n">
        <v>1</v>
      </c>
      <c r="L2945" s="5" t="n">
        <v>40</v>
      </c>
      <c r="M2945" s="5" t="n">
        <v>2</v>
      </c>
      <c r="N2945" s="41" t="n">
        <v>75450</v>
      </c>
      <c r="O2945" s="41" t="n">
        <v>2900</v>
      </c>
      <c r="P2945" s="41" t="n">
        <v>0</v>
      </c>
      <c r="Q2945" s="41" t="n">
        <v>0</v>
      </c>
      <c r="R2945" s="41" t="n">
        <v>0</v>
      </c>
      <c r="S2945" s="28">
        <f>L2945*Settings!$C$7</f>
        <v/>
      </c>
      <c r="T2945" s="34">
        <f>O2945+P2945+Q2945+R2945</f>
        <v/>
      </c>
      <c r="U2945" s="34">
        <f>N2945+T2945</f>
        <v/>
      </c>
      <c r="V2945" s="33">
        <f>N2945/S2945</f>
        <v/>
      </c>
      <c r="W2945" s="33">
        <f>T2945/S2945</f>
        <v/>
      </c>
      <c r="X2945" s="33">
        <f>U2945/S2945</f>
        <v/>
      </c>
      <c r="Y2945" s="4">
        <f>IF(T2945&gt;0,1,0)</f>
        <v/>
      </c>
      <c r="Z2945" s="4">
        <f>INDEX('Job Evaluation'!$I$5:$I$40,MATCH(G2945,'Job Evaluation'!$A$5:$A$40,0))</f>
        <v/>
      </c>
      <c r="AA2945" s="4">
        <f>SUMPRODUCT(($C$2:$C$3444=C2945)*($X$2:$X$3444&lt;X2945))+SUMPRODUCT(($C$2:C2945=C2945)*($X$2:X2945=X2945))</f>
        <v/>
      </c>
      <c r="AB2945" s="4">
        <f>MIN(4,INT((AA2945-1)*4/COUNTIF($C$2:$C$3444,C2945))+1)</f>
        <v/>
      </c>
    </row>
    <row r="2946">
      <c r="A2946" s="5" t="inlineStr">
        <is>
          <t>W03424</t>
        </is>
      </c>
      <c r="B2946" s="5" t="inlineStr">
        <is>
          <t>ES · Barcelona</t>
        </is>
      </c>
      <c r="C2946" s="5" t="inlineStr">
        <is>
          <t>ES</t>
        </is>
      </c>
      <c r="D2946" s="5" t="inlineStr">
        <is>
          <t>Barcelona</t>
        </is>
      </c>
      <c r="E2946" s="5" t="inlineStr">
        <is>
          <t>Customer Service</t>
        </is>
      </c>
      <c r="F2946" s="5" t="inlineStr">
        <is>
          <t>L4</t>
        </is>
      </c>
      <c r="G2946" s="5" t="inlineStr">
        <is>
          <t>Customer Service L4</t>
        </is>
      </c>
      <c r="H2946" s="5" t="inlineStr">
        <is>
          <t>F</t>
        </is>
      </c>
      <c r="I2946" s="5" t="inlineStr">
        <is>
          <t>Permanent</t>
        </is>
      </c>
      <c r="J2946" s="5" t="inlineStr">
        <is>
          <t>Hybrid</t>
        </is>
      </c>
      <c r="K2946" s="5" t="n">
        <v>1</v>
      </c>
      <c r="L2946" s="5" t="n">
        <v>40</v>
      </c>
      <c r="M2946" s="5" t="n">
        <v>5</v>
      </c>
      <c r="N2946" s="41" t="n">
        <v>46850</v>
      </c>
      <c r="O2946" s="41" t="n">
        <v>5860</v>
      </c>
      <c r="P2946" s="41" t="n">
        <v>0</v>
      </c>
      <c r="Q2946" s="41" t="n">
        <v>0</v>
      </c>
      <c r="R2946" s="41" t="n">
        <v>0</v>
      </c>
      <c r="S2946" s="28">
        <f>L2946*Settings!$C$7</f>
        <v/>
      </c>
      <c r="T2946" s="34">
        <f>O2946+P2946+Q2946+R2946</f>
        <v/>
      </c>
      <c r="U2946" s="34">
        <f>N2946+T2946</f>
        <v/>
      </c>
      <c r="V2946" s="33">
        <f>N2946/S2946</f>
        <v/>
      </c>
      <c r="W2946" s="33">
        <f>T2946/S2946</f>
        <v/>
      </c>
      <c r="X2946" s="33">
        <f>U2946/S2946</f>
        <v/>
      </c>
      <c r="Y2946" s="4">
        <f>IF(T2946&gt;0,1,0)</f>
        <v/>
      </c>
      <c r="Z2946" s="4">
        <f>INDEX('Job Evaluation'!$I$5:$I$40,MATCH(G2946,'Job Evaluation'!$A$5:$A$40,0))</f>
        <v/>
      </c>
      <c r="AA2946" s="4">
        <f>SUMPRODUCT(($C$2:$C$3444=C2946)*($X$2:$X$3444&lt;X2946))+SUMPRODUCT(($C$2:C2946=C2946)*($X$2:X2946=X2946))</f>
        <v/>
      </c>
      <c r="AB2946" s="4">
        <f>MIN(4,INT((AA2946-1)*4/COUNTIF($C$2:$C$3444,C2946))+1)</f>
        <v/>
      </c>
    </row>
    <row r="2947">
      <c r="A2947" s="5" t="inlineStr">
        <is>
          <t>W03425</t>
        </is>
      </c>
      <c r="B2947" s="5" t="inlineStr">
        <is>
          <t>IT · Milan</t>
        </is>
      </c>
      <c r="C2947" s="5" t="inlineStr">
        <is>
          <t>IT</t>
        </is>
      </c>
      <c r="D2947" s="5" t="inlineStr">
        <is>
          <t>Milan</t>
        </is>
      </c>
      <c r="E2947" s="5" t="inlineStr">
        <is>
          <t>Tech</t>
        </is>
      </c>
      <c r="F2947" s="5" t="inlineStr">
        <is>
          <t>L5</t>
        </is>
      </c>
      <c r="G2947" s="5" t="inlineStr">
        <is>
          <t>Tech L5</t>
        </is>
      </c>
      <c r="H2947" s="5" t="inlineStr">
        <is>
          <t>M</t>
        </is>
      </c>
      <c r="I2947" s="5" t="inlineStr">
        <is>
          <t>Permanent</t>
        </is>
      </c>
      <c r="J2947" s="5" t="inlineStr">
        <is>
          <t>Hybrid</t>
        </is>
      </c>
      <c r="K2947" s="5" t="n">
        <v>1</v>
      </c>
      <c r="L2947" s="5" t="n">
        <v>40</v>
      </c>
      <c r="M2947" s="5" t="n">
        <v>4</v>
      </c>
      <c r="N2947" s="41" t="n">
        <v>93350</v>
      </c>
      <c r="O2947" s="41" t="n">
        <v>13980</v>
      </c>
      <c r="P2947" s="41" t="n">
        <v>0</v>
      </c>
      <c r="Q2947" s="41" t="n">
        <v>0</v>
      </c>
      <c r="R2947" s="41" t="n">
        <v>6000</v>
      </c>
      <c r="S2947" s="28">
        <f>L2947*Settings!$C$7</f>
        <v/>
      </c>
      <c r="T2947" s="34">
        <f>O2947+P2947+Q2947+R2947</f>
        <v/>
      </c>
      <c r="U2947" s="34">
        <f>N2947+T2947</f>
        <v/>
      </c>
      <c r="V2947" s="33">
        <f>N2947/S2947</f>
        <v/>
      </c>
      <c r="W2947" s="33">
        <f>T2947/S2947</f>
        <v/>
      </c>
      <c r="X2947" s="33">
        <f>U2947/S2947</f>
        <v/>
      </c>
      <c r="Y2947" s="4">
        <f>IF(T2947&gt;0,1,0)</f>
        <v/>
      </c>
      <c r="Z2947" s="4">
        <f>INDEX('Job Evaluation'!$I$5:$I$40,MATCH(G2947,'Job Evaluation'!$A$5:$A$40,0))</f>
        <v/>
      </c>
      <c r="AA2947" s="4">
        <f>SUMPRODUCT(($C$2:$C$3444=C2947)*($X$2:$X$3444&lt;X2947))+SUMPRODUCT(($C$2:C2947=C2947)*($X$2:X2947=X2947))</f>
        <v/>
      </c>
      <c r="AB2947" s="4">
        <f>MIN(4,INT((AA2947-1)*4/COUNTIF($C$2:$C$3444,C2947))+1)</f>
        <v/>
      </c>
    </row>
    <row r="2948">
      <c r="A2948" s="5" t="inlineStr">
        <is>
          <t>W03426</t>
        </is>
      </c>
      <c r="B2948" s="5" t="inlineStr">
        <is>
          <t>IT · Milan</t>
        </is>
      </c>
      <c r="C2948" s="5" t="inlineStr">
        <is>
          <t>IT</t>
        </is>
      </c>
      <c r="D2948" s="5" t="inlineStr">
        <is>
          <t>Milan</t>
        </is>
      </c>
      <c r="E2948" s="5" t="inlineStr">
        <is>
          <t>Operations</t>
        </is>
      </c>
      <c r="F2948" s="5" t="inlineStr">
        <is>
          <t>L2</t>
        </is>
      </c>
      <c r="G2948" s="5" t="inlineStr">
        <is>
          <t>Operations L2</t>
        </is>
      </c>
      <c r="H2948" s="5" t="inlineStr">
        <is>
          <t>F</t>
        </is>
      </c>
      <c r="I2948" s="5" t="inlineStr">
        <is>
          <t>Permanent</t>
        </is>
      </c>
      <c r="J2948" s="5" t="inlineStr">
        <is>
          <t>Hybrid</t>
        </is>
      </c>
      <c r="K2948" s="5" t="n">
        <v>0.8</v>
      </c>
      <c r="L2948" s="5" t="n">
        <v>32</v>
      </c>
      <c r="M2948" s="5" t="n">
        <v>2</v>
      </c>
      <c r="N2948" s="41" t="n">
        <v>22640</v>
      </c>
      <c r="O2948" s="41" t="n">
        <v>0</v>
      </c>
      <c r="P2948" s="41" t="n">
        <v>0</v>
      </c>
      <c r="Q2948" s="41" t="n">
        <v>0</v>
      </c>
      <c r="R2948" s="41" t="n">
        <v>0</v>
      </c>
      <c r="S2948" s="28">
        <f>L2948*Settings!$C$7</f>
        <v/>
      </c>
      <c r="T2948" s="34">
        <f>O2948+P2948+Q2948+R2948</f>
        <v/>
      </c>
      <c r="U2948" s="34">
        <f>N2948+T2948</f>
        <v/>
      </c>
      <c r="V2948" s="33">
        <f>N2948/S2948</f>
        <v/>
      </c>
      <c r="W2948" s="33">
        <f>T2948/S2948</f>
        <v/>
      </c>
      <c r="X2948" s="33">
        <f>U2948/S2948</f>
        <v/>
      </c>
      <c r="Y2948" s="4">
        <f>IF(T2948&gt;0,1,0)</f>
        <v/>
      </c>
      <c r="Z2948" s="4">
        <f>INDEX('Job Evaluation'!$I$5:$I$40,MATCH(G2948,'Job Evaluation'!$A$5:$A$40,0))</f>
        <v/>
      </c>
      <c r="AA2948" s="4">
        <f>SUMPRODUCT(($C$2:$C$3444=C2948)*($X$2:$X$3444&lt;X2948))+SUMPRODUCT(($C$2:C2948=C2948)*($X$2:X2948=X2948))</f>
        <v/>
      </c>
      <c r="AB2948" s="4">
        <f>MIN(4,INT((AA2948-1)*4/COUNTIF($C$2:$C$3444,C2948))+1)</f>
        <v/>
      </c>
    </row>
    <row r="2949">
      <c r="A2949" s="5" t="inlineStr">
        <is>
          <t>W03427</t>
        </is>
      </c>
      <c r="B2949" s="5" t="inlineStr">
        <is>
          <t>IT · Milan</t>
        </is>
      </c>
      <c r="C2949" s="5" t="inlineStr">
        <is>
          <t>IT</t>
        </is>
      </c>
      <c r="D2949" s="5" t="inlineStr">
        <is>
          <t>Milan</t>
        </is>
      </c>
      <c r="E2949" s="5" t="inlineStr">
        <is>
          <t>Operations</t>
        </is>
      </c>
      <c r="F2949" s="5" t="inlineStr">
        <is>
          <t>L3</t>
        </is>
      </c>
      <c r="G2949" s="5" t="inlineStr">
        <is>
          <t>Operations L3</t>
        </is>
      </c>
      <c r="H2949" s="5" t="inlineStr">
        <is>
          <t>F</t>
        </is>
      </c>
      <c r="I2949" s="5" t="inlineStr">
        <is>
          <t>Permanent</t>
        </is>
      </c>
      <c r="J2949" s="5" t="inlineStr">
        <is>
          <t>Remote</t>
        </is>
      </c>
      <c r="K2949" s="5" t="n">
        <v>0.8</v>
      </c>
      <c r="L2949" s="5" t="n">
        <v>32</v>
      </c>
      <c r="M2949" s="5" t="n">
        <v>5</v>
      </c>
      <c r="N2949" s="41" t="n">
        <v>27960</v>
      </c>
      <c r="O2949" s="41" t="n">
        <v>2260</v>
      </c>
      <c r="P2949" s="41" t="n">
        <v>0</v>
      </c>
      <c r="Q2949" s="41" t="n">
        <v>0</v>
      </c>
      <c r="R2949" s="41" t="n">
        <v>0</v>
      </c>
      <c r="S2949" s="28">
        <f>L2949*Settings!$C$7</f>
        <v/>
      </c>
      <c r="T2949" s="34">
        <f>O2949+P2949+Q2949+R2949</f>
        <v/>
      </c>
      <c r="U2949" s="34">
        <f>N2949+T2949</f>
        <v/>
      </c>
      <c r="V2949" s="33">
        <f>N2949/S2949</f>
        <v/>
      </c>
      <c r="W2949" s="33">
        <f>T2949/S2949</f>
        <v/>
      </c>
      <c r="X2949" s="33">
        <f>U2949/S2949</f>
        <v/>
      </c>
      <c r="Y2949" s="4">
        <f>IF(T2949&gt;0,1,0)</f>
        <v/>
      </c>
      <c r="Z2949" s="4">
        <f>INDEX('Job Evaluation'!$I$5:$I$40,MATCH(G2949,'Job Evaluation'!$A$5:$A$40,0))</f>
        <v/>
      </c>
      <c r="AA2949" s="4">
        <f>SUMPRODUCT(($C$2:$C$3444=C2949)*($X$2:$X$3444&lt;X2949))+SUMPRODUCT(($C$2:C2949=C2949)*($X$2:X2949=X2949))</f>
        <v/>
      </c>
      <c r="AB2949" s="4">
        <f>MIN(4,INT((AA2949-1)*4/COUNTIF($C$2:$C$3444,C2949))+1)</f>
        <v/>
      </c>
    </row>
    <row r="2950">
      <c r="A2950" s="5" t="inlineStr">
        <is>
          <t>W03428</t>
        </is>
      </c>
      <c r="B2950" s="5" t="inlineStr">
        <is>
          <t>DE · Munich</t>
        </is>
      </c>
      <c r="C2950" s="5" t="inlineStr">
        <is>
          <t>DE</t>
        </is>
      </c>
      <c r="D2950" s="5" t="inlineStr">
        <is>
          <t>Munich</t>
        </is>
      </c>
      <c r="E2950" s="5" t="inlineStr">
        <is>
          <t>Customer Service</t>
        </is>
      </c>
      <c r="F2950" s="5" t="inlineStr">
        <is>
          <t>L1</t>
        </is>
      </c>
      <c r="G2950" s="5" t="inlineStr">
        <is>
          <t>Customer Service L1</t>
        </is>
      </c>
      <c r="H2950" s="5" t="inlineStr">
        <is>
          <t>M</t>
        </is>
      </c>
      <c r="I2950" s="5" t="inlineStr">
        <is>
          <t>Permanent</t>
        </is>
      </c>
      <c r="J2950" s="5" t="inlineStr">
        <is>
          <t>Hybrid</t>
        </is>
      </c>
      <c r="K2950" s="5" t="n">
        <v>1</v>
      </c>
      <c r="L2950" s="5" t="n">
        <v>40</v>
      </c>
      <c r="M2950" s="5" t="n">
        <v>4</v>
      </c>
      <c r="N2950" s="41" t="n">
        <v>34650</v>
      </c>
      <c r="O2950" s="41" t="n">
        <v>0</v>
      </c>
      <c r="P2950" s="41" t="n">
        <v>0</v>
      </c>
      <c r="Q2950" s="41" t="n">
        <v>0</v>
      </c>
      <c r="R2950" s="41" t="n">
        <v>0</v>
      </c>
      <c r="S2950" s="28">
        <f>L2950*Settings!$C$7</f>
        <v/>
      </c>
      <c r="T2950" s="34">
        <f>O2950+P2950+Q2950+R2950</f>
        <v/>
      </c>
      <c r="U2950" s="34">
        <f>N2950+T2950</f>
        <v/>
      </c>
      <c r="V2950" s="33">
        <f>N2950/S2950</f>
        <v/>
      </c>
      <c r="W2950" s="33">
        <f>T2950/S2950</f>
        <v/>
      </c>
      <c r="X2950" s="33">
        <f>U2950/S2950</f>
        <v/>
      </c>
      <c r="Y2950" s="4">
        <f>IF(T2950&gt;0,1,0)</f>
        <v/>
      </c>
      <c r="Z2950" s="4">
        <f>INDEX('Job Evaluation'!$I$5:$I$40,MATCH(G2950,'Job Evaluation'!$A$5:$A$40,0))</f>
        <v/>
      </c>
      <c r="AA2950" s="4">
        <f>SUMPRODUCT(($C$2:$C$3444=C2950)*($X$2:$X$3444&lt;X2950))+SUMPRODUCT(($C$2:C2950=C2950)*($X$2:X2950=X2950))</f>
        <v/>
      </c>
      <c r="AB2950" s="4">
        <f>MIN(4,INT((AA2950-1)*4/COUNTIF($C$2:$C$3444,C2950))+1)</f>
        <v/>
      </c>
    </row>
    <row r="2951">
      <c r="A2951" s="5" t="inlineStr">
        <is>
          <t>W03429</t>
        </is>
      </c>
      <c r="B2951" s="5" t="inlineStr">
        <is>
          <t>ES · Barcelona</t>
        </is>
      </c>
      <c r="C2951" s="5" t="inlineStr">
        <is>
          <t>ES</t>
        </is>
      </c>
      <c r="D2951" s="5" t="inlineStr">
        <is>
          <t>Barcelona</t>
        </is>
      </c>
      <c r="E2951" s="5" t="inlineStr">
        <is>
          <t>Operations</t>
        </is>
      </c>
      <c r="F2951" s="5" t="inlineStr">
        <is>
          <t>L2</t>
        </is>
      </c>
      <c r="G2951" s="5" t="inlineStr">
        <is>
          <t>Operations L2</t>
        </is>
      </c>
      <c r="H2951" s="5" t="inlineStr">
        <is>
          <t>F</t>
        </is>
      </c>
      <c r="I2951" s="5" t="inlineStr">
        <is>
          <t>Permanent</t>
        </is>
      </c>
      <c r="J2951" s="5" t="inlineStr">
        <is>
          <t>Hybrid</t>
        </is>
      </c>
      <c r="K2951" s="5" t="n">
        <v>1</v>
      </c>
      <c r="L2951" s="5" t="n">
        <v>40</v>
      </c>
      <c r="M2951" s="5" t="n">
        <v>2</v>
      </c>
      <c r="N2951" s="41" t="n">
        <v>27650</v>
      </c>
      <c r="O2951" s="41" t="n">
        <v>0</v>
      </c>
      <c r="P2951" s="41" t="n">
        <v>0</v>
      </c>
      <c r="Q2951" s="41" t="n">
        <v>0</v>
      </c>
      <c r="R2951" s="41" t="n">
        <v>0</v>
      </c>
      <c r="S2951" s="28">
        <f>L2951*Settings!$C$7</f>
        <v/>
      </c>
      <c r="T2951" s="34">
        <f>O2951+P2951+Q2951+R2951</f>
        <v/>
      </c>
      <c r="U2951" s="34">
        <f>N2951+T2951</f>
        <v/>
      </c>
      <c r="V2951" s="33">
        <f>N2951/S2951</f>
        <v/>
      </c>
      <c r="W2951" s="33">
        <f>T2951/S2951</f>
        <v/>
      </c>
      <c r="X2951" s="33">
        <f>U2951/S2951</f>
        <v/>
      </c>
      <c r="Y2951" s="4">
        <f>IF(T2951&gt;0,1,0)</f>
        <v/>
      </c>
      <c r="Z2951" s="4">
        <f>INDEX('Job Evaluation'!$I$5:$I$40,MATCH(G2951,'Job Evaluation'!$A$5:$A$40,0))</f>
        <v/>
      </c>
      <c r="AA2951" s="4">
        <f>SUMPRODUCT(($C$2:$C$3444=C2951)*($X$2:$X$3444&lt;X2951))+SUMPRODUCT(($C$2:C2951=C2951)*($X$2:X2951=X2951))</f>
        <v/>
      </c>
      <c r="AB2951" s="4">
        <f>MIN(4,INT((AA2951-1)*4/COUNTIF($C$2:$C$3444,C2951))+1)</f>
        <v/>
      </c>
    </row>
    <row r="2952">
      <c r="A2952" s="5" t="inlineStr">
        <is>
          <t>W03431</t>
        </is>
      </c>
      <c r="B2952" s="5" t="inlineStr">
        <is>
          <t>PL · Kraków</t>
        </is>
      </c>
      <c r="C2952" s="5" t="inlineStr">
        <is>
          <t>PL</t>
        </is>
      </c>
      <c r="D2952" s="5" t="inlineStr">
        <is>
          <t>Krakow</t>
        </is>
      </c>
      <c r="E2952" s="5" t="inlineStr">
        <is>
          <t>HR</t>
        </is>
      </c>
      <c r="F2952" s="5" t="inlineStr">
        <is>
          <t>L3</t>
        </is>
      </c>
      <c r="G2952" s="5" t="inlineStr">
        <is>
          <t>HR L3</t>
        </is>
      </c>
      <c r="H2952" s="5" t="inlineStr">
        <is>
          <t>F</t>
        </is>
      </c>
      <c r="I2952" s="5" t="inlineStr">
        <is>
          <t>Permanent</t>
        </is>
      </c>
      <c r="J2952" s="5" t="inlineStr">
        <is>
          <t>Hybrid</t>
        </is>
      </c>
      <c r="K2952" s="5" t="n">
        <v>1</v>
      </c>
      <c r="L2952" s="5" t="n">
        <v>40</v>
      </c>
      <c r="M2952" s="5" t="n">
        <v>3</v>
      </c>
      <c r="N2952" s="41" t="n">
        <v>36600</v>
      </c>
      <c r="O2952" s="41" t="n">
        <v>2040</v>
      </c>
      <c r="P2952" s="41" t="n">
        <v>0</v>
      </c>
      <c r="Q2952" s="41" t="n">
        <v>0</v>
      </c>
      <c r="R2952" s="41" t="n">
        <v>0</v>
      </c>
      <c r="S2952" s="28">
        <f>L2952*Settings!$C$7</f>
        <v/>
      </c>
      <c r="T2952" s="34">
        <f>O2952+P2952+Q2952+R2952</f>
        <v/>
      </c>
      <c r="U2952" s="34">
        <f>N2952+T2952</f>
        <v/>
      </c>
      <c r="V2952" s="33">
        <f>N2952/S2952</f>
        <v/>
      </c>
      <c r="W2952" s="33">
        <f>T2952/S2952</f>
        <v/>
      </c>
      <c r="X2952" s="33">
        <f>U2952/S2952</f>
        <v/>
      </c>
      <c r="Y2952" s="4">
        <f>IF(T2952&gt;0,1,0)</f>
        <v/>
      </c>
      <c r="Z2952" s="4">
        <f>INDEX('Job Evaluation'!$I$5:$I$40,MATCH(G2952,'Job Evaluation'!$A$5:$A$40,0))</f>
        <v/>
      </c>
      <c r="AA2952" s="4">
        <f>SUMPRODUCT(($C$2:$C$3444=C2952)*($X$2:$X$3444&lt;X2952))+SUMPRODUCT(($C$2:C2952=C2952)*($X$2:X2952=X2952))</f>
        <v/>
      </c>
      <c r="AB2952" s="4">
        <f>MIN(4,INT((AA2952-1)*4/COUNTIF($C$2:$C$3444,C2952))+1)</f>
        <v/>
      </c>
    </row>
    <row r="2953">
      <c r="A2953" s="5" t="inlineStr">
        <is>
          <t>W03432</t>
        </is>
      </c>
      <c r="B2953" s="5" t="inlineStr">
        <is>
          <t>IT · Milan</t>
        </is>
      </c>
      <c r="C2953" s="5" t="inlineStr">
        <is>
          <t>IT</t>
        </is>
      </c>
      <c r="D2953" s="5" t="inlineStr">
        <is>
          <t>Milan</t>
        </is>
      </c>
      <c r="E2953" s="5" t="inlineStr">
        <is>
          <t>Tech</t>
        </is>
      </c>
      <c r="F2953" s="5" t="inlineStr">
        <is>
          <t>L1</t>
        </is>
      </c>
      <c r="G2953" s="5" t="inlineStr">
        <is>
          <t>Tech L1</t>
        </is>
      </c>
      <c r="H2953" s="5" t="inlineStr">
        <is>
          <t>F</t>
        </is>
      </c>
      <c r="I2953" s="5" t="inlineStr">
        <is>
          <t>Permanent</t>
        </is>
      </c>
      <c r="J2953" s="5" t="inlineStr">
        <is>
          <t>Hybrid</t>
        </is>
      </c>
      <c r="K2953" s="5" t="n">
        <v>1</v>
      </c>
      <c r="L2953" s="5" t="n">
        <v>40</v>
      </c>
      <c r="M2953" s="5" t="n">
        <v>5</v>
      </c>
      <c r="N2953" s="41" t="n">
        <v>35650</v>
      </c>
      <c r="O2953" s="41" t="n">
        <v>0</v>
      </c>
      <c r="P2953" s="41" t="n">
        <v>0</v>
      </c>
      <c r="Q2953" s="41" t="n">
        <v>0</v>
      </c>
      <c r="R2953" s="41" t="n">
        <v>0</v>
      </c>
      <c r="S2953" s="28">
        <f>L2953*Settings!$C$7</f>
        <v/>
      </c>
      <c r="T2953" s="34">
        <f>O2953+P2953+Q2953+R2953</f>
        <v/>
      </c>
      <c r="U2953" s="34">
        <f>N2953+T2953</f>
        <v/>
      </c>
      <c r="V2953" s="33">
        <f>N2953/S2953</f>
        <v/>
      </c>
      <c r="W2953" s="33">
        <f>T2953/S2953</f>
        <v/>
      </c>
      <c r="X2953" s="33">
        <f>U2953/S2953</f>
        <v/>
      </c>
      <c r="Y2953" s="4">
        <f>IF(T2953&gt;0,1,0)</f>
        <v/>
      </c>
      <c r="Z2953" s="4">
        <f>INDEX('Job Evaluation'!$I$5:$I$40,MATCH(G2953,'Job Evaluation'!$A$5:$A$40,0))</f>
        <v/>
      </c>
      <c r="AA2953" s="4">
        <f>SUMPRODUCT(($C$2:$C$3444=C2953)*($X$2:$X$3444&lt;X2953))+SUMPRODUCT(($C$2:C2953=C2953)*($X$2:X2953=X2953))</f>
        <v/>
      </c>
      <c r="AB2953" s="4">
        <f>MIN(4,INT((AA2953-1)*4/COUNTIF($C$2:$C$3444,C2953))+1)</f>
        <v/>
      </c>
    </row>
    <row r="2954">
      <c r="A2954" s="5" t="inlineStr">
        <is>
          <t>W03433</t>
        </is>
      </c>
      <c r="B2954" s="5" t="inlineStr">
        <is>
          <t>IT · Milan</t>
        </is>
      </c>
      <c r="C2954" s="5" t="inlineStr">
        <is>
          <t>IT</t>
        </is>
      </c>
      <c r="D2954" s="5" t="inlineStr">
        <is>
          <t>Milan</t>
        </is>
      </c>
      <c r="E2954" s="5" t="inlineStr">
        <is>
          <t>Customer Service</t>
        </is>
      </c>
      <c r="F2954" s="5" t="inlineStr">
        <is>
          <t>L5</t>
        </is>
      </c>
      <c r="G2954" s="5" t="inlineStr">
        <is>
          <t>Customer Service L5</t>
        </is>
      </c>
      <c r="H2954" s="5" t="inlineStr">
        <is>
          <t>M</t>
        </is>
      </c>
      <c r="I2954" s="5" t="inlineStr">
        <is>
          <t>Permanent</t>
        </is>
      </c>
      <c r="J2954" s="5" t="inlineStr">
        <is>
          <t>Hybrid</t>
        </is>
      </c>
      <c r="K2954" s="5" t="n">
        <v>1</v>
      </c>
      <c r="L2954" s="5" t="n">
        <v>40</v>
      </c>
      <c r="M2954" s="5" t="n">
        <v>3</v>
      </c>
      <c r="N2954" s="41" t="n">
        <v>68900</v>
      </c>
      <c r="O2954" s="41" t="n">
        <v>8400</v>
      </c>
      <c r="P2954" s="41" t="n">
        <v>0</v>
      </c>
      <c r="Q2954" s="41" t="n">
        <v>0</v>
      </c>
      <c r="R2954" s="41" t="n">
        <v>6000</v>
      </c>
      <c r="S2954" s="28">
        <f>L2954*Settings!$C$7</f>
        <v/>
      </c>
      <c r="T2954" s="34">
        <f>O2954+P2954+Q2954+R2954</f>
        <v/>
      </c>
      <c r="U2954" s="34">
        <f>N2954+T2954</f>
        <v/>
      </c>
      <c r="V2954" s="33">
        <f>N2954/S2954</f>
        <v/>
      </c>
      <c r="W2954" s="33">
        <f>T2954/S2954</f>
        <v/>
      </c>
      <c r="X2954" s="33">
        <f>U2954/S2954</f>
        <v/>
      </c>
      <c r="Y2954" s="4">
        <f>IF(T2954&gt;0,1,0)</f>
        <v/>
      </c>
      <c r="Z2954" s="4">
        <f>INDEX('Job Evaluation'!$I$5:$I$40,MATCH(G2954,'Job Evaluation'!$A$5:$A$40,0))</f>
        <v/>
      </c>
      <c r="AA2954" s="4">
        <f>SUMPRODUCT(($C$2:$C$3444=C2954)*($X$2:$X$3444&lt;X2954))+SUMPRODUCT(($C$2:C2954=C2954)*($X$2:X2954=X2954))</f>
        <v/>
      </c>
      <c r="AB2954" s="4">
        <f>MIN(4,INT((AA2954-1)*4/COUNTIF($C$2:$C$3444,C2954))+1)</f>
        <v/>
      </c>
    </row>
    <row r="2955">
      <c r="A2955" s="5" t="inlineStr">
        <is>
          <t>W03434</t>
        </is>
      </c>
      <c r="B2955" s="5" t="inlineStr">
        <is>
          <t>PL · Kraków</t>
        </is>
      </c>
      <c r="C2955" s="5" t="inlineStr">
        <is>
          <t>PL</t>
        </is>
      </c>
      <c r="D2955" s="5" t="inlineStr">
        <is>
          <t>Krakow</t>
        </is>
      </c>
      <c r="E2955" s="5" t="inlineStr">
        <is>
          <t>Finance</t>
        </is>
      </c>
      <c r="F2955" s="5" t="inlineStr">
        <is>
          <t>L1</t>
        </is>
      </c>
      <c r="G2955" s="5" t="inlineStr">
        <is>
          <t>Finance L1</t>
        </is>
      </c>
      <c r="H2955" s="5" t="inlineStr">
        <is>
          <t>M</t>
        </is>
      </c>
      <c r="I2955" s="5" t="inlineStr">
        <is>
          <t>Permanent</t>
        </is>
      </c>
      <c r="J2955" s="5" t="inlineStr">
        <is>
          <t>Remote</t>
        </is>
      </c>
      <c r="K2955" s="5" t="n">
        <v>1</v>
      </c>
      <c r="L2955" s="5" t="n">
        <v>40</v>
      </c>
      <c r="M2955" s="5" t="n">
        <v>2</v>
      </c>
      <c r="N2955" s="41" t="n">
        <v>25200</v>
      </c>
      <c r="O2955" s="41" t="n">
        <v>0</v>
      </c>
      <c r="P2955" s="41" t="n">
        <v>0</v>
      </c>
      <c r="Q2955" s="41" t="n">
        <v>0</v>
      </c>
      <c r="R2955" s="41" t="n">
        <v>0</v>
      </c>
      <c r="S2955" s="28">
        <f>L2955*Settings!$C$7</f>
        <v/>
      </c>
      <c r="T2955" s="34">
        <f>O2955+P2955+Q2955+R2955</f>
        <v/>
      </c>
      <c r="U2955" s="34">
        <f>N2955+T2955</f>
        <v/>
      </c>
      <c r="V2955" s="33">
        <f>N2955/S2955</f>
        <v/>
      </c>
      <c r="W2955" s="33">
        <f>T2955/S2955</f>
        <v/>
      </c>
      <c r="X2955" s="33">
        <f>U2955/S2955</f>
        <v/>
      </c>
      <c r="Y2955" s="4">
        <f>IF(T2955&gt;0,1,0)</f>
        <v/>
      </c>
      <c r="Z2955" s="4">
        <f>INDEX('Job Evaluation'!$I$5:$I$40,MATCH(G2955,'Job Evaluation'!$A$5:$A$40,0))</f>
        <v/>
      </c>
      <c r="AA2955" s="4">
        <f>SUMPRODUCT(($C$2:$C$3444=C2955)*($X$2:$X$3444&lt;X2955))+SUMPRODUCT(($C$2:C2955=C2955)*($X$2:X2955=X2955))</f>
        <v/>
      </c>
      <c r="AB2955" s="4">
        <f>MIN(4,INT((AA2955-1)*4/COUNTIF($C$2:$C$3444,C2955))+1)</f>
        <v/>
      </c>
    </row>
    <row r="2956">
      <c r="A2956" s="5" t="inlineStr">
        <is>
          <t>W03436</t>
        </is>
      </c>
      <c r="B2956" s="5" t="inlineStr">
        <is>
          <t>IT · Milan</t>
        </is>
      </c>
      <c r="C2956" s="5" t="inlineStr">
        <is>
          <t>IT</t>
        </is>
      </c>
      <c r="D2956" s="5" t="inlineStr">
        <is>
          <t>Milan</t>
        </is>
      </c>
      <c r="E2956" s="5" t="inlineStr">
        <is>
          <t>HR</t>
        </is>
      </c>
      <c r="F2956" s="5" t="inlineStr">
        <is>
          <t>L2</t>
        </is>
      </c>
      <c r="G2956" s="5" t="inlineStr">
        <is>
          <t>HR L2</t>
        </is>
      </c>
      <c r="H2956" s="5" t="inlineStr">
        <is>
          <t>M</t>
        </is>
      </c>
      <c r="I2956" s="5" t="inlineStr">
        <is>
          <t>Permanent</t>
        </is>
      </c>
      <c r="J2956" s="5" t="inlineStr">
        <is>
          <t>Hybrid</t>
        </is>
      </c>
      <c r="K2956" s="5" t="n">
        <v>1</v>
      </c>
      <c r="L2956" s="5" t="n">
        <v>40</v>
      </c>
      <c r="M2956" s="5" t="n">
        <v>3</v>
      </c>
      <c r="N2956" s="41" t="n">
        <v>34100</v>
      </c>
      <c r="O2956" s="41" t="n">
        <v>0</v>
      </c>
      <c r="P2956" s="41" t="n">
        <v>0</v>
      </c>
      <c r="Q2956" s="41" t="n">
        <v>0</v>
      </c>
      <c r="R2956" s="41" t="n">
        <v>0</v>
      </c>
      <c r="S2956" s="28">
        <f>L2956*Settings!$C$7</f>
        <v/>
      </c>
      <c r="T2956" s="34">
        <f>O2956+P2956+Q2956+R2956</f>
        <v/>
      </c>
      <c r="U2956" s="34">
        <f>N2956+T2956</f>
        <v/>
      </c>
      <c r="V2956" s="33">
        <f>N2956/S2956</f>
        <v/>
      </c>
      <c r="W2956" s="33">
        <f>T2956/S2956</f>
        <v/>
      </c>
      <c r="X2956" s="33">
        <f>U2956/S2956</f>
        <v/>
      </c>
      <c r="Y2956" s="4">
        <f>IF(T2956&gt;0,1,0)</f>
        <v/>
      </c>
      <c r="Z2956" s="4">
        <f>INDEX('Job Evaluation'!$I$5:$I$40,MATCH(G2956,'Job Evaluation'!$A$5:$A$40,0))</f>
        <v/>
      </c>
      <c r="AA2956" s="4">
        <f>SUMPRODUCT(($C$2:$C$3444=C2956)*($X$2:$X$3444&lt;X2956))+SUMPRODUCT(($C$2:C2956=C2956)*($X$2:X2956=X2956))</f>
        <v/>
      </c>
      <c r="AB2956" s="4">
        <f>MIN(4,INT((AA2956-1)*4/COUNTIF($C$2:$C$3444,C2956))+1)</f>
        <v/>
      </c>
    </row>
    <row r="2957">
      <c r="A2957" s="5" t="inlineStr">
        <is>
          <t>W03437</t>
        </is>
      </c>
      <c r="B2957" s="5" t="inlineStr">
        <is>
          <t>ES · Barcelona</t>
        </is>
      </c>
      <c r="C2957" s="5" t="inlineStr">
        <is>
          <t>ES</t>
        </is>
      </c>
      <c r="D2957" s="5" t="inlineStr">
        <is>
          <t>Barcelona</t>
        </is>
      </c>
      <c r="E2957" s="5" t="inlineStr">
        <is>
          <t>Operations</t>
        </is>
      </c>
      <c r="F2957" s="5" t="inlineStr">
        <is>
          <t>L6</t>
        </is>
      </c>
      <c r="G2957" s="5" t="inlineStr">
        <is>
          <t>Operations L6</t>
        </is>
      </c>
      <c r="H2957" s="5" t="inlineStr">
        <is>
          <t>M</t>
        </is>
      </c>
      <c r="I2957" s="5" t="inlineStr">
        <is>
          <t>Permanent</t>
        </is>
      </c>
      <c r="J2957" s="5" t="inlineStr">
        <is>
          <t>Hybrid</t>
        </is>
      </c>
      <c r="K2957" s="5" t="n">
        <v>1</v>
      </c>
      <c r="L2957" s="5" t="n">
        <v>40</v>
      </c>
      <c r="M2957" s="5" t="n">
        <v>3</v>
      </c>
      <c r="N2957" s="41" t="n">
        <v>86000</v>
      </c>
      <c r="O2957" s="41" t="n">
        <v>18640</v>
      </c>
      <c r="P2957" s="41" t="n">
        <v>0</v>
      </c>
      <c r="Q2957" s="41" t="n">
        <v>0</v>
      </c>
      <c r="R2957" s="41" t="n">
        <v>5400</v>
      </c>
      <c r="S2957" s="28">
        <f>L2957*Settings!$C$7</f>
        <v/>
      </c>
      <c r="T2957" s="34">
        <f>O2957+P2957+Q2957+R2957</f>
        <v/>
      </c>
      <c r="U2957" s="34">
        <f>N2957+T2957</f>
        <v/>
      </c>
      <c r="V2957" s="33">
        <f>N2957/S2957</f>
        <v/>
      </c>
      <c r="W2957" s="33">
        <f>T2957/S2957</f>
        <v/>
      </c>
      <c r="X2957" s="33">
        <f>U2957/S2957</f>
        <v/>
      </c>
      <c r="Y2957" s="4">
        <f>IF(T2957&gt;0,1,0)</f>
        <v/>
      </c>
      <c r="Z2957" s="4">
        <f>INDEX('Job Evaluation'!$I$5:$I$40,MATCH(G2957,'Job Evaluation'!$A$5:$A$40,0))</f>
        <v/>
      </c>
      <c r="AA2957" s="4">
        <f>SUMPRODUCT(($C$2:$C$3444=C2957)*($X$2:$X$3444&lt;X2957))+SUMPRODUCT(($C$2:C2957=C2957)*($X$2:X2957=X2957))</f>
        <v/>
      </c>
      <c r="AB2957" s="4">
        <f>MIN(4,INT((AA2957-1)*4/COUNTIF($C$2:$C$3444,C2957))+1)</f>
        <v/>
      </c>
    </row>
    <row r="2958">
      <c r="A2958" s="5" t="inlineStr">
        <is>
          <t>W03438</t>
        </is>
      </c>
      <c r="B2958" s="5" t="inlineStr">
        <is>
          <t>ES · Barcelona</t>
        </is>
      </c>
      <c r="C2958" s="5" t="inlineStr">
        <is>
          <t>ES</t>
        </is>
      </c>
      <c r="D2958" s="5" t="inlineStr">
        <is>
          <t>Barcelona</t>
        </is>
      </c>
      <c r="E2958" s="5" t="inlineStr">
        <is>
          <t>HR</t>
        </is>
      </c>
      <c r="F2958" s="5" t="inlineStr">
        <is>
          <t>L3</t>
        </is>
      </c>
      <c r="G2958" s="5" t="inlineStr">
        <is>
          <t>HR L3</t>
        </is>
      </c>
      <c r="H2958" s="5" t="inlineStr">
        <is>
          <t>M</t>
        </is>
      </c>
      <c r="I2958" s="5" t="inlineStr">
        <is>
          <t>Permanent</t>
        </is>
      </c>
      <c r="J2958" s="5" t="inlineStr">
        <is>
          <t>Onsite</t>
        </is>
      </c>
      <c r="K2958" s="5" t="n">
        <v>1</v>
      </c>
      <c r="L2958" s="5" t="n">
        <v>40</v>
      </c>
      <c r="M2958" s="5" t="n">
        <v>3</v>
      </c>
      <c r="N2958" s="41" t="n">
        <v>38500</v>
      </c>
      <c r="O2958" s="41" t="n">
        <v>1960</v>
      </c>
      <c r="P2958" s="41" t="n">
        <v>0</v>
      </c>
      <c r="Q2958" s="41" t="n">
        <v>0</v>
      </c>
      <c r="R2958" s="41" t="n">
        <v>0</v>
      </c>
      <c r="S2958" s="28">
        <f>L2958*Settings!$C$7</f>
        <v/>
      </c>
      <c r="T2958" s="34">
        <f>O2958+P2958+Q2958+R2958</f>
        <v/>
      </c>
      <c r="U2958" s="34">
        <f>N2958+T2958</f>
        <v/>
      </c>
      <c r="V2958" s="33">
        <f>N2958/S2958</f>
        <v/>
      </c>
      <c r="W2958" s="33">
        <f>T2958/S2958</f>
        <v/>
      </c>
      <c r="X2958" s="33">
        <f>U2958/S2958</f>
        <v/>
      </c>
      <c r="Y2958" s="4">
        <f>IF(T2958&gt;0,1,0)</f>
        <v/>
      </c>
      <c r="Z2958" s="4">
        <f>INDEX('Job Evaluation'!$I$5:$I$40,MATCH(G2958,'Job Evaluation'!$A$5:$A$40,0))</f>
        <v/>
      </c>
      <c r="AA2958" s="4">
        <f>SUMPRODUCT(($C$2:$C$3444=C2958)*($X$2:$X$3444&lt;X2958))+SUMPRODUCT(($C$2:C2958=C2958)*($X$2:X2958=X2958))</f>
        <v/>
      </c>
      <c r="AB2958" s="4">
        <f>MIN(4,INT((AA2958-1)*4/COUNTIF($C$2:$C$3444,C2958))+1)</f>
        <v/>
      </c>
    </row>
    <row r="2959">
      <c r="A2959" s="5" t="inlineStr">
        <is>
          <t>W03439</t>
        </is>
      </c>
      <c r="B2959" s="5" t="inlineStr">
        <is>
          <t>PL · Kraków</t>
        </is>
      </c>
      <c r="C2959" s="5" t="inlineStr">
        <is>
          <t>PL</t>
        </is>
      </c>
      <c r="D2959" s="5" t="inlineStr">
        <is>
          <t>Krakow</t>
        </is>
      </c>
      <c r="E2959" s="5" t="inlineStr">
        <is>
          <t>Operations</t>
        </is>
      </c>
      <c r="F2959" s="5" t="inlineStr">
        <is>
          <t>L2</t>
        </is>
      </c>
      <c r="G2959" s="5" t="inlineStr">
        <is>
          <t>Operations L2</t>
        </is>
      </c>
      <c r="H2959" s="5" t="inlineStr">
        <is>
          <t>M</t>
        </is>
      </c>
      <c r="I2959" s="5" t="inlineStr">
        <is>
          <t>Fixed-term</t>
        </is>
      </c>
      <c r="J2959" s="5" t="inlineStr">
        <is>
          <t>Remote</t>
        </is>
      </c>
      <c r="K2959" s="5" t="n">
        <v>1</v>
      </c>
      <c r="L2959" s="5" t="n">
        <v>40</v>
      </c>
      <c r="M2959" s="5" t="n">
        <v>3</v>
      </c>
      <c r="N2959" s="41" t="n">
        <v>29750</v>
      </c>
      <c r="O2959" s="41" t="n">
        <v>0</v>
      </c>
      <c r="P2959" s="41" t="n">
        <v>0</v>
      </c>
      <c r="Q2959" s="41" t="n">
        <v>0</v>
      </c>
      <c r="R2959" s="41" t="n">
        <v>0</v>
      </c>
      <c r="S2959" s="28">
        <f>L2959*Settings!$C$7</f>
        <v/>
      </c>
      <c r="T2959" s="34">
        <f>O2959+P2959+Q2959+R2959</f>
        <v/>
      </c>
      <c r="U2959" s="34">
        <f>N2959+T2959</f>
        <v/>
      </c>
      <c r="V2959" s="33">
        <f>N2959/S2959</f>
        <v/>
      </c>
      <c r="W2959" s="33">
        <f>T2959/S2959</f>
        <v/>
      </c>
      <c r="X2959" s="33">
        <f>U2959/S2959</f>
        <v/>
      </c>
      <c r="Y2959" s="4">
        <f>IF(T2959&gt;0,1,0)</f>
        <v/>
      </c>
      <c r="Z2959" s="4">
        <f>INDEX('Job Evaluation'!$I$5:$I$40,MATCH(G2959,'Job Evaluation'!$A$5:$A$40,0))</f>
        <v/>
      </c>
      <c r="AA2959" s="4">
        <f>SUMPRODUCT(($C$2:$C$3444=C2959)*($X$2:$X$3444&lt;X2959))+SUMPRODUCT(($C$2:C2959=C2959)*($X$2:X2959=X2959))</f>
        <v/>
      </c>
      <c r="AB2959" s="4">
        <f>MIN(4,INT((AA2959-1)*4/COUNTIF($C$2:$C$3444,C2959))+1)</f>
        <v/>
      </c>
    </row>
    <row r="2960">
      <c r="A2960" s="5" t="inlineStr">
        <is>
          <t>W03440</t>
        </is>
      </c>
      <c r="B2960" s="5" t="inlineStr">
        <is>
          <t>DE · Munich</t>
        </is>
      </c>
      <c r="C2960" s="5" t="inlineStr">
        <is>
          <t>DE</t>
        </is>
      </c>
      <c r="D2960" s="5" t="inlineStr">
        <is>
          <t>Munich</t>
        </is>
      </c>
      <c r="E2960" s="5" t="inlineStr">
        <is>
          <t>Finance</t>
        </is>
      </c>
      <c r="F2960" s="5" t="inlineStr">
        <is>
          <t>L1</t>
        </is>
      </c>
      <c r="G2960" s="5" t="inlineStr">
        <is>
          <t>Finance L1</t>
        </is>
      </c>
      <c r="H2960" s="5" t="inlineStr">
        <is>
          <t>F</t>
        </is>
      </c>
      <c r="I2960" s="5" t="inlineStr">
        <is>
          <t>Permanent</t>
        </is>
      </c>
      <c r="J2960" s="5" t="inlineStr">
        <is>
          <t>Onsite</t>
        </is>
      </c>
      <c r="K2960" s="5" t="n">
        <v>1</v>
      </c>
      <c r="L2960" s="5" t="n">
        <v>40</v>
      </c>
      <c r="M2960" s="5" t="n">
        <v>2</v>
      </c>
      <c r="N2960" s="41" t="n">
        <v>40600</v>
      </c>
      <c r="O2960" s="41" t="n">
        <v>0</v>
      </c>
      <c r="P2960" s="41" t="n">
        <v>0</v>
      </c>
      <c r="Q2960" s="41" t="n">
        <v>0</v>
      </c>
      <c r="R2960" s="41" t="n">
        <v>0</v>
      </c>
      <c r="S2960" s="28">
        <f>L2960*Settings!$C$7</f>
        <v/>
      </c>
      <c r="T2960" s="34">
        <f>O2960+P2960+Q2960+R2960</f>
        <v/>
      </c>
      <c r="U2960" s="34">
        <f>N2960+T2960</f>
        <v/>
      </c>
      <c r="V2960" s="33">
        <f>N2960/S2960</f>
        <v/>
      </c>
      <c r="W2960" s="33">
        <f>T2960/S2960</f>
        <v/>
      </c>
      <c r="X2960" s="33">
        <f>U2960/S2960</f>
        <v/>
      </c>
      <c r="Y2960" s="4">
        <f>IF(T2960&gt;0,1,0)</f>
        <v/>
      </c>
      <c r="Z2960" s="4">
        <f>INDEX('Job Evaluation'!$I$5:$I$40,MATCH(G2960,'Job Evaluation'!$A$5:$A$40,0))</f>
        <v/>
      </c>
      <c r="AA2960" s="4">
        <f>SUMPRODUCT(($C$2:$C$3444=C2960)*($X$2:$X$3444&lt;X2960))+SUMPRODUCT(($C$2:C2960=C2960)*($X$2:X2960=X2960))</f>
        <v/>
      </c>
      <c r="AB2960" s="4">
        <f>MIN(4,INT((AA2960-1)*4/COUNTIF($C$2:$C$3444,C2960))+1)</f>
        <v/>
      </c>
    </row>
    <row r="2961">
      <c r="A2961" s="5" t="inlineStr">
        <is>
          <t>W03441</t>
        </is>
      </c>
      <c r="B2961" s="5" t="inlineStr">
        <is>
          <t>PL · Kraków</t>
        </is>
      </c>
      <c r="C2961" s="5" t="inlineStr">
        <is>
          <t>PL</t>
        </is>
      </c>
      <c r="D2961" s="5" t="inlineStr">
        <is>
          <t>Krakow</t>
        </is>
      </c>
      <c r="E2961" s="5" t="inlineStr">
        <is>
          <t>Tech</t>
        </is>
      </c>
      <c r="F2961" s="5" t="inlineStr">
        <is>
          <t>L5</t>
        </is>
      </c>
      <c r="G2961" s="5" t="inlineStr">
        <is>
          <t>Tech L5</t>
        </is>
      </c>
      <c r="H2961" s="5" t="inlineStr">
        <is>
          <t>F</t>
        </is>
      </c>
      <c r="I2961" s="5" t="inlineStr">
        <is>
          <t>Permanent</t>
        </is>
      </c>
      <c r="J2961" s="5" t="inlineStr">
        <is>
          <t>Hybrid</t>
        </is>
      </c>
      <c r="K2961" s="5" t="n">
        <v>1</v>
      </c>
      <c r="L2961" s="5" t="n">
        <v>40</v>
      </c>
      <c r="M2961" s="5" t="n">
        <v>2</v>
      </c>
      <c r="N2961" s="41" t="n">
        <v>81950</v>
      </c>
      <c r="O2961" s="41" t="n">
        <v>4900</v>
      </c>
      <c r="P2961" s="41" t="n">
        <v>0</v>
      </c>
      <c r="Q2961" s="41" t="n">
        <v>0</v>
      </c>
      <c r="R2961" s="41" t="n">
        <v>4200</v>
      </c>
      <c r="S2961" s="28">
        <f>L2961*Settings!$C$7</f>
        <v/>
      </c>
      <c r="T2961" s="34">
        <f>O2961+P2961+Q2961+R2961</f>
        <v/>
      </c>
      <c r="U2961" s="34">
        <f>N2961+T2961</f>
        <v/>
      </c>
      <c r="V2961" s="33">
        <f>N2961/S2961</f>
        <v/>
      </c>
      <c r="W2961" s="33">
        <f>T2961/S2961</f>
        <v/>
      </c>
      <c r="X2961" s="33">
        <f>U2961/S2961</f>
        <v/>
      </c>
      <c r="Y2961" s="4">
        <f>IF(T2961&gt;0,1,0)</f>
        <v/>
      </c>
      <c r="Z2961" s="4">
        <f>INDEX('Job Evaluation'!$I$5:$I$40,MATCH(G2961,'Job Evaluation'!$A$5:$A$40,0))</f>
        <v/>
      </c>
      <c r="AA2961" s="4">
        <f>SUMPRODUCT(($C$2:$C$3444=C2961)*($X$2:$X$3444&lt;X2961))+SUMPRODUCT(($C$2:C2961=C2961)*($X$2:X2961=X2961))</f>
        <v/>
      </c>
      <c r="AB2961" s="4">
        <f>MIN(4,INT((AA2961-1)*4/COUNTIF($C$2:$C$3444,C2961))+1)</f>
        <v/>
      </c>
    </row>
    <row r="2962">
      <c r="A2962" s="5" t="inlineStr">
        <is>
          <t>W03442</t>
        </is>
      </c>
      <c r="B2962" s="5" t="inlineStr">
        <is>
          <t>ES · Barcelona</t>
        </is>
      </c>
      <c r="C2962" s="5" t="inlineStr">
        <is>
          <t>ES</t>
        </is>
      </c>
      <c r="D2962" s="5" t="inlineStr">
        <is>
          <t>Barcelona</t>
        </is>
      </c>
      <c r="E2962" s="5" t="inlineStr">
        <is>
          <t>Operations</t>
        </is>
      </c>
      <c r="F2962" s="5" t="inlineStr">
        <is>
          <t>L2</t>
        </is>
      </c>
      <c r="G2962" s="5" t="inlineStr">
        <is>
          <t>Operations L2</t>
        </is>
      </c>
      <c r="H2962" s="5" t="inlineStr">
        <is>
          <t>F</t>
        </is>
      </c>
      <c r="I2962" s="5" t="inlineStr">
        <is>
          <t>Permanent</t>
        </is>
      </c>
      <c r="J2962" s="5" t="inlineStr">
        <is>
          <t>Onsite</t>
        </is>
      </c>
      <c r="K2962" s="5" t="n">
        <v>1</v>
      </c>
      <c r="L2962" s="5" t="n">
        <v>40</v>
      </c>
      <c r="M2962" s="5" t="n">
        <v>3</v>
      </c>
      <c r="N2962" s="41" t="n">
        <v>26150</v>
      </c>
      <c r="O2962" s="41" t="n">
        <v>0</v>
      </c>
      <c r="P2962" s="41" t="n">
        <v>0</v>
      </c>
      <c r="Q2962" s="41" t="n">
        <v>1200</v>
      </c>
      <c r="R2962" s="41" t="n">
        <v>0</v>
      </c>
      <c r="S2962" s="28">
        <f>L2962*Settings!$C$7</f>
        <v/>
      </c>
      <c r="T2962" s="34">
        <f>O2962+P2962+Q2962+R2962</f>
        <v/>
      </c>
      <c r="U2962" s="34">
        <f>N2962+T2962</f>
        <v/>
      </c>
      <c r="V2962" s="33">
        <f>N2962/S2962</f>
        <v/>
      </c>
      <c r="W2962" s="33">
        <f>T2962/S2962</f>
        <v/>
      </c>
      <c r="X2962" s="33">
        <f>U2962/S2962</f>
        <v/>
      </c>
      <c r="Y2962" s="4">
        <f>IF(T2962&gt;0,1,0)</f>
        <v/>
      </c>
      <c r="Z2962" s="4">
        <f>INDEX('Job Evaluation'!$I$5:$I$40,MATCH(G2962,'Job Evaluation'!$A$5:$A$40,0))</f>
        <v/>
      </c>
      <c r="AA2962" s="4">
        <f>SUMPRODUCT(($C$2:$C$3444=C2962)*($X$2:$X$3444&lt;X2962))+SUMPRODUCT(($C$2:C2962=C2962)*($X$2:X2962=X2962))</f>
        <v/>
      </c>
      <c r="AB2962" s="4">
        <f>MIN(4,INT((AA2962-1)*4/COUNTIF($C$2:$C$3444,C2962))+1)</f>
        <v/>
      </c>
    </row>
    <row r="2963">
      <c r="A2963" s="5" t="inlineStr">
        <is>
          <t>W03444</t>
        </is>
      </c>
      <c r="B2963" s="5" t="inlineStr">
        <is>
          <t>IT · Milan</t>
        </is>
      </c>
      <c r="C2963" s="5" t="inlineStr">
        <is>
          <t>IT</t>
        </is>
      </c>
      <c r="D2963" s="5" t="inlineStr">
        <is>
          <t>Milan</t>
        </is>
      </c>
      <c r="E2963" s="5" t="inlineStr">
        <is>
          <t>Operations</t>
        </is>
      </c>
      <c r="F2963" s="5" t="inlineStr">
        <is>
          <t>L3</t>
        </is>
      </c>
      <c r="G2963" s="5" t="inlineStr">
        <is>
          <t>Operations L3</t>
        </is>
      </c>
      <c r="H2963" s="5" t="inlineStr">
        <is>
          <t>M</t>
        </is>
      </c>
      <c r="I2963" s="5" t="inlineStr">
        <is>
          <t>Fixed-term</t>
        </is>
      </c>
      <c r="J2963" s="5" t="inlineStr">
        <is>
          <t>Hybrid</t>
        </is>
      </c>
      <c r="K2963" s="5" t="n">
        <v>1</v>
      </c>
      <c r="L2963" s="5" t="n">
        <v>40</v>
      </c>
      <c r="M2963" s="5" t="n">
        <v>4</v>
      </c>
      <c r="N2963" s="41" t="n">
        <v>44350</v>
      </c>
      <c r="O2963" s="41" t="n">
        <v>2720</v>
      </c>
      <c r="P2963" s="41" t="n">
        <v>0</v>
      </c>
      <c r="Q2963" s="41" t="n">
        <v>0</v>
      </c>
      <c r="R2963" s="41" t="n">
        <v>0</v>
      </c>
      <c r="S2963" s="28">
        <f>L2963*Settings!$C$7</f>
        <v/>
      </c>
      <c r="T2963" s="34">
        <f>O2963+P2963+Q2963+R2963</f>
        <v/>
      </c>
      <c r="U2963" s="34">
        <f>N2963+T2963</f>
        <v/>
      </c>
      <c r="V2963" s="33">
        <f>N2963/S2963</f>
        <v/>
      </c>
      <c r="W2963" s="33">
        <f>T2963/S2963</f>
        <v/>
      </c>
      <c r="X2963" s="33">
        <f>U2963/S2963</f>
        <v/>
      </c>
      <c r="Y2963" s="4">
        <f>IF(T2963&gt;0,1,0)</f>
        <v/>
      </c>
      <c r="Z2963" s="4">
        <f>INDEX('Job Evaluation'!$I$5:$I$40,MATCH(G2963,'Job Evaluation'!$A$5:$A$40,0))</f>
        <v/>
      </c>
      <c r="AA2963" s="4">
        <f>SUMPRODUCT(($C$2:$C$3444=C2963)*($X$2:$X$3444&lt;X2963))+SUMPRODUCT(($C$2:C2963=C2963)*($X$2:X2963=X2963))</f>
        <v/>
      </c>
      <c r="AB2963" s="4">
        <f>MIN(4,INT((AA2963-1)*4/COUNTIF($C$2:$C$3444,C2963))+1)</f>
        <v/>
      </c>
    </row>
    <row r="2964">
      <c r="A2964" s="5" t="inlineStr">
        <is>
          <t>W03445</t>
        </is>
      </c>
      <c r="B2964" s="5" t="inlineStr">
        <is>
          <t>PL · Kraków</t>
        </is>
      </c>
      <c r="C2964" s="5" t="inlineStr">
        <is>
          <t>PL</t>
        </is>
      </c>
      <c r="D2964" s="5" t="inlineStr">
        <is>
          <t>Krakow</t>
        </is>
      </c>
      <c r="E2964" s="5" t="inlineStr">
        <is>
          <t>Tech</t>
        </is>
      </c>
      <c r="F2964" s="5" t="inlineStr">
        <is>
          <t>L1</t>
        </is>
      </c>
      <c r="G2964" s="5" t="inlineStr">
        <is>
          <t>Tech L1</t>
        </is>
      </c>
      <c r="H2964" s="5" t="inlineStr">
        <is>
          <t>F</t>
        </is>
      </c>
      <c r="I2964" s="5" t="inlineStr">
        <is>
          <t>Fixed-term</t>
        </is>
      </c>
      <c r="J2964" s="5" t="inlineStr">
        <is>
          <t>Hybrid</t>
        </is>
      </c>
      <c r="K2964" s="5" t="n">
        <v>1</v>
      </c>
      <c r="L2964" s="5" t="n">
        <v>40</v>
      </c>
      <c r="M2964" s="5" t="n">
        <v>2</v>
      </c>
      <c r="N2964" s="41" t="n">
        <v>30400</v>
      </c>
      <c r="O2964" s="41" t="n">
        <v>0</v>
      </c>
      <c r="P2964" s="41" t="n">
        <v>0</v>
      </c>
      <c r="Q2964" s="41" t="n">
        <v>0</v>
      </c>
      <c r="R2964" s="41" t="n">
        <v>0</v>
      </c>
      <c r="S2964" s="28">
        <f>L2964*Settings!$C$7</f>
        <v/>
      </c>
      <c r="T2964" s="34">
        <f>O2964+P2964+Q2964+R2964</f>
        <v/>
      </c>
      <c r="U2964" s="34">
        <f>N2964+T2964</f>
        <v/>
      </c>
      <c r="V2964" s="33">
        <f>N2964/S2964</f>
        <v/>
      </c>
      <c r="W2964" s="33">
        <f>T2964/S2964</f>
        <v/>
      </c>
      <c r="X2964" s="33">
        <f>U2964/S2964</f>
        <v/>
      </c>
      <c r="Y2964" s="4">
        <f>IF(T2964&gt;0,1,0)</f>
        <v/>
      </c>
      <c r="Z2964" s="4">
        <f>INDEX('Job Evaluation'!$I$5:$I$40,MATCH(G2964,'Job Evaluation'!$A$5:$A$40,0))</f>
        <v/>
      </c>
      <c r="AA2964" s="4">
        <f>SUMPRODUCT(($C$2:$C$3444=C2964)*($X$2:$X$3444&lt;X2964))+SUMPRODUCT(($C$2:C2964=C2964)*($X$2:X2964=X2964))</f>
        <v/>
      </c>
      <c r="AB2964" s="4">
        <f>MIN(4,INT((AA2964-1)*4/COUNTIF($C$2:$C$3444,C2964))+1)</f>
        <v/>
      </c>
    </row>
    <row r="2965">
      <c r="A2965" s="5" t="inlineStr">
        <is>
          <t>W03447</t>
        </is>
      </c>
      <c r="B2965" s="5" t="inlineStr">
        <is>
          <t>IT · Milan</t>
        </is>
      </c>
      <c r="C2965" s="5" t="inlineStr">
        <is>
          <t>IT</t>
        </is>
      </c>
      <c r="D2965" s="5" t="inlineStr">
        <is>
          <t>Milan</t>
        </is>
      </c>
      <c r="E2965" s="5" t="inlineStr">
        <is>
          <t>Customer Service</t>
        </is>
      </c>
      <c r="F2965" s="5" t="inlineStr">
        <is>
          <t>L5</t>
        </is>
      </c>
      <c r="G2965" s="5" t="inlineStr">
        <is>
          <t>Customer Service L5</t>
        </is>
      </c>
      <c r="H2965" s="5" t="inlineStr">
        <is>
          <t>F</t>
        </is>
      </c>
      <c r="I2965" s="5" t="inlineStr">
        <is>
          <t>Permanent</t>
        </is>
      </c>
      <c r="J2965" s="5" t="inlineStr">
        <is>
          <t>Onsite</t>
        </is>
      </c>
      <c r="K2965" s="5" t="n">
        <v>0.8</v>
      </c>
      <c r="L2965" s="5" t="n">
        <v>32</v>
      </c>
      <c r="M2965" s="5" t="n">
        <v>5</v>
      </c>
      <c r="N2965" s="41" t="n">
        <v>52200</v>
      </c>
      <c r="O2965" s="41" t="n">
        <v>9480</v>
      </c>
      <c r="P2965" s="41" t="n">
        <v>0</v>
      </c>
      <c r="Q2965" s="41" t="n">
        <v>0</v>
      </c>
      <c r="R2965" s="41" t="n">
        <v>6000</v>
      </c>
      <c r="S2965" s="28">
        <f>L2965*Settings!$C$7</f>
        <v/>
      </c>
      <c r="T2965" s="34">
        <f>O2965+P2965+Q2965+R2965</f>
        <v/>
      </c>
      <c r="U2965" s="34">
        <f>N2965+T2965</f>
        <v/>
      </c>
      <c r="V2965" s="33">
        <f>N2965/S2965</f>
        <v/>
      </c>
      <c r="W2965" s="33">
        <f>T2965/S2965</f>
        <v/>
      </c>
      <c r="X2965" s="33">
        <f>U2965/S2965</f>
        <v/>
      </c>
      <c r="Y2965" s="4">
        <f>IF(T2965&gt;0,1,0)</f>
        <v/>
      </c>
      <c r="Z2965" s="4">
        <f>INDEX('Job Evaluation'!$I$5:$I$40,MATCH(G2965,'Job Evaluation'!$A$5:$A$40,0))</f>
        <v/>
      </c>
      <c r="AA2965" s="4">
        <f>SUMPRODUCT(($C$2:$C$3444=C2965)*($X$2:$X$3444&lt;X2965))+SUMPRODUCT(($C$2:C2965=C2965)*($X$2:X2965=X2965))</f>
        <v/>
      </c>
      <c r="AB2965" s="4">
        <f>MIN(4,INT((AA2965-1)*4/COUNTIF($C$2:$C$3444,C2965))+1)</f>
        <v/>
      </c>
    </row>
    <row r="2966">
      <c r="A2966" s="5" t="inlineStr">
        <is>
          <t>W03448</t>
        </is>
      </c>
      <c r="B2966" s="5" t="inlineStr">
        <is>
          <t>DE · Munich</t>
        </is>
      </c>
      <c r="C2966" s="5" t="inlineStr">
        <is>
          <t>DE</t>
        </is>
      </c>
      <c r="D2966" s="5" t="inlineStr">
        <is>
          <t>Munich</t>
        </is>
      </c>
      <c r="E2966" s="5" t="inlineStr">
        <is>
          <t>Customer Service</t>
        </is>
      </c>
      <c r="F2966" s="5" t="inlineStr">
        <is>
          <t>L2</t>
        </is>
      </c>
      <c r="G2966" s="5" t="inlineStr">
        <is>
          <t>Customer Service L2</t>
        </is>
      </c>
      <c r="H2966" s="5" t="inlineStr">
        <is>
          <t>M</t>
        </is>
      </c>
      <c r="I2966" s="5" t="inlineStr">
        <is>
          <t>Permanent</t>
        </is>
      </c>
      <c r="J2966" s="5" t="inlineStr">
        <is>
          <t>Hybrid</t>
        </is>
      </c>
      <c r="K2966" s="5" t="n">
        <v>1</v>
      </c>
      <c r="L2966" s="5" t="n">
        <v>40</v>
      </c>
      <c r="M2966" s="5" t="n">
        <v>3</v>
      </c>
      <c r="N2966" s="41" t="n">
        <v>41700</v>
      </c>
      <c r="O2966" s="41" t="n">
        <v>0</v>
      </c>
      <c r="P2966" s="41" t="n">
        <v>0</v>
      </c>
      <c r="Q2966" s="41" t="n">
        <v>0</v>
      </c>
      <c r="R2966" s="41" t="n">
        <v>0</v>
      </c>
      <c r="S2966" s="28">
        <f>L2966*Settings!$C$7</f>
        <v/>
      </c>
      <c r="T2966" s="34">
        <f>O2966+P2966+Q2966+R2966</f>
        <v/>
      </c>
      <c r="U2966" s="34">
        <f>N2966+T2966</f>
        <v/>
      </c>
      <c r="V2966" s="33">
        <f>N2966/S2966</f>
        <v/>
      </c>
      <c r="W2966" s="33">
        <f>T2966/S2966</f>
        <v/>
      </c>
      <c r="X2966" s="33">
        <f>U2966/S2966</f>
        <v/>
      </c>
      <c r="Y2966" s="4">
        <f>IF(T2966&gt;0,1,0)</f>
        <v/>
      </c>
      <c r="Z2966" s="4">
        <f>INDEX('Job Evaluation'!$I$5:$I$40,MATCH(G2966,'Job Evaluation'!$A$5:$A$40,0))</f>
        <v/>
      </c>
      <c r="AA2966" s="4">
        <f>SUMPRODUCT(($C$2:$C$3444=C2966)*($X$2:$X$3444&lt;X2966))+SUMPRODUCT(($C$2:C2966=C2966)*($X$2:X2966=X2966))</f>
        <v/>
      </c>
      <c r="AB2966" s="4">
        <f>MIN(4,INT((AA2966-1)*4/COUNTIF($C$2:$C$3444,C2966))+1)</f>
        <v/>
      </c>
    </row>
    <row r="2967">
      <c r="A2967" s="5" t="inlineStr">
        <is>
          <t>W03449</t>
        </is>
      </c>
      <c r="B2967" s="5" t="inlineStr">
        <is>
          <t>DE · Munich</t>
        </is>
      </c>
      <c r="C2967" s="5" t="inlineStr">
        <is>
          <t>DE</t>
        </is>
      </c>
      <c r="D2967" s="5" t="inlineStr">
        <is>
          <t>Munich</t>
        </is>
      </c>
      <c r="E2967" s="5" t="inlineStr">
        <is>
          <t>Customer Service</t>
        </is>
      </c>
      <c r="F2967" s="5" t="inlineStr">
        <is>
          <t>L1</t>
        </is>
      </c>
      <c r="G2967" s="5" t="inlineStr">
        <is>
          <t>Customer Service L1</t>
        </is>
      </c>
      <c r="H2967" s="5" t="inlineStr">
        <is>
          <t>F</t>
        </is>
      </c>
      <c r="I2967" s="5" t="inlineStr">
        <is>
          <t>Permanent</t>
        </is>
      </c>
      <c r="J2967" s="5" t="inlineStr">
        <is>
          <t>Onsite</t>
        </is>
      </c>
      <c r="K2967" s="5" t="n">
        <v>1</v>
      </c>
      <c r="L2967" s="5" t="n">
        <v>40</v>
      </c>
      <c r="M2967" s="5" t="n">
        <v>3</v>
      </c>
      <c r="N2967" s="41" t="n">
        <v>30650</v>
      </c>
      <c r="O2967" s="41" t="n">
        <v>0</v>
      </c>
      <c r="P2967" s="41" t="n">
        <v>0</v>
      </c>
      <c r="Q2967" s="41" t="n">
        <v>1800</v>
      </c>
      <c r="R2967" s="41" t="n">
        <v>0</v>
      </c>
      <c r="S2967" s="28">
        <f>L2967*Settings!$C$7</f>
        <v/>
      </c>
      <c r="T2967" s="34">
        <f>O2967+P2967+Q2967+R2967</f>
        <v/>
      </c>
      <c r="U2967" s="34">
        <f>N2967+T2967</f>
        <v/>
      </c>
      <c r="V2967" s="33">
        <f>N2967/S2967</f>
        <v/>
      </c>
      <c r="W2967" s="33">
        <f>T2967/S2967</f>
        <v/>
      </c>
      <c r="X2967" s="33">
        <f>U2967/S2967</f>
        <v/>
      </c>
      <c r="Y2967" s="4">
        <f>IF(T2967&gt;0,1,0)</f>
        <v/>
      </c>
      <c r="Z2967" s="4">
        <f>INDEX('Job Evaluation'!$I$5:$I$40,MATCH(G2967,'Job Evaluation'!$A$5:$A$40,0))</f>
        <v/>
      </c>
      <c r="AA2967" s="4">
        <f>SUMPRODUCT(($C$2:$C$3444=C2967)*($X$2:$X$3444&lt;X2967))+SUMPRODUCT(($C$2:C2967=C2967)*($X$2:X2967=X2967))</f>
        <v/>
      </c>
      <c r="AB2967" s="4">
        <f>MIN(4,INT((AA2967-1)*4/COUNTIF($C$2:$C$3444,C2967))+1)</f>
        <v/>
      </c>
    </row>
    <row r="2968">
      <c r="A2968" s="5" t="inlineStr">
        <is>
          <t>W03450</t>
        </is>
      </c>
      <c r="B2968" s="5" t="inlineStr">
        <is>
          <t>PL · Kraków</t>
        </is>
      </c>
      <c r="C2968" s="5" t="inlineStr">
        <is>
          <t>PL</t>
        </is>
      </c>
      <c r="D2968" s="5" t="inlineStr">
        <is>
          <t>Krakow</t>
        </is>
      </c>
      <c r="E2968" s="5" t="inlineStr">
        <is>
          <t>Operations</t>
        </is>
      </c>
      <c r="F2968" s="5" t="inlineStr">
        <is>
          <t>L3</t>
        </is>
      </c>
      <c r="G2968" s="5" t="inlineStr">
        <is>
          <t>Operations L3</t>
        </is>
      </c>
      <c r="H2968" s="5" t="inlineStr">
        <is>
          <t>M</t>
        </is>
      </c>
      <c r="I2968" s="5" t="inlineStr">
        <is>
          <t>Permanent</t>
        </is>
      </c>
      <c r="J2968" s="5" t="inlineStr">
        <is>
          <t>Hybrid</t>
        </is>
      </c>
      <c r="K2968" s="5" t="n">
        <v>1</v>
      </c>
      <c r="L2968" s="5" t="n">
        <v>40</v>
      </c>
      <c r="M2968" s="5" t="n">
        <v>2</v>
      </c>
      <c r="N2968" s="41" t="n">
        <v>40700</v>
      </c>
      <c r="O2968" s="41" t="n">
        <v>1020</v>
      </c>
      <c r="P2968" s="41" t="n">
        <v>0</v>
      </c>
      <c r="Q2968" s="41" t="n">
        <v>0</v>
      </c>
      <c r="R2968" s="41" t="n">
        <v>0</v>
      </c>
      <c r="S2968" s="28">
        <f>L2968*Settings!$C$7</f>
        <v/>
      </c>
      <c r="T2968" s="34">
        <f>O2968+P2968+Q2968+R2968</f>
        <v/>
      </c>
      <c r="U2968" s="34">
        <f>N2968+T2968</f>
        <v/>
      </c>
      <c r="V2968" s="33">
        <f>N2968/S2968</f>
        <v/>
      </c>
      <c r="W2968" s="33">
        <f>T2968/S2968</f>
        <v/>
      </c>
      <c r="X2968" s="33">
        <f>U2968/S2968</f>
        <v/>
      </c>
      <c r="Y2968" s="4">
        <f>IF(T2968&gt;0,1,0)</f>
        <v/>
      </c>
      <c r="Z2968" s="4">
        <f>INDEX('Job Evaluation'!$I$5:$I$40,MATCH(G2968,'Job Evaluation'!$A$5:$A$40,0))</f>
        <v/>
      </c>
      <c r="AA2968" s="4">
        <f>SUMPRODUCT(($C$2:$C$3444=C2968)*($X$2:$X$3444&lt;X2968))+SUMPRODUCT(($C$2:C2968=C2968)*($X$2:X2968=X2968))</f>
        <v/>
      </c>
      <c r="AB2968" s="4">
        <f>MIN(4,INT((AA2968-1)*4/COUNTIF($C$2:$C$3444,C2968))+1)</f>
        <v/>
      </c>
    </row>
    <row r="2969">
      <c r="A2969" s="5" t="inlineStr">
        <is>
          <t>W03451</t>
        </is>
      </c>
      <c r="B2969" s="5" t="inlineStr">
        <is>
          <t>PL · Kraków</t>
        </is>
      </c>
      <c r="C2969" s="5" t="inlineStr">
        <is>
          <t>PL</t>
        </is>
      </c>
      <c r="D2969" s="5" t="inlineStr">
        <is>
          <t>Krakow</t>
        </is>
      </c>
      <c r="E2969" s="5" t="inlineStr">
        <is>
          <t>HR</t>
        </is>
      </c>
      <c r="F2969" s="5" t="inlineStr">
        <is>
          <t>L3</t>
        </is>
      </c>
      <c r="G2969" s="5" t="inlineStr">
        <is>
          <t>HR L3</t>
        </is>
      </c>
      <c r="H2969" s="5" t="inlineStr">
        <is>
          <t>M</t>
        </is>
      </c>
      <c r="I2969" s="5" t="inlineStr">
        <is>
          <t>Fixed-term</t>
        </is>
      </c>
      <c r="J2969" s="5" t="inlineStr">
        <is>
          <t>Hybrid</t>
        </is>
      </c>
      <c r="K2969" s="5" t="n">
        <v>1</v>
      </c>
      <c r="L2969" s="5" t="n">
        <v>40</v>
      </c>
      <c r="M2969" s="5" t="n">
        <v>2</v>
      </c>
      <c r="N2969" s="41" t="n">
        <v>31450</v>
      </c>
      <c r="O2969" s="41" t="n">
        <v>720</v>
      </c>
      <c r="P2969" s="41" t="n">
        <v>0</v>
      </c>
      <c r="Q2969" s="41" t="n">
        <v>0</v>
      </c>
      <c r="R2969" s="41" t="n">
        <v>0</v>
      </c>
      <c r="S2969" s="28">
        <f>L2969*Settings!$C$7</f>
        <v/>
      </c>
      <c r="T2969" s="34">
        <f>O2969+P2969+Q2969+R2969</f>
        <v/>
      </c>
      <c r="U2969" s="34">
        <f>N2969+T2969</f>
        <v/>
      </c>
      <c r="V2969" s="33">
        <f>N2969/S2969</f>
        <v/>
      </c>
      <c r="W2969" s="33">
        <f>T2969/S2969</f>
        <v/>
      </c>
      <c r="X2969" s="33">
        <f>U2969/S2969</f>
        <v/>
      </c>
      <c r="Y2969" s="4">
        <f>IF(T2969&gt;0,1,0)</f>
        <v/>
      </c>
      <c r="Z2969" s="4">
        <f>INDEX('Job Evaluation'!$I$5:$I$40,MATCH(G2969,'Job Evaluation'!$A$5:$A$40,0))</f>
        <v/>
      </c>
      <c r="AA2969" s="4">
        <f>SUMPRODUCT(($C$2:$C$3444=C2969)*($X$2:$X$3444&lt;X2969))+SUMPRODUCT(($C$2:C2969=C2969)*($X$2:X2969=X2969))</f>
        <v/>
      </c>
      <c r="AB2969" s="4">
        <f>MIN(4,INT((AA2969-1)*4/COUNTIF($C$2:$C$3444,C2969))+1)</f>
        <v/>
      </c>
    </row>
    <row r="2970">
      <c r="A2970" s="5" t="inlineStr">
        <is>
          <t>W03452</t>
        </is>
      </c>
      <c r="B2970" s="5" t="inlineStr">
        <is>
          <t>ES · Barcelona</t>
        </is>
      </c>
      <c r="C2970" s="5" t="inlineStr">
        <is>
          <t>ES</t>
        </is>
      </c>
      <c r="D2970" s="5" t="inlineStr">
        <is>
          <t>Barcelona</t>
        </is>
      </c>
      <c r="E2970" s="5" t="inlineStr">
        <is>
          <t>Sales</t>
        </is>
      </c>
      <c r="F2970" s="5" t="inlineStr">
        <is>
          <t>L4</t>
        </is>
      </c>
      <c r="G2970" s="5" t="inlineStr">
        <is>
          <t>Sales L4</t>
        </is>
      </c>
      <c r="H2970" s="5" t="inlineStr">
        <is>
          <t>M</t>
        </is>
      </c>
      <c r="I2970" s="5" t="inlineStr">
        <is>
          <t>Permanent</t>
        </is>
      </c>
      <c r="J2970" s="5" t="inlineStr">
        <is>
          <t>Remote</t>
        </is>
      </c>
      <c r="K2970" s="5" t="n">
        <v>1</v>
      </c>
      <c r="L2970" s="5" t="n">
        <v>40</v>
      </c>
      <c r="M2970" s="5" t="n">
        <v>5</v>
      </c>
      <c r="N2970" s="41" t="n">
        <v>55350</v>
      </c>
      <c r="O2970" s="41" t="n">
        <v>5350</v>
      </c>
      <c r="P2970" s="41" t="n">
        <v>10610</v>
      </c>
      <c r="Q2970" s="41" t="n">
        <v>0</v>
      </c>
      <c r="R2970" s="41" t="n">
        <v>0</v>
      </c>
      <c r="S2970" s="28">
        <f>L2970*Settings!$C$7</f>
        <v/>
      </c>
      <c r="T2970" s="34">
        <f>O2970+P2970+Q2970+R2970</f>
        <v/>
      </c>
      <c r="U2970" s="34">
        <f>N2970+T2970</f>
        <v/>
      </c>
      <c r="V2970" s="33">
        <f>N2970/S2970</f>
        <v/>
      </c>
      <c r="W2970" s="33">
        <f>T2970/S2970</f>
        <v/>
      </c>
      <c r="X2970" s="33">
        <f>U2970/S2970</f>
        <v/>
      </c>
      <c r="Y2970" s="4">
        <f>IF(T2970&gt;0,1,0)</f>
        <v/>
      </c>
      <c r="Z2970" s="4">
        <f>INDEX('Job Evaluation'!$I$5:$I$40,MATCH(G2970,'Job Evaluation'!$A$5:$A$40,0))</f>
        <v/>
      </c>
      <c r="AA2970" s="4">
        <f>SUMPRODUCT(($C$2:$C$3444=C2970)*($X$2:$X$3444&lt;X2970))+SUMPRODUCT(($C$2:C2970=C2970)*($X$2:X2970=X2970))</f>
        <v/>
      </c>
      <c r="AB2970" s="4">
        <f>MIN(4,INT((AA2970-1)*4/COUNTIF($C$2:$C$3444,C2970))+1)</f>
        <v/>
      </c>
    </row>
    <row r="2971">
      <c r="A2971" s="5" t="inlineStr">
        <is>
          <t>W03453</t>
        </is>
      </c>
      <c r="B2971" s="5" t="inlineStr">
        <is>
          <t>IT · Milan</t>
        </is>
      </c>
      <c r="C2971" s="5" t="inlineStr">
        <is>
          <t>IT</t>
        </is>
      </c>
      <c r="D2971" s="5" t="inlineStr">
        <is>
          <t>Milan</t>
        </is>
      </c>
      <c r="E2971" s="5" t="inlineStr">
        <is>
          <t>Customer Service</t>
        </is>
      </c>
      <c r="F2971" s="5" t="inlineStr">
        <is>
          <t>L2</t>
        </is>
      </c>
      <c r="G2971" s="5" t="inlineStr">
        <is>
          <t>Customer Service L2</t>
        </is>
      </c>
      <c r="H2971" s="5" t="inlineStr">
        <is>
          <t>M</t>
        </is>
      </c>
      <c r="I2971" s="5" t="inlineStr">
        <is>
          <t>Permanent</t>
        </is>
      </c>
      <c r="J2971" s="5" t="inlineStr">
        <is>
          <t>Remote</t>
        </is>
      </c>
      <c r="K2971" s="5" t="n">
        <v>1</v>
      </c>
      <c r="L2971" s="5" t="n">
        <v>40</v>
      </c>
      <c r="M2971" s="5" t="n">
        <v>1</v>
      </c>
      <c r="N2971" s="41" t="n">
        <v>30000</v>
      </c>
      <c r="O2971" s="41" t="n">
        <v>0</v>
      </c>
      <c r="P2971" s="41" t="n">
        <v>0</v>
      </c>
      <c r="Q2971" s="41" t="n">
        <v>0</v>
      </c>
      <c r="R2971" s="41" t="n">
        <v>0</v>
      </c>
      <c r="S2971" s="28">
        <f>L2971*Settings!$C$7</f>
        <v/>
      </c>
      <c r="T2971" s="34">
        <f>O2971+P2971+Q2971+R2971</f>
        <v/>
      </c>
      <c r="U2971" s="34">
        <f>N2971+T2971</f>
        <v/>
      </c>
      <c r="V2971" s="33">
        <f>N2971/S2971</f>
        <v/>
      </c>
      <c r="W2971" s="33">
        <f>T2971/S2971</f>
        <v/>
      </c>
      <c r="X2971" s="33">
        <f>U2971/S2971</f>
        <v/>
      </c>
      <c r="Y2971" s="4">
        <f>IF(T2971&gt;0,1,0)</f>
        <v/>
      </c>
      <c r="Z2971" s="4">
        <f>INDEX('Job Evaluation'!$I$5:$I$40,MATCH(G2971,'Job Evaluation'!$A$5:$A$40,0))</f>
        <v/>
      </c>
      <c r="AA2971" s="4">
        <f>SUMPRODUCT(($C$2:$C$3444=C2971)*($X$2:$X$3444&lt;X2971))+SUMPRODUCT(($C$2:C2971=C2971)*($X$2:X2971=X2971))</f>
        <v/>
      </c>
      <c r="AB2971" s="4">
        <f>MIN(4,INT((AA2971-1)*4/COUNTIF($C$2:$C$3444,C2971))+1)</f>
        <v/>
      </c>
    </row>
    <row r="2972">
      <c r="A2972" s="5" t="inlineStr">
        <is>
          <t>W03454</t>
        </is>
      </c>
      <c r="B2972" s="5" t="inlineStr">
        <is>
          <t>ES · Barcelona</t>
        </is>
      </c>
      <c r="C2972" s="5" t="inlineStr">
        <is>
          <t>ES</t>
        </is>
      </c>
      <c r="D2972" s="5" t="inlineStr">
        <is>
          <t>Barcelona</t>
        </is>
      </c>
      <c r="E2972" s="5" t="inlineStr">
        <is>
          <t>Sales</t>
        </is>
      </c>
      <c r="F2972" s="5" t="inlineStr">
        <is>
          <t>L3</t>
        </is>
      </c>
      <c r="G2972" s="5" t="inlineStr">
        <is>
          <t>Sales L3</t>
        </is>
      </c>
      <c r="H2972" s="5" t="inlineStr">
        <is>
          <t>M</t>
        </is>
      </c>
      <c r="I2972" s="5" t="inlineStr">
        <is>
          <t>Permanent</t>
        </is>
      </c>
      <c r="J2972" s="5" t="inlineStr">
        <is>
          <t>Hybrid</t>
        </is>
      </c>
      <c r="K2972" s="5" t="n">
        <v>1</v>
      </c>
      <c r="L2972" s="5" t="n">
        <v>40</v>
      </c>
      <c r="M2972" s="5" t="n">
        <v>3</v>
      </c>
      <c r="N2972" s="41" t="n">
        <v>43400</v>
      </c>
      <c r="O2972" s="41" t="n">
        <v>2170</v>
      </c>
      <c r="P2972" s="41" t="n">
        <v>5870</v>
      </c>
      <c r="Q2972" s="41" t="n">
        <v>0</v>
      </c>
      <c r="R2972" s="41" t="n">
        <v>0</v>
      </c>
      <c r="S2972" s="28">
        <f>L2972*Settings!$C$7</f>
        <v/>
      </c>
      <c r="T2972" s="34">
        <f>O2972+P2972+Q2972+R2972</f>
        <v/>
      </c>
      <c r="U2972" s="34">
        <f>N2972+T2972</f>
        <v/>
      </c>
      <c r="V2972" s="33">
        <f>N2972/S2972</f>
        <v/>
      </c>
      <c r="W2972" s="33">
        <f>T2972/S2972</f>
        <v/>
      </c>
      <c r="X2972" s="33">
        <f>U2972/S2972</f>
        <v/>
      </c>
      <c r="Y2972" s="4">
        <f>IF(T2972&gt;0,1,0)</f>
        <v/>
      </c>
      <c r="Z2972" s="4">
        <f>INDEX('Job Evaluation'!$I$5:$I$40,MATCH(G2972,'Job Evaluation'!$A$5:$A$40,0))</f>
        <v/>
      </c>
      <c r="AA2972" s="4">
        <f>SUMPRODUCT(($C$2:$C$3444=C2972)*($X$2:$X$3444&lt;X2972))+SUMPRODUCT(($C$2:C2972=C2972)*($X$2:X2972=X2972))</f>
        <v/>
      </c>
      <c r="AB2972" s="4">
        <f>MIN(4,INT((AA2972-1)*4/COUNTIF($C$2:$C$3444,C2972))+1)</f>
        <v/>
      </c>
    </row>
    <row r="2973">
      <c r="A2973" s="5" t="inlineStr">
        <is>
          <t>W03455</t>
        </is>
      </c>
      <c r="B2973" s="5" t="inlineStr">
        <is>
          <t>PL · Kraków</t>
        </is>
      </c>
      <c r="C2973" s="5" t="inlineStr">
        <is>
          <t>PL</t>
        </is>
      </c>
      <c r="D2973" s="5" t="inlineStr">
        <is>
          <t>Krakow</t>
        </is>
      </c>
      <c r="E2973" s="5" t="inlineStr">
        <is>
          <t>Operations</t>
        </is>
      </c>
      <c r="F2973" s="5" t="inlineStr">
        <is>
          <t>L5</t>
        </is>
      </c>
      <c r="G2973" s="5" t="inlineStr">
        <is>
          <t>Operations L5</t>
        </is>
      </c>
      <c r="H2973" s="5" t="inlineStr">
        <is>
          <t>M</t>
        </is>
      </c>
      <c r="I2973" s="5" t="inlineStr">
        <is>
          <t>Permanent</t>
        </is>
      </c>
      <c r="J2973" s="5" t="inlineStr">
        <is>
          <t>Remote</t>
        </is>
      </c>
      <c r="K2973" s="5" t="n">
        <v>0.8</v>
      </c>
      <c r="L2973" s="5" t="n">
        <v>32</v>
      </c>
      <c r="M2973" s="5" t="n">
        <v>3</v>
      </c>
      <c r="N2973" s="41" t="n">
        <v>47880</v>
      </c>
      <c r="O2973" s="41" t="n">
        <v>6340</v>
      </c>
      <c r="P2973" s="41" t="n">
        <v>0</v>
      </c>
      <c r="Q2973" s="41" t="n">
        <v>0</v>
      </c>
      <c r="R2973" s="41" t="n">
        <v>4200</v>
      </c>
      <c r="S2973" s="28">
        <f>L2973*Settings!$C$7</f>
        <v/>
      </c>
      <c r="T2973" s="34">
        <f>O2973+P2973+Q2973+R2973</f>
        <v/>
      </c>
      <c r="U2973" s="34">
        <f>N2973+T2973</f>
        <v/>
      </c>
      <c r="V2973" s="33">
        <f>N2973/S2973</f>
        <v/>
      </c>
      <c r="W2973" s="33">
        <f>T2973/S2973</f>
        <v/>
      </c>
      <c r="X2973" s="33">
        <f>U2973/S2973</f>
        <v/>
      </c>
      <c r="Y2973" s="4">
        <f>IF(T2973&gt;0,1,0)</f>
        <v/>
      </c>
      <c r="Z2973" s="4">
        <f>INDEX('Job Evaluation'!$I$5:$I$40,MATCH(G2973,'Job Evaluation'!$A$5:$A$40,0))</f>
        <v/>
      </c>
      <c r="AA2973" s="4">
        <f>SUMPRODUCT(($C$2:$C$3444=C2973)*($X$2:$X$3444&lt;X2973))+SUMPRODUCT(($C$2:C2973=C2973)*($X$2:X2973=X2973))</f>
        <v/>
      </c>
      <c r="AB2973" s="4">
        <f>MIN(4,INT((AA2973-1)*4/COUNTIF($C$2:$C$3444,C2973))+1)</f>
        <v/>
      </c>
    </row>
    <row r="2974">
      <c r="A2974" s="5" t="inlineStr">
        <is>
          <t>W03456</t>
        </is>
      </c>
      <c r="B2974" s="5" t="inlineStr">
        <is>
          <t>DE · Munich</t>
        </is>
      </c>
      <c r="C2974" s="5" t="inlineStr">
        <is>
          <t>DE</t>
        </is>
      </c>
      <c r="D2974" s="5" t="inlineStr">
        <is>
          <t>Munich</t>
        </is>
      </c>
      <c r="E2974" s="5" t="inlineStr">
        <is>
          <t>Sales</t>
        </is>
      </c>
      <c r="F2974" s="5" t="inlineStr">
        <is>
          <t>L2</t>
        </is>
      </c>
      <c r="G2974" s="5" t="inlineStr">
        <is>
          <t>Sales L2</t>
        </is>
      </c>
      <c r="H2974" s="5" t="inlineStr">
        <is>
          <t>F</t>
        </is>
      </c>
      <c r="I2974" s="5" t="inlineStr">
        <is>
          <t>Permanent</t>
        </is>
      </c>
      <c r="J2974" s="5" t="inlineStr">
        <is>
          <t>Hybrid</t>
        </is>
      </c>
      <c r="K2974" s="5" t="n">
        <v>1</v>
      </c>
      <c r="L2974" s="5" t="n">
        <v>40</v>
      </c>
      <c r="M2974" s="5" t="n">
        <v>4</v>
      </c>
      <c r="N2974" s="41" t="n">
        <v>54850</v>
      </c>
      <c r="O2974" s="41" t="n">
        <v>0</v>
      </c>
      <c r="P2974" s="41" t="n">
        <v>8400</v>
      </c>
      <c r="Q2974" s="41" t="n">
        <v>0</v>
      </c>
      <c r="R2974" s="41" t="n">
        <v>0</v>
      </c>
      <c r="S2974" s="28">
        <f>L2974*Settings!$C$7</f>
        <v/>
      </c>
      <c r="T2974" s="34">
        <f>O2974+P2974+Q2974+R2974</f>
        <v/>
      </c>
      <c r="U2974" s="34">
        <f>N2974+T2974</f>
        <v/>
      </c>
      <c r="V2974" s="33">
        <f>N2974/S2974</f>
        <v/>
      </c>
      <c r="W2974" s="33">
        <f>T2974/S2974</f>
        <v/>
      </c>
      <c r="X2974" s="33">
        <f>U2974/S2974</f>
        <v/>
      </c>
      <c r="Y2974" s="4">
        <f>IF(T2974&gt;0,1,0)</f>
        <v/>
      </c>
      <c r="Z2974" s="4">
        <f>INDEX('Job Evaluation'!$I$5:$I$40,MATCH(G2974,'Job Evaluation'!$A$5:$A$40,0))</f>
        <v/>
      </c>
      <c r="AA2974" s="4">
        <f>SUMPRODUCT(($C$2:$C$3444=C2974)*($X$2:$X$3444&lt;X2974))+SUMPRODUCT(($C$2:C2974=C2974)*($X$2:X2974=X2974))</f>
        <v/>
      </c>
      <c r="AB2974" s="4">
        <f>MIN(4,INT((AA2974-1)*4/COUNTIF($C$2:$C$3444,C2974))+1)</f>
        <v/>
      </c>
    </row>
    <row r="2975">
      <c r="A2975" s="5" t="inlineStr">
        <is>
          <t>W03457</t>
        </is>
      </c>
      <c r="B2975" s="5" t="inlineStr">
        <is>
          <t>DE · Munich</t>
        </is>
      </c>
      <c r="C2975" s="5" t="inlineStr">
        <is>
          <t>DE</t>
        </is>
      </c>
      <c r="D2975" s="5" t="inlineStr">
        <is>
          <t>Munich</t>
        </is>
      </c>
      <c r="E2975" s="5" t="inlineStr">
        <is>
          <t>Sales</t>
        </is>
      </c>
      <c r="F2975" s="5" t="inlineStr">
        <is>
          <t>L2</t>
        </is>
      </c>
      <c r="G2975" s="5" t="inlineStr">
        <is>
          <t>Sales L2</t>
        </is>
      </c>
      <c r="H2975" s="5" t="inlineStr">
        <is>
          <t>F</t>
        </is>
      </c>
      <c r="I2975" s="5" t="inlineStr">
        <is>
          <t>Permanent</t>
        </is>
      </c>
      <c r="J2975" s="5" t="inlineStr">
        <is>
          <t>Onsite</t>
        </is>
      </c>
      <c r="K2975" s="5" t="n">
        <v>1</v>
      </c>
      <c r="L2975" s="5" t="n">
        <v>40</v>
      </c>
      <c r="M2975" s="5" t="n">
        <v>3</v>
      </c>
      <c r="N2975" s="41" t="n">
        <v>42500</v>
      </c>
      <c r="O2975" s="41" t="n">
        <v>0</v>
      </c>
      <c r="P2975" s="41" t="n">
        <v>5480</v>
      </c>
      <c r="Q2975" s="41" t="n">
        <v>0</v>
      </c>
      <c r="R2975" s="41" t="n">
        <v>0</v>
      </c>
      <c r="S2975" s="28">
        <f>L2975*Settings!$C$7</f>
        <v/>
      </c>
      <c r="T2975" s="34">
        <f>O2975+P2975+Q2975+R2975</f>
        <v/>
      </c>
      <c r="U2975" s="34">
        <f>N2975+T2975</f>
        <v/>
      </c>
      <c r="V2975" s="33">
        <f>N2975/S2975</f>
        <v/>
      </c>
      <c r="W2975" s="33">
        <f>T2975/S2975</f>
        <v/>
      </c>
      <c r="X2975" s="33">
        <f>U2975/S2975</f>
        <v/>
      </c>
      <c r="Y2975" s="4">
        <f>IF(T2975&gt;0,1,0)</f>
        <v/>
      </c>
      <c r="Z2975" s="4">
        <f>INDEX('Job Evaluation'!$I$5:$I$40,MATCH(G2975,'Job Evaluation'!$A$5:$A$40,0))</f>
        <v/>
      </c>
      <c r="AA2975" s="4">
        <f>SUMPRODUCT(($C$2:$C$3444=C2975)*($X$2:$X$3444&lt;X2975))+SUMPRODUCT(($C$2:C2975=C2975)*($X$2:X2975=X2975))</f>
        <v/>
      </c>
      <c r="AB2975" s="4">
        <f>MIN(4,INT((AA2975-1)*4/COUNTIF($C$2:$C$3444,C2975))+1)</f>
        <v/>
      </c>
    </row>
    <row r="2976">
      <c r="A2976" s="5" t="inlineStr">
        <is>
          <t>W03458</t>
        </is>
      </c>
      <c r="B2976" s="5" t="inlineStr">
        <is>
          <t>DE · Munich</t>
        </is>
      </c>
      <c r="C2976" s="5" t="inlineStr">
        <is>
          <t>DE</t>
        </is>
      </c>
      <c r="D2976" s="5" t="inlineStr">
        <is>
          <t>Munich</t>
        </is>
      </c>
      <c r="E2976" s="5" t="inlineStr">
        <is>
          <t>Customer Service</t>
        </is>
      </c>
      <c r="F2976" s="5" t="inlineStr">
        <is>
          <t>L4</t>
        </is>
      </c>
      <c r="G2976" s="5" t="inlineStr">
        <is>
          <t>Customer Service L4</t>
        </is>
      </c>
      <c r="H2976" s="5" t="inlineStr">
        <is>
          <t>M</t>
        </is>
      </c>
      <c r="I2976" s="5" t="inlineStr">
        <is>
          <t>Permanent</t>
        </is>
      </c>
      <c r="J2976" s="5" t="inlineStr">
        <is>
          <t>Hybrid</t>
        </is>
      </c>
      <c r="K2976" s="5" t="n">
        <v>1</v>
      </c>
      <c r="L2976" s="5" t="n">
        <v>40</v>
      </c>
      <c r="M2976" s="5" t="n">
        <v>3</v>
      </c>
      <c r="N2976" s="41" t="n">
        <v>78950</v>
      </c>
      <c r="O2976" s="41" t="n">
        <v>6110</v>
      </c>
      <c r="P2976" s="41" t="n">
        <v>0</v>
      </c>
      <c r="Q2976" s="41" t="n">
        <v>0</v>
      </c>
      <c r="R2976" s="41" t="n">
        <v>0</v>
      </c>
      <c r="S2976" s="28">
        <f>L2976*Settings!$C$7</f>
        <v/>
      </c>
      <c r="T2976" s="34">
        <f>O2976+P2976+Q2976+R2976</f>
        <v/>
      </c>
      <c r="U2976" s="34">
        <f>N2976+T2976</f>
        <v/>
      </c>
      <c r="V2976" s="33">
        <f>N2976/S2976</f>
        <v/>
      </c>
      <c r="W2976" s="33">
        <f>T2976/S2976</f>
        <v/>
      </c>
      <c r="X2976" s="33">
        <f>U2976/S2976</f>
        <v/>
      </c>
      <c r="Y2976" s="4">
        <f>IF(T2976&gt;0,1,0)</f>
        <v/>
      </c>
      <c r="Z2976" s="4">
        <f>INDEX('Job Evaluation'!$I$5:$I$40,MATCH(G2976,'Job Evaluation'!$A$5:$A$40,0))</f>
        <v/>
      </c>
      <c r="AA2976" s="4">
        <f>SUMPRODUCT(($C$2:$C$3444=C2976)*($X$2:$X$3444&lt;X2976))+SUMPRODUCT(($C$2:C2976=C2976)*($X$2:X2976=X2976))</f>
        <v/>
      </c>
      <c r="AB2976" s="4">
        <f>MIN(4,INT((AA2976-1)*4/COUNTIF($C$2:$C$3444,C2976))+1)</f>
        <v/>
      </c>
    </row>
    <row r="2977">
      <c r="A2977" s="5" t="inlineStr">
        <is>
          <t>W03459</t>
        </is>
      </c>
      <c r="B2977" s="5" t="inlineStr">
        <is>
          <t>ES · Barcelona</t>
        </is>
      </c>
      <c r="C2977" s="5" t="inlineStr">
        <is>
          <t>ES</t>
        </is>
      </c>
      <c r="D2977" s="5" t="inlineStr">
        <is>
          <t>Barcelona</t>
        </is>
      </c>
      <c r="E2977" s="5" t="inlineStr">
        <is>
          <t>HR</t>
        </is>
      </c>
      <c r="F2977" s="5" t="inlineStr">
        <is>
          <t>L4</t>
        </is>
      </c>
      <c r="G2977" s="5" t="inlineStr">
        <is>
          <t>HR L4</t>
        </is>
      </c>
      <c r="H2977" s="5" t="inlineStr">
        <is>
          <t>M</t>
        </is>
      </c>
      <c r="I2977" s="5" t="inlineStr">
        <is>
          <t>Fixed-term</t>
        </is>
      </c>
      <c r="J2977" s="5" t="inlineStr">
        <is>
          <t>Hybrid</t>
        </is>
      </c>
      <c r="K2977" s="5" t="n">
        <v>0.8</v>
      </c>
      <c r="L2977" s="5" t="n">
        <v>32</v>
      </c>
      <c r="M2977" s="5" t="n">
        <v>2</v>
      </c>
      <c r="N2977" s="41" t="n">
        <v>38400</v>
      </c>
      <c r="O2977" s="41" t="n">
        <v>1600</v>
      </c>
      <c r="P2977" s="41" t="n">
        <v>0</v>
      </c>
      <c r="Q2977" s="41" t="n">
        <v>0</v>
      </c>
      <c r="R2977" s="41" t="n">
        <v>0</v>
      </c>
      <c r="S2977" s="28">
        <f>L2977*Settings!$C$7</f>
        <v/>
      </c>
      <c r="T2977" s="34">
        <f>O2977+P2977+Q2977+R2977</f>
        <v/>
      </c>
      <c r="U2977" s="34">
        <f>N2977+T2977</f>
        <v/>
      </c>
      <c r="V2977" s="33">
        <f>N2977/S2977</f>
        <v/>
      </c>
      <c r="W2977" s="33">
        <f>T2977/S2977</f>
        <v/>
      </c>
      <c r="X2977" s="33">
        <f>U2977/S2977</f>
        <v/>
      </c>
      <c r="Y2977" s="4">
        <f>IF(T2977&gt;0,1,0)</f>
        <v/>
      </c>
      <c r="Z2977" s="4">
        <f>INDEX('Job Evaluation'!$I$5:$I$40,MATCH(G2977,'Job Evaluation'!$A$5:$A$40,0))</f>
        <v/>
      </c>
      <c r="AA2977" s="4">
        <f>SUMPRODUCT(($C$2:$C$3444=C2977)*($X$2:$X$3444&lt;X2977))+SUMPRODUCT(($C$2:C2977=C2977)*($X$2:X2977=X2977))</f>
        <v/>
      </c>
      <c r="AB2977" s="4">
        <f>MIN(4,INT((AA2977-1)*4/COUNTIF($C$2:$C$3444,C2977))+1)</f>
        <v/>
      </c>
    </row>
    <row r="2978">
      <c r="A2978" s="5" t="inlineStr">
        <is>
          <t>W03460</t>
        </is>
      </c>
      <c r="B2978" s="5" t="inlineStr">
        <is>
          <t>DE · Munich</t>
        </is>
      </c>
      <c r="C2978" s="5" t="inlineStr">
        <is>
          <t>DE</t>
        </is>
      </c>
      <c r="D2978" s="5" t="inlineStr">
        <is>
          <t>Munich</t>
        </is>
      </c>
      <c r="E2978" s="5" t="inlineStr">
        <is>
          <t>Tech</t>
        </is>
      </c>
      <c r="F2978" s="5" t="inlineStr">
        <is>
          <t>L3</t>
        </is>
      </c>
      <c r="G2978" s="5" t="inlineStr">
        <is>
          <t>Tech L3</t>
        </is>
      </c>
      <c r="H2978" s="5" t="inlineStr">
        <is>
          <t>M</t>
        </is>
      </c>
      <c r="I2978" s="5" t="inlineStr">
        <is>
          <t>Permanent</t>
        </is>
      </c>
      <c r="J2978" s="5" t="inlineStr">
        <is>
          <t>Remote</t>
        </is>
      </c>
      <c r="K2978" s="5" t="n">
        <v>1</v>
      </c>
      <c r="L2978" s="5" t="n">
        <v>40</v>
      </c>
      <c r="M2978" s="5" t="n">
        <v>2</v>
      </c>
      <c r="N2978" s="41" t="n">
        <v>80950</v>
      </c>
      <c r="O2978" s="41" t="n">
        <v>1930</v>
      </c>
      <c r="P2978" s="41" t="n">
        <v>0</v>
      </c>
      <c r="Q2978" s="41" t="n">
        <v>0</v>
      </c>
      <c r="R2978" s="41" t="n">
        <v>0</v>
      </c>
      <c r="S2978" s="28">
        <f>L2978*Settings!$C$7</f>
        <v/>
      </c>
      <c r="T2978" s="34">
        <f>O2978+P2978+Q2978+R2978</f>
        <v/>
      </c>
      <c r="U2978" s="34">
        <f>N2978+T2978</f>
        <v/>
      </c>
      <c r="V2978" s="33">
        <f>N2978/S2978</f>
        <v/>
      </c>
      <c r="W2978" s="33">
        <f>T2978/S2978</f>
        <v/>
      </c>
      <c r="X2978" s="33">
        <f>U2978/S2978</f>
        <v/>
      </c>
      <c r="Y2978" s="4">
        <f>IF(T2978&gt;0,1,0)</f>
        <v/>
      </c>
      <c r="Z2978" s="4">
        <f>INDEX('Job Evaluation'!$I$5:$I$40,MATCH(G2978,'Job Evaluation'!$A$5:$A$40,0))</f>
        <v/>
      </c>
      <c r="AA2978" s="4">
        <f>SUMPRODUCT(($C$2:$C$3444=C2978)*($X$2:$X$3444&lt;X2978))+SUMPRODUCT(($C$2:C2978=C2978)*($X$2:X2978=X2978))</f>
        <v/>
      </c>
      <c r="AB2978" s="4">
        <f>MIN(4,INT((AA2978-1)*4/COUNTIF($C$2:$C$3444,C2978))+1)</f>
        <v/>
      </c>
    </row>
    <row r="2979">
      <c r="A2979" s="5" t="inlineStr">
        <is>
          <t>W03461</t>
        </is>
      </c>
      <c r="B2979" s="5" t="inlineStr">
        <is>
          <t>PL · Kraków</t>
        </is>
      </c>
      <c r="C2979" s="5" t="inlineStr">
        <is>
          <t>PL</t>
        </is>
      </c>
      <c r="D2979" s="5" t="inlineStr">
        <is>
          <t>Krakow</t>
        </is>
      </c>
      <c r="E2979" s="5" t="inlineStr">
        <is>
          <t>HR</t>
        </is>
      </c>
      <c r="F2979" s="5" t="inlineStr">
        <is>
          <t>L2</t>
        </is>
      </c>
      <c r="G2979" s="5" t="inlineStr">
        <is>
          <t>HR L2</t>
        </is>
      </c>
      <c r="H2979" s="5" t="inlineStr">
        <is>
          <t>F</t>
        </is>
      </c>
      <c r="I2979" s="5" t="inlineStr">
        <is>
          <t>Fixed-term</t>
        </is>
      </c>
      <c r="J2979" s="5" t="inlineStr">
        <is>
          <t>Hybrid</t>
        </is>
      </c>
      <c r="K2979" s="5" t="n">
        <v>0.8</v>
      </c>
      <c r="L2979" s="5" t="n">
        <v>32</v>
      </c>
      <c r="M2979" s="5" t="n">
        <v>3</v>
      </c>
      <c r="N2979" s="41" t="n">
        <v>23680</v>
      </c>
      <c r="O2979" s="41" t="n">
        <v>0</v>
      </c>
      <c r="P2979" s="41" t="n">
        <v>0</v>
      </c>
      <c r="Q2979" s="41" t="n">
        <v>0</v>
      </c>
      <c r="R2979" s="41" t="n">
        <v>0</v>
      </c>
      <c r="S2979" s="28">
        <f>L2979*Settings!$C$7</f>
        <v/>
      </c>
      <c r="T2979" s="34">
        <f>O2979+P2979+Q2979+R2979</f>
        <v/>
      </c>
      <c r="U2979" s="34">
        <f>N2979+T2979</f>
        <v/>
      </c>
      <c r="V2979" s="33">
        <f>N2979/S2979</f>
        <v/>
      </c>
      <c r="W2979" s="33">
        <f>T2979/S2979</f>
        <v/>
      </c>
      <c r="X2979" s="33">
        <f>U2979/S2979</f>
        <v/>
      </c>
      <c r="Y2979" s="4">
        <f>IF(T2979&gt;0,1,0)</f>
        <v/>
      </c>
      <c r="Z2979" s="4">
        <f>INDEX('Job Evaluation'!$I$5:$I$40,MATCH(G2979,'Job Evaluation'!$A$5:$A$40,0))</f>
        <v/>
      </c>
      <c r="AA2979" s="4">
        <f>SUMPRODUCT(($C$2:$C$3444=C2979)*($X$2:$X$3444&lt;X2979))+SUMPRODUCT(($C$2:C2979=C2979)*($X$2:X2979=X2979))</f>
        <v/>
      </c>
      <c r="AB2979" s="4">
        <f>MIN(4,INT((AA2979-1)*4/COUNTIF($C$2:$C$3444,C2979))+1)</f>
        <v/>
      </c>
    </row>
    <row r="2980">
      <c r="A2980" s="5" t="inlineStr">
        <is>
          <t>W03462</t>
        </is>
      </c>
      <c r="B2980" s="5" t="inlineStr">
        <is>
          <t>PL · Kraków</t>
        </is>
      </c>
      <c r="C2980" s="5" t="inlineStr">
        <is>
          <t>PL</t>
        </is>
      </c>
      <c r="D2980" s="5" t="inlineStr">
        <is>
          <t>Krakow</t>
        </is>
      </c>
      <c r="E2980" s="5" t="inlineStr">
        <is>
          <t>Customer Service</t>
        </is>
      </c>
      <c r="F2980" s="5" t="inlineStr">
        <is>
          <t>L3</t>
        </is>
      </c>
      <c r="G2980" s="5" t="inlineStr">
        <is>
          <t>Customer Service L3</t>
        </is>
      </c>
      <c r="H2980" s="5" t="inlineStr">
        <is>
          <t>F</t>
        </is>
      </c>
      <c r="I2980" s="5" t="inlineStr">
        <is>
          <t>Permanent</t>
        </is>
      </c>
      <c r="J2980" s="5" t="inlineStr">
        <is>
          <t>Onsite</t>
        </is>
      </c>
      <c r="K2980" s="5" t="n">
        <v>1</v>
      </c>
      <c r="L2980" s="5" t="n">
        <v>40</v>
      </c>
      <c r="M2980" s="5" t="n">
        <v>4</v>
      </c>
      <c r="N2980" s="41" t="n">
        <v>28650</v>
      </c>
      <c r="O2980" s="41" t="n">
        <v>1840</v>
      </c>
      <c r="P2980" s="41" t="n">
        <v>0</v>
      </c>
      <c r="Q2980" s="41" t="n">
        <v>840</v>
      </c>
      <c r="R2980" s="41" t="n">
        <v>0</v>
      </c>
      <c r="S2980" s="28">
        <f>L2980*Settings!$C$7</f>
        <v/>
      </c>
      <c r="T2980" s="34">
        <f>O2980+P2980+Q2980+R2980</f>
        <v/>
      </c>
      <c r="U2980" s="34">
        <f>N2980+T2980</f>
        <v/>
      </c>
      <c r="V2980" s="33">
        <f>N2980/S2980</f>
        <v/>
      </c>
      <c r="W2980" s="33">
        <f>T2980/S2980</f>
        <v/>
      </c>
      <c r="X2980" s="33">
        <f>U2980/S2980</f>
        <v/>
      </c>
      <c r="Y2980" s="4">
        <f>IF(T2980&gt;0,1,0)</f>
        <v/>
      </c>
      <c r="Z2980" s="4">
        <f>INDEX('Job Evaluation'!$I$5:$I$40,MATCH(G2980,'Job Evaluation'!$A$5:$A$40,0))</f>
        <v/>
      </c>
      <c r="AA2980" s="4">
        <f>SUMPRODUCT(($C$2:$C$3444=C2980)*($X$2:$X$3444&lt;X2980))+SUMPRODUCT(($C$2:C2980=C2980)*($X$2:X2980=X2980))</f>
        <v/>
      </c>
      <c r="AB2980" s="4">
        <f>MIN(4,INT((AA2980-1)*4/COUNTIF($C$2:$C$3444,C2980))+1)</f>
        <v/>
      </c>
    </row>
    <row r="2981">
      <c r="A2981" s="5" t="inlineStr">
        <is>
          <t>W03463</t>
        </is>
      </c>
      <c r="B2981" s="5" t="inlineStr">
        <is>
          <t>DE · Munich</t>
        </is>
      </c>
      <c r="C2981" s="5" t="inlineStr">
        <is>
          <t>DE</t>
        </is>
      </c>
      <c r="D2981" s="5" t="inlineStr">
        <is>
          <t>Munich</t>
        </is>
      </c>
      <c r="E2981" s="5" t="inlineStr">
        <is>
          <t>Customer Service</t>
        </is>
      </c>
      <c r="F2981" s="5" t="inlineStr">
        <is>
          <t>L1</t>
        </is>
      </c>
      <c r="G2981" s="5" t="inlineStr">
        <is>
          <t>Customer Service L1</t>
        </is>
      </c>
      <c r="H2981" s="5" t="inlineStr">
        <is>
          <t>M</t>
        </is>
      </c>
      <c r="I2981" s="5" t="inlineStr">
        <is>
          <t>Fixed-term</t>
        </is>
      </c>
      <c r="J2981" s="5" t="inlineStr">
        <is>
          <t>Hybrid</t>
        </is>
      </c>
      <c r="K2981" s="5" t="n">
        <v>1</v>
      </c>
      <c r="L2981" s="5" t="n">
        <v>40</v>
      </c>
      <c r="M2981" s="5" t="n">
        <v>4</v>
      </c>
      <c r="N2981" s="41" t="n">
        <v>33950</v>
      </c>
      <c r="O2981" s="41" t="n">
        <v>0</v>
      </c>
      <c r="P2981" s="41" t="n">
        <v>0</v>
      </c>
      <c r="Q2981" s="41" t="n">
        <v>0</v>
      </c>
      <c r="R2981" s="41" t="n">
        <v>0</v>
      </c>
      <c r="S2981" s="28">
        <f>L2981*Settings!$C$7</f>
        <v/>
      </c>
      <c r="T2981" s="34">
        <f>O2981+P2981+Q2981+R2981</f>
        <v/>
      </c>
      <c r="U2981" s="34">
        <f>N2981+T2981</f>
        <v/>
      </c>
      <c r="V2981" s="33">
        <f>N2981/S2981</f>
        <v/>
      </c>
      <c r="W2981" s="33">
        <f>T2981/S2981</f>
        <v/>
      </c>
      <c r="X2981" s="33">
        <f>U2981/S2981</f>
        <v/>
      </c>
      <c r="Y2981" s="4">
        <f>IF(T2981&gt;0,1,0)</f>
        <v/>
      </c>
      <c r="Z2981" s="4">
        <f>INDEX('Job Evaluation'!$I$5:$I$40,MATCH(G2981,'Job Evaluation'!$A$5:$A$40,0))</f>
        <v/>
      </c>
      <c r="AA2981" s="4">
        <f>SUMPRODUCT(($C$2:$C$3444=C2981)*($X$2:$X$3444&lt;X2981))+SUMPRODUCT(($C$2:C2981=C2981)*($X$2:X2981=X2981))</f>
        <v/>
      </c>
      <c r="AB2981" s="4">
        <f>MIN(4,INT((AA2981-1)*4/COUNTIF($C$2:$C$3444,C2981))+1)</f>
        <v/>
      </c>
    </row>
    <row r="2982">
      <c r="A2982" s="5" t="inlineStr">
        <is>
          <t>W03464</t>
        </is>
      </c>
      <c r="B2982" s="5" t="inlineStr">
        <is>
          <t>IT · Milan</t>
        </is>
      </c>
      <c r="C2982" s="5" t="inlineStr">
        <is>
          <t>IT</t>
        </is>
      </c>
      <c r="D2982" s="5" t="inlineStr">
        <is>
          <t>Milan</t>
        </is>
      </c>
      <c r="E2982" s="5" t="inlineStr">
        <is>
          <t>Sales</t>
        </is>
      </c>
      <c r="F2982" s="5" t="inlineStr">
        <is>
          <t>L4</t>
        </is>
      </c>
      <c r="G2982" s="5" t="inlineStr">
        <is>
          <t>Sales L4</t>
        </is>
      </c>
      <c r="H2982" s="5" t="inlineStr">
        <is>
          <t>F</t>
        </is>
      </c>
      <c r="I2982" s="5" t="inlineStr">
        <is>
          <t>Fixed-term</t>
        </is>
      </c>
      <c r="J2982" s="5" t="inlineStr">
        <is>
          <t>Onsite</t>
        </is>
      </c>
      <c r="K2982" s="5" t="n">
        <v>1</v>
      </c>
      <c r="L2982" s="5" t="n">
        <v>40</v>
      </c>
      <c r="M2982" s="5" t="n">
        <v>4</v>
      </c>
      <c r="N2982" s="41" t="n">
        <v>56100</v>
      </c>
      <c r="O2982" s="41" t="n">
        <v>6090</v>
      </c>
      <c r="P2982" s="41" t="n">
        <v>7770</v>
      </c>
      <c r="Q2982" s="41" t="n">
        <v>0</v>
      </c>
      <c r="R2982" s="41" t="n">
        <v>0</v>
      </c>
      <c r="S2982" s="28">
        <f>L2982*Settings!$C$7</f>
        <v/>
      </c>
      <c r="T2982" s="34">
        <f>O2982+P2982+Q2982+R2982</f>
        <v/>
      </c>
      <c r="U2982" s="34">
        <f>N2982+T2982</f>
        <v/>
      </c>
      <c r="V2982" s="33">
        <f>N2982/S2982</f>
        <v/>
      </c>
      <c r="W2982" s="33">
        <f>T2982/S2982</f>
        <v/>
      </c>
      <c r="X2982" s="33">
        <f>U2982/S2982</f>
        <v/>
      </c>
      <c r="Y2982" s="4">
        <f>IF(T2982&gt;0,1,0)</f>
        <v/>
      </c>
      <c r="Z2982" s="4">
        <f>INDEX('Job Evaluation'!$I$5:$I$40,MATCH(G2982,'Job Evaluation'!$A$5:$A$40,0))</f>
        <v/>
      </c>
      <c r="AA2982" s="4">
        <f>SUMPRODUCT(($C$2:$C$3444=C2982)*($X$2:$X$3444&lt;X2982))+SUMPRODUCT(($C$2:C2982=C2982)*($X$2:X2982=X2982))</f>
        <v/>
      </c>
      <c r="AB2982" s="4">
        <f>MIN(4,INT((AA2982-1)*4/COUNTIF($C$2:$C$3444,C2982))+1)</f>
        <v/>
      </c>
    </row>
    <row r="2983">
      <c r="A2983" s="5" t="inlineStr">
        <is>
          <t>W03465</t>
        </is>
      </c>
      <c r="B2983" s="5" t="inlineStr">
        <is>
          <t>IT · Milan</t>
        </is>
      </c>
      <c r="C2983" s="5" t="inlineStr">
        <is>
          <t>IT</t>
        </is>
      </c>
      <c r="D2983" s="5" t="inlineStr">
        <is>
          <t>Milan</t>
        </is>
      </c>
      <c r="E2983" s="5" t="inlineStr">
        <is>
          <t>Finance</t>
        </is>
      </c>
      <c r="F2983" s="5" t="inlineStr">
        <is>
          <t>L1</t>
        </is>
      </c>
      <c r="G2983" s="5" t="inlineStr">
        <is>
          <t>Finance L1</t>
        </is>
      </c>
      <c r="H2983" s="5" t="inlineStr">
        <is>
          <t>M</t>
        </is>
      </c>
      <c r="I2983" s="5" t="inlineStr">
        <is>
          <t>Permanent</t>
        </is>
      </c>
      <c r="J2983" s="5" t="inlineStr">
        <is>
          <t>Remote</t>
        </is>
      </c>
      <c r="K2983" s="5" t="n">
        <v>1</v>
      </c>
      <c r="L2983" s="5" t="n">
        <v>40</v>
      </c>
      <c r="M2983" s="5" t="n">
        <v>5</v>
      </c>
      <c r="N2983" s="41" t="n">
        <v>32350</v>
      </c>
      <c r="O2983" s="41" t="n">
        <v>0</v>
      </c>
      <c r="P2983" s="41" t="n">
        <v>0</v>
      </c>
      <c r="Q2983" s="41" t="n">
        <v>0</v>
      </c>
      <c r="R2983" s="41" t="n">
        <v>0</v>
      </c>
      <c r="S2983" s="28">
        <f>L2983*Settings!$C$7</f>
        <v/>
      </c>
      <c r="T2983" s="34">
        <f>O2983+P2983+Q2983+R2983</f>
        <v/>
      </c>
      <c r="U2983" s="34">
        <f>N2983+T2983</f>
        <v/>
      </c>
      <c r="V2983" s="33">
        <f>N2983/S2983</f>
        <v/>
      </c>
      <c r="W2983" s="33">
        <f>T2983/S2983</f>
        <v/>
      </c>
      <c r="X2983" s="33">
        <f>U2983/S2983</f>
        <v/>
      </c>
      <c r="Y2983" s="4">
        <f>IF(T2983&gt;0,1,0)</f>
        <v/>
      </c>
      <c r="Z2983" s="4">
        <f>INDEX('Job Evaluation'!$I$5:$I$40,MATCH(G2983,'Job Evaluation'!$A$5:$A$40,0))</f>
        <v/>
      </c>
      <c r="AA2983" s="4">
        <f>SUMPRODUCT(($C$2:$C$3444=C2983)*($X$2:$X$3444&lt;X2983))+SUMPRODUCT(($C$2:C2983=C2983)*($X$2:X2983=X2983))</f>
        <v/>
      </c>
      <c r="AB2983" s="4">
        <f>MIN(4,INT((AA2983-1)*4/COUNTIF($C$2:$C$3444,C2983))+1)</f>
        <v/>
      </c>
    </row>
    <row r="2984">
      <c r="A2984" s="5" t="inlineStr">
        <is>
          <t>W03467</t>
        </is>
      </c>
      <c r="B2984" s="5" t="inlineStr">
        <is>
          <t>IT · Milan</t>
        </is>
      </c>
      <c r="C2984" s="5" t="inlineStr">
        <is>
          <t>IT</t>
        </is>
      </c>
      <c r="D2984" s="5" t="inlineStr">
        <is>
          <t>Milan</t>
        </is>
      </c>
      <c r="E2984" s="5" t="inlineStr">
        <is>
          <t>Finance</t>
        </is>
      </c>
      <c r="F2984" s="5" t="inlineStr">
        <is>
          <t>L5</t>
        </is>
      </c>
      <c r="G2984" s="5" t="inlineStr">
        <is>
          <t>Finance L5</t>
        </is>
      </c>
      <c r="H2984" s="5" t="inlineStr">
        <is>
          <t>M</t>
        </is>
      </c>
      <c r="I2984" s="5" t="inlineStr">
        <is>
          <t>Permanent</t>
        </is>
      </c>
      <c r="J2984" s="5" t="inlineStr">
        <is>
          <t>Onsite</t>
        </is>
      </c>
      <c r="K2984" s="5" t="n">
        <v>1</v>
      </c>
      <c r="L2984" s="5" t="n">
        <v>40</v>
      </c>
      <c r="M2984" s="5" t="n">
        <v>4</v>
      </c>
      <c r="N2984" s="41" t="n">
        <v>88600</v>
      </c>
      <c r="O2984" s="41" t="n">
        <v>13320</v>
      </c>
      <c r="P2984" s="41" t="n">
        <v>0</v>
      </c>
      <c r="Q2984" s="41" t="n">
        <v>0</v>
      </c>
      <c r="R2984" s="41" t="n">
        <v>6000</v>
      </c>
      <c r="S2984" s="28">
        <f>L2984*Settings!$C$7</f>
        <v/>
      </c>
      <c r="T2984" s="34">
        <f>O2984+P2984+Q2984+R2984</f>
        <v/>
      </c>
      <c r="U2984" s="34">
        <f>N2984+T2984</f>
        <v/>
      </c>
      <c r="V2984" s="33">
        <f>N2984/S2984</f>
        <v/>
      </c>
      <c r="W2984" s="33">
        <f>T2984/S2984</f>
        <v/>
      </c>
      <c r="X2984" s="33">
        <f>U2984/S2984</f>
        <v/>
      </c>
      <c r="Y2984" s="4">
        <f>IF(T2984&gt;0,1,0)</f>
        <v/>
      </c>
      <c r="Z2984" s="4">
        <f>INDEX('Job Evaluation'!$I$5:$I$40,MATCH(G2984,'Job Evaluation'!$A$5:$A$40,0))</f>
        <v/>
      </c>
      <c r="AA2984" s="4">
        <f>SUMPRODUCT(($C$2:$C$3444=C2984)*($X$2:$X$3444&lt;X2984))+SUMPRODUCT(($C$2:C2984=C2984)*($X$2:X2984=X2984))</f>
        <v/>
      </c>
      <c r="AB2984" s="4">
        <f>MIN(4,INT((AA2984-1)*4/COUNTIF($C$2:$C$3444,C2984))+1)</f>
        <v/>
      </c>
    </row>
    <row r="2985">
      <c r="A2985" s="5" t="inlineStr">
        <is>
          <t>W03468</t>
        </is>
      </c>
      <c r="B2985" s="5" t="inlineStr">
        <is>
          <t>IT · Milan</t>
        </is>
      </c>
      <c r="C2985" s="5" t="inlineStr">
        <is>
          <t>IT</t>
        </is>
      </c>
      <c r="D2985" s="5" t="inlineStr">
        <is>
          <t>Milan</t>
        </is>
      </c>
      <c r="E2985" s="5" t="inlineStr">
        <is>
          <t>Operations</t>
        </is>
      </c>
      <c r="F2985" s="5" t="inlineStr">
        <is>
          <t>L1</t>
        </is>
      </c>
      <c r="G2985" s="5" t="inlineStr">
        <is>
          <t>Operations L1</t>
        </is>
      </c>
      <c r="H2985" s="5" t="inlineStr">
        <is>
          <t>F</t>
        </is>
      </c>
      <c r="I2985" s="5" t="inlineStr">
        <is>
          <t>Fixed-term</t>
        </is>
      </c>
      <c r="J2985" s="5" t="inlineStr">
        <is>
          <t>Onsite</t>
        </is>
      </c>
      <c r="K2985" s="5" t="n">
        <v>1</v>
      </c>
      <c r="L2985" s="5" t="n">
        <v>40</v>
      </c>
      <c r="M2985" s="5" t="n">
        <v>5</v>
      </c>
      <c r="N2985" s="41" t="n">
        <v>26000</v>
      </c>
      <c r="O2985" s="41" t="n">
        <v>0</v>
      </c>
      <c r="P2985" s="41" t="n">
        <v>0</v>
      </c>
      <c r="Q2985" s="41" t="n">
        <v>1320</v>
      </c>
      <c r="R2985" s="41" t="n">
        <v>0</v>
      </c>
      <c r="S2985" s="28">
        <f>L2985*Settings!$C$7</f>
        <v/>
      </c>
      <c r="T2985" s="34">
        <f>O2985+P2985+Q2985+R2985</f>
        <v/>
      </c>
      <c r="U2985" s="34">
        <f>N2985+T2985</f>
        <v/>
      </c>
      <c r="V2985" s="33">
        <f>N2985/S2985</f>
        <v/>
      </c>
      <c r="W2985" s="33">
        <f>T2985/S2985</f>
        <v/>
      </c>
      <c r="X2985" s="33">
        <f>U2985/S2985</f>
        <v/>
      </c>
      <c r="Y2985" s="4">
        <f>IF(T2985&gt;0,1,0)</f>
        <v/>
      </c>
      <c r="Z2985" s="4">
        <f>INDEX('Job Evaluation'!$I$5:$I$40,MATCH(G2985,'Job Evaluation'!$A$5:$A$40,0))</f>
        <v/>
      </c>
      <c r="AA2985" s="4">
        <f>SUMPRODUCT(($C$2:$C$3444=C2985)*($X$2:$X$3444&lt;X2985))+SUMPRODUCT(($C$2:C2985=C2985)*($X$2:X2985=X2985))</f>
        <v/>
      </c>
      <c r="AB2985" s="4">
        <f>MIN(4,INT((AA2985-1)*4/COUNTIF($C$2:$C$3444,C2985))+1)</f>
        <v/>
      </c>
    </row>
    <row r="2986">
      <c r="A2986" s="5" t="inlineStr">
        <is>
          <t>W03470</t>
        </is>
      </c>
      <c r="B2986" s="5" t="inlineStr">
        <is>
          <t>IT · Milan</t>
        </is>
      </c>
      <c r="C2986" s="5" t="inlineStr">
        <is>
          <t>IT</t>
        </is>
      </c>
      <c r="D2986" s="5" t="inlineStr">
        <is>
          <t>Milan</t>
        </is>
      </c>
      <c r="E2986" s="5" t="inlineStr">
        <is>
          <t>Sales</t>
        </is>
      </c>
      <c r="F2986" s="5" t="inlineStr">
        <is>
          <t>L1</t>
        </is>
      </c>
      <c r="G2986" s="5" t="inlineStr">
        <is>
          <t>Sales L1</t>
        </is>
      </c>
      <c r="H2986" s="5" t="inlineStr">
        <is>
          <t>M</t>
        </is>
      </c>
      <c r="I2986" s="5" t="inlineStr">
        <is>
          <t>Permanent</t>
        </is>
      </c>
      <c r="J2986" s="5" t="inlineStr">
        <is>
          <t>Onsite</t>
        </is>
      </c>
      <c r="K2986" s="5" t="n">
        <v>1</v>
      </c>
      <c r="L2986" s="5" t="n">
        <v>40</v>
      </c>
      <c r="M2986" s="5" t="n">
        <v>3</v>
      </c>
      <c r="N2986" s="41" t="n">
        <v>27800</v>
      </c>
      <c r="O2986" s="41" t="n">
        <v>0</v>
      </c>
      <c r="P2986" s="41" t="n">
        <v>3890</v>
      </c>
      <c r="Q2986" s="41" t="n">
        <v>0</v>
      </c>
      <c r="R2986" s="41" t="n">
        <v>0</v>
      </c>
      <c r="S2986" s="28">
        <f>L2986*Settings!$C$7</f>
        <v/>
      </c>
      <c r="T2986" s="34">
        <f>O2986+P2986+Q2986+R2986</f>
        <v/>
      </c>
      <c r="U2986" s="34">
        <f>N2986+T2986</f>
        <v/>
      </c>
      <c r="V2986" s="33">
        <f>N2986/S2986</f>
        <v/>
      </c>
      <c r="W2986" s="33">
        <f>T2986/S2986</f>
        <v/>
      </c>
      <c r="X2986" s="33">
        <f>U2986/S2986</f>
        <v/>
      </c>
      <c r="Y2986" s="4">
        <f>IF(T2986&gt;0,1,0)</f>
        <v/>
      </c>
      <c r="Z2986" s="4">
        <f>INDEX('Job Evaluation'!$I$5:$I$40,MATCH(G2986,'Job Evaluation'!$A$5:$A$40,0))</f>
        <v/>
      </c>
      <c r="AA2986" s="4">
        <f>SUMPRODUCT(($C$2:$C$3444=C2986)*($X$2:$X$3444&lt;X2986))+SUMPRODUCT(($C$2:C2986=C2986)*($X$2:X2986=X2986))</f>
        <v/>
      </c>
      <c r="AB2986" s="4">
        <f>MIN(4,INT((AA2986-1)*4/COUNTIF($C$2:$C$3444,C2986))+1)</f>
        <v/>
      </c>
    </row>
    <row r="2987">
      <c r="A2987" s="5" t="inlineStr">
        <is>
          <t>W03471</t>
        </is>
      </c>
      <c r="B2987" s="5" t="inlineStr">
        <is>
          <t>DE · Munich</t>
        </is>
      </c>
      <c r="C2987" s="5" t="inlineStr">
        <is>
          <t>DE</t>
        </is>
      </c>
      <c r="D2987" s="5" t="inlineStr">
        <is>
          <t>Munich</t>
        </is>
      </c>
      <c r="E2987" s="5" t="inlineStr">
        <is>
          <t>Operations</t>
        </is>
      </c>
      <c r="F2987" s="5" t="inlineStr">
        <is>
          <t>L4</t>
        </is>
      </c>
      <c r="G2987" s="5" t="inlineStr">
        <is>
          <t>Operations L4</t>
        </is>
      </c>
      <c r="H2987" s="5" t="inlineStr">
        <is>
          <t>M</t>
        </is>
      </c>
      <c r="I2987" s="5" t="inlineStr">
        <is>
          <t>Fixed-term</t>
        </is>
      </c>
      <c r="J2987" s="5" t="inlineStr">
        <is>
          <t>Hybrid</t>
        </is>
      </c>
      <c r="K2987" s="5" t="n">
        <v>1</v>
      </c>
      <c r="L2987" s="5" t="n">
        <v>40</v>
      </c>
      <c r="M2987" s="5" t="n">
        <v>2</v>
      </c>
      <c r="N2987" s="41" t="n">
        <v>72900</v>
      </c>
      <c r="O2987" s="41" t="n">
        <v>3030</v>
      </c>
      <c r="P2987" s="41" t="n">
        <v>0</v>
      </c>
      <c r="Q2987" s="41" t="n">
        <v>0</v>
      </c>
      <c r="R2987" s="41" t="n">
        <v>0</v>
      </c>
      <c r="S2987" s="28">
        <f>L2987*Settings!$C$7</f>
        <v/>
      </c>
      <c r="T2987" s="34">
        <f>O2987+P2987+Q2987+R2987</f>
        <v/>
      </c>
      <c r="U2987" s="34">
        <f>N2987+T2987</f>
        <v/>
      </c>
      <c r="V2987" s="33">
        <f>N2987/S2987</f>
        <v/>
      </c>
      <c r="W2987" s="33">
        <f>T2987/S2987</f>
        <v/>
      </c>
      <c r="X2987" s="33">
        <f>U2987/S2987</f>
        <v/>
      </c>
      <c r="Y2987" s="4">
        <f>IF(T2987&gt;0,1,0)</f>
        <v/>
      </c>
      <c r="Z2987" s="4">
        <f>INDEX('Job Evaluation'!$I$5:$I$40,MATCH(G2987,'Job Evaluation'!$A$5:$A$40,0))</f>
        <v/>
      </c>
      <c r="AA2987" s="4">
        <f>SUMPRODUCT(($C$2:$C$3444=C2987)*($X$2:$X$3444&lt;X2987))+SUMPRODUCT(($C$2:C2987=C2987)*($X$2:X2987=X2987))</f>
        <v/>
      </c>
      <c r="AB2987" s="4">
        <f>MIN(4,INT((AA2987-1)*4/COUNTIF($C$2:$C$3444,C2987))+1)</f>
        <v/>
      </c>
    </row>
    <row r="2988">
      <c r="A2988" s="5" t="inlineStr">
        <is>
          <t>W03473</t>
        </is>
      </c>
      <c r="B2988" s="5" t="inlineStr">
        <is>
          <t>ES · Barcelona</t>
        </is>
      </c>
      <c r="C2988" s="5" t="inlineStr">
        <is>
          <t>ES</t>
        </is>
      </c>
      <c r="D2988" s="5" t="inlineStr">
        <is>
          <t>Barcelona</t>
        </is>
      </c>
      <c r="E2988" s="5" t="inlineStr">
        <is>
          <t>Sales</t>
        </is>
      </c>
      <c r="F2988" s="5" t="inlineStr">
        <is>
          <t>L1</t>
        </is>
      </c>
      <c r="G2988" s="5" t="inlineStr">
        <is>
          <t>Sales L1</t>
        </is>
      </c>
      <c r="H2988" s="5" t="inlineStr">
        <is>
          <t>M</t>
        </is>
      </c>
      <c r="I2988" s="5" t="inlineStr">
        <is>
          <t>Permanent</t>
        </is>
      </c>
      <c r="J2988" s="5" t="inlineStr">
        <is>
          <t>Hybrid</t>
        </is>
      </c>
      <c r="K2988" s="5" t="n">
        <v>1</v>
      </c>
      <c r="L2988" s="5" t="n">
        <v>40</v>
      </c>
      <c r="M2988" s="5" t="n">
        <v>4</v>
      </c>
      <c r="N2988" s="41" t="n">
        <v>27650</v>
      </c>
      <c r="O2988" s="41" t="n">
        <v>0</v>
      </c>
      <c r="P2988" s="41" t="n">
        <v>3900</v>
      </c>
      <c r="Q2988" s="41" t="n">
        <v>0</v>
      </c>
      <c r="R2988" s="41" t="n">
        <v>0</v>
      </c>
      <c r="S2988" s="28">
        <f>L2988*Settings!$C$7</f>
        <v/>
      </c>
      <c r="T2988" s="34">
        <f>O2988+P2988+Q2988+R2988</f>
        <v/>
      </c>
      <c r="U2988" s="34">
        <f>N2988+T2988</f>
        <v/>
      </c>
      <c r="V2988" s="33">
        <f>N2988/S2988</f>
        <v/>
      </c>
      <c r="W2988" s="33">
        <f>T2988/S2988</f>
        <v/>
      </c>
      <c r="X2988" s="33">
        <f>U2988/S2988</f>
        <v/>
      </c>
      <c r="Y2988" s="4">
        <f>IF(T2988&gt;0,1,0)</f>
        <v/>
      </c>
      <c r="Z2988" s="4">
        <f>INDEX('Job Evaluation'!$I$5:$I$40,MATCH(G2988,'Job Evaluation'!$A$5:$A$40,0))</f>
        <v/>
      </c>
      <c r="AA2988" s="4">
        <f>SUMPRODUCT(($C$2:$C$3444=C2988)*($X$2:$X$3444&lt;X2988))+SUMPRODUCT(($C$2:C2988=C2988)*($X$2:X2988=X2988))</f>
        <v/>
      </c>
      <c r="AB2988" s="4">
        <f>MIN(4,INT((AA2988-1)*4/COUNTIF($C$2:$C$3444,C2988))+1)</f>
        <v/>
      </c>
    </row>
    <row r="2989">
      <c r="A2989" s="5" t="inlineStr">
        <is>
          <t>W03474</t>
        </is>
      </c>
      <c r="B2989" s="5" t="inlineStr">
        <is>
          <t>PL · Kraków</t>
        </is>
      </c>
      <c r="C2989" s="5" t="inlineStr">
        <is>
          <t>PL</t>
        </is>
      </c>
      <c r="D2989" s="5" t="inlineStr">
        <is>
          <t>Krakow</t>
        </is>
      </c>
      <c r="E2989" s="5" t="inlineStr">
        <is>
          <t>Operations</t>
        </is>
      </c>
      <c r="F2989" s="5" t="inlineStr">
        <is>
          <t>L3</t>
        </is>
      </c>
      <c r="G2989" s="5" t="inlineStr">
        <is>
          <t>Operations L3</t>
        </is>
      </c>
      <c r="H2989" s="5" t="inlineStr">
        <is>
          <t>F</t>
        </is>
      </c>
      <c r="I2989" s="5" t="inlineStr">
        <is>
          <t>Permanent</t>
        </is>
      </c>
      <c r="J2989" s="5" t="inlineStr">
        <is>
          <t>Hybrid</t>
        </is>
      </c>
      <c r="K2989" s="5" t="n">
        <v>1</v>
      </c>
      <c r="L2989" s="5" t="n">
        <v>40</v>
      </c>
      <c r="M2989" s="5" t="n">
        <v>3</v>
      </c>
      <c r="N2989" s="41" t="n">
        <v>27050</v>
      </c>
      <c r="O2989" s="41" t="n">
        <v>1240</v>
      </c>
      <c r="P2989" s="41" t="n">
        <v>0</v>
      </c>
      <c r="Q2989" s="41" t="n">
        <v>0</v>
      </c>
      <c r="R2989" s="41" t="n">
        <v>0</v>
      </c>
      <c r="S2989" s="28">
        <f>L2989*Settings!$C$7</f>
        <v/>
      </c>
      <c r="T2989" s="34">
        <f>O2989+P2989+Q2989+R2989</f>
        <v/>
      </c>
      <c r="U2989" s="34">
        <f>N2989+T2989</f>
        <v/>
      </c>
      <c r="V2989" s="33">
        <f>N2989/S2989</f>
        <v/>
      </c>
      <c r="W2989" s="33">
        <f>T2989/S2989</f>
        <v/>
      </c>
      <c r="X2989" s="33">
        <f>U2989/S2989</f>
        <v/>
      </c>
      <c r="Y2989" s="4">
        <f>IF(T2989&gt;0,1,0)</f>
        <v/>
      </c>
      <c r="Z2989" s="4">
        <f>INDEX('Job Evaluation'!$I$5:$I$40,MATCH(G2989,'Job Evaluation'!$A$5:$A$40,0))</f>
        <v/>
      </c>
      <c r="AA2989" s="4">
        <f>SUMPRODUCT(($C$2:$C$3444=C2989)*($X$2:$X$3444&lt;X2989))+SUMPRODUCT(($C$2:C2989=C2989)*($X$2:X2989=X2989))</f>
        <v/>
      </c>
      <c r="AB2989" s="4">
        <f>MIN(4,INT((AA2989-1)*4/COUNTIF($C$2:$C$3444,C2989))+1)</f>
        <v/>
      </c>
    </row>
    <row r="2990">
      <c r="A2990" s="5" t="inlineStr">
        <is>
          <t>W03475</t>
        </is>
      </c>
      <c r="B2990" s="5" t="inlineStr">
        <is>
          <t>IT · Milan</t>
        </is>
      </c>
      <c r="C2990" s="5" t="inlineStr">
        <is>
          <t>IT</t>
        </is>
      </c>
      <c r="D2990" s="5" t="inlineStr">
        <is>
          <t>Milan</t>
        </is>
      </c>
      <c r="E2990" s="5" t="inlineStr">
        <is>
          <t>Operations</t>
        </is>
      </c>
      <c r="F2990" s="5" t="inlineStr">
        <is>
          <t>L3</t>
        </is>
      </c>
      <c r="G2990" s="5" t="inlineStr">
        <is>
          <t>Operations L3</t>
        </is>
      </c>
      <c r="H2990" s="5" t="inlineStr">
        <is>
          <t>F</t>
        </is>
      </c>
      <c r="I2990" s="5" t="inlineStr">
        <is>
          <t>Permanent</t>
        </is>
      </c>
      <c r="J2990" s="5" t="inlineStr">
        <is>
          <t>Onsite</t>
        </is>
      </c>
      <c r="K2990" s="5" t="n">
        <v>1</v>
      </c>
      <c r="L2990" s="5" t="n">
        <v>40</v>
      </c>
      <c r="M2990" s="5" t="n">
        <v>3</v>
      </c>
      <c r="N2990" s="41" t="n">
        <v>51750</v>
      </c>
      <c r="O2990" s="41" t="n">
        <v>2450</v>
      </c>
      <c r="P2990" s="41" t="n">
        <v>0</v>
      </c>
      <c r="Q2990" s="41" t="n">
        <v>1320</v>
      </c>
      <c r="R2990" s="41" t="n">
        <v>0</v>
      </c>
      <c r="S2990" s="28">
        <f>L2990*Settings!$C$7</f>
        <v/>
      </c>
      <c r="T2990" s="34">
        <f>O2990+P2990+Q2990+R2990</f>
        <v/>
      </c>
      <c r="U2990" s="34">
        <f>N2990+T2990</f>
        <v/>
      </c>
      <c r="V2990" s="33">
        <f>N2990/S2990</f>
        <v/>
      </c>
      <c r="W2990" s="33">
        <f>T2990/S2990</f>
        <v/>
      </c>
      <c r="X2990" s="33">
        <f>U2990/S2990</f>
        <v/>
      </c>
      <c r="Y2990" s="4">
        <f>IF(T2990&gt;0,1,0)</f>
        <v/>
      </c>
      <c r="Z2990" s="4">
        <f>INDEX('Job Evaluation'!$I$5:$I$40,MATCH(G2990,'Job Evaluation'!$A$5:$A$40,0))</f>
        <v/>
      </c>
      <c r="AA2990" s="4">
        <f>SUMPRODUCT(($C$2:$C$3444=C2990)*($X$2:$X$3444&lt;X2990))+SUMPRODUCT(($C$2:C2990=C2990)*($X$2:X2990=X2990))</f>
        <v/>
      </c>
      <c r="AB2990" s="4">
        <f>MIN(4,INT((AA2990-1)*4/COUNTIF($C$2:$C$3444,C2990))+1)</f>
        <v/>
      </c>
    </row>
    <row r="2991">
      <c r="A2991" s="5" t="inlineStr">
        <is>
          <t>W03476</t>
        </is>
      </c>
      <c r="B2991" s="5" t="inlineStr">
        <is>
          <t>IT · Milan</t>
        </is>
      </c>
      <c r="C2991" s="5" t="inlineStr">
        <is>
          <t>IT</t>
        </is>
      </c>
      <c r="D2991" s="5" t="inlineStr">
        <is>
          <t>Milan</t>
        </is>
      </c>
      <c r="E2991" s="5" t="inlineStr">
        <is>
          <t>Customer Service</t>
        </is>
      </c>
      <c r="F2991" s="5" t="inlineStr">
        <is>
          <t>L6</t>
        </is>
      </c>
      <c r="G2991" s="5" t="inlineStr">
        <is>
          <t>Customer Service L6</t>
        </is>
      </c>
      <c r="H2991" s="5" t="inlineStr">
        <is>
          <t>F</t>
        </is>
      </c>
      <c r="I2991" s="5" t="inlineStr">
        <is>
          <t>Permanent</t>
        </is>
      </c>
      <c r="J2991" s="5" t="inlineStr">
        <is>
          <t>Onsite</t>
        </is>
      </c>
      <c r="K2991" s="5" t="n">
        <v>1</v>
      </c>
      <c r="L2991" s="5" t="n">
        <v>40</v>
      </c>
      <c r="M2991" s="5" t="n">
        <v>3</v>
      </c>
      <c r="N2991" s="41" t="n">
        <v>96450</v>
      </c>
      <c r="O2991" s="41" t="n">
        <v>18460</v>
      </c>
      <c r="P2991" s="41" t="n">
        <v>0</v>
      </c>
      <c r="Q2991" s="41" t="n">
        <v>0</v>
      </c>
      <c r="R2991" s="41" t="n">
        <v>6000</v>
      </c>
      <c r="S2991" s="28">
        <f>L2991*Settings!$C$7</f>
        <v/>
      </c>
      <c r="T2991" s="34">
        <f>O2991+P2991+Q2991+R2991</f>
        <v/>
      </c>
      <c r="U2991" s="34">
        <f>N2991+T2991</f>
        <v/>
      </c>
      <c r="V2991" s="33">
        <f>N2991/S2991</f>
        <v/>
      </c>
      <c r="W2991" s="33">
        <f>T2991/S2991</f>
        <v/>
      </c>
      <c r="X2991" s="33">
        <f>U2991/S2991</f>
        <v/>
      </c>
      <c r="Y2991" s="4">
        <f>IF(T2991&gt;0,1,0)</f>
        <v/>
      </c>
      <c r="Z2991" s="4">
        <f>INDEX('Job Evaluation'!$I$5:$I$40,MATCH(G2991,'Job Evaluation'!$A$5:$A$40,0))</f>
        <v/>
      </c>
      <c r="AA2991" s="4">
        <f>SUMPRODUCT(($C$2:$C$3444=C2991)*($X$2:$X$3444&lt;X2991))+SUMPRODUCT(($C$2:C2991=C2991)*($X$2:X2991=X2991))</f>
        <v/>
      </c>
      <c r="AB2991" s="4">
        <f>MIN(4,INT((AA2991-1)*4/COUNTIF($C$2:$C$3444,C2991))+1)</f>
        <v/>
      </c>
    </row>
    <row r="2992">
      <c r="A2992" s="5" t="inlineStr">
        <is>
          <t>W03477</t>
        </is>
      </c>
      <c r="B2992" s="5" t="inlineStr">
        <is>
          <t>PL · Kraków</t>
        </is>
      </c>
      <c r="C2992" s="5" t="inlineStr">
        <is>
          <t>PL</t>
        </is>
      </c>
      <c r="D2992" s="5" t="inlineStr">
        <is>
          <t>Krakow</t>
        </is>
      </c>
      <c r="E2992" s="5" t="inlineStr">
        <is>
          <t>Sales</t>
        </is>
      </c>
      <c r="F2992" s="5" t="inlineStr">
        <is>
          <t>L4</t>
        </is>
      </c>
      <c r="G2992" s="5" t="inlineStr">
        <is>
          <t>Sales L4</t>
        </is>
      </c>
      <c r="H2992" s="5" t="inlineStr">
        <is>
          <t>F</t>
        </is>
      </c>
      <c r="I2992" s="5" t="inlineStr">
        <is>
          <t>Permanent</t>
        </is>
      </c>
      <c r="J2992" s="5" t="inlineStr">
        <is>
          <t>Remote</t>
        </is>
      </c>
      <c r="K2992" s="5" t="n">
        <v>1</v>
      </c>
      <c r="L2992" s="5" t="n">
        <v>40</v>
      </c>
      <c r="M2992" s="5" t="n">
        <v>3</v>
      </c>
      <c r="N2992" s="41" t="n">
        <v>44500</v>
      </c>
      <c r="O2992" s="41" t="n">
        <v>3410</v>
      </c>
      <c r="P2992" s="41" t="n">
        <v>3990</v>
      </c>
      <c r="Q2992" s="41" t="n">
        <v>0</v>
      </c>
      <c r="R2992" s="41" t="n">
        <v>0</v>
      </c>
      <c r="S2992" s="28">
        <f>L2992*Settings!$C$7</f>
        <v/>
      </c>
      <c r="T2992" s="34">
        <f>O2992+P2992+Q2992+R2992</f>
        <v/>
      </c>
      <c r="U2992" s="34">
        <f>N2992+T2992</f>
        <v/>
      </c>
      <c r="V2992" s="33">
        <f>N2992/S2992</f>
        <v/>
      </c>
      <c r="W2992" s="33">
        <f>T2992/S2992</f>
        <v/>
      </c>
      <c r="X2992" s="33">
        <f>U2992/S2992</f>
        <v/>
      </c>
      <c r="Y2992" s="4">
        <f>IF(T2992&gt;0,1,0)</f>
        <v/>
      </c>
      <c r="Z2992" s="4">
        <f>INDEX('Job Evaluation'!$I$5:$I$40,MATCH(G2992,'Job Evaluation'!$A$5:$A$40,0))</f>
        <v/>
      </c>
      <c r="AA2992" s="4">
        <f>SUMPRODUCT(($C$2:$C$3444=C2992)*($X$2:$X$3444&lt;X2992))+SUMPRODUCT(($C$2:C2992=C2992)*($X$2:X2992=X2992))</f>
        <v/>
      </c>
      <c r="AB2992" s="4">
        <f>MIN(4,INT((AA2992-1)*4/COUNTIF($C$2:$C$3444,C2992))+1)</f>
        <v/>
      </c>
    </row>
    <row r="2993">
      <c r="A2993" s="5" t="inlineStr">
        <is>
          <t>W03478</t>
        </is>
      </c>
      <c r="B2993" s="5" t="inlineStr">
        <is>
          <t>DE · Munich</t>
        </is>
      </c>
      <c r="C2993" s="5" t="inlineStr">
        <is>
          <t>DE</t>
        </is>
      </c>
      <c r="D2993" s="5" t="inlineStr">
        <is>
          <t>Munich</t>
        </is>
      </c>
      <c r="E2993" s="5" t="inlineStr">
        <is>
          <t>Sales</t>
        </is>
      </c>
      <c r="F2993" s="5" t="inlineStr">
        <is>
          <t>L3</t>
        </is>
      </c>
      <c r="G2993" s="5" t="inlineStr">
        <is>
          <t>Sales L3</t>
        </is>
      </c>
      <c r="H2993" s="5" t="inlineStr">
        <is>
          <t>M</t>
        </is>
      </c>
      <c r="I2993" s="5" t="inlineStr">
        <is>
          <t>Permanent</t>
        </is>
      </c>
      <c r="J2993" s="5" t="inlineStr">
        <is>
          <t>Onsite</t>
        </is>
      </c>
      <c r="K2993" s="5" t="n">
        <v>1</v>
      </c>
      <c r="L2993" s="5" t="n">
        <v>40</v>
      </c>
      <c r="M2993" s="5" t="n">
        <v>4</v>
      </c>
      <c r="N2993" s="41" t="n">
        <v>75350</v>
      </c>
      <c r="O2993" s="41" t="n">
        <v>4250</v>
      </c>
      <c r="P2993" s="41" t="n">
        <v>12010</v>
      </c>
      <c r="Q2993" s="41" t="n">
        <v>0</v>
      </c>
      <c r="R2993" s="41" t="n">
        <v>0</v>
      </c>
      <c r="S2993" s="28">
        <f>L2993*Settings!$C$7</f>
        <v/>
      </c>
      <c r="T2993" s="34">
        <f>O2993+P2993+Q2993+R2993</f>
        <v/>
      </c>
      <c r="U2993" s="34">
        <f>N2993+T2993</f>
        <v/>
      </c>
      <c r="V2993" s="33">
        <f>N2993/S2993</f>
        <v/>
      </c>
      <c r="W2993" s="33">
        <f>T2993/S2993</f>
        <v/>
      </c>
      <c r="X2993" s="33">
        <f>U2993/S2993</f>
        <v/>
      </c>
      <c r="Y2993" s="4">
        <f>IF(T2993&gt;0,1,0)</f>
        <v/>
      </c>
      <c r="Z2993" s="4">
        <f>INDEX('Job Evaluation'!$I$5:$I$40,MATCH(G2993,'Job Evaluation'!$A$5:$A$40,0))</f>
        <v/>
      </c>
      <c r="AA2993" s="4">
        <f>SUMPRODUCT(($C$2:$C$3444=C2993)*($X$2:$X$3444&lt;X2993))+SUMPRODUCT(($C$2:C2993=C2993)*($X$2:X2993=X2993))</f>
        <v/>
      </c>
      <c r="AB2993" s="4">
        <f>MIN(4,INT((AA2993-1)*4/COUNTIF($C$2:$C$3444,C2993))+1)</f>
        <v/>
      </c>
    </row>
    <row r="2994">
      <c r="A2994" s="5" t="inlineStr">
        <is>
          <t>W03479</t>
        </is>
      </c>
      <c r="B2994" s="5" t="inlineStr">
        <is>
          <t>IT · Milan</t>
        </is>
      </c>
      <c r="C2994" s="5" t="inlineStr">
        <is>
          <t>IT</t>
        </is>
      </c>
      <c r="D2994" s="5" t="inlineStr">
        <is>
          <t>Milan</t>
        </is>
      </c>
      <c r="E2994" s="5" t="inlineStr">
        <is>
          <t>Finance</t>
        </is>
      </c>
      <c r="F2994" s="5" t="inlineStr">
        <is>
          <t>L2</t>
        </is>
      </c>
      <c r="G2994" s="5" t="inlineStr">
        <is>
          <t>Finance L2</t>
        </is>
      </c>
      <c r="H2994" s="5" t="inlineStr">
        <is>
          <t>F</t>
        </is>
      </c>
      <c r="I2994" s="5" t="inlineStr">
        <is>
          <t>Permanent</t>
        </is>
      </c>
      <c r="J2994" s="5" t="inlineStr">
        <is>
          <t>Remote</t>
        </is>
      </c>
      <c r="K2994" s="5" t="n">
        <v>1</v>
      </c>
      <c r="L2994" s="5" t="n">
        <v>40</v>
      </c>
      <c r="M2994" s="5" t="n">
        <v>5</v>
      </c>
      <c r="N2994" s="41" t="n">
        <v>30850</v>
      </c>
      <c r="O2994" s="41" t="n">
        <v>0</v>
      </c>
      <c r="P2994" s="41" t="n">
        <v>0</v>
      </c>
      <c r="Q2994" s="41" t="n">
        <v>0</v>
      </c>
      <c r="R2994" s="41" t="n">
        <v>0</v>
      </c>
      <c r="S2994" s="28">
        <f>L2994*Settings!$C$7</f>
        <v/>
      </c>
      <c r="T2994" s="34">
        <f>O2994+P2994+Q2994+R2994</f>
        <v/>
      </c>
      <c r="U2994" s="34">
        <f>N2994+T2994</f>
        <v/>
      </c>
      <c r="V2994" s="33">
        <f>N2994/S2994</f>
        <v/>
      </c>
      <c r="W2994" s="33">
        <f>T2994/S2994</f>
        <v/>
      </c>
      <c r="X2994" s="33">
        <f>U2994/S2994</f>
        <v/>
      </c>
      <c r="Y2994" s="4">
        <f>IF(T2994&gt;0,1,0)</f>
        <v/>
      </c>
      <c r="Z2994" s="4">
        <f>INDEX('Job Evaluation'!$I$5:$I$40,MATCH(G2994,'Job Evaluation'!$A$5:$A$40,0))</f>
        <v/>
      </c>
      <c r="AA2994" s="4">
        <f>SUMPRODUCT(($C$2:$C$3444=C2994)*($X$2:$X$3444&lt;X2994))+SUMPRODUCT(($C$2:C2994=C2994)*($X$2:X2994=X2994))</f>
        <v/>
      </c>
      <c r="AB2994" s="4">
        <f>MIN(4,INT((AA2994-1)*4/COUNTIF($C$2:$C$3444,C2994))+1)</f>
        <v/>
      </c>
    </row>
    <row r="2995">
      <c r="A2995" s="5" t="inlineStr">
        <is>
          <t>W03481</t>
        </is>
      </c>
      <c r="B2995" s="5" t="inlineStr">
        <is>
          <t>IT · Milan</t>
        </is>
      </c>
      <c r="C2995" s="5" t="inlineStr">
        <is>
          <t>IT</t>
        </is>
      </c>
      <c r="D2995" s="5" t="inlineStr">
        <is>
          <t>Milan</t>
        </is>
      </c>
      <c r="E2995" s="5" t="inlineStr">
        <is>
          <t>Tech</t>
        </is>
      </c>
      <c r="F2995" s="5" t="inlineStr">
        <is>
          <t>L1</t>
        </is>
      </c>
      <c r="G2995" s="5" t="inlineStr">
        <is>
          <t>Tech L1</t>
        </is>
      </c>
      <c r="H2995" s="5" t="inlineStr">
        <is>
          <t>M</t>
        </is>
      </c>
      <c r="I2995" s="5" t="inlineStr">
        <is>
          <t>Permanent</t>
        </is>
      </c>
      <c r="J2995" s="5" t="inlineStr">
        <is>
          <t>Remote</t>
        </is>
      </c>
      <c r="K2995" s="5" t="n">
        <v>1</v>
      </c>
      <c r="L2995" s="5" t="n">
        <v>40</v>
      </c>
      <c r="M2995" s="5" t="n">
        <v>3</v>
      </c>
      <c r="N2995" s="41" t="n">
        <v>34850</v>
      </c>
      <c r="O2995" s="41" t="n">
        <v>0</v>
      </c>
      <c r="P2995" s="41" t="n">
        <v>0</v>
      </c>
      <c r="Q2995" s="41" t="n">
        <v>0</v>
      </c>
      <c r="R2995" s="41" t="n">
        <v>0</v>
      </c>
      <c r="S2995" s="28">
        <f>L2995*Settings!$C$7</f>
        <v/>
      </c>
      <c r="T2995" s="34">
        <f>O2995+P2995+Q2995+R2995</f>
        <v/>
      </c>
      <c r="U2995" s="34">
        <f>N2995+T2995</f>
        <v/>
      </c>
      <c r="V2995" s="33">
        <f>N2995/S2995</f>
        <v/>
      </c>
      <c r="W2995" s="33">
        <f>T2995/S2995</f>
        <v/>
      </c>
      <c r="X2995" s="33">
        <f>U2995/S2995</f>
        <v/>
      </c>
      <c r="Y2995" s="4">
        <f>IF(T2995&gt;0,1,0)</f>
        <v/>
      </c>
      <c r="Z2995" s="4">
        <f>INDEX('Job Evaluation'!$I$5:$I$40,MATCH(G2995,'Job Evaluation'!$A$5:$A$40,0))</f>
        <v/>
      </c>
      <c r="AA2995" s="4">
        <f>SUMPRODUCT(($C$2:$C$3444=C2995)*($X$2:$X$3444&lt;X2995))+SUMPRODUCT(($C$2:C2995=C2995)*($X$2:X2995=X2995))</f>
        <v/>
      </c>
      <c r="AB2995" s="4">
        <f>MIN(4,INT((AA2995-1)*4/COUNTIF($C$2:$C$3444,C2995))+1)</f>
        <v/>
      </c>
    </row>
    <row r="2996">
      <c r="A2996" s="5" t="inlineStr">
        <is>
          <t>W03482</t>
        </is>
      </c>
      <c r="B2996" s="5" t="inlineStr">
        <is>
          <t>ES · Barcelona</t>
        </is>
      </c>
      <c r="C2996" s="5" t="inlineStr">
        <is>
          <t>ES</t>
        </is>
      </c>
      <c r="D2996" s="5" t="inlineStr">
        <is>
          <t>Barcelona</t>
        </is>
      </c>
      <c r="E2996" s="5" t="inlineStr">
        <is>
          <t>Operations</t>
        </is>
      </c>
      <c r="F2996" s="5" t="inlineStr">
        <is>
          <t>L4</t>
        </is>
      </c>
      <c r="G2996" s="5" t="inlineStr">
        <is>
          <t>Operations L4</t>
        </is>
      </c>
      <c r="H2996" s="5" t="inlineStr">
        <is>
          <t>M</t>
        </is>
      </c>
      <c r="I2996" s="5" t="inlineStr">
        <is>
          <t>Permanent</t>
        </is>
      </c>
      <c r="J2996" s="5" t="inlineStr">
        <is>
          <t>Onsite</t>
        </is>
      </c>
      <c r="K2996" s="5" t="n">
        <v>1</v>
      </c>
      <c r="L2996" s="5" t="n">
        <v>40</v>
      </c>
      <c r="M2996" s="5" t="n">
        <v>3</v>
      </c>
      <c r="N2996" s="41" t="n">
        <v>50550</v>
      </c>
      <c r="O2996" s="41" t="n">
        <v>3810</v>
      </c>
      <c r="P2996" s="41" t="n">
        <v>0</v>
      </c>
      <c r="Q2996" s="41" t="n">
        <v>0</v>
      </c>
      <c r="R2996" s="41" t="n">
        <v>0</v>
      </c>
      <c r="S2996" s="28">
        <f>L2996*Settings!$C$7</f>
        <v/>
      </c>
      <c r="T2996" s="34">
        <f>O2996+P2996+Q2996+R2996</f>
        <v/>
      </c>
      <c r="U2996" s="34">
        <f>N2996+T2996</f>
        <v/>
      </c>
      <c r="V2996" s="33">
        <f>N2996/S2996</f>
        <v/>
      </c>
      <c r="W2996" s="33">
        <f>T2996/S2996</f>
        <v/>
      </c>
      <c r="X2996" s="33">
        <f>U2996/S2996</f>
        <v/>
      </c>
      <c r="Y2996" s="4">
        <f>IF(T2996&gt;0,1,0)</f>
        <v/>
      </c>
      <c r="Z2996" s="4">
        <f>INDEX('Job Evaluation'!$I$5:$I$40,MATCH(G2996,'Job Evaluation'!$A$5:$A$40,0))</f>
        <v/>
      </c>
      <c r="AA2996" s="4">
        <f>SUMPRODUCT(($C$2:$C$3444=C2996)*($X$2:$X$3444&lt;X2996))+SUMPRODUCT(($C$2:C2996=C2996)*($X$2:X2996=X2996))</f>
        <v/>
      </c>
      <c r="AB2996" s="4">
        <f>MIN(4,INT((AA2996-1)*4/COUNTIF($C$2:$C$3444,C2996))+1)</f>
        <v/>
      </c>
    </row>
    <row r="2997">
      <c r="A2997" s="5" t="inlineStr">
        <is>
          <t>W03483</t>
        </is>
      </c>
      <c r="B2997" s="5" t="inlineStr">
        <is>
          <t>DE · Munich</t>
        </is>
      </c>
      <c r="C2997" s="5" t="inlineStr">
        <is>
          <t>DE</t>
        </is>
      </c>
      <c r="D2997" s="5" t="inlineStr">
        <is>
          <t>Munich</t>
        </is>
      </c>
      <c r="E2997" s="5" t="inlineStr">
        <is>
          <t>Customer Service</t>
        </is>
      </c>
      <c r="F2997" s="5" t="inlineStr">
        <is>
          <t>L3</t>
        </is>
      </c>
      <c r="G2997" s="5" t="inlineStr">
        <is>
          <t>Customer Service L3</t>
        </is>
      </c>
      <c r="H2997" s="5" t="inlineStr">
        <is>
          <t>M</t>
        </is>
      </c>
      <c r="I2997" s="5" t="inlineStr">
        <is>
          <t>Fixed-term</t>
        </is>
      </c>
      <c r="J2997" s="5" t="inlineStr">
        <is>
          <t>Remote</t>
        </is>
      </c>
      <c r="K2997" s="5" t="n">
        <v>1</v>
      </c>
      <c r="L2997" s="5" t="n">
        <v>40</v>
      </c>
      <c r="M2997" s="5" t="n">
        <v>3</v>
      </c>
      <c r="N2997" s="41" t="n">
        <v>58350</v>
      </c>
      <c r="O2997" s="41" t="n">
        <v>2730</v>
      </c>
      <c r="P2997" s="41" t="n">
        <v>0</v>
      </c>
      <c r="Q2997" s="41" t="n">
        <v>0</v>
      </c>
      <c r="R2997" s="41" t="n">
        <v>0</v>
      </c>
      <c r="S2997" s="28">
        <f>L2997*Settings!$C$7</f>
        <v/>
      </c>
      <c r="T2997" s="34">
        <f>O2997+P2997+Q2997+R2997</f>
        <v/>
      </c>
      <c r="U2997" s="34">
        <f>N2997+T2997</f>
        <v/>
      </c>
      <c r="V2997" s="33">
        <f>N2997/S2997</f>
        <v/>
      </c>
      <c r="W2997" s="33">
        <f>T2997/S2997</f>
        <v/>
      </c>
      <c r="X2997" s="33">
        <f>U2997/S2997</f>
        <v/>
      </c>
      <c r="Y2997" s="4">
        <f>IF(T2997&gt;0,1,0)</f>
        <v/>
      </c>
      <c r="Z2997" s="4">
        <f>INDEX('Job Evaluation'!$I$5:$I$40,MATCH(G2997,'Job Evaluation'!$A$5:$A$40,0))</f>
        <v/>
      </c>
      <c r="AA2997" s="4">
        <f>SUMPRODUCT(($C$2:$C$3444=C2997)*($X$2:$X$3444&lt;X2997))+SUMPRODUCT(($C$2:C2997=C2997)*($X$2:X2997=X2997))</f>
        <v/>
      </c>
      <c r="AB2997" s="4">
        <f>MIN(4,INT((AA2997-1)*4/COUNTIF($C$2:$C$3444,C2997))+1)</f>
        <v/>
      </c>
    </row>
    <row r="2998">
      <c r="A2998" s="5" t="inlineStr">
        <is>
          <t>W03484</t>
        </is>
      </c>
      <c r="B2998" s="5" t="inlineStr">
        <is>
          <t>DE · Munich</t>
        </is>
      </c>
      <c r="C2998" s="5" t="inlineStr">
        <is>
          <t>DE</t>
        </is>
      </c>
      <c r="D2998" s="5" t="inlineStr">
        <is>
          <t>Munich</t>
        </is>
      </c>
      <c r="E2998" s="5" t="inlineStr">
        <is>
          <t>Finance</t>
        </is>
      </c>
      <c r="F2998" s="5" t="inlineStr">
        <is>
          <t>L2</t>
        </is>
      </c>
      <c r="G2998" s="5" t="inlineStr">
        <is>
          <t>Finance L2</t>
        </is>
      </c>
      <c r="H2998" s="5" t="inlineStr">
        <is>
          <t>F</t>
        </is>
      </c>
      <c r="I2998" s="5" t="inlineStr">
        <is>
          <t>Permanent</t>
        </is>
      </c>
      <c r="J2998" s="5" t="inlineStr">
        <is>
          <t>Hybrid</t>
        </is>
      </c>
      <c r="K2998" s="5" t="n">
        <v>1</v>
      </c>
      <c r="L2998" s="5" t="n">
        <v>40</v>
      </c>
      <c r="M2998" s="5" t="n">
        <v>3</v>
      </c>
      <c r="N2998" s="41" t="n">
        <v>50900</v>
      </c>
      <c r="O2998" s="41" t="n">
        <v>0</v>
      </c>
      <c r="P2998" s="41" t="n">
        <v>0</v>
      </c>
      <c r="Q2998" s="41" t="n">
        <v>0</v>
      </c>
      <c r="R2998" s="41" t="n">
        <v>0</v>
      </c>
      <c r="S2998" s="28">
        <f>L2998*Settings!$C$7</f>
        <v/>
      </c>
      <c r="T2998" s="34">
        <f>O2998+P2998+Q2998+R2998</f>
        <v/>
      </c>
      <c r="U2998" s="34">
        <f>N2998+T2998</f>
        <v/>
      </c>
      <c r="V2998" s="33">
        <f>N2998/S2998</f>
        <v/>
      </c>
      <c r="W2998" s="33">
        <f>T2998/S2998</f>
        <v/>
      </c>
      <c r="X2998" s="33">
        <f>U2998/S2998</f>
        <v/>
      </c>
      <c r="Y2998" s="4">
        <f>IF(T2998&gt;0,1,0)</f>
        <v/>
      </c>
      <c r="Z2998" s="4">
        <f>INDEX('Job Evaluation'!$I$5:$I$40,MATCH(G2998,'Job Evaluation'!$A$5:$A$40,0))</f>
        <v/>
      </c>
      <c r="AA2998" s="4">
        <f>SUMPRODUCT(($C$2:$C$3444=C2998)*($X$2:$X$3444&lt;X2998))+SUMPRODUCT(($C$2:C2998=C2998)*($X$2:X2998=X2998))</f>
        <v/>
      </c>
      <c r="AB2998" s="4">
        <f>MIN(4,INT((AA2998-1)*4/COUNTIF($C$2:$C$3444,C2998))+1)</f>
        <v/>
      </c>
    </row>
    <row r="2999">
      <c r="A2999" s="5" t="inlineStr">
        <is>
          <t>W03485</t>
        </is>
      </c>
      <c r="B2999" s="5" t="inlineStr">
        <is>
          <t>PL · Kraków</t>
        </is>
      </c>
      <c r="C2999" s="5" t="inlineStr">
        <is>
          <t>PL</t>
        </is>
      </c>
      <c r="D2999" s="5" t="inlineStr">
        <is>
          <t>Krakow</t>
        </is>
      </c>
      <c r="E2999" s="5" t="inlineStr">
        <is>
          <t>Customer Service</t>
        </is>
      </c>
      <c r="F2999" s="5" t="inlineStr">
        <is>
          <t>L2</t>
        </is>
      </c>
      <c r="G2999" s="5" t="inlineStr">
        <is>
          <t>Customer Service L2</t>
        </is>
      </c>
      <c r="H2999" s="5" t="inlineStr">
        <is>
          <t>F</t>
        </is>
      </c>
      <c r="I2999" s="5" t="inlineStr">
        <is>
          <t>Permanent</t>
        </is>
      </c>
      <c r="J2999" s="5" t="inlineStr">
        <is>
          <t>Remote</t>
        </is>
      </c>
      <c r="K2999" s="5" t="n">
        <v>1</v>
      </c>
      <c r="L2999" s="5" t="n">
        <v>40</v>
      </c>
      <c r="M2999" s="5" t="n">
        <v>4</v>
      </c>
      <c r="N2999" s="41" t="n">
        <v>19300</v>
      </c>
      <c r="O2999" s="41" t="n">
        <v>0</v>
      </c>
      <c r="P2999" s="41" t="n">
        <v>0</v>
      </c>
      <c r="Q2999" s="41" t="n">
        <v>0</v>
      </c>
      <c r="R2999" s="41" t="n">
        <v>0</v>
      </c>
      <c r="S2999" s="28">
        <f>L2999*Settings!$C$7</f>
        <v/>
      </c>
      <c r="T2999" s="34">
        <f>O2999+P2999+Q2999+R2999</f>
        <v/>
      </c>
      <c r="U2999" s="34">
        <f>N2999+T2999</f>
        <v/>
      </c>
      <c r="V2999" s="33">
        <f>N2999/S2999</f>
        <v/>
      </c>
      <c r="W2999" s="33">
        <f>T2999/S2999</f>
        <v/>
      </c>
      <c r="X2999" s="33">
        <f>U2999/S2999</f>
        <v/>
      </c>
      <c r="Y2999" s="4">
        <f>IF(T2999&gt;0,1,0)</f>
        <v/>
      </c>
      <c r="Z2999" s="4">
        <f>INDEX('Job Evaluation'!$I$5:$I$40,MATCH(G2999,'Job Evaluation'!$A$5:$A$40,0))</f>
        <v/>
      </c>
      <c r="AA2999" s="4">
        <f>SUMPRODUCT(($C$2:$C$3444=C2999)*($X$2:$X$3444&lt;X2999))+SUMPRODUCT(($C$2:C2999=C2999)*($X$2:X2999=X2999))</f>
        <v/>
      </c>
      <c r="AB2999" s="4">
        <f>MIN(4,INT((AA2999-1)*4/COUNTIF($C$2:$C$3444,C2999))+1)</f>
        <v/>
      </c>
    </row>
    <row r="3000">
      <c r="A3000" s="5" t="inlineStr">
        <is>
          <t>W03486</t>
        </is>
      </c>
      <c r="B3000" s="5" t="inlineStr">
        <is>
          <t>IT · Milan</t>
        </is>
      </c>
      <c r="C3000" s="5" t="inlineStr">
        <is>
          <t>IT</t>
        </is>
      </c>
      <c r="D3000" s="5" t="inlineStr">
        <is>
          <t>Milan</t>
        </is>
      </c>
      <c r="E3000" s="5" t="inlineStr">
        <is>
          <t>Operations</t>
        </is>
      </c>
      <c r="F3000" s="5" t="inlineStr">
        <is>
          <t>L5</t>
        </is>
      </c>
      <c r="G3000" s="5" t="inlineStr">
        <is>
          <t>Operations L5</t>
        </is>
      </c>
      <c r="H3000" s="5" t="inlineStr">
        <is>
          <t>M</t>
        </is>
      </c>
      <c r="I3000" s="5" t="inlineStr">
        <is>
          <t>Permanent</t>
        </is>
      </c>
      <c r="J3000" s="5" t="inlineStr">
        <is>
          <t>Onsite</t>
        </is>
      </c>
      <c r="K3000" s="5" t="n">
        <v>1</v>
      </c>
      <c r="L3000" s="5" t="n">
        <v>40</v>
      </c>
      <c r="M3000" s="5" t="n">
        <v>4</v>
      </c>
      <c r="N3000" s="41" t="n">
        <v>76450</v>
      </c>
      <c r="O3000" s="41" t="n">
        <v>10440</v>
      </c>
      <c r="P3000" s="41" t="n">
        <v>0</v>
      </c>
      <c r="Q3000" s="41" t="n">
        <v>0</v>
      </c>
      <c r="R3000" s="41" t="n">
        <v>6000</v>
      </c>
      <c r="S3000" s="28">
        <f>L3000*Settings!$C$7</f>
        <v/>
      </c>
      <c r="T3000" s="34">
        <f>O3000+P3000+Q3000+R3000</f>
        <v/>
      </c>
      <c r="U3000" s="34">
        <f>N3000+T3000</f>
        <v/>
      </c>
      <c r="V3000" s="33">
        <f>N3000/S3000</f>
        <v/>
      </c>
      <c r="W3000" s="33">
        <f>T3000/S3000</f>
        <v/>
      </c>
      <c r="X3000" s="33">
        <f>U3000/S3000</f>
        <v/>
      </c>
      <c r="Y3000" s="4">
        <f>IF(T3000&gt;0,1,0)</f>
        <v/>
      </c>
      <c r="Z3000" s="4">
        <f>INDEX('Job Evaluation'!$I$5:$I$40,MATCH(G3000,'Job Evaluation'!$A$5:$A$40,0))</f>
        <v/>
      </c>
      <c r="AA3000" s="4">
        <f>SUMPRODUCT(($C$2:$C$3444=C3000)*($X$2:$X$3444&lt;X3000))+SUMPRODUCT(($C$2:C3000=C3000)*($X$2:X3000=X3000))</f>
        <v/>
      </c>
      <c r="AB3000" s="4">
        <f>MIN(4,INT((AA3000-1)*4/COUNTIF($C$2:$C$3444,C3000))+1)</f>
        <v/>
      </c>
    </row>
    <row r="3001">
      <c r="A3001" s="5" t="inlineStr">
        <is>
          <t>W03487</t>
        </is>
      </c>
      <c r="B3001" s="5" t="inlineStr">
        <is>
          <t>IT · Milan</t>
        </is>
      </c>
      <c r="C3001" s="5" t="inlineStr">
        <is>
          <t>IT</t>
        </is>
      </c>
      <c r="D3001" s="5" t="inlineStr">
        <is>
          <t>Milan</t>
        </is>
      </c>
      <c r="E3001" s="5" t="inlineStr">
        <is>
          <t>Customer Service</t>
        </is>
      </c>
      <c r="F3001" s="5" t="inlineStr">
        <is>
          <t>L2</t>
        </is>
      </c>
      <c r="G3001" s="5" t="inlineStr">
        <is>
          <t>Customer Service L2</t>
        </is>
      </c>
      <c r="H3001" s="5" t="inlineStr">
        <is>
          <t>F</t>
        </is>
      </c>
      <c r="I3001" s="5" t="inlineStr">
        <is>
          <t>Permanent</t>
        </is>
      </c>
      <c r="J3001" s="5" t="inlineStr">
        <is>
          <t>Hybrid</t>
        </is>
      </c>
      <c r="K3001" s="5" t="n">
        <v>1</v>
      </c>
      <c r="L3001" s="5" t="n">
        <v>40</v>
      </c>
      <c r="M3001" s="5" t="n">
        <v>4</v>
      </c>
      <c r="N3001" s="41" t="n">
        <v>32850</v>
      </c>
      <c r="O3001" s="41" t="n">
        <v>0</v>
      </c>
      <c r="P3001" s="41" t="n">
        <v>0</v>
      </c>
      <c r="Q3001" s="41" t="n">
        <v>0</v>
      </c>
      <c r="R3001" s="41" t="n">
        <v>0</v>
      </c>
      <c r="S3001" s="28">
        <f>L3001*Settings!$C$7</f>
        <v/>
      </c>
      <c r="T3001" s="34">
        <f>O3001+P3001+Q3001+R3001</f>
        <v/>
      </c>
      <c r="U3001" s="34">
        <f>N3001+T3001</f>
        <v/>
      </c>
      <c r="V3001" s="33">
        <f>N3001/S3001</f>
        <v/>
      </c>
      <c r="W3001" s="33">
        <f>T3001/S3001</f>
        <v/>
      </c>
      <c r="X3001" s="33">
        <f>U3001/S3001</f>
        <v/>
      </c>
      <c r="Y3001" s="4">
        <f>IF(T3001&gt;0,1,0)</f>
        <v/>
      </c>
      <c r="Z3001" s="4">
        <f>INDEX('Job Evaluation'!$I$5:$I$40,MATCH(G3001,'Job Evaluation'!$A$5:$A$40,0))</f>
        <v/>
      </c>
      <c r="AA3001" s="4">
        <f>SUMPRODUCT(($C$2:$C$3444=C3001)*($X$2:$X$3444&lt;X3001))+SUMPRODUCT(($C$2:C3001=C3001)*($X$2:X3001=X3001))</f>
        <v/>
      </c>
      <c r="AB3001" s="4">
        <f>MIN(4,INT((AA3001-1)*4/COUNTIF($C$2:$C$3444,C3001))+1)</f>
        <v/>
      </c>
    </row>
    <row r="3002">
      <c r="A3002" s="5" t="inlineStr">
        <is>
          <t>W03488</t>
        </is>
      </c>
      <c r="B3002" s="5" t="inlineStr">
        <is>
          <t>DE · Munich</t>
        </is>
      </c>
      <c r="C3002" s="5" t="inlineStr">
        <is>
          <t>DE</t>
        </is>
      </c>
      <c r="D3002" s="5" t="inlineStr">
        <is>
          <t>Munich</t>
        </is>
      </c>
      <c r="E3002" s="5" t="inlineStr">
        <is>
          <t>HR</t>
        </is>
      </c>
      <c r="F3002" s="5" t="inlineStr">
        <is>
          <t>L3</t>
        </is>
      </c>
      <c r="G3002" s="5" t="inlineStr">
        <is>
          <t>HR L3</t>
        </is>
      </c>
      <c r="H3002" s="5" t="inlineStr">
        <is>
          <t>M</t>
        </is>
      </c>
      <c r="I3002" s="5" t="inlineStr">
        <is>
          <t>Permanent</t>
        </is>
      </c>
      <c r="J3002" s="5" t="inlineStr">
        <is>
          <t>Onsite</t>
        </is>
      </c>
      <c r="K3002" s="5" t="n">
        <v>1</v>
      </c>
      <c r="L3002" s="5" t="n">
        <v>40</v>
      </c>
      <c r="M3002" s="5" t="n">
        <v>5</v>
      </c>
      <c r="N3002" s="41" t="n">
        <v>68950</v>
      </c>
      <c r="O3002" s="41" t="n">
        <v>5280</v>
      </c>
      <c r="P3002" s="41" t="n">
        <v>0</v>
      </c>
      <c r="Q3002" s="41" t="n">
        <v>0</v>
      </c>
      <c r="R3002" s="41" t="n">
        <v>0</v>
      </c>
      <c r="S3002" s="28">
        <f>L3002*Settings!$C$7</f>
        <v/>
      </c>
      <c r="T3002" s="34">
        <f>O3002+P3002+Q3002+R3002</f>
        <v/>
      </c>
      <c r="U3002" s="34">
        <f>N3002+T3002</f>
        <v/>
      </c>
      <c r="V3002" s="33">
        <f>N3002/S3002</f>
        <v/>
      </c>
      <c r="W3002" s="33">
        <f>T3002/S3002</f>
        <v/>
      </c>
      <c r="X3002" s="33">
        <f>U3002/S3002</f>
        <v/>
      </c>
      <c r="Y3002" s="4">
        <f>IF(T3002&gt;0,1,0)</f>
        <v/>
      </c>
      <c r="Z3002" s="4">
        <f>INDEX('Job Evaluation'!$I$5:$I$40,MATCH(G3002,'Job Evaluation'!$A$5:$A$40,0))</f>
        <v/>
      </c>
      <c r="AA3002" s="4">
        <f>SUMPRODUCT(($C$2:$C$3444=C3002)*($X$2:$X$3444&lt;X3002))+SUMPRODUCT(($C$2:C3002=C3002)*($X$2:X3002=X3002))</f>
        <v/>
      </c>
      <c r="AB3002" s="4">
        <f>MIN(4,INT((AA3002-1)*4/COUNTIF($C$2:$C$3444,C3002))+1)</f>
        <v/>
      </c>
    </row>
    <row r="3003">
      <c r="A3003" s="5" t="inlineStr">
        <is>
          <t>W03489</t>
        </is>
      </c>
      <c r="B3003" s="5" t="inlineStr">
        <is>
          <t>PL · Kraków</t>
        </is>
      </c>
      <c r="C3003" s="5" t="inlineStr">
        <is>
          <t>PL</t>
        </is>
      </c>
      <c r="D3003" s="5" t="inlineStr">
        <is>
          <t>Krakow</t>
        </is>
      </c>
      <c r="E3003" s="5" t="inlineStr">
        <is>
          <t>Operations</t>
        </is>
      </c>
      <c r="F3003" s="5" t="inlineStr">
        <is>
          <t>L4</t>
        </is>
      </c>
      <c r="G3003" s="5" t="inlineStr">
        <is>
          <t>Operations L4</t>
        </is>
      </c>
      <c r="H3003" s="5" t="inlineStr">
        <is>
          <t>F</t>
        </is>
      </c>
      <c r="I3003" s="5" t="inlineStr">
        <is>
          <t>Permanent</t>
        </is>
      </c>
      <c r="J3003" s="5" t="inlineStr">
        <is>
          <t>Hybrid</t>
        </is>
      </c>
      <c r="K3003" s="5" t="n">
        <v>1</v>
      </c>
      <c r="L3003" s="5" t="n">
        <v>40</v>
      </c>
      <c r="M3003" s="5" t="n">
        <v>5</v>
      </c>
      <c r="N3003" s="41" t="n">
        <v>45700</v>
      </c>
      <c r="O3003" s="41" t="n">
        <v>5440</v>
      </c>
      <c r="P3003" s="41" t="n">
        <v>0</v>
      </c>
      <c r="Q3003" s="41" t="n">
        <v>0</v>
      </c>
      <c r="R3003" s="41" t="n">
        <v>0</v>
      </c>
      <c r="S3003" s="28">
        <f>L3003*Settings!$C$7</f>
        <v/>
      </c>
      <c r="T3003" s="34">
        <f>O3003+P3003+Q3003+R3003</f>
        <v/>
      </c>
      <c r="U3003" s="34">
        <f>N3003+T3003</f>
        <v/>
      </c>
      <c r="V3003" s="33">
        <f>N3003/S3003</f>
        <v/>
      </c>
      <c r="W3003" s="33">
        <f>T3003/S3003</f>
        <v/>
      </c>
      <c r="X3003" s="33">
        <f>U3003/S3003</f>
        <v/>
      </c>
      <c r="Y3003" s="4">
        <f>IF(T3003&gt;0,1,0)</f>
        <v/>
      </c>
      <c r="Z3003" s="4">
        <f>INDEX('Job Evaluation'!$I$5:$I$40,MATCH(G3003,'Job Evaluation'!$A$5:$A$40,0))</f>
        <v/>
      </c>
      <c r="AA3003" s="4">
        <f>SUMPRODUCT(($C$2:$C$3444=C3003)*($X$2:$X$3444&lt;X3003))+SUMPRODUCT(($C$2:C3003=C3003)*($X$2:X3003=X3003))</f>
        <v/>
      </c>
      <c r="AB3003" s="4">
        <f>MIN(4,INT((AA3003-1)*4/COUNTIF($C$2:$C$3444,C3003))+1)</f>
        <v/>
      </c>
    </row>
    <row r="3004">
      <c r="A3004" s="5" t="inlineStr">
        <is>
          <t>W03490</t>
        </is>
      </c>
      <c r="B3004" s="5" t="inlineStr">
        <is>
          <t>DE · Munich</t>
        </is>
      </c>
      <c r="C3004" s="5" t="inlineStr">
        <is>
          <t>DE</t>
        </is>
      </c>
      <c r="D3004" s="5" t="inlineStr">
        <is>
          <t>Munich</t>
        </is>
      </c>
      <c r="E3004" s="5" t="inlineStr">
        <is>
          <t>Operations</t>
        </is>
      </c>
      <c r="F3004" s="5" t="inlineStr">
        <is>
          <t>L2</t>
        </is>
      </c>
      <c r="G3004" s="5" t="inlineStr">
        <is>
          <t>Operations L2</t>
        </is>
      </c>
      <c r="H3004" s="5" t="inlineStr">
        <is>
          <t>F</t>
        </is>
      </c>
      <c r="I3004" s="5" t="inlineStr">
        <is>
          <t>Permanent</t>
        </is>
      </c>
      <c r="J3004" s="5" t="inlineStr">
        <is>
          <t>Onsite</t>
        </is>
      </c>
      <c r="K3004" s="5" t="n">
        <v>1</v>
      </c>
      <c r="L3004" s="5" t="n">
        <v>40</v>
      </c>
      <c r="M3004" s="5" t="n">
        <v>3</v>
      </c>
      <c r="N3004" s="41" t="n">
        <v>46750</v>
      </c>
      <c r="O3004" s="41" t="n">
        <v>0</v>
      </c>
      <c r="P3004" s="41" t="n">
        <v>0</v>
      </c>
      <c r="Q3004" s="41" t="n">
        <v>1800</v>
      </c>
      <c r="R3004" s="41" t="n">
        <v>0</v>
      </c>
      <c r="S3004" s="28">
        <f>L3004*Settings!$C$7</f>
        <v/>
      </c>
      <c r="T3004" s="34">
        <f>O3004+P3004+Q3004+R3004</f>
        <v/>
      </c>
      <c r="U3004" s="34">
        <f>N3004+T3004</f>
        <v/>
      </c>
      <c r="V3004" s="33">
        <f>N3004/S3004</f>
        <v/>
      </c>
      <c r="W3004" s="33">
        <f>T3004/S3004</f>
        <v/>
      </c>
      <c r="X3004" s="33">
        <f>U3004/S3004</f>
        <v/>
      </c>
      <c r="Y3004" s="4">
        <f>IF(T3004&gt;0,1,0)</f>
        <v/>
      </c>
      <c r="Z3004" s="4">
        <f>INDEX('Job Evaluation'!$I$5:$I$40,MATCH(G3004,'Job Evaluation'!$A$5:$A$40,0))</f>
        <v/>
      </c>
      <c r="AA3004" s="4">
        <f>SUMPRODUCT(($C$2:$C$3444=C3004)*($X$2:$X$3444&lt;X3004))+SUMPRODUCT(($C$2:C3004=C3004)*($X$2:X3004=X3004))</f>
        <v/>
      </c>
      <c r="AB3004" s="4">
        <f>MIN(4,INT((AA3004-1)*4/COUNTIF($C$2:$C$3444,C3004))+1)</f>
        <v/>
      </c>
    </row>
    <row r="3005">
      <c r="A3005" s="5" t="inlineStr">
        <is>
          <t>W03492</t>
        </is>
      </c>
      <c r="B3005" s="5" t="inlineStr">
        <is>
          <t>DE · Munich</t>
        </is>
      </c>
      <c r="C3005" s="5" t="inlineStr">
        <is>
          <t>DE</t>
        </is>
      </c>
      <c r="D3005" s="5" t="inlineStr">
        <is>
          <t>Munich</t>
        </is>
      </c>
      <c r="E3005" s="5" t="inlineStr">
        <is>
          <t>Sales</t>
        </is>
      </c>
      <c r="F3005" s="5" t="inlineStr">
        <is>
          <t>L2</t>
        </is>
      </c>
      <c r="G3005" s="5" t="inlineStr">
        <is>
          <t>Sales L2</t>
        </is>
      </c>
      <c r="H3005" s="5" t="inlineStr">
        <is>
          <t>F</t>
        </is>
      </c>
      <c r="I3005" s="5" t="inlineStr">
        <is>
          <t>Fixed-term</t>
        </is>
      </c>
      <c r="J3005" s="5" t="inlineStr">
        <is>
          <t>Hybrid</t>
        </is>
      </c>
      <c r="K3005" s="5" t="n">
        <v>1</v>
      </c>
      <c r="L3005" s="5" t="n">
        <v>40</v>
      </c>
      <c r="M3005" s="5" t="n">
        <v>3</v>
      </c>
      <c r="N3005" s="41" t="n">
        <v>53450</v>
      </c>
      <c r="O3005" s="41" t="n">
        <v>0</v>
      </c>
      <c r="P3005" s="41" t="n">
        <v>6980</v>
      </c>
      <c r="Q3005" s="41" t="n">
        <v>0</v>
      </c>
      <c r="R3005" s="41" t="n">
        <v>0</v>
      </c>
      <c r="S3005" s="28">
        <f>L3005*Settings!$C$7</f>
        <v/>
      </c>
      <c r="T3005" s="34">
        <f>O3005+P3005+Q3005+R3005</f>
        <v/>
      </c>
      <c r="U3005" s="34">
        <f>N3005+T3005</f>
        <v/>
      </c>
      <c r="V3005" s="33">
        <f>N3005/S3005</f>
        <v/>
      </c>
      <c r="W3005" s="33">
        <f>T3005/S3005</f>
        <v/>
      </c>
      <c r="X3005" s="33">
        <f>U3005/S3005</f>
        <v/>
      </c>
      <c r="Y3005" s="4">
        <f>IF(T3005&gt;0,1,0)</f>
        <v/>
      </c>
      <c r="Z3005" s="4">
        <f>INDEX('Job Evaluation'!$I$5:$I$40,MATCH(G3005,'Job Evaluation'!$A$5:$A$40,0))</f>
        <v/>
      </c>
      <c r="AA3005" s="4">
        <f>SUMPRODUCT(($C$2:$C$3444=C3005)*($X$2:$X$3444&lt;X3005))+SUMPRODUCT(($C$2:C3005=C3005)*($X$2:X3005=X3005))</f>
        <v/>
      </c>
      <c r="AB3005" s="4">
        <f>MIN(4,INT((AA3005-1)*4/COUNTIF($C$2:$C$3444,C3005))+1)</f>
        <v/>
      </c>
    </row>
    <row r="3006">
      <c r="A3006" s="5" t="inlineStr">
        <is>
          <t>W03493</t>
        </is>
      </c>
      <c r="B3006" s="5" t="inlineStr">
        <is>
          <t>ES · Barcelona</t>
        </is>
      </c>
      <c r="C3006" s="5" t="inlineStr">
        <is>
          <t>ES</t>
        </is>
      </c>
      <c r="D3006" s="5" t="inlineStr">
        <is>
          <t>Barcelona</t>
        </is>
      </c>
      <c r="E3006" s="5" t="inlineStr">
        <is>
          <t>Operations</t>
        </is>
      </c>
      <c r="F3006" s="5" t="inlineStr">
        <is>
          <t>L4</t>
        </is>
      </c>
      <c r="G3006" s="5" t="inlineStr">
        <is>
          <t>Operations L4</t>
        </is>
      </c>
      <c r="H3006" s="5" t="inlineStr">
        <is>
          <t>M</t>
        </is>
      </c>
      <c r="I3006" s="5" t="inlineStr">
        <is>
          <t>Fixed-term</t>
        </is>
      </c>
      <c r="J3006" s="5" t="inlineStr">
        <is>
          <t>Hybrid</t>
        </is>
      </c>
      <c r="K3006" s="5" t="n">
        <v>1</v>
      </c>
      <c r="L3006" s="5" t="n">
        <v>40</v>
      </c>
      <c r="M3006" s="5" t="n">
        <v>3</v>
      </c>
      <c r="N3006" s="41" t="n">
        <v>47750</v>
      </c>
      <c r="O3006" s="41" t="n">
        <v>3550</v>
      </c>
      <c r="P3006" s="41" t="n">
        <v>0</v>
      </c>
      <c r="Q3006" s="41" t="n">
        <v>0</v>
      </c>
      <c r="R3006" s="41" t="n">
        <v>0</v>
      </c>
      <c r="S3006" s="28">
        <f>L3006*Settings!$C$7</f>
        <v/>
      </c>
      <c r="T3006" s="34">
        <f>O3006+P3006+Q3006+R3006</f>
        <v/>
      </c>
      <c r="U3006" s="34">
        <f>N3006+T3006</f>
        <v/>
      </c>
      <c r="V3006" s="33">
        <f>N3006/S3006</f>
        <v/>
      </c>
      <c r="W3006" s="33">
        <f>T3006/S3006</f>
        <v/>
      </c>
      <c r="X3006" s="33">
        <f>U3006/S3006</f>
        <v/>
      </c>
      <c r="Y3006" s="4">
        <f>IF(T3006&gt;0,1,0)</f>
        <v/>
      </c>
      <c r="Z3006" s="4">
        <f>INDEX('Job Evaluation'!$I$5:$I$40,MATCH(G3006,'Job Evaluation'!$A$5:$A$40,0))</f>
        <v/>
      </c>
      <c r="AA3006" s="4">
        <f>SUMPRODUCT(($C$2:$C$3444=C3006)*($X$2:$X$3444&lt;X3006))+SUMPRODUCT(($C$2:C3006=C3006)*($X$2:X3006=X3006))</f>
        <v/>
      </c>
      <c r="AB3006" s="4">
        <f>MIN(4,INT((AA3006-1)*4/COUNTIF($C$2:$C$3444,C3006))+1)</f>
        <v/>
      </c>
    </row>
    <row r="3007">
      <c r="A3007" s="5" t="inlineStr">
        <is>
          <t>W03494</t>
        </is>
      </c>
      <c r="B3007" s="5" t="inlineStr">
        <is>
          <t>DE · Munich</t>
        </is>
      </c>
      <c r="C3007" s="5" t="inlineStr">
        <is>
          <t>DE</t>
        </is>
      </c>
      <c r="D3007" s="5" t="inlineStr">
        <is>
          <t>Munich</t>
        </is>
      </c>
      <c r="E3007" s="5" t="inlineStr">
        <is>
          <t>Finance</t>
        </is>
      </c>
      <c r="F3007" s="5" t="inlineStr">
        <is>
          <t>L1</t>
        </is>
      </c>
      <c r="G3007" s="5" t="inlineStr">
        <is>
          <t>Finance L1</t>
        </is>
      </c>
      <c r="H3007" s="5" t="inlineStr">
        <is>
          <t>M</t>
        </is>
      </c>
      <c r="I3007" s="5" t="inlineStr">
        <is>
          <t>Permanent</t>
        </is>
      </c>
      <c r="J3007" s="5" t="inlineStr">
        <is>
          <t>Onsite</t>
        </is>
      </c>
      <c r="K3007" s="5" t="n">
        <v>0.8</v>
      </c>
      <c r="L3007" s="5" t="n">
        <v>32</v>
      </c>
      <c r="M3007" s="5" t="n">
        <v>3</v>
      </c>
      <c r="N3007" s="41" t="n">
        <v>32320</v>
      </c>
      <c r="O3007" s="41" t="n">
        <v>0</v>
      </c>
      <c r="P3007" s="41" t="n">
        <v>0</v>
      </c>
      <c r="Q3007" s="41" t="n">
        <v>0</v>
      </c>
      <c r="R3007" s="41" t="n">
        <v>0</v>
      </c>
      <c r="S3007" s="28">
        <f>L3007*Settings!$C$7</f>
        <v/>
      </c>
      <c r="T3007" s="34">
        <f>O3007+P3007+Q3007+R3007</f>
        <v/>
      </c>
      <c r="U3007" s="34">
        <f>N3007+T3007</f>
        <v/>
      </c>
      <c r="V3007" s="33">
        <f>N3007/S3007</f>
        <v/>
      </c>
      <c r="W3007" s="33">
        <f>T3007/S3007</f>
        <v/>
      </c>
      <c r="X3007" s="33">
        <f>U3007/S3007</f>
        <v/>
      </c>
      <c r="Y3007" s="4">
        <f>IF(T3007&gt;0,1,0)</f>
        <v/>
      </c>
      <c r="Z3007" s="4">
        <f>INDEX('Job Evaluation'!$I$5:$I$40,MATCH(G3007,'Job Evaluation'!$A$5:$A$40,0))</f>
        <v/>
      </c>
      <c r="AA3007" s="4">
        <f>SUMPRODUCT(($C$2:$C$3444=C3007)*($X$2:$X$3444&lt;X3007))+SUMPRODUCT(($C$2:C3007=C3007)*($X$2:X3007=X3007))</f>
        <v/>
      </c>
      <c r="AB3007" s="4">
        <f>MIN(4,INT((AA3007-1)*4/COUNTIF($C$2:$C$3444,C3007))+1)</f>
        <v/>
      </c>
    </row>
    <row r="3008">
      <c r="A3008" s="5" t="inlineStr">
        <is>
          <t>W03495</t>
        </is>
      </c>
      <c r="B3008" s="5" t="inlineStr">
        <is>
          <t>IT · Milan</t>
        </is>
      </c>
      <c r="C3008" s="5" t="inlineStr">
        <is>
          <t>IT</t>
        </is>
      </c>
      <c r="D3008" s="5" t="inlineStr">
        <is>
          <t>Milan</t>
        </is>
      </c>
      <c r="E3008" s="5" t="inlineStr">
        <is>
          <t>HR</t>
        </is>
      </c>
      <c r="F3008" s="5" t="inlineStr">
        <is>
          <t>L4</t>
        </is>
      </c>
      <c r="G3008" s="5" t="inlineStr">
        <is>
          <t>HR L4</t>
        </is>
      </c>
      <c r="H3008" s="5" t="inlineStr">
        <is>
          <t>M</t>
        </is>
      </c>
      <c r="I3008" s="5" t="inlineStr">
        <is>
          <t>Permanent</t>
        </is>
      </c>
      <c r="J3008" s="5" t="inlineStr">
        <is>
          <t>Onsite</t>
        </is>
      </c>
      <c r="K3008" s="5" t="n">
        <v>1</v>
      </c>
      <c r="L3008" s="5" t="n">
        <v>40</v>
      </c>
      <c r="M3008" s="5" t="n">
        <v>3</v>
      </c>
      <c r="N3008" s="41" t="n">
        <v>55300</v>
      </c>
      <c r="O3008" s="41" t="n">
        <v>4240</v>
      </c>
      <c r="P3008" s="41" t="n">
        <v>0</v>
      </c>
      <c r="Q3008" s="41" t="n">
        <v>0</v>
      </c>
      <c r="R3008" s="41" t="n">
        <v>0</v>
      </c>
      <c r="S3008" s="28">
        <f>L3008*Settings!$C$7</f>
        <v/>
      </c>
      <c r="T3008" s="34">
        <f>O3008+P3008+Q3008+R3008</f>
        <v/>
      </c>
      <c r="U3008" s="34">
        <f>N3008+T3008</f>
        <v/>
      </c>
      <c r="V3008" s="33">
        <f>N3008/S3008</f>
        <v/>
      </c>
      <c r="W3008" s="33">
        <f>T3008/S3008</f>
        <v/>
      </c>
      <c r="X3008" s="33">
        <f>U3008/S3008</f>
        <v/>
      </c>
      <c r="Y3008" s="4">
        <f>IF(T3008&gt;0,1,0)</f>
        <v/>
      </c>
      <c r="Z3008" s="4">
        <f>INDEX('Job Evaluation'!$I$5:$I$40,MATCH(G3008,'Job Evaluation'!$A$5:$A$40,0))</f>
        <v/>
      </c>
      <c r="AA3008" s="4">
        <f>SUMPRODUCT(($C$2:$C$3444=C3008)*($X$2:$X$3444&lt;X3008))+SUMPRODUCT(($C$2:C3008=C3008)*($X$2:X3008=X3008))</f>
        <v/>
      </c>
      <c r="AB3008" s="4">
        <f>MIN(4,INT((AA3008-1)*4/COUNTIF($C$2:$C$3444,C3008))+1)</f>
        <v/>
      </c>
    </row>
    <row r="3009">
      <c r="A3009" s="5" t="inlineStr">
        <is>
          <t>W03496</t>
        </is>
      </c>
      <c r="B3009" s="5" t="inlineStr">
        <is>
          <t>IT · Milan</t>
        </is>
      </c>
      <c r="C3009" s="5" t="inlineStr">
        <is>
          <t>IT</t>
        </is>
      </c>
      <c r="D3009" s="5" t="inlineStr">
        <is>
          <t>Milan</t>
        </is>
      </c>
      <c r="E3009" s="5" t="inlineStr">
        <is>
          <t>Sales</t>
        </is>
      </c>
      <c r="F3009" s="5" t="inlineStr">
        <is>
          <t>L2</t>
        </is>
      </c>
      <c r="G3009" s="5" t="inlineStr">
        <is>
          <t>Sales L2</t>
        </is>
      </c>
      <c r="H3009" s="5" t="inlineStr">
        <is>
          <t>F</t>
        </is>
      </c>
      <c r="I3009" s="5" t="inlineStr">
        <is>
          <t>Fixed-term</t>
        </is>
      </c>
      <c r="J3009" s="5" t="inlineStr">
        <is>
          <t>Hybrid</t>
        </is>
      </c>
      <c r="K3009" s="5" t="n">
        <v>1</v>
      </c>
      <c r="L3009" s="5" t="n">
        <v>40</v>
      </c>
      <c r="M3009" s="5" t="n">
        <v>3</v>
      </c>
      <c r="N3009" s="41" t="n">
        <v>29700</v>
      </c>
      <c r="O3009" s="41" t="n">
        <v>0</v>
      </c>
      <c r="P3009" s="41" t="n">
        <v>4980</v>
      </c>
      <c r="Q3009" s="41" t="n">
        <v>0</v>
      </c>
      <c r="R3009" s="41" t="n">
        <v>0</v>
      </c>
      <c r="S3009" s="28">
        <f>L3009*Settings!$C$7</f>
        <v/>
      </c>
      <c r="T3009" s="34">
        <f>O3009+P3009+Q3009+R3009</f>
        <v/>
      </c>
      <c r="U3009" s="34">
        <f>N3009+T3009</f>
        <v/>
      </c>
      <c r="V3009" s="33">
        <f>N3009/S3009</f>
        <v/>
      </c>
      <c r="W3009" s="33">
        <f>T3009/S3009</f>
        <v/>
      </c>
      <c r="X3009" s="33">
        <f>U3009/S3009</f>
        <v/>
      </c>
      <c r="Y3009" s="4">
        <f>IF(T3009&gt;0,1,0)</f>
        <v/>
      </c>
      <c r="Z3009" s="4">
        <f>INDEX('Job Evaluation'!$I$5:$I$40,MATCH(G3009,'Job Evaluation'!$A$5:$A$40,0))</f>
        <v/>
      </c>
      <c r="AA3009" s="4">
        <f>SUMPRODUCT(($C$2:$C$3444=C3009)*($X$2:$X$3444&lt;X3009))+SUMPRODUCT(($C$2:C3009=C3009)*($X$2:X3009=X3009))</f>
        <v/>
      </c>
      <c r="AB3009" s="4">
        <f>MIN(4,INT((AA3009-1)*4/COUNTIF($C$2:$C$3444,C3009))+1)</f>
        <v/>
      </c>
    </row>
    <row r="3010">
      <c r="A3010" s="5" t="inlineStr">
        <is>
          <t>W03497</t>
        </is>
      </c>
      <c r="B3010" s="5" t="inlineStr">
        <is>
          <t>IT · Milan</t>
        </is>
      </c>
      <c r="C3010" s="5" t="inlineStr">
        <is>
          <t>IT</t>
        </is>
      </c>
      <c r="D3010" s="5" t="inlineStr">
        <is>
          <t>Milan</t>
        </is>
      </c>
      <c r="E3010" s="5" t="inlineStr">
        <is>
          <t>Finance</t>
        </is>
      </c>
      <c r="F3010" s="5" t="inlineStr">
        <is>
          <t>L3</t>
        </is>
      </c>
      <c r="G3010" s="5" t="inlineStr">
        <is>
          <t>Finance L3</t>
        </is>
      </c>
      <c r="H3010" s="5" t="inlineStr">
        <is>
          <t>M</t>
        </is>
      </c>
      <c r="I3010" s="5" t="inlineStr">
        <is>
          <t>Permanent</t>
        </is>
      </c>
      <c r="J3010" s="5" t="inlineStr">
        <is>
          <t>Hybrid</t>
        </is>
      </c>
      <c r="K3010" s="5" t="n">
        <v>1</v>
      </c>
      <c r="L3010" s="5" t="n">
        <v>40</v>
      </c>
      <c r="M3010" s="5" t="n">
        <v>3</v>
      </c>
      <c r="N3010" s="41" t="n">
        <v>45250</v>
      </c>
      <c r="O3010" s="41" t="n">
        <v>2420</v>
      </c>
      <c r="P3010" s="41" t="n">
        <v>0</v>
      </c>
      <c r="Q3010" s="41" t="n">
        <v>0</v>
      </c>
      <c r="R3010" s="41" t="n">
        <v>0</v>
      </c>
      <c r="S3010" s="28">
        <f>L3010*Settings!$C$7</f>
        <v/>
      </c>
      <c r="T3010" s="34">
        <f>O3010+P3010+Q3010+R3010</f>
        <v/>
      </c>
      <c r="U3010" s="34">
        <f>N3010+T3010</f>
        <v/>
      </c>
      <c r="V3010" s="33">
        <f>N3010/S3010</f>
        <v/>
      </c>
      <c r="W3010" s="33">
        <f>T3010/S3010</f>
        <v/>
      </c>
      <c r="X3010" s="33">
        <f>U3010/S3010</f>
        <v/>
      </c>
      <c r="Y3010" s="4">
        <f>IF(T3010&gt;0,1,0)</f>
        <v/>
      </c>
      <c r="Z3010" s="4">
        <f>INDEX('Job Evaluation'!$I$5:$I$40,MATCH(G3010,'Job Evaluation'!$A$5:$A$40,0))</f>
        <v/>
      </c>
      <c r="AA3010" s="4">
        <f>SUMPRODUCT(($C$2:$C$3444=C3010)*($X$2:$X$3444&lt;X3010))+SUMPRODUCT(($C$2:C3010=C3010)*($X$2:X3010=X3010))</f>
        <v/>
      </c>
      <c r="AB3010" s="4">
        <f>MIN(4,INT((AA3010-1)*4/COUNTIF($C$2:$C$3444,C3010))+1)</f>
        <v/>
      </c>
    </row>
    <row r="3011">
      <c r="A3011" s="5" t="inlineStr">
        <is>
          <t>W03498</t>
        </is>
      </c>
      <c r="B3011" s="5" t="inlineStr">
        <is>
          <t>IT · Milan</t>
        </is>
      </c>
      <c r="C3011" s="5" t="inlineStr">
        <is>
          <t>IT</t>
        </is>
      </c>
      <c r="D3011" s="5" t="inlineStr">
        <is>
          <t>Milan</t>
        </is>
      </c>
      <c r="E3011" s="5" t="inlineStr">
        <is>
          <t>Tech</t>
        </is>
      </c>
      <c r="F3011" s="5" t="inlineStr">
        <is>
          <t>L3</t>
        </is>
      </c>
      <c r="G3011" s="5" t="inlineStr">
        <is>
          <t>Tech L3</t>
        </is>
      </c>
      <c r="H3011" s="5" t="inlineStr">
        <is>
          <t>M</t>
        </is>
      </c>
      <c r="I3011" s="5" t="inlineStr">
        <is>
          <t>Permanent</t>
        </is>
      </c>
      <c r="J3011" s="5" t="inlineStr">
        <is>
          <t>Onsite</t>
        </is>
      </c>
      <c r="K3011" s="5" t="n">
        <v>1</v>
      </c>
      <c r="L3011" s="5" t="n">
        <v>40</v>
      </c>
      <c r="M3011" s="5" t="n">
        <v>2</v>
      </c>
      <c r="N3011" s="41" t="n">
        <v>49350</v>
      </c>
      <c r="O3011" s="41" t="n">
        <v>1040</v>
      </c>
      <c r="P3011" s="41" t="n">
        <v>0</v>
      </c>
      <c r="Q3011" s="41" t="n">
        <v>0</v>
      </c>
      <c r="R3011" s="41" t="n">
        <v>0</v>
      </c>
      <c r="S3011" s="28">
        <f>L3011*Settings!$C$7</f>
        <v/>
      </c>
      <c r="T3011" s="34">
        <f>O3011+P3011+Q3011+R3011</f>
        <v/>
      </c>
      <c r="U3011" s="34">
        <f>N3011+T3011</f>
        <v/>
      </c>
      <c r="V3011" s="33">
        <f>N3011/S3011</f>
        <v/>
      </c>
      <c r="W3011" s="33">
        <f>T3011/S3011</f>
        <v/>
      </c>
      <c r="X3011" s="33">
        <f>U3011/S3011</f>
        <v/>
      </c>
      <c r="Y3011" s="4">
        <f>IF(T3011&gt;0,1,0)</f>
        <v/>
      </c>
      <c r="Z3011" s="4">
        <f>INDEX('Job Evaluation'!$I$5:$I$40,MATCH(G3011,'Job Evaluation'!$A$5:$A$40,0))</f>
        <v/>
      </c>
      <c r="AA3011" s="4">
        <f>SUMPRODUCT(($C$2:$C$3444=C3011)*($X$2:$X$3444&lt;X3011))+SUMPRODUCT(($C$2:C3011=C3011)*($X$2:X3011=X3011))</f>
        <v/>
      </c>
      <c r="AB3011" s="4">
        <f>MIN(4,INT((AA3011-1)*4/COUNTIF($C$2:$C$3444,C3011))+1)</f>
        <v/>
      </c>
    </row>
    <row r="3012">
      <c r="A3012" s="5" t="inlineStr">
        <is>
          <t>W03499</t>
        </is>
      </c>
      <c r="B3012" s="5" t="inlineStr">
        <is>
          <t>PL · Kraków</t>
        </is>
      </c>
      <c r="C3012" s="5" t="inlineStr">
        <is>
          <t>PL</t>
        </is>
      </c>
      <c r="D3012" s="5" t="inlineStr">
        <is>
          <t>Krakow</t>
        </is>
      </c>
      <c r="E3012" s="5" t="inlineStr">
        <is>
          <t>Sales</t>
        </is>
      </c>
      <c r="F3012" s="5" t="inlineStr">
        <is>
          <t>L3</t>
        </is>
      </c>
      <c r="G3012" s="5" t="inlineStr">
        <is>
          <t>Sales L3</t>
        </is>
      </c>
      <c r="H3012" s="5" t="inlineStr">
        <is>
          <t>M</t>
        </is>
      </c>
      <c r="I3012" s="5" t="inlineStr">
        <is>
          <t>Permanent</t>
        </is>
      </c>
      <c r="J3012" s="5" t="inlineStr">
        <is>
          <t>Hybrid</t>
        </is>
      </c>
      <c r="K3012" s="5" t="n">
        <v>1</v>
      </c>
      <c r="L3012" s="5" t="n">
        <v>40</v>
      </c>
      <c r="M3012" s="5" t="n">
        <v>2</v>
      </c>
      <c r="N3012" s="41" t="n">
        <v>32850</v>
      </c>
      <c r="O3012" s="41" t="n">
        <v>800</v>
      </c>
      <c r="P3012" s="41" t="n">
        <v>8140</v>
      </c>
      <c r="Q3012" s="41" t="n">
        <v>0</v>
      </c>
      <c r="R3012" s="41" t="n">
        <v>0</v>
      </c>
      <c r="S3012" s="28">
        <f>L3012*Settings!$C$7</f>
        <v/>
      </c>
      <c r="T3012" s="34">
        <f>O3012+P3012+Q3012+R3012</f>
        <v/>
      </c>
      <c r="U3012" s="34">
        <f>N3012+T3012</f>
        <v/>
      </c>
      <c r="V3012" s="33">
        <f>N3012/S3012</f>
        <v/>
      </c>
      <c r="W3012" s="33">
        <f>T3012/S3012</f>
        <v/>
      </c>
      <c r="X3012" s="33">
        <f>U3012/S3012</f>
        <v/>
      </c>
      <c r="Y3012" s="4">
        <f>IF(T3012&gt;0,1,0)</f>
        <v/>
      </c>
      <c r="Z3012" s="4">
        <f>INDEX('Job Evaluation'!$I$5:$I$40,MATCH(G3012,'Job Evaluation'!$A$5:$A$40,0))</f>
        <v/>
      </c>
      <c r="AA3012" s="4">
        <f>SUMPRODUCT(($C$2:$C$3444=C3012)*($X$2:$X$3444&lt;X3012))+SUMPRODUCT(($C$2:C3012=C3012)*($X$2:X3012=X3012))</f>
        <v/>
      </c>
      <c r="AB3012" s="4">
        <f>MIN(4,INT((AA3012-1)*4/COUNTIF($C$2:$C$3444,C3012))+1)</f>
        <v/>
      </c>
    </row>
    <row r="3013">
      <c r="A3013" s="5" t="inlineStr">
        <is>
          <t>W03500</t>
        </is>
      </c>
      <c r="B3013" s="5" t="inlineStr">
        <is>
          <t>PL · Kraków</t>
        </is>
      </c>
      <c r="C3013" s="5" t="inlineStr">
        <is>
          <t>PL</t>
        </is>
      </c>
      <c r="D3013" s="5" t="inlineStr">
        <is>
          <t>Krakow</t>
        </is>
      </c>
      <c r="E3013" s="5" t="inlineStr">
        <is>
          <t>Operations</t>
        </is>
      </c>
      <c r="F3013" s="5" t="inlineStr">
        <is>
          <t>L4</t>
        </is>
      </c>
      <c r="G3013" s="5" t="inlineStr">
        <is>
          <t>Operations L4</t>
        </is>
      </c>
      <c r="H3013" s="5" t="inlineStr">
        <is>
          <t>M</t>
        </is>
      </c>
      <c r="I3013" s="5" t="inlineStr">
        <is>
          <t>Permanent</t>
        </is>
      </c>
      <c r="J3013" s="5" t="inlineStr">
        <is>
          <t>Onsite</t>
        </is>
      </c>
      <c r="K3013" s="5" t="n">
        <v>1</v>
      </c>
      <c r="L3013" s="5" t="n">
        <v>40</v>
      </c>
      <c r="M3013" s="5" t="n">
        <v>4</v>
      </c>
      <c r="N3013" s="41" t="n">
        <v>39300</v>
      </c>
      <c r="O3013" s="41" t="n">
        <v>3920</v>
      </c>
      <c r="P3013" s="41" t="n">
        <v>0</v>
      </c>
      <c r="Q3013" s="41" t="n">
        <v>0</v>
      </c>
      <c r="R3013" s="41" t="n">
        <v>0</v>
      </c>
      <c r="S3013" s="28">
        <f>L3013*Settings!$C$7</f>
        <v/>
      </c>
      <c r="T3013" s="34">
        <f>O3013+P3013+Q3013+R3013</f>
        <v/>
      </c>
      <c r="U3013" s="34">
        <f>N3013+T3013</f>
        <v/>
      </c>
      <c r="V3013" s="33">
        <f>N3013/S3013</f>
        <v/>
      </c>
      <c r="W3013" s="33">
        <f>T3013/S3013</f>
        <v/>
      </c>
      <c r="X3013" s="33">
        <f>U3013/S3013</f>
        <v/>
      </c>
      <c r="Y3013" s="4">
        <f>IF(T3013&gt;0,1,0)</f>
        <v/>
      </c>
      <c r="Z3013" s="4">
        <f>INDEX('Job Evaluation'!$I$5:$I$40,MATCH(G3013,'Job Evaluation'!$A$5:$A$40,0))</f>
        <v/>
      </c>
      <c r="AA3013" s="4">
        <f>SUMPRODUCT(($C$2:$C$3444=C3013)*($X$2:$X$3444&lt;X3013))+SUMPRODUCT(($C$2:C3013=C3013)*($X$2:X3013=X3013))</f>
        <v/>
      </c>
      <c r="AB3013" s="4">
        <f>MIN(4,INT((AA3013-1)*4/COUNTIF($C$2:$C$3444,C3013))+1)</f>
        <v/>
      </c>
    </row>
    <row r="3014">
      <c r="A3014" s="5" t="inlineStr">
        <is>
          <t>W03501</t>
        </is>
      </c>
      <c r="B3014" s="5" t="inlineStr">
        <is>
          <t>DE · Munich</t>
        </is>
      </c>
      <c r="C3014" s="5" t="inlineStr">
        <is>
          <t>DE</t>
        </is>
      </c>
      <c r="D3014" s="5" t="inlineStr">
        <is>
          <t>Munich</t>
        </is>
      </c>
      <c r="E3014" s="5" t="inlineStr">
        <is>
          <t>Finance</t>
        </is>
      </c>
      <c r="F3014" s="5" t="inlineStr">
        <is>
          <t>L1</t>
        </is>
      </c>
      <c r="G3014" s="5" t="inlineStr">
        <is>
          <t>Finance L1</t>
        </is>
      </c>
      <c r="H3014" s="5" t="inlineStr">
        <is>
          <t>F</t>
        </is>
      </c>
      <c r="I3014" s="5" t="inlineStr">
        <is>
          <t>Permanent</t>
        </is>
      </c>
      <c r="J3014" s="5" t="inlineStr">
        <is>
          <t>Hybrid</t>
        </is>
      </c>
      <c r="K3014" s="5" t="n">
        <v>0.8</v>
      </c>
      <c r="L3014" s="5" t="n">
        <v>32</v>
      </c>
      <c r="M3014" s="5" t="n">
        <v>5</v>
      </c>
      <c r="N3014" s="41" t="n">
        <v>30880</v>
      </c>
      <c r="O3014" s="41" t="n">
        <v>0</v>
      </c>
      <c r="P3014" s="41" t="n">
        <v>0</v>
      </c>
      <c r="Q3014" s="41" t="n">
        <v>0</v>
      </c>
      <c r="R3014" s="41" t="n">
        <v>0</v>
      </c>
      <c r="S3014" s="28">
        <f>L3014*Settings!$C$7</f>
        <v/>
      </c>
      <c r="T3014" s="34">
        <f>O3014+P3014+Q3014+R3014</f>
        <v/>
      </c>
      <c r="U3014" s="34">
        <f>N3014+T3014</f>
        <v/>
      </c>
      <c r="V3014" s="33">
        <f>N3014/S3014</f>
        <v/>
      </c>
      <c r="W3014" s="33">
        <f>T3014/S3014</f>
        <v/>
      </c>
      <c r="X3014" s="33">
        <f>U3014/S3014</f>
        <v/>
      </c>
      <c r="Y3014" s="4">
        <f>IF(T3014&gt;0,1,0)</f>
        <v/>
      </c>
      <c r="Z3014" s="4">
        <f>INDEX('Job Evaluation'!$I$5:$I$40,MATCH(G3014,'Job Evaluation'!$A$5:$A$40,0))</f>
        <v/>
      </c>
      <c r="AA3014" s="4">
        <f>SUMPRODUCT(($C$2:$C$3444=C3014)*($X$2:$X$3444&lt;X3014))+SUMPRODUCT(($C$2:C3014=C3014)*($X$2:X3014=X3014))</f>
        <v/>
      </c>
      <c r="AB3014" s="4">
        <f>MIN(4,INT((AA3014-1)*4/COUNTIF($C$2:$C$3444,C3014))+1)</f>
        <v/>
      </c>
    </row>
    <row r="3015">
      <c r="A3015" s="5" t="inlineStr">
        <is>
          <t>W03502</t>
        </is>
      </c>
      <c r="B3015" s="5" t="inlineStr">
        <is>
          <t>ES · Barcelona</t>
        </is>
      </c>
      <c r="C3015" s="5" t="inlineStr">
        <is>
          <t>ES</t>
        </is>
      </c>
      <c r="D3015" s="5" t="inlineStr">
        <is>
          <t>Barcelona</t>
        </is>
      </c>
      <c r="E3015" s="5" t="inlineStr">
        <is>
          <t>Operations</t>
        </is>
      </c>
      <c r="F3015" s="5" t="inlineStr">
        <is>
          <t>L3</t>
        </is>
      </c>
      <c r="G3015" s="5" t="inlineStr">
        <is>
          <t>Operations L3</t>
        </is>
      </c>
      <c r="H3015" s="5" t="inlineStr">
        <is>
          <t>M</t>
        </is>
      </c>
      <c r="I3015" s="5" t="inlineStr">
        <is>
          <t>Permanent</t>
        </is>
      </c>
      <c r="J3015" s="5" t="inlineStr">
        <is>
          <t>Onsite</t>
        </is>
      </c>
      <c r="K3015" s="5" t="n">
        <v>1</v>
      </c>
      <c r="L3015" s="5" t="n">
        <v>40</v>
      </c>
      <c r="M3015" s="5" t="n">
        <v>2</v>
      </c>
      <c r="N3015" s="41" t="n">
        <v>40500</v>
      </c>
      <c r="O3015" s="41" t="n">
        <v>930</v>
      </c>
      <c r="P3015" s="41" t="n">
        <v>0</v>
      </c>
      <c r="Q3015" s="41" t="n">
        <v>1200</v>
      </c>
      <c r="R3015" s="41" t="n">
        <v>0</v>
      </c>
      <c r="S3015" s="28">
        <f>L3015*Settings!$C$7</f>
        <v/>
      </c>
      <c r="T3015" s="34">
        <f>O3015+P3015+Q3015+R3015</f>
        <v/>
      </c>
      <c r="U3015" s="34">
        <f>N3015+T3015</f>
        <v/>
      </c>
      <c r="V3015" s="33">
        <f>N3015/S3015</f>
        <v/>
      </c>
      <c r="W3015" s="33">
        <f>T3015/S3015</f>
        <v/>
      </c>
      <c r="X3015" s="33">
        <f>U3015/S3015</f>
        <v/>
      </c>
      <c r="Y3015" s="4">
        <f>IF(T3015&gt;0,1,0)</f>
        <v/>
      </c>
      <c r="Z3015" s="4">
        <f>INDEX('Job Evaluation'!$I$5:$I$40,MATCH(G3015,'Job Evaluation'!$A$5:$A$40,0))</f>
        <v/>
      </c>
      <c r="AA3015" s="4">
        <f>SUMPRODUCT(($C$2:$C$3444=C3015)*($X$2:$X$3444&lt;X3015))+SUMPRODUCT(($C$2:C3015=C3015)*($X$2:X3015=X3015))</f>
        <v/>
      </c>
      <c r="AB3015" s="4">
        <f>MIN(4,INT((AA3015-1)*4/COUNTIF($C$2:$C$3444,C3015))+1)</f>
        <v/>
      </c>
    </row>
    <row r="3016">
      <c r="A3016" s="5" t="inlineStr">
        <is>
          <t>W03503</t>
        </is>
      </c>
      <c r="B3016" s="5" t="inlineStr">
        <is>
          <t>PL · Kraków</t>
        </is>
      </c>
      <c r="C3016" s="5" t="inlineStr">
        <is>
          <t>PL</t>
        </is>
      </c>
      <c r="D3016" s="5" t="inlineStr">
        <is>
          <t>Krakow</t>
        </is>
      </c>
      <c r="E3016" s="5" t="inlineStr">
        <is>
          <t>Sales</t>
        </is>
      </c>
      <c r="F3016" s="5" t="inlineStr">
        <is>
          <t>L4</t>
        </is>
      </c>
      <c r="G3016" s="5" t="inlineStr">
        <is>
          <t>Sales L4</t>
        </is>
      </c>
      <c r="H3016" s="5" t="inlineStr">
        <is>
          <t>M</t>
        </is>
      </c>
      <c r="I3016" s="5" t="inlineStr">
        <is>
          <t>Permanent</t>
        </is>
      </c>
      <c r="J3016" s="5" t="inlineStr">
        <is>
          <t>Hybrid</t>
        </is>
      </c>
      <c r="K3016" s="5" t="n">
        <v>1</v>
      </c>
      <c r="L3016" s="5" t="n">
        <v>40</v>
      </c>
      <c r="M3016" s="5" t="n">
        <v>3</v>
      </c>
      <c r="N3016" s="41" t="n">
        <v>42400</v>
      </c>
      <c r="O3016" s="41" t="n">
        <v>3210</v>
      </c>
      <c r="P3016" s="41" t="n">
        <v>4940</v>
      </c>
      <c r="Q3016" s="41" t="n">
        <v>0</v>
      </c>
      <c r="R3016" s="41" t="n">
        <v>0</v>
      </c>
      <c r="S3016" s="28">
        <f>L3016*Settings!$C$7</f>
        <v/>
      </c>
      <c r="T3016" s="34">
        <f>O3016+P3016+Q3016+R3016</f>
        <v/>
      </c>
      <c r="U3016" s="34">
        <f>N3016+T3016</f>
        <v/>
      </c>
      <c r="V3016" s="33">
        <f>N3016/S3016</f>
        <v/>
      </c>
      <c r="W3016" s="33">
        <f>T3016/S3016</f>
        <v/>
      </c>
      <c r="X3016" s="33">
        <f>U3016/S3016</f>
        <v/>
      </c>
      <c r="Y3016" s="4">
        <f>IF(T3016&gt;0,1,0)</f>
        <v/>
      </c>
      <c r="Z3016" s="4">
        <f>INDEX('Job Evaluation'!$I$5:$I$40,MATCH(G3016,'Job Evaluation'!$A$5:$A$40,0))</f>
        <v/>
      </c>
      <c r="AA3016" s="4">
        <f>SUMPRODUCT(($C$2:$C$3444=C3016)*($X$2:$X$3444&lt;X3016))+SUMPRODUCT(($C$2:C3016=C3016)*($X$2:X3016=X3016))</f>
        <v/>
      </c>
      <c r="AB3016" s="4">
        <f>MIN(4,INT((AA3016-1)*4/COUNTIF($C$2:$C$3444,C3016))+1)</f>
        <v/>
      </c>
    </row>
    <row r="3017">
      <c r="A3017" s="5" t="inlineStr">
        <is>
          <t>W03504</t>
        </is>
      </c>
      <c r="B3017" s="5" t="inlineStr">
        <is>
          <t>DE · Munich</t>
        </is>
      </c>
      <c r="C3017" s="5" t="inlineStr">
        <is>
          <t>DE</t>
        </is>
      </c>
      <c r="D3017" s="5" t="inlineStr">
        <is>
          <t>Munich</t>
        </is>
      </c>
      <c r="E3017" s="5" t="inlineStr">
        <is>
          <t>Sales</t>
        </is>
      </c>
      <c r="F3017" s="5" t="inlineStr">
        <is>
          <t>L2</t>
        </is>
      </c>
      <c r="G3017" s="5" t="inlineStr">
        <is>
          <t>Sales L2</t>
        </is>
      </c>
      <c r="H3017" s="5" t="inlineStr">
        <is>
          <t>M</t>
        </is>
      </c>
      <c r="I3017" s="5" t="inlineStr">
        <is>
          <t>Fixed-term</t>
        </is>
      </c>
      <c r="J3017" s="5" t="inlineStr">
        <is>
          <t>Onsite</t>
        </is>
      </c>
      <c r="K3017" s="5" t="n">
        <v>1</v>
      </c>
      <c r="L3017" s="5" t="n">
        <v>40</v>
      </c>
      <c r="M3017" s="5" t="n">
        <v>1</v>
      </c>
      <c r="N3017" s="41" t="n">
        <v>56900</v>
      </c>
      <c r="O3017" s="41" t="n">
        <v>0</v>
      </c>
      <c r="P3017" s="41" t="n">
        <v>9910</v>
      </c>
      <c r="Q3017" s="41" t="n">
        <v>0</v>
      </c>
      <c r="R3017" s="41" t="n">
        <v>0</v>
      </c>
      <c r="S3017" s="28">
        <f>L3017*Settings!$C$7</f>
        <v/>
      </c>
      <c r="T3017" s="34">
        <f>O3017+P3017+Q3017+R3017</f>
        <v/>
      </c>
      <c r="U3017" s="34">
        <f>N3017+T3017</f>
        <v/>
      </c>
      <c r="V3017" s="33">
        <f>N3017/S3017</f>
        <v/>
      </c>
      <c r="W3017" s="33">
        <f>T3017/S3017</f>
        <v/>
      </c>
      <c r="X3017" s="33">
        <f>U3017/S3017</f>
        <v/>
      </c>
      <c r="Y3017" s="4">
        <f>IF(T3017&gt;0,1,0)</f>
        <v/>
      </c>
      <c r="Z3017" s="4">
        <f>INDEX('Job Evaluation'!$I$5:$I$40,MATCH(G3017,'Job Evaluation'!$A$5:$A$40,0))</f>
        <v/>
      </c>
      <c r="AA3017" s="4">
        <f>SUMPRODUCT(($C$2:$C$3444=C3017)*($X$2:$X$3444&lt;X3017))+SUMPRODUCT(($C$2:C3017=C3017)*($X$2:X3017=X3017))</f>
        <v/>
      </c>
      <c r="AB3017" s="4">
        <f>MIN(4,INT((AA3017-1)*4/COUNTIF($C$2:$C$3444,C3017))+1)</f>
        <v/>
      </c>
    </row>
    <row r="3018">
      <c r="A3018" s="5" t="inlineStr">
        <is>
          <t>W03505</t>
        </is>
      </c>
      <c r="B3018" s="5" t="inlineStr">
        <is>
          <t>DE · Munich</t>
        </is>
      </c>
      <c r="C3018" s="5" t="inlineStr">
        <is>
          <t>DE</t>
        </is>
      </c>
      <c r="D3018" s="5" t="inlineStr">
        <is>
          <t>Munich</t>
        </is>
      </c>
      <c r="E3018" s="5" t="inlineStr">
        <is>
          <t>Finance</t>
        </is>
      </c>
      <c r="F3018" s="5" t="inlineStr">
        <is>
          <t>L3</t>
        </is>
      </c>
      <c r="G3018" s="5" t="inlineStr">
        <is>
          <t>Finance L3</t>
        </is>
      </c>
      <c r="H3018" s="5" t="inlineStr">
        <is>
          <t>F</t>
        </is>
      </c>
      <c r="I3018" s="5" t="inlineStr">
        <is>
          <t>Fixed-term</t>
        </is>
      </c>
      <c r="J3018" s="5" t="inlineStr">
        <is>
          <t>Remote</t>
        </is>
      </c>
      <c r="K3018" s="5" t="n">
        <v>0.8</v>
      </c>
      <c r="L3018" s="5" t="n">
        <v>32</v>
      </c>
      <c r="M3018" s="5" t="n">
        <v>3</v>
      </c>
      <c r="N3018" s="41" t="n">
        <v>50360</v>
      </c>
      <c r="O3018" s="41" t="n">
        <v>2350</v>
      </c>
      <c r="P3018" s="41" t="n">
        <v>0</v>
      </c>
      <c r="Q3018" s="41" t="n">
        <v>0</v>
      </c>
      <c r="R3018" s="41" t="n">
        <v>0</v>
      </c>
      <c r="S3018" s="28">
        <f>L3018*Settings!$C$7</f>
        <v/>
      </c>
      <c r="T3018" s="34">
        <f>O3018+P3018+Q3018+R3018</f>
        <v/>
      </c>
      <c r="U3018" s="34">
        <f>N3018+T3018</f>
        <v/>
      </c>
      <c r="V3018" s="33">
        <f>N3018/S3018</f>
        <v/>
      </c>
      <c r="W3018" s="33">
        <f>T3018/S3018</f>
        <v/>
      </c>
      <c r="X3018" s="33">
        <f>U3018/S3018</f>
        <v/>
      </c>
      <c r="Y3018" s="4">
        <f>IF(T3018&gt;0,1,0)</f>
        <v/>
      </c>
      <c r="Z3018" s="4">
        <f>INDEX('Job Evaluation'!$I$5:$I$40,MATCH(G3018,'Job Evaluation'!$A$5:$A$40,0))</f>
        <v/>
      </c>
      <c r="AA3018" s="4">
        <f>SUMPRODUCT(($C$2:$C$3444=C3018)*($X$2:$X$3444&lt;X3018))+SUMPRODUCT(($C$2:C3018=C3018)*($X$2:X3018=X3018))</f>
        <v/>
      </c>
      <c r="AB3018" s="4">
        <f>MIN(4,INT((AA3018-1)*4/COUNTIF($C$2:$C$3444,C3018))+1)</f>
        <v/>
      </c>
    </row>
    <row r="3019">
      <c r="A3019" s="5" t="inlineStr">
        <is>
          <t>W03508</t>
        </is>
      </c>
      <c r="B3019" s="5" t="inlineStr">
        <is>
          <t>PL · Kraków</t>
        </is>
      </c>
      <c r="C3019" s="5" t="inlineStr">
        <is>
          <t>PL</t>
        </is>
      </c>
      <c r="D3019" s="5" t="inlineStr">
        <is>
          <t>Krakow</t>
        </is>
      </c>
      <c r="E3019" s="5" t="inlineStr">
        <is>
          <t>Tech</t>
        </is>
      </c>
      <c r="F3019" s="5" t="inlineStr">
        <is>
          <t>L1</t>
        </is>
      </c>
      <c r="G3019" s="5" t="inlineStr">
        <is>
          <t>Tech L1</t>
        </is>
      </c>
      <c r="H3019" s="5" t="inlineStr">
        <is>
          <t>F</t>
        </is>
      </c>
      <c r="I3019" s="5" t="inlineStr">
        <is>
          <t>Permanent</t>
        </is>
      </c>
      <c r="J3019" s="5" t="inlineStr">
        <is>
          <t>Hybrid</t>
        </is>
      </c>
      <c r="K3019" s="5" t="n">
        <v>1</v>
      </c>
      <c r="L3019" s="5" t="n">
        <v>40</v>
      </c>
      <c r="M3019" s="5" t="n">
        <v>3</v>
      </c>
      <c r="N3019" s="41" t="n">
        <v>25400</v>
      </c>
      <c r="O3019" s="41" t="n">
        <v>0</v>
      </c>
      <c r="P3019" s="41" t="n">
        <v>0</v>
      </c>
      <c r="Q3019" s="41" t="n">
        <v>0</v>
      </c>
      <c r="R3019" s="41" t="n">
        <v>0</v>
      </c>
      <c r="S3019" s="28">
        <f>L3019*Settings!$C$7</f>
        <v/>
      </c>
      <c r="T3019" s="34">
        <f>O3019+P3019+Q3019+R3019</f>
        <v/>
      </c>
      <c r="U3019" s="34">
        <f>N3019+T3019</f>
        <v/>
      </c>
      <c r="V3019" s="33">
        <f>N3019/S3019</f>
        <v/>
      </c>
      <c r="W3019" s="33">
        <f>T3019/S3019</f>
        <v/>
      </c>
      <c r="X3019" s="33">
        <f>U3019/S3019</f>
        <v/>
      </c>
      <c r="Y3019" s="4">
        <f>IF(T3019&gt;0,1,0)</f>
        <v/>
      </c>
      <c r="Z3019" s="4">
        <f>INDEX('Job Evaluation'!$I$5:$I$40,MATCH(G3019,'Job Evaluation'!$A$5:$A$40,0))</f>
        <v/>
      </c>
      <c r="AA3019" s="4">
        <f>SUMPRODUCT(($C$2:$C$3444=C3019)*($X$2:$X$3444&lt;X3019))+SUMPRODUCT(($C$2:C3019=C3019)*($X$2:X3019=X3019))</f>
        <v/>
      </c>
      <c r="AB3019" s="4">
        <f>MIN(4,INT((AA3019-1)*4/COUNTIF($C$2:$C$3444,C3019))+1)</f>
        <v/>
      </c>
    </row>
    <row r="3020">
      <c r="A3020" s="5" t="inlineStr">
        <is>
          <t>W03510</t>
        </is>
      </c>
      <c r="B3020" s="5" t="inlineStr">
        <is>
          <t>DE · Munich</t>
        </is>
      </c>
      <c r="C3020" s="5" t="inlineStr">
        <is>
          <t>DE</t>
        </is>
      </c>
      <c r="D3020" s="5" t="inlineStr">
        <is>
          <t>Munich</t>
        </is>
      </c>
      <c r="E3020" s="5" t="inlineStr">
        <is>
          <t>Tech</t>
        </is>
      </c>
      <c r="F3020" s="5" t="inlineStr">
        <is>
          <t>L2</t>
        </is>
      </c>
      <c r="G3020" s="5" t="inlineStr">
        <is>
          <t>Tech L2</t>
        </is>
      </c>
      <c r="H3020" s="5" t="inlineStr">
        <is>
          <t>M</t>
        </is>
      </c>
      <c r="I3020" s="5" t="inlineStr">
        <is>
          <t>Permanent</t>
        </is>
      </c>
      <c r="J3020" s="5" t="inlineStr">
        <is>
          <t>Onsite</t>
        </is>
      </c>
      <c r="K3020" s="5" t="n">
        <v>1</v>
      </c>
      <c r="L3020" s="5" t="n">
        <v>40</v>
      </c>
      <c r="M3020" s="5" t="n">
        <v>1</v>
      </c>
      <c r="N3020" s="41" t="n">
        <v>71450</v>
      </c>
      <c r="O3020" s="41" t="n">
        <v>0</v>
      </c>
      <c r="P3020" s="41" t="n">
        <v>0</v>
      </c>
      <c r="Q3020" s="41" t="n">
        <v>0</v>
      </c>
      <c r="R3020" s="41" t="n">
        <v>0</v>
      </c>
      <c r="S3020" s="28">
        <f>L3020*Settings!$C$7</f>
        <v/>
      </c>
      <c r="T3020" s="34">
        <f>O3020+P3020+Q3020+R3020</f>
        <v/>
      </c>
      <c r="U3020" s="34">
        <f>N3020+T3020</f>
        <v/>
      </c>
      <c r="V3020" s="33">
        <f>N3020/S3020</f>
        <v/>
      </c>
      <c r="W3020" s="33">
        <f>T3020/S3020</f>
        <v/>
      </c>
      <c r="X3020" s="33">
        <f>U3020/S3020</f>
        <v/>
      </c>
      <c r="Y3020" s="4">
        <f>IF(T3020&gt;0,1,0)</f>
        <v/>
      </c>
      <c r="Z3020" s="4">
        <f>INDEX('Job Evaluation'!$I$5:$I$40,MATCH(G3020,'Job Evaluation'!$A$5:$A$40,0))</f>
        <v/>
      </c>
      <c r="AA3020" s="4">
        <f>SUMPRODUCT(($C$2:$C$3444=C3020)*($X$2:$X$3444&lt;X3020))+SUMPRODUCT(($C$2:C3020=C3020)*($X$2:X3020=X3020))</f>
        <v/>
      </c>
      <c r="AB3020" s="4">
        <f>MIN(4,INT((AA3020-1)*4/COUNTIF($C$2:$C$3444,C3020))+1)</f>
        <v/>
      </c>
    </row>
    <row r="3021">
      <c r="A3021" s="5" t="inlineStr">
        <is>
          <t>W03511</t>
        </is>
      </c>
      <c r="B3021" s="5" t="inlineStr">
        <is>
          <t>IT · Milan</t>
        </is>
      </c>
      <c r="C3021" s="5" t="inlineStr">
        <is>
          <t>IT</t>
        </is>
      </c>
      <c r="D3021" s="5" t="inlineStr">
        <is>
          <t>Milan</t>
        </is>
      </c>
      <c r="E3021" s="5" t="inlineStr">
        <is>
          <t>Tech</t>
        </is>
      </c>
      <c r="F3021" s="5" t="inlineStr">
        <is>
          <t>L3</t>
        </is>
      </c>
      <c r="G3021" s="5" t="inlineStr">
        <is>
          <t>Tech L3</t>
        </is>
      </c>
      <c r="H3021" s="5" t="inlineStr">
        <is>
          <t>M</t>
        </is>
      </c>
      <c r="I3021" s="5" t="inlineStr">
        <is>
          <t>Permanent</t>
        </is>
      </c>
      <c r="J3021" s="5" t="inlineStr">
        <is>
          <t>Hybrid</t>
        </is>
      </c>
      <c r="K3021" s="5" t="n">
        <v>1</v>
      </c>
      <c r="L3021" s="5" t="n">
        <v>40</v>
      </c>
      <c r="M3021" s="5" t="n">
        <v>3</v>
      </c>
      <c r="N3021" s="41" t="n">
        <v>48950</v>
      </c>
      <c r="O3021" s="41" t="n">
        <v>2440</v>
      </c>
      <c r="P3021" s="41" t="n">
        <v>0</v>
      </c>
      <c r="Q3021" s="41" t="n">
        <v>0</v>
      </c>
      <c r="R3021" s="41" t="n">
        <v>0</v>
      </c>
      <c r="S3021" s="28">
        <f>L3021*Settings!$C$7</f>
        <v/>
      </c>
      <c r="T3021" s="34">
        <f>O3021+P3021+Q3021+R3021</f>
        <v/>
      </c>
      <c r="U3021" s="34">
        <f>N3021+T3021</f>
        <v/>
      </c>
      <c r="V3021" s="33">
        <f>N3021/S3021</f>
        <v/>
      </c>
      <c r="W3021" s="33">
        <f>T3021/S3021</f>
        <v/>
      </c>
      <c r="X3021" s="33">
        <f>U3021/S3021</f>
        <v/>
      </c>
      <c r="Y3021" s="4">
        <f>IF(T3021&gt;0,1,0)</f>
        <v/>
      </c>
      <c r="Z3021" s="4">
        <f>INDEX('Job Evaluation'!$I$5:$I$40,MATCH(G3021,'Job Evaluation'!$A$5:$A$40,0))</f>
        <v/>
      </c>
      <c r="AA3021" s="4">
        <f>SUMPRODUCT(($C$2:$C$3444=C3021)*($X$2:$X$3444&lt;X3021))+SUMPRODUCT(($C$2:C3021=C3021)*($X$2:X3021=X3021))</f>
        <v/>
      </c>
      <c r="AB3021" s="4">
        <f>MIN(4,INT((AA3021-1)*4/COUNTIF($C$2:$C$3444,C3021))+1)</f>
        <v/>
      </c>
    </row>
    <row r="3022">
      <c r="A3022" s="5" t="inlineStr">
        <is>
          <t>W03512</t>
        </is>
      </c>
      <c r="B3022" s="5" t="inlineStr">
        <is>
          <t>DE · Munich</t>
        </is>
      </c>
      <c r="C3022" s="5" t="inlineStr">
        <is>
          <t>DE</t>
        </is>
      </c>
      <c r="D3022" s="5" t="inlineStr">
        <is>
          <t>Munich</t>
        </is>
      </c>
      <c r="E3022" s="5" t="inlineStr">
        <is>
          <t>Operations</t>
        </is>
      </c>
      <c r="F3022" s="5" t="inlineStr">
        <is>
          <t>L3</t>
        </is>
      </c>
      <c r="G3022" s="5" t="inlineStr">
        <is>
          <t>Operations L3</t>
        </is>
      </c>
      <c r="H3022" s="5" t="inlineStr">
        <is>
          <t>M</t>
        </is>
      </c>
      <c r="I3022" s="5" t="inlineStr">
        <is>
          <t>Permanent</t>
        </is>
      </c>
      <c r="J3022" s="5" t="inlineStr">
        <is>
          <t>Onsite</t>
        </is>
      </c>
      <c r="K3022" s="5" t="n">
        <v>1</v>
      </c>
      <c r="L3022" s="5" t="n">
        <v>40</v>
      </c>
      <c r="M3022" s="5" t="n">
        <v>4</v>
      </c>
      <c r="N3022" s="41" t="n">
        <v>56400</v>
      </c>
      <c r="O3022" s="41" t="n">
        <v>3550</v>
      </c>
      <c r="P3022" s="41" t="n">
        <v>0</v>
      </c>
      <c r="Q3022" s="41" t="n">
        <v>1800</v>
      </c>
      <c r="R3022" s="41" t="n">
        <v>0</v>
      </c>
      <c r="S3022" s="28">
        <f>L3022*Settings!$C$7</f>
        <v/>
      </c>
      <c r="T3022" s="34">
        <f>O3022+P3022+Q3022+R3022</f>
        <v/>
      </c>
      <c r="U3022" s="34">
        <f>N3022+T3022</f>
        <v/>
      </c>
      <c r="V3022" s="33">
        <f>N3022/S3022</f>
        <v/>
      </c>
      <c r="W3022" s="33">
        <f>T3022/S3022</f>
        <v/>
      </c>
      <c r="X3022" s="33">
        <f>U3022/S3022</f>
        <v/>
      </c>
      <c r="Y3022" s="4">
        <f>IF(T3022&gt;0,1,0)</f>
        <v/>
      </c>
      <c r="Z3022" s="4">
        <f>INDEX('Job Evaluation'!$I$5:$I$40,MATCH(G3022,'Job Evaluation'!$A$5:$A$40,0))</f>
        <v/>
      </c>
      <c r="AA3022" s="4">
        <f>SUMPRODUCT(($C$2:$C$3444=C3022)*($X$2:$X$3444&lt;X3022))+SUMPRODUCT(($C$2:C3022=C3022)*($X$2:X3022=X3022))</f>
        <v/>
      </c>
      <c r="AB3022" s="4">
        <f>MIN(4,INT((AA3022-1)*4/COUNTIF($C$2:$C$3444,C3022))+1)</f>
        <v/>
      </c>
    </row>
    <row r="3023">
      <c r="A3023" s="5" t="inlineStr">
        <is>
          <t>W03513</t>
        </is>
      </c>
      <c r="B3023" s="5" t="inlineStr">
        <is>
          <t>PL · Kraków</t>
        </is>
      </c>
      <c r="C3023" s="5" t="inlineStr">
        <is>
          <t>PL</t>
        </is>
      </c>
      <c r="D3023" s="5" t="inlineStr">
        <is>
          <t>Krakow</t>
        </is>
      </c>
      <c r="E3023" s="5" t="inlineStr">
        <is>
          <t>Finance</t>
        </is>
      </c>
      <c r="F3023" s="5" t="inlineStr">
        <is>
          <t>L1</t>
        </is>
      </c>
      <c r="G3023" s="5" t="inlineStr">
        <is>
          <t>Finance L1</t>
        </is>
      </c>
      <c r="H3023" s="5" t="inlineStr">
        <is>
          <t>M</t>
        </is>
      </c>
      <c r="I3023" s="5" t="inlineStr">
        <is>
          <t>Permanent</t>
        </is>
      </c>
      <c r="J3023" s="5" t="inlineStr">
        <is>
          <t>Onsite</t>
        </is>
      </c>
      <c r="K3023" s="5" t="n">
        <v>1</v>
      </c>
      <c r="L3023" s="5" t="n">
        <v>40</v>
      </c>
      <c r="M3023" s="5" t="n">
        <v>3</v>
      </c>
      <c r="N3023" s="41" t="n">
        <v>18200</v>
      </c>
      <c r="O3023" s="41" t="n">
        <v>0</v>
      </c>
      <c r="P3023" s="41" t="n">
        <v>0</v>
      </c>
      <c r="Q3023" s="41" t="n">
        <v>0</v>
      </c>
      <c r="R3023" s="41" t="n">
        <v>0</v>
      </c>
      <c r="S3023" s="28">
        <f>L3023*Settings!$C$7</f>
        <v/>
      </c>
      <c r="T3023" s="34">
        <f>O3023+P3023+Q3023+R3023</f>
        <v/>
      </c>
      <c r="U3023" s="34">
        <f>N3023+T3023</f>
        <v/>
      </c>
      <c r="V3023" s="33">
        <f>N3023/S3023</f>
        <v/>
      </c>
      <c r="W3023" s="33">
        <f>T3023/S3023</f>
        <v/>
      </c>
      <c r="X3023" s="33">
        <f>U3023/S3023</f>
        <v/>
      </c>
      <c r="Y3023" s="4">
        <f>IF(T3023&gt;0,1,0)</f>
        <v/>
      </c>
      <c r="Z3023" s="4">
        <f>INDEX('Job Evaluation'!$I$5:$I$40,MATCH(G3023,'Job Evaluation'!$A$5:$A$40,0))</f>
        <v/>
      </c>
      <c r="AA3023" s="4">
        <f>SUMPRODUCT(($C$2:$C$3444=C3023)*($X$2:$X$3444&lt;X3023))+SUMPRODUCT(($C$2:C3023=C3023)*($X$2:X3023=X3023))</f>
        <v/>
      </c>
      <c r="AB3023" s="4">
        <f>MIN(4,INT((AA3023-1)*4/COUNTIF($C$2:$C$3444,C3023))+1)</f>
        <v/>
      </c>
    </row>
    <row r="3024">
      <c r="A3024" s="5" t="inlineStr">
        <is>
          <t>W03514</t>
        </is>
      </c>
      <c r="B3024" s="5" t="inlineStr">
        <is>
          <t>PL · Kraków</t>
        </is>
      </c>
      <c r="C3024" s="5" t="inlineStr">
        <is>
          <t>PL</t>
        </is>
      </c>
      <c r="D3024" s="5" t="inlineStr">
        <is>
          <t>Krakow</t>
        </is>
      </c>
      <c r="E3024" s="5" t="inlineStr">
        <is>
          <t>Operations</t>
        </is>
      </c>
      <c r="F3024" s="5" t="inlineStr">
        <is>
          <t>L1</t>
        </is>
      </c>
      <c r="G3024" s="5" t="inlineStr">
        <is>
          <t>Operations L1</t>
        </is>
      </c>
      <c r="H3024" s="5" t="inlineStr">
        <is>
          <t>F</t>
        </is>
      </c>
      <c r="I3024" s="5" t="inlineStr">
        <is>
          <t>Permanent</t>
        </is>
      </c>
      <c r="J3024" s="5" t="inlineStr">
        <is>
          <t>Hybrid</t>
        </is>
      </c>
      <c r="K3024" s="5" t="n">
        <v>1</v>
      </c>
      <c r="L3024" s="5" t="n">
        <v>40</v>
      </c>
      <c r="M3024" s="5" t="n">
        <v>3</v>
      </c>
      <c r="N3024" s="41" t="n">
        <v>19150</v>
      </c>
      <c r="O3024" s="41" t="n">
        <v>0</v>
      </c>
      <c r="P3024" s="41" t="n">
        <v>0</v>
      </c>
      <c r="Q3024" s="41" t="n">
        <v>0</v>
      </c>
      <c r="R3024" s="41" t="n">
        <v>0</v>
      </c>
      <c r="S3024" s="28">
        <f>L3024*Settings!$C$7</f>
        <v/>
      </c>
      <c r="T3024" s="34">
        <f>O3024+P3024+Q3024+R3024</f>
        <v/>
      </c>
      <c r="U3024" s="34">
        <f>N3024+T3024</f>
        <v/>
      </c>
      <c r="V3024" s="33">
        <f>N3024/S3024</f>
        <v/>
      </c>
      <c r="W3024" s="33">
        <f>T3024/S3024</f>
        <v/>
      </c>
      <c r="X3024" s="33">
        <f>U3024/S3024</f>
        <v/>
      </c>
      <c r="Y3024" s="4">
        <f>IF(T3024&gt;0,1,0)</f>
        <v/>
      </c>
      <c r="Z3024" s="4">
        <f>INDEX('Job Evaluation'!$I$5:$I$40,MATCH(G3024,'Job Evaluation'!$A$5:$A$40,0))</f>
        <v/>
      </c>
      <c r="AA3024" s="4">
        <f>SUMPRODUCT(($C$2:$C$3444=C3024)*($X$2:$X$3444&lt;X3024))+SUMPRODUCT(($C$2:C3024=C3024)*($X$2:X3024=X3024))</f>
        <v/>
      </c>
      <c r="AB3024" s="4">
        <f>MIN(4,INT((AA3024-1)*4/COUNTIF($C$2:$C$3444,C3024))+1)</f>
        <v/>
      </c>
    </row>
    <row r="3025">
      <c r="A3025" s="5" t="inlineStr">
        <is>
          <t>W03515</t>
        </is>
      </c>
      <c r="B3025" s="5" t="inlineStr">
        <is>
          <t>DE · Munich</t>
        </is>
      </c>
      <c r="C3025" s="5" t="inlineStr">
        <is>
          <t>DE</t>
        </is>
      </c>
      <c r="D3025" s="5" t="inlineStr">
        <is>
          <t>Munich</t>
        </is>
      </c>
      <c r="E3025" s="5" t="inlineStr">
        <is>
          <t>Sales</t>
        </is>
      </c>
      <c r="F3025" s="5" t="inlineStr">
        <is>
          <t>L4</t>
        </is>
      </c>
      <c r="G3025" s="5" t="inlineStr">
        <is>
          <t>Sales L4</t>
        </is>
      </c>
      <c r="H3025" s="5" t="inlineStr">
        <is>
          <t>F</t>
        </is>
      </c>
      <c r="I3025" s="5" t="inlineStr">
        <is>
          <t>Permanent</t>
        </is>
      </c>
      <c r="J3025" s="5" t="inlineStr">
        <is>
          <t>Remote</t>
        </is>
      </c>
      <c r="K3025" s="5" t="n">
        <v>0.8</v>
      </c>
      <c r="L3025" s="5" t="n">
        <v>32</v>
      </c>
      <c r="M3025" s="5" t="n">
        <v>5</v>
      </c>
      <c r="N3025" s="41" t="n">
        <v>67680</v>
      </c>
      <c r="O3025" s="41" t="n">
        <v>8040</v>
      </c>
      <c r="P3025" s="41" t="n">
        <v>8480</v>
      </c>
      <c r="Q3025" s="41" t="n">
        <v>0</v>
      </c>
      <c r="R3025" s="41" t="n">
        <v>0</v>
      </c>
      <c r="S3025" s="28">
        <f>L3025*Settings!$C$7</f>
        <v/>
      </c>
      <c r="T3025" s="34">
        <f>O3025+P3025+Q3025+R3025</f>
        <v/>
      </c>
      <c r="U3025" s="34">
        <f>N3025+T3025</f>
        <v/>
      </c>
      <c r="V3025" s="33">
        <f>N3025/S3025</f>
        <v/>
      </c>
      <c r="W3025" s="33">
        <f>T3025/S3025</f>
        <v/>
      </c>
      <c r="X3025" s="33">
        <f>U3025/S3025</f>
        <v/>
      </c>
      <c r="Y3025" s="4">
        <f>IF(T3025&gt;0,1,0)</f>
        <v/>
      </c>
      <c r="Z3025" s="4">
        <f>INDEX('Job Evaluation'!$I$5:$I$40,MATCH(G3025,'Job Evaluation'!$A$5:$A$40,0))</f>
        <v/>
      </c>
      <c r="AA3025" s="4">
        <f>SUMPRODUCT(($C$2:$C$3444=C3025)*($X$2:$X$3444&lt;X3025))+SUMPRODUCT(($C$2:C3025=C3025)*($X$2:X3025=X3025))</f>
        <v/>
      </c>
      <c r="AB3025" s="4">
        <f>MIN(4,INT((AA3025-1)*4/COUNTIF($C$2:$C$3444,C3025))+1)</f>
        <v/>
      </c>
    </row>
    <row r="3026">
      <c r="A3026" s="5" t="inlineStr">
        <is>
          <t>W03517</t>
        </is>
      </c>
      <c r="B3026" s="5" t="inlineStr">
        <is>
          <t>PL · Kraków</t>
        </is>
      </c>
      <c r="C3026" s="5" t="inlineStr">
        <is>
          <t>PL</t>
        </is>
      </c>
      <c r="D3026" s="5" t="inlineStr">
        <is>
          <t>Krakow</t>
        </is>
      </c>
      <c r="E3026" s="5" t="inlineStr">
        <is>
          <t>Finance</t>
        </is>
      </c>
      <c r="F3026" s="5" t="inlineStr">
        <is>
          <t>L2</t>
        </is>
      </c>
      <c r="G3026" s="5" t="inlineStr">
        <is>
          <t>Finance L2</t>
        </is>
      </c>
      <c r="H3026" s="5" t="inlineStr">
        <is>
          <t>M</t>
        </is>
      </c>
      <c r="I3026" s="5" t="inlineStr">
        <is>
          <t>Permanent</t>
        </is>
      </c>
      <c r="J3026" s="5" t="inlineStr">
        <is>
          <t>Hybrid</t>
        </is>
      </c>
      <c r="K3026" s="5" t="n">
        <v>1</v>
      </c>
      <c r="L3026" s="5" t="n">
        <v>40</v>
      </c>
      <c r="M3026" s="5" t="n">
        <v>3</v>
      </c>
      <c r="N3026" s="41" t="n">
        <v>26000</v>
      </c>
      <c r="O3026" s="41" t="n">
        <v>0</v>
      </c>
      <c r="P3026" s="41" t="n">
        <v>0</v>
      </c>
      <c r="Q3026" s="41" t="n">
        <v>0</v>
      </c>
      <c r="R3026" s="41" t="n">
        <v>0</v>
      </c>
      <c r="S3026" s="28">
        <f>L3026*Settings!$C$7</f>
        <v/>
      </c>
      <c r="T3026" s="34">
        <f>O3026+P3026+Q3026+R3026</f>
        <v/>
      </c>
      <c r="U3026" s="34">
        <f>N3026+T3026</f>
        <v/>
      </c>
      <c r="V3026" s="33">
        <f>N3026/S3026</f>
        <v/>
      </c>
      <c r="W3026" s="33">
        <f>T3026/S3026</f>
        <v/>
      </c>
      <c r="X3026" s="33">
        <f>U3026/S3026</f>
        <v/>
      </c>
      <c r="Y3026" s="4">
        <f>IF(T3026&gt;0,1,0)</f>
        <v/>
      </c>
      <c r="Z3026" s="4">
        <f>INDEX('Job Evaluation'!$I$5:$I$40,MATCH(G3026,'Job Evaluation'!$A$5:$A$40,0))</f>
        <v/>
      </c>
      <c r="AA3026" s="4">
        <f>SUMPRODUCT(($C$2:$C$3444=C3026)*($X$2:$X$3444&lt;X3026))+SUMPRODUCT(($C$2:C3026=C3026)*($X$2:X3026=X3026))</f>
        <v/>
      </c>
      <c r="AB3026" s="4">
        <f>MIN(4,INT((AA3026-1)*4/COUNTIF($C$2:$C$3444,C3026))+1)</f>
        <v/>
      </c>
    </row>
    <row r="3027">
      <c r="A3027" s="5" t="inlineStr">
        <is>
          <t>W03518</t>
        </is>
      </c>
      <c r="B3027" s="5" t="inlineStr">
        <is>
          <t>IT · Milan</t>
        </is>
      </c>
      <c r="C3027" s="5" t="inlineStr">
        <is>
          <t>IT</t>
        </is>
      </c>
      <c r="D3027" s="5" t="inlineStr">
        <is>
          <t>Milan</t>
        </is>
      </c>
      <c r="E3027" s="5" t="inlineStr">
        <is>
          <t>Sales</t>
        </is>
      </c>
      <c r="F3027" s="5" t="inlineStr">
        <is>
          <t>L2</t>
        </is>
      </c>
      <c r="G3027" s="5" t="inlineStr">
        <is>
          <t>Sales L2</t>
        </is>
      </c>
      <c r="H3027" s="5" t="inlineStr">
        <is>
          <t>F</t>
        </is>
      </c>
      <c r="I3027" s="5" t="inlineStr">
        <is>
          <t>Permanent</t>
        </is>
      </c>
      <c r="J3027" s="5" t="inlineStr">
        <is>
          <t>Onsite</t>
        </is>
      </c>
      <c r="K3027" s="5" t="n">
        <v>1</v>
      </c>
      <c r="L3027" s="5" t="n">
        <v>40</v>
      </c>
      <c r="M3027" s="5" t="n">
        <v>3</v>
      </c>
      <c r="N3027" s="41" t="n">
        <v>34750</v>
      </c>
      <c r="O3027" s="41" t="n">
        <v>0</v>
      </c>
      <c r="P3027" s="41" t="n">
        <v>4340</v>
      </c>
      <c r="Q3027" s="41" t="n">
        <v>0</v>
      </c>
      <c r="R3027" s="41" t="n">
        <v>0</v>
      </c>
      <c r="S3027" s="28">
        <f>L3027*Settings!$C$7</f>
        <v/>
      </c>
      <c r="T3027" s="34">
        <f>O3027+P3027+Q3027+R3027</f>
        <v/>
      </c>
      <c r="U3027" s="34">
        <f>N3027+T3027</f>
        <v/>
      </c>
      <c r="V3027" s="33">
        <f>N3027/S3027</f>
        <v/>
      </c>
      <c r="W3027" s="33">
        <f>T3027/S3027</f>
        <v/>
      </c>
      <c r="X3027" s="33">
        <f>U3027/S3027</f>
        <v/>
      </c>
      <c r="Y3027" s="4">
        <f>IF(T3027&gt;0,1,0)</f>
        <v/>
      </c>
      <c r="Z3027" s="4">
        <f>INDEX('Job Evaluation'!$I$5:$I$40,MATCH(G3027,'Job Evaluation'!$A$5:$A$40,0))</f>
        <v/>
      </c>
      <c r="AA3027" s="4">
        <f>SUMPRODUCT(($C$2:$C$3444=C3027)*($X$2:$X$3444&lt;X3027))+SUMPRODUCT(($C$2:C3027=C3027)*($X$2:X3027=X3027))</f>
        <v/>
      </c>
      <c r="AB3027" s="4">
        <f>MIN(4,INT((AA3027-1)*4/COUNTIF($C$2:$C$3444,C3027))+1)</f>
        <v/>
      </c>
    </row>
    <row r="3028">
      <c r="A3028" s="5" t="inlineStr">
        <is>
          <t>W03519</t>
        </is>
      </c>
      <c r="B3028" s="5" t="inlineStr">
        <is>
          <t>IT · Milan</t>
        </is>
      </c>
      <c r="C3028" s="5" t="inlineStr">
        <is>
          <t>IT</t>
        </is>
      </c>
      <c r="D3028" s="5" t="inlineStr">
        <is>
          <t>Milan</t>
        </is>
      </c>
      <c r="E3028" s="5" t="inlineStr">
        <is>
          <t>Tech</t>
        </is>
      </c>
      <c r="F3028" s="5" t="inlineStr">
        <is>
          <t>L1</t>
        </is>
      </c>
      <c r="G3028" s="5" t="inlineStr">
        <is>
          <t>Tech L1</t>
        </is>
      </c>
      <c r="H3028" s="5" t="inlineStr">
        <is>
          <t>F</t>
        </is>
      </c>
      <c r="I3028" s="5" t="inlineStr">
        <is>
          <t>Permanent</t>
        </is>
      </c>
      <c r="J3028" s="5" t="inlineStr">
        <is>
          <t>Hybrid</t>
        </is>
      </c>
      <c r="K3028" s="5" t="n">
        <v>1</v>
      </c>
      <c r="L3028" s="5" t="n">
        <v>40</v>
      </c>
      <c r="M3028" s="5" t="n">
        <v>3</v>
      </c>
      <c r="N3028" s="41" t="n">
        <v>28600</v>
      </c>
      <c r="O3028" s="41" t="n">
        <v>0</v>
      </c>
      <c r="P3028" s="41" t="n">
        <v>0</v>
      </c>
      <c r="Q3028" s="41" t="n">
        <v>0</v>
      </c>
      <c r="R3028" s="41" t="n">
        <v>0</v>
      </c>
      <c r="S3028" s="28">
        <f>L3028*Settings!$C$7</f>
        <v/>
      </c>
      <c r="T3028" s="34">
        <f>O3028+P3028+Q3028+R3028</f>
        <v/>
      </c>
      <c r="U3028" s="34">
        <f>N3028+T3028</f>
        <v/>
      </c>
      <c r="V3028" s="33">
        <f>N3028/S3028</f>
        <v/>
      </c>
      <c r="W3028" s="33">
        <f>T3028/S3028</f>
        <v/>
      </c>
      <c r="X3028" s="33">
        <f>U3028/S3028</f>
        <v/>
      </c>
      <c r="Y3028" s="4">
        <f>IF(T3028&gt;0,1,0)</f>
        <v/>
      </c>
      <c r="Z3028" s="4">
        <f>INDEX('Job Evaluation'!$I$5:$I$40,MATCH(G3028,'Job Evaluation'!$A$5:$A$40,0))</f>
        <v/>
      </c>
      <c r="AA3028" s="4">
        <f>SUMPRODUCT(($C$2:$C$3444=C3028)*($X$2:$X$3444&lt;X3028))+SUMPRODUCT(($C$2:C3028=C3028)*($X$2:X3028=X3028))</f>
        <v/>
      </c>
      <c r="AB3028" s="4">
        <f>MIN(4,INT((AA3028-1)*4/COUNTIF($C$2:$C$3444,C3028))+1)</f>
        <v/>
      </c>
    </row>
    <row r="3029">
      <c r="A3029" s="5" t="inlineStr">
        <is>
          <t>W03520</t>
        </is>
      </c>
      <c r="B3029" s="5" t="inlineStr">
        <is>
          <t>DE · Munich</t>
        </is>
      </c>
      <c r="C3029" s="5" t="inlineStr">
        <is>
          <t>DE</t>
        </is>
      </c>
      <c r="D3029" s="5" t="inlineStr">
        <is>
          <t>Munich</t>
        </is>
      </c>
      <c r="E3029" s="5" t="inlineStr">
        <is>
          <t>Sales</t>
        </is>
      </c>
      <c r="F3029" s="5" t="inlineStr">
        <is>
          <t>L1</t>
        </is>
      </c>
      <c r="G3029" s="5" t="inlineStr">
        <is>
          <t>Sales L1</t>
        </is>
      </c>
      <c r="H3029" s="5" t="inlineStr">
        <is>
          <t>F</t>
        </is>
      </c>
      <c r="I3029" s="5" t="inlineStr">
        <is>
          <t>Permanent</t>
        </is>
      </c>
      <c r="J3029" s="5" t="inlineStr">
        <is>
          <t>Hybrid</t>
        </is>
      </c>
      <c r="K3029" s="5" t="n">
        <v>1</v>
      </c>
      <c r="L3029" s="5" t="n">
        <v>40</v>
      </c>
      <c r="M3029" s="5" t="n">
        <v>3</v>
      </c>
      <c r="N3029" s="41" t="n">
        <v>37250</v>
      </c>
      <c r="O3029" s="41" t="n">
        <v>0</v>
      </c>
      <c r="P3029" s="41" t="n">
        <v>3840</v>
      </c>
      <c r="Q3029" s="41" t="n">
        <v>0</v>
      </c>
      <c r="R3029" s="41" t="n">
        <v>0</v>
      </c>
      <c r="S3029" s="28">
        <f>L3029*Settings!$C$7</f>
        <v/>
      </c>
      <c r="T3029" s="34">
        <f>O3029+P3029+Q3029+R3029</f>
        <v/>
      </c>
      <c r="U3029" s="34">
        <f>N3029+T3029</f>
        <v/>
      </c>
      <c r="V3029" s="33">
        <f>N3029/S3029</f>
        <v/>
      </c>
      <c r="W3029" s="33">
        <f>T3029/S3029</f>
        <v/>
      </c>
      <c r="X3029" s="33">
        <f>U3029/S3029</f>
        <v/>
      </c>
      <c r="Y3029" s="4">
        <f>IF(T3029&gt;0,1,0)</f>
        <v/>
      </c>
      <c r="Z3029" s="4">
        <f>INDEX('Job Evaluation'!$I$5:$I$40,MATCH(G3029,'Job Evaluation'!$A$5:$A$40,0))</f>
        <v/>
      </c>
      <c r="AA3029" s="4">
        <f>SUMPRODUCT(($C$2:$C$3444=C3029)*($X$2:$X$3444&lt;X3029))+SUMPRODUCT(($C$2:C3029=C3029)*($X$2:X3029=X3029))</f>
        <v/>
      </c>
      <c r="AB3029" s="4">
        <f>MIN(4,INT((AA3029-1)*4/COUNTIF($C$2:$C$3444,C3029))+1)</f>
        <v/>
      </c>
    </row>
    <row r="3030">
      <c r="A3030" s="5" t="inlineStr">
        <is>
          <t>W03521</t>
        </is>
      </c>
      <c r="B3030" s="5" t="inlineStr">
        <is>
          <t>PL · Kraków</t>
        </is>
      </c>
      <c r="C3030" s="5" t="inlineStr">
        <is>
          <t>PL</t>
        </is>
      </c>
      <c r="D3030" s="5" t="inlineStr">
        <is>
          <t>Krakow</t>
        </is>
      </c>
      <c r="E3030" s="5" t="inlineStr">
        <is>
          <t>Customer Service</t>
        </is>
      </c>
      <c r="F3030" s="5" t="inlineStr">
        <is>
          <t>L2</t>
        </is>
      </c>
      <c r="G3030" s="5" t="inlineStr">
        <is>
          <t>Customer Service L2</t>
        </is>
      </c>
      <c r="H3030" s="5" t="inlineStr">
        <is>
          <t>M</t>
        </is>
      </c>
      <c r="I3030" s="5" t="inlineStr">
        <is>
          <t>Permanent</t>
        </is>
      </c>
      <c r="J3030" s="5" t="inlineStr">
        <is>
          <t>Remote</t>
        </is>
      </c>
      <c r="K3030" s="5" t="n">
        <v>1</v>
      </c>
      <c r="L3030" s="5" t="n">
        <v>40</v>
      </c>
      <c r="M3030" s="5" t="n">
        <v>3</v>
      </c>
      <c r="N3030" s="41" t="n">
        <v>22050</v>
      </c>
      <c r="O3030" s="41" t="n">
        <v>0</v>
      </c>
      <c r="P3030" s="41" t="n">
        <v>0</v>
      </c>
      <c r="Q3030" s="41" t="n">
        <v>0</v>
      </c>
      <c r="R3030" s="41" t="n">
        <v>0</v>
      </c>
      <c r="S3030" s="28">
        <f>L3030*Settings!$C$7</f>
        <v/>
      </c>
      <c r="T3030" s="34">
        <f>O3030+P3030+Q3030+R3030</f>
        <v/>
      </c>
      <c r="U3030" s="34">
        <f>N3030+T3030</f>
        <v/>
      </c>
      <c r="V3030" s="33">
        <f>N3030/S3030</f>
        <v/>
      </c>
      <c r="W3030" s="33">
        <f>T3030/S3030</f>
        <v/>
      </c>
      <c r="X3030" s="33">
        <f>U3030/S3030</f>
        <v/>
      </c>
      <c r="Y3030" s="4">
        <f>IF(T3030&gt;0,1,0)</f>
        <v/>
      </c>
      <c r="Z3030" s="4">
        <f>INDEX('Job Evaluation'!$I$5:$I$40,MATCH(G3030,'Job Evaluation'!$A$5:$A$40,0))</f>
        <v/>
      </c>
      <c r="AA3030" s="4">
        <f>SUMPRODUCT(($C$2:$C$3444=C3030)*($X$2:$X$3444&lt;X3030))+SUMPRODUCT(($C$2:C3030=C3030)*($X$2:X3030=X3030))</f>
        <v/>
      </c>
      <c r="AB3030" s="4">
        <f>MIN(4,INT((AA3030-1)*4/COUNTIF($C$2:$C$3444,C3030))+1)</f>
        <v/>
      </c>
    </row>
    <row r="3031">
      <c r="A3031" s="5" t="inlineStr">
        <is>
          <t>W03522</t>
        </is>
      </c>
      <c r="B3031" s="5" t="inlineStr">
        <is>
          <t>DE · Munich</t>
        </is>
      </c>
      <c r="C3031" s="5" t="inlineStr">
        <is>
          <t>DE</t>
        </is>
      </c>
      <c r="D3031" s="5" t="inlineStr">
        <is>
          <t>Munich</t>
        </is>
      </c>
      <c r="E3031" s="5" t="inlineStr">
        <is>
          <t>Customer Service</t>
        </is>
      </c>
      <c r="F3031" s="5" t="inlineStr">
        <is>
          <t>L3</t>
        </is>
      </c>
      <c r="G3031" s="5" t="inlineStr">
        <is>
          <t>Customer Service L3</t>
        </is>
      </c>
      <c r="H3031" s="5" t="inlineStr">
        <is>
          <t>M</t>
        </is>
      </c>
      <c r="I3031" s="5" t="inlineStr">
        <is>
          <t>Permanent</t>
        </is>
      </c>
      <c r="J3031" s="5" t="inlineStr">
        <is>
          <t>Onsite</t>
        </is>
      </c>
      <c r="K3031" s="5" t="n">
        <v>1</v>
      </c>
      <c r="L3031" s="5" t="n">
        <v>40</v>
      </c>
      <c r="M3031" s="5" t="n">
        <v>3</v>
      </c>
      <c r="N3031" s="41" t="n">
        <v>47200</v>
      </c>
      <c r="O3031" s="41" t="n">
        <v>2530</v>
      </c>
      <c r="P3031" s="41" t="n">
        <v>0</v>
      </c>
      <c r="Q3031" s="41" t="n">
        <v>1800</v>
      </c>
      <c r="R3031" s="41" t="n">
        <v>0</v>
      </c>
      <c r="S3031" s="28">
        <f>L3031*Settings!$C$7</f>
        <v/>
      </c>
      <c r="T3031" s="34">
        <f>O3031+P3031+Q3031+R3031</f>
        <v/>
      </c>
      <c r="U3031" s="34">
        <f>N3031+T3031</f>
        <v/>
      </c>
      <c r="V3031" s="33">
        <f>N3031/S3031</f>
        <v/>
      </c>
      <c r="W3031" s="33">
        <f>T3031/S3031</f>
        <v/>
      </c>
      <c r="X3031" s="33">
        <f>U3031/S3031</f>
        <v/>
      </c>
      <c r="Y3031" s="4">
        <f>IF(T3031&gt;0,1,0)</f>
        <v/>
      </c>
      <c r="Z3031" s="4">
        <f>INDEX('Job Evaluation'!$I$5:$I$40,MATCH(G3031,'Job Evaluation'!$A$5:$A$40,0))</f>
        <v/>
      </c>
      <c r="AA3031" s="4">
        <f>SUMPRODUCT(($C$2:$C$3444=C3031)*($X$2:$X$3444&lt;X3031))+SUMPRODUCT(($C$2:C3031=C3031)*($X$2:X3031=X3031))</f>
        <v/>
      </c>
      <c r="AB3031" s="4">
        <f>MIN(4,INT((AA3031-1)*4/COUNTIF($C$2:$C$3444,C3031))+1)</f>
        <v/>
      </c>
    </row>
    <row r="3032">
      <c r="A3032" s="5" t="inlineStr">
        <is>
          <t>W03523</t>
        </is>
      </c>
      <c r="B3032" s="5" t="inlineStr">
        <is>
          <t>PL · Kraków</t>
        </is>
      </c>
      <c r="C3032" s="5" t="inlineStr">
        <is>
          <t>PL</t>
        </is>
      </c>
      <c r="D3032" s="5" t="inlineStr">
        <is>
          <t>Krakow</t>
        </is>
      </c>
      <c r="E3032" s="5" t="inlineStr">
        <is>
          <t>Finance</t>
        </is>
      </c>
      <c r="F3032" s="5" t="inlineStr">
        <is>
          <t>L5</t>
        </is>
      </c>
      <c r="G3032" s="5" t="inlineStr">
        <is>
          <t>Finance L5</t>
        </is>
      </c>
      <c r="H3032" s="5" t="inlineStr">
        <is>
          <t>M</t>
        </is>
      </c>
      <c r="I3032" s="5" t="inlineStr">
        <is>
          <t>Permanent</t>
        </is>
      </c>
      <c r="J3032" s="5" t="inlineStr">
        <is>
          <t>Hybrid</t>
        </is>
      </c>
      <c r="K3032" s="5" t="n">
        <v>1</v>
      </c>
      <c r="L3032" s="5" t="n">
        <v>40</v>
      </c>
      <c r="M3032" s="5" t="n">
        <v>3</v>
      </c>
      <c r="N3032" s="41" t="n">
        <v>66400</v>
      </c>
      <c r="O3032" s="41" t="n">
        <v>8100</v>
      </c>
      <c r="P3032" s="41" t="n">
        <v>0</v>
      </c>
      <c r="Q3032" s="41" t="n">
        <v>0</v>
      </c>
      <c r="R3032" s="41" t="n">
        <v>4200</v>
      </c>
      <c r="S3032" s="28">
        <f>L3032*Settings!$C$7</f>
        <v/>
      </c>
      <c r="T3032" s="34">
        <f>O3032+P3032+Q3032+R3032</f>
        <v/>
      </c>
      <c r="U3032" s="34">
        <f>N3032+T3032</f>
        <v/>
      </c>
      <c r="V3032" s="33">
        <f>N3032/S3032</f>
        <v/>
      </c>
      <c r="W3032" s="33">
        <f>T3032/S3032</f>
        <v/>
      </c>
      <c r="X3032" s="33">
        <f>U3032/S3032</f>
        <v/>
      </c>
      <c r="Y3032" s="4">
        <f>IF(T3032&gt;0,1,0)</f>
        <v/>
      </c>
      <c r="Z3032" s="4">
        <f>INDEX('Job Evaluation'!$I$5:$I$40,MATCH(G3032,'Job Evaluation'!$A$5:$A$40,0))</f>
        <v/>
      </c>
      <c r="AA3032" s="4">
        <f>SUMPRODUCT(($C$2:$C$3444=C3032)*($X$2:$X$3444&lt;X3032))+SUMPRODUCT(($C$2:C3032=C3032)*($X$2:X3032=X3032))</f>
        <v/>
      </c>
      <c r="AB3032" s="4">
        <f>MIN(4,INT((AA3032-1)*4/COUNTIF($C$2:$C$3444,C3032))+1)</f>
        <v/>
      </c>
    </row>
    <row r="3033">
      <c r="A3033" s="5" t="inlineStr">
        <is>
          <t>W03524</t>
        </is>
      </c>
      <c r="B3033" s="5" t="inlineStr">
        <is>
          <t>IT · Milan</t>
        </is>
      </c>
      <c r="C3033" s="5" t="inlineStr">
        <is>
          <t>IT</t>
        </is>
      </c>
      <c r="D3033" s="5" t="inlineStr">
        <is>
          <t>Milan</t>
        </is>
      </c>
      <c r="E3033" s="5" t="inlineStr">
        <is>
          <t>Operations</t>
        </is>
      </c>
      <c r="F3033" s="5" t="inlineStr">
        <is>
          <t>L2</t>
        </is>
      </c>
      <c r="G3033" s="5" t="inlineStr">
        <is>
          <t>Operations L2</t>
        </is>
      </c>
      <c r="H3033" s="5" t="inlineStr">
        <is>
          <t>F</t>
        </is>
      </c>
      <c r="I3033" s="5" t="inlineStr">
        <is>
          <t>Fixed-term</t>
        </is>
      </c>
      <c r="J3033" s="5" t="inlineStr">
        <is>
          <t>Hybrid</t>
        </is>
      </c>
      <c r="K3033" s="5" t="n">
        <v>1</v>
      </c>
      <c r="L3033" s="5" t="n">
        <v>40</v>
      </c>
      <c r="M3033" s="5" t="n">
        <v>4</v>
      </c>
      <c r="N3033" s="41" t="n">
        <v>28650</v>
      </c>
      <c r="O3033" s="41" t="n">
        <v>0</v>
      </c>
      <c r="P3033" s="41" t="n">
        <v>0</v>
      </c>
      <c r="Q3033" s="41" t="n">
        <v>0</v>
      </c>
      <c r="R3033" s="41" t="n">
        <v>0</v>
      </c>
      <c r="S3033" s="28">
        <f>L3033*Settings!$C$7</f>
        <v/>
      </c>
      <c r="T3033" s="34">
        <f>O3033+P3033+Q3033+R3033</f>
        <v/>
      </c>
      <c r="U3033" s="34">
        <f>N3033+T3033</f>
        <v/>
      </c>
      <c r="V3033" s="33">
        <f>N3033/S3033</f>
        <v/>
      </c>
      <c r="W3033" s="33">
        <f>T3033/S3033</f>
        <v/>
      </c>
      <c r="X3033" s="33">
        <f>U3033/S3033</f>
        <v/>
      </c>
      <c r="Y3033" s="4">
        <f>IF(T3033&gt;0,1,0)</f>
        <v/>
      </c>
      <c r="Z3033" s="4">
        <f>INDEX('Job Evaluation'!$I$5:$I$40,MATCH(G3033,'Job Evaluation'!$A$5:$A$40,0))</f>
        <v/>
      </c>
      <c r="AA3033" s="4">
        <f>SUMPRODUCT(($C$2:$C$3444=C3033)*($X$2:$X$3444&lt;X3033))+SUMPRODUCT(($C$2:C3033=C3033)*($X$2:X3033=X3033))</f>
        <v/>
      </c>
      <c r="AB3033" s="4">
        <f>MIN(4,INT((AA3033-1)*4/COUNTIF($C$2:$C$3444,C3033))+1)</f>
        <v/>
      </c>
    </row>
    <row r="3034">
      <c r="A3034" s="5" t="inlineStr">
        <is>
          <t>W03525</t>
        </is>
      </c>
      <c r="B3034" s="5" t="inlineStr">
        <is>
          <t>ES · Barcelona</t>
        </is>
      </c>
      <c r="C3034" s="5" t="inlineStr">
        <is>
          <t>ES</t>
        </is>
      </c>
      <c r="D3034" s="5" t="inlineStr">
        <is>
          <t>Barcelona</t>
        </is>
      </c>
      <c r="E3034" s="5" t="inlineStr">
        <is>
          <t>Tech</t>
        </is>
      </c>
      <c r="F3034" s="5" t="inlineStr">
        <is>
          <t>L4</t>
        </is>
      </c>
      <c r="G3034" s="5" t="inlineStr">
        <is>
          <t>Tech L4</t>
        </is>
      </c>
      <c r="H3034" s="5" t="inlineStr">
        <is>
          <t>M</t>
        </is>
      </c>
      <c r="I3034" s="5" t="inlineStr">
        <is>
          <t>Permanent</t>
        </is>
      </c>
      <c r="J3034" s="5" t="inlineStr">
        <is>
          <t>Onsite</t>
        </is>
      </c>
      <c r="K3034" s="5" t="n">
        <v>1</v>
      </c>
      <c r="L3034" s="5" t="n">
        <v>40</v>
      </c>
      <c r="M3034" s="5" t="n">
        <v>3</v>
      </c>
      <c r="N3034" s="41" t="n">
        <v>65300</v>
      </c>
      <c r="O3034" s="41" t="n">
        <v>5000</v>
      </c>
      <c r="P3034" s="41" t="n">
        <v>0</v>
      </c>
      <c r="Q3034" s="41" t="n">
        <v>0</v>
      </c>
      <c r="R3034" s="41" t="n">
        <v>0</v>
      </c>
      <c r="S3034" s="28">
        <f>L3034*Settings!$C$7</f>
        <v/>
      </c>
      <c r="T3034" s="34">
        <f>O3034+P3034+Q3034+R3034</f>
        <v/>
      </c>
      <c r="U3034" s="34">
        <f>N3034+T3034</f>
        <v/>
      </c>
      <c r="V3034" s="33">
        <f>N3034/S3034</f>
        <v/>
      </c>
      <c r="W3034" s="33">
        <f>T3034/S3034</f>
        <v/>
      </c>
      <c r="X3034" s="33">
        <f>U3034/S3034</f>
        <v/>
      </c>
      <c r="Y3034" s="4">
        <f>IF(T3034&gt;0,1,0)</f>
        <v/>
      </c>
      <c r="Z3034" s="4">
        <f>INDEX('Job Evaluation'!$I$5:$I$40,MATCH(G3034,'Job Evaluation'!$A$5:$A$40,0))</f>
        <v/>
      </c>
      <c r="AA3034" s="4">
        <f>SUMPRODUCT(($C$2:$C$3444=C3034)*($X$2:$X$3444&lt;X3034))+SUMPRODUCT(($C$2:C3034=C3034)*($X$2:X3034=X3034))</f>
        <v/>
      </c>
      <c r="AB3034" s="4">
        <f>MIN(4,INT((AA3034-1)*4/COUNTIF($C$2:$C$3444,C3034))+1)</f>
        <v/>
      </c>
    </row>
    <row r="3035">
      <c r="A3035" s="5" t="inlineStr">
        <is>
          <t>W03526</t>
        </is>
      </c>
      <c r="B3035" s="5" t="inlineStr">
        <is>
          <t>IT · Milan</t>
        </is>
      </c>
      <c r="C3035" s="5" t="inlineStr">
        <is>
          <t>IT</t>
        </is>
      </c>
      <c r="D3035" s="5" t="inlineStr">
        <is>
          <t>Milan</t>
        </is>
      </c>
      <c r="E3035" s="5" t="inlineStr">
        <is>
          <t>Operations</t>
        </is>
      </c>
      <c r="F3035" s="5" t="inlineStr">
        <is>
          <t>L6</t>
        </is>
      </c>
      <c r="G3035" s="5" t="inlineStr">
        <is>
          <t>Operations L6</t>
        </is>
      </c>
      <c r="H3035" s="5" t="inlineStr">
        <is>
          <t>M</t>
        </is>
      </c>
      <c r="I3035" s="5" t="inlineStr">
        <is>
          <t>Fixed-term</t>
        </is>
      </c>
      <c r="J3035" s="5" t="inlineStr">
        <is>
          <t>Hybrid</t>
        </is>
      </c>
      <c r="K3035" s="5" t="n">
        <v>1</v>
      </c>
      <c r="L3035" s="5" t="n">
        <v>40</v>
      </c>
      <c r="M3035" s="5" t="n">
        <v>4</v>
      </c>
      <c r="N3035" s="41" t="n">
        <v>97350</v>
      </c>
      <c r="O3035" s="41" t="n">
        <v>25290</v>
      </c>
      <c r="P3035" s="41" t="n">
        <v>0</v>
      </c>
      <c r="Q3035" s="41" t="n">
        <v>0</v>
      </c>
      <c r="R3035" s="41" t="n">
        <v>6000</v>
      </c>
      <c r="S3035" s="28">
        <f>L3035*Settings!$C$7</f>
        <v/>
      </c>
      <c r="T3035" s="34">
        <f>O3035+P3035+Q3035+R3035</f>
        <v/>
      </c>
      <c r="U3035" s="34">
        <f>N3035+T3035</f>
        <v/>
      </c>
      <c r="V3035" s="33">
        <f>N3035/S3035</f>
        <v/>
      </c>
      <c r="W3035" s="33">
        <f>T3035/S3035</f>
        <v/>
      </c>
      <c r="X3035" s="33">
        <f>U3035/S3035</f>
        <v/>
      </c>
      <c r="Y3035" s="4">
        <f>IF(T3035&gt;0,1,0)</f>
        <v/>
      </c>
      <c r="Z3035" s="4">
        <f>INDEX('Job Evaluation'!$I$5:$I$40,MATCH(G3035,'Job Evaluation'!$A$5:$A$40,0))</f>
        <v/>
      </c>
      <c r="AA3035" s="4">
        <f>SUMPRODUCT(($C$2:$C$3444=C3035)*($X$2:$X$3444&lt;X3035))+SUMPRODUCT(($C$2:C3035=C3035)*($X$2:X3035=X3035))</f>
        <v/>
      </c>
      <c r="AB3035" s="4">
        <f>MIN(4,INT((AA3035-1)*4/COUNTIF($C$2:$C$3444,C3035))+1)</f>
        <v/>
      </c>
    </row>
    <row r="3036">
      <c r="A3036" s="5" t="inlineStr">
        <is>
          <t>W03527</t>
        </is>
      </c>
      <c r="B3036" s="5" t="inlineStr">
        <is>
          <t>IT · Milan</t>
        </is>
      </c>
      <c r="C3036" s="5" t="inlineStr">
        <is>
          <t>IT</t>
        </is>
      </c>
      <c r="D3036" s="5" t="inlineStr">
        <is>
          <t>Milan</t>
        </is>
      </c>
      <c r="E3036" s="5" t="inlineStr">
        <is>
          <t>Customer Service</t>
        </is>
      </c>
      <c r="F3036" s="5" t="inlineStr">
        <is>
          <t>L1</t>
        </is>
      </c>
      <c r="G3036" s="5" t="inlineStr">
        <is>
          <t>Customer Service L1</t>
        </is>
      </c>
      <c r="H3036" s="5" t="inlineStr">
        <is>
          <t>F</t>
        </is>
      </c>
      <c r="I3036" s="5" t="inlineStr">
        <is>
          <t>Permanent</t>
        </is>
      </c>
      <c r="J3036" s="5" t="inlineStr">
        <is>
          <t>Remote</t>
        </is>
      </c>
      <c r="K3036" s="5" t="n">
        <v>1</v>
      </c>
      <c r="L3036" s="5" t="n">
        <v>40</v>
      </c>
      <c r="M3036" s="5" t="n">
        <v>2</v>
      </c>
      <c r="N3036" s="41" t="n">
        <v>22400</v>
      </c>
      <c r="O3036" s="41" t="n">
        <v>0</v>
      </c>
      <c r="P3036" s="41" t="n">
        <v>0</v>
      </c>
      <c r="Q3036" s="41" t="n">
        <v>0</v>
      </c>
      <c r="R3036" s="41" t="n">
        <v>0</v>
      </c>
      <c r="S3036" s="28">
        <f>L3036*Settings!$C$7</f>
        <v/>
      </c>
      <c r="T3036" s="34">
        <f>O3036+P3036+Q3036+R3036</f>
        <v/>
      </c>
      <c r="U3036" s="34">
        <f>N3036+T3036</f>
        <v/>
      </c>
      <c r="V3036" s="33">
        <f>N3036/S3036</f>
        <v/>
      </c>
      <c r="W3036" s="33">
        <f>T3036/S3036</f>
        <v/>
      </c>
      <c r="X3036" s="33">
        <f>U3036/S3036</f>
        <v/>
      </c>
      <c r="Y3036" s="4">
        <f>IF(T3036&gt;0,1,0)</f>
        <v/>
      </c>
      <c r="Z3036" s="4">
        <f>INDEX('Job Evaluation'!$I$5:$I$40,MATCH(G3036,'Job Evaluation'!$A$5:$A$40,0))</f>
        <v/>
      </c>
      <c r="AA3036" s="4">
        <f>SUMPRODUCT(($C$2:$C$3444=C3036)*($X$2:$X$3444&lt;X3036))+SUMPRODUCT(($C$2:C3036=C3036)*($X$2:X3036=X3036))</f>
        <v/>
      </c>
      <c r="AB3036" s="4">
        <f>MIN(4,INT((AA3036-1)*4/COUNTIF($C$2:$C$3444,C3036))+1)</f>
        <v/>
      </c>
    </row>
    <row r="3037">
      <c r="A3037" s="5" t="inlineStr">
        <is>
          <t>W03528</t>
        </is>
      </c>
      <c r="B3037" s="5" t="inlineStr">
        <is>
          <t>DE · Munich</t>
        </is>
      </c>
      <c r="C3037" s="5" t="inlineStr">
        <is>
          <t>DE</t>
        </is>
      </c>
      <c r="D3037" s="5" t="inlineStr">
        <is>
          <t>Munich</t>
        </is>
      </c>
      <c r="E3037" s="5" t="inlineStr">
        <is>
          <t>HR</t>
        </is>
      </c>
      <c r="F3037" s="5" t="inlineStr">
        <is>
          <t>L3</t>
        </is>
      </c>
      <c r="G3037" s="5" t="inlineStr">
        <is>
          <t>HR L3</t>
        </is>
      </c>
      <c r="H3037" s="5" t="inlineStr">
        <is>
          <t>M</t>
        </is>
      </c>
      <c r="I3037" s="5" t="inlineStr">
        <is>
          <t>Permanent</t>
        </is>
      </c>
      <c r="J3037" s="5" t="inlineStr">
        <is>
          <t>Onsite</t>
        </is>
      </c>
      <c r="K3037" s="5" t="n">
        <v>0.8</v>
      </c>
      <c r="L3037" s="5" t="n">
        <v>32</v>
      </c>
      <c r="M3037" s="5" t="n">
        <v>3</v>
      </c>
      <c r="N3037" s="41" t="n">
        <v>52720</v>
      </c>
      <c r="O3037" s="41" t="n">
        <v>2660</v>
      </c>
      <c r="P3037" s="41" t="n">
        <v>0</v>
      </c>
      <c r="Q3037" s="41" t="n">
        <v>0</v>
      </c>
      <c r="R3037" s="41" t="n">
        <v>0</v>
      </c>
      <c r="S3037" s="28">
        <f>L3037*Settings!$C$7</f>
        <v/>
      </c>
      <c r="T3037" s="34">
        <f>O3037+P3037+Q3037+R3037</f>
        <v/>
      </c>
      <c r="U3037" s="34">
        <f>N3037+T3037</f>
        <v/>
      </c>
      <c r="V3037" s="33">
        <f>N3037/S3037</f>
        <v/>
      </c>
      <c r="W3037" s="33">
        <f>T3037/S3037</f>
        <v/>
      </c>
      <c r="X3037" s="33">
        <f>U3037/S3037</f>
        <v/>
      </c>
      <c r="Y3037" s="4">
        <f>IF(T3037&gt;0,1,0)</f>
        <v/>
      </c>
      <c r="Z3037" s="4">
        <f>INDEX('Job Evaluation'!$I$5:$I$40,MATCH(G3037,'Job Evaluation'!$A$5:$A$40,0))</f>
        <v/>
      </c>
      <c r="AA3037" s="4">
        <f>SUMPRODUCT(($C$2:$C$3444=C3037)*($X$2:$X$3444&lt;X3037))+SUMPRODUCT(($C$2:C3037=C3037)*($X$2:X3037=X3037))</f>
        <v/>
      </c>
      <c r="AB3037" s="4">
        <f>MIN(4,INT((AA3037-1)*4/COUNTIF($C$2:$C$3444,C3037))+1)</f>
        <v/>
      </c>
    </row>
    <row r="3038">
      <c r="A3038" s="5" t="inlineStr">
        <is>
          <t>W03529</t>
        </is>
      </c>
      <c r="B3038" s="5" t="inlineStr">
        <is>
          <t>IT · Milan</t>
        </is>
      </c>
      <c r="C3038" s="5" t="inlineStr">
        <is>
          <t>IT</t>
        </is>
      </c>
      <c r="D3038" s="5" t="inlineStr">
        <is>
          <t>Milan</t>
        </is>
      </c>
      <c r="E3038" s="5" t="inlineStr">
        <is>
          <t>Finance</t>
        </is>
      </c>
      <c r="F3038" s="5" t="inlineStr">
        <is>
          <t>L5</t>
        </is>
      </c>
      <c r="G3038" s="5" t="inlineStr">
        <is>
          <t>Finance L5</t>
        </is>
      </c>
      <c r="H3038" s="5" t="inlineStr">
        <is>
          <t>M</t>
        </is>
      </c>
      <c r="I3038" s="5" t="inlineStr">
        <is>
          <t>Fixed-term</t>
        </is>
      </c>
      <c r="J3038" s="5" t="inlineStr">
        <is>
          <t>Remote</t>
        </is>
      </c>
      <c r="K3038" s="5" t="n">
        <v>1</v>
      </c>
      <c r="L3038" s="5" t="n">
        <v>40</v>
      </c>
      <c r="M3038" s="5" t="n">
        <v>3</v>
      </c>
      <c r="N3038" s="41" t="n">
        <v>97650</v>
      </c>
      <c r="O3038" s="41" t="n">
        <v>11730</v>
      </c>
      <c r="P3038" s="41" t="n">
        <v>0</v>
      </c>
      <c r="Q3038" s="41" t="n">
        <v>0</v>
      </c>
      <c r="R3038" s="41" t="n">
        <v>6000</v>
      </c>
      <c r="S3038" s="28">
        <f>L3038*Settings!$C$7</f>
        <v/>
      </c>
      <c r="T3038" s="34">
        <f>O3038+P3038+Q3038+R3038</f>
        <v/>
      </c>
      <c r="U3038" s="34">
        <f>N3038+T3038</f>
        <v/>
      </c>
      <c r="V3038" s="33">
        <f>N3038/S3038</f>
        <v/>
      </c>
      <c r="W3038" s="33">
        <f>T3038/S3038</f>
        <v/>
      </c>
      <c r="X3038" s="33">
        <f>U3038/S3038</f>
        <v/>
      </c>
      <c r="Y3038" s="4">
        <f>IF(T3038&gt;0,1,0)</f>
        <v/>
      </c>
      <c r="Z3038" s="4">
        <f>INDEX('Job Evaluation'!$I$5:$I$40,MATCH(G3038,'Job Evaluation'!$A$5:$A$40,0))</f>
        <v/>
      </c>
      <c r="AA3038" s="4">
        <f>SUMPRODUCT(($C$2:$C$3444=C3038)*($X$2:$X$3444&lt;X3038))+SUMPRODUCT(($C$2:C3038=C3038)*($X$2:X3038=X3038))</f>
        <v/>
      </c>
      <c r="AB3038" s="4">
        <f>MIN(4,INT((AA3038-1)*4/COUNTIF($C$2:$C$3444,C3038))+1)</f>
        <v/>
      </c>
    </row>
    <row r="3039">
      <c r="A3039" s="5" t="inlineStr">
        <is>
          <t>W03530</t>
        </is>
      </c>
      <c r="B3039" s="5" t="inlineStr">
        <is>
          <t>PL · Kraków</t>
        </is>
      </c>
      <c r="C3039" s="5" t="inlineStr">
        <is>
          <t>PL</t>
        </is>
      </c>
      <c r="D3039" s="5" t="inlineStr">
        <is>
          <t>Krakow</t>
        </is>
      </c>
      <c r="E3039" s="5" t="inlineStr">
        <is>
          <t>HR</t>
        </is>
      </c>
      <c r="F3039" s="5" t="inlineStr">
        <is>
          <t>L2</t>
        </is>
      </c>
      <c r="G3039" s="5" t="inlineStr">
        <is>
          <t>HR L2</t>
        </is>
      </c>
      <c r="H3039" s="5" t="inlineStr">
        <is>
          <t>M</t>
        </is>
      </c>
      <c r="I3039" s="5" t="inlineStr">
        <is>
          <t>Permanent</t>
        </is>
      </c>
      <c r="J3039" s="5" t="inlineStr">
        <is>
          <t>Onsite</t>
        </is>
      </c>
      <c r="K3039" s="5" t="n">
        <v>1</v>
      </c>
      <c r="L3039" s="5" t="n">
        <v>40</v>
      </c>
      <c r="M3039" s="5" t="n">
        <v>4</v>
      </c>
      <c r="N3039" s="41" t="n">
        <v>25700</v>
      </c>
      <c r="O3039" s="41" t="n">
        <v>0</v>
      </c>
      <c r="P3039" s="41" t="n">
        <v>0</v>
      </c>
      <c r="Q3039" s="41" t="n">
        <v>0</v>
      </c>
      <c r="R3039" s="41" t="n">
        <v>0</v>
      </c>
      <c r="S3039" s="28">
        <f>L3039*Settings!$C$7</f>
        <v/>
      </c>
      <c r="T3039" s="34">
        <f>O3039+P3039+Q3039+R3039</f>
        <v/>
      </c>
      <c r="U3039" s="34">
        <f>N3039+T3039</f>
        <v/>
      </c>
      <c r="V3039" s="33">
        <f>N3039/S3039</f>
        <v/>
      </c>
      <c r="W3039" s="33">
        <f>T3039/S3039</f>
        <v/>
      </c>
      <c r="X3039" s="33">
        <f>U3039/S3039</f>
        <v/>
      </c>
      <c r="Y3039" s="4">
        <f>IF(T3039&gt;0,1,0)</f>
        <v/>
      </c>
      <c r="Z3039" s="4">
        <f>INDEX('Job Evaluation'!$I$5:$I$40,MATCH(G3039,'Job Evaluation'!$A$5:$A$40,0))</f>
        <v/>
      </c>
      <c r="AA3039" s="4">
        <f>SUMPRODUCT(($C$2:$C$3444=C3039)*($X$2:$X$3444&lt;X3039))+SUMPRODUCT(($C$2:C3039=C3039)*($X$2:X3039=X3039))</f>
        <v/>
      </c>
      <c r="AB3039" s="4">
        <f>MIN(4,INT((AA3039-1)*4/COUNTIF($C$2:$C$3444,C3039))+1)</f>
        <v/>
      </c>
    </row>
    <row r="3040">
      <c r="A3040" s="5" t="inlineStr">
        <is>
          <t>W03531</t>
        </is>
      </c>
      <c r="B3040" s="5" t="inlineStr">
        <is>
          <t>ES · Barcelona</t>
        </is>
      </c>
      <c r="C3040" s="5" t="inlineStr">
        <is>
          <t>ES</t>
        </is>
      </c>
      <c r="D3040" s="5" t="inlineStr">
        <is>
          <t>Barcelona</t>
        </is>
      </c>
      <c r="E3040" s="5" t="inlineStr">
        <is>
          <t>Operations</t>
        </is>
      </c>
      <c r="F3040" s="5" t="inlineStr">
        <is>
          <t>L1</t>
        </is>
      </c>
      <c r="G3040" s="5" t="inlineStr">
        <is>
          <t>Operations L1</t>
        </is>
      </c>
      <c r="H3040" s="5" t="inlineStr">
        <is>
          <t>F</t>
        </is>
      </c>
      <c r="I3040" s="5" t="inlineStr">
        <is>
          <t>Permanent</t>
        </is>
      </c>
      <c r="J3040" s="5" t="inlineStr">
        <is>
          <t>Hybrid</t>
        </is>
      </c>
      <c r="K3040" s="5" t="n">
        <v>1</v>
      </c>
      <c r="L3040" s="5" t="n">
        <v>40</v>
      </c>
      <c r="M3040" s="5" t="n">
        <v>3</v>
      </c>
      <c r="N3040" s="41" t="n">
        <v>22650</v>
      </c>
      <c r="O3040" s="41" t="n">
        <v>0</v>
      </c>
      <c r="P3040" s="41" t="n">
        <v>0</v>
      </c>
      <c r="Q3040" s="41" t="n">
        <v>0</v>
      </c>
      <c r="R3040" s="41" t="n">
        <v>0</v>
      </c>
      <c r="S3040" s="28">
        <f>L3040*Settings!$C$7</f>
        <v/>
      </c>
      <c r="T3040" s="34">
        <f>O3040+P3040+Q3040+R3040</f>
        <v/>
      </c>
      <c r="U3040" s="34">
        <f>N3040+T3040</f>
        <v/>
      </c>
      <c r="V3040" s="33">
        <f>N3040/S3040</f>
        <v/>
      </c>
      <c r="W3040" s="33">
        <f>T3040/S3040</f>
        <v/>
      </c>
      <c r="X3040" s="33">
        <f>U3040/S3040</f>
        <v/>
      </c>
      <c r="Y3040" s="4">
        <f>IF(T3040&gt;0,1,0)</f>
        <v/>
      </c>
      <c r="Z3040" s="4">
        <f>INDEX('Job Evaluation'!$I$5:$I$40,MATCH(G3040,'Job Evaluation'!$A$5:$A$40,0))</f>
        <v/>
      </c>
      <c r="AA3040" s="4">
        <f>SUMPRODUCT(($C$2:$C$3444=C3040)*($X$2:$X$3444&lt;X3040))+SUMPRODUCT(($C$2:C3040=C3040)*($X$2:X3040=X3040))</f>
        <v/>
      </c>
      <c r="AB3040" s="4">
        <f>MIN(4,INT((AA3040-1)*4/COUNTIF($C$2:$C$3444,C3040))+1)</f>
        <v/>
      </c>
    </row>
    <row r="3041">
      <c r="A3041" s="5" t="inlineStr">
        <is>
          <t>W03532</t>
        </is>
      </c>
      <c r="B3041" s="5" t="inlineStr">
        <is>
          <t>IT · Milan</t>
        </is>
      </c>
      <c r="C3041" s="5" t="inlineStr">
        <is>
          <t>IT</t>
        </is>
      </c>
      <c r="D3041" s="5" t="inlineStr">
        <is>
          <t>Milan</t>
        </is>
      </c>
      <c r="E3041" s="5" t="inlineStr">
        <is>
          <t>Customer Service</t>
        </is>
      </c>
      <c r="F3041" s="5" t="inlineStr">
        <is>
          <t>L5</t>
        </is>
      </c>
      <c r="G3041" s="5" t="inlineStr">
        <is>
          <t>Customer Service L5</t>
        </is>
      </c>
      <c r="H3041" s="5" t="inlineStr">
        <is>
          <t>M</t>
        </is>
      </c>
      <c r="I3041" s="5" t="inlineStr">
        <is>
          <t>Permanent</t>
        </is>
      </c>
      <c r="J3041" s="5" t="inlineStr">
        <is>
          <t>Hybrid</t>
        </is>
      </c>
      <c r="K3041" s="5" t="n">
        <v>1</v>
      </c>
      <c r="L3041" s="5" t="n">
        <v>40</v>
      </c>
      <c r="M3041" s="5" t="n">
        <v>3</v>
      </c>
      <c r="N3041" s="41" t="n">
        <v>63300</v>
      </c>
      <c r="O3041" s="41" t="n">
        <v>7390</v>
      </c>
      <c r="P3041" s="41" t="n">
        <v>0</v>
      </c>
      <c r="Q3041" s="41" t="n">
        <v>0</v>
      </c>
      <c r="R3041" s="41" t="n">
        <v>6000</v>
      </c>
      <c r="S3041" s="28">
        <f>L3041*Settings!$C$7</f>
        <v/>
      </c>
      <c r="T3041" s="34">
        <f>O3041+P3041+Q3041+R3041</f>
        <v/>
      </c>
      <c r="U3041" s="34">
        <f>N3041+T3041</f>
        <v/>
      </c>
      <c r="V3041" s="33">
        <f>N3041/S3041</f>
        <v/>
      </c>
      <c r="W3041" s="33">
        <f>T3041/S3041</f>
        <v/>
      </c>
      <c r="X3041" s="33">
        <f>U3041/S3041</f>
        <v/>
      </c>
      <c r="Y3041" s="4">
        <f>IF(T3041&gt;0,1,0)</f>
        <v/>
      </c>
      <c r="Z3041" s="4">
        <f>INDEX('Job Evaluation'!$I$5:$I$40,MATCH(G3041,'Job Evaluation'!$A$5:$A$40,0))</f>
        <v/>
      </c>
      <c r="AA3041" s="4">
        <f>SUMPRODUCT(($C$2:$C$3444=C3041)*($X$2:$X$3444&lt;X3041))+SUMPRODUCT(($C$2:C3041=C3041)*($X$2:X3041=X3041))</f>
        <v/>
      </c>
      <c r="AB3041" s="4">
        <f>MIN(4,INT((AA3041-1)*4/COUNTIF($C$2:$C$3444,C3041))+1)</f>
        <v/>
      </c>
    </row>
    <row r="3042">
      <c r="A3042" s="5" t="inlineStr">
        <is>
          <t>W03534</t>
        </is>
      </c>
      <c r="B3042" s="5" t="inlineStr">
        <is>
          <t>IT · Milan</t>
        </is>
      </c>
      <c r="C3042" s="5" t="inlineStr">
        <is>
          <t>IT</t>
        </is>
      </c>
      <c r="D3042" s="5" t="inlineStr">
        <is>
          <t>Milan</t>
        </is>
      </c>
      <c r="E3042" s="5" t="inlineStr">
        <is>
          <t>Customer Service</t>
        </is>
      </c>
      <c r="F3042" s="5" t="inlineStr">
        <is>
          <t>L3</t>
        </is>
      </c>
      <c r="G3042" s="5" t="inlineStr">
        <is>
          <t>Customer Service L3</t>
        </is>
      </c>
      <c r="H3042" s="5" t="inlineStr">
        <is>
          <t>M</t>
        </is>
      </c>
      <c r="I3042" s="5" t="inlineStr">
        <is>
          <t>Permanent</t>
        </is>
      </c>
      <c r="J3042" s="5" t="inlineStr">
        <is>
          <t>Onsite</t>
        </is>
      </c>
      <c r="K3042" s="5" t="n">
        <v>1</v>
      </c>
      <c r="L3042" s="5" t="n">
        <v>40</v>
      </c>
      <c r="M3042" s="5" t="n">
        <v>3</v>
      </c>
      <c r="N3042" s="41" t="n">
        <v>38850</v>
      </c>
      <c r="O3042" s="41" t="n">
        <v>1980</v>
      </c>
      <c r="P3042" s="41" t="n">
        <v>0</v>
      </c>
      <c r="Q3042" s="41" t="n">
        <v>1320</v>
      </c>
      <c r="R3042" s="41" t="n">
        <v>0</v>
      </c>
      <c r="S3042" s="28">
        <f>L3042*Settings!$C$7</f>
        <v/>
      </c>
      <c r="T3042" s="34">
        <f>O3042+P3042+Q3042+R3042</f>
        <v/>
      </c>
      <c r="U3042" s="34">
        <f>N3042+T3042</f>
        <v/>
      </c>
      <c r="V3042" s="33">
        <f>N3042/S3042</f>
        <v/>
      </c>
      <c r="W3042" s="33">
        <f>T3042/S3042</f>
        <v/>
      </c>
      <c r="X3042" s="33">
        <f>U3042/S3042</f>
        <v/>
      </c>
      <c r="Y3042" s="4">
        <f>IF(T3042&gt;0,1,0)</f>
        <v/>
      </c>
      <c r="Z3042" s="4">
        <f>INDEX('Job Evaluation'!$I$5:$I$40,MATCH(G3042,'Job Evaluation'!$A$5:$A$40,0))</f>
        <v/>
      </c>
      <c r="AA3042" s="4">
        <f>SUMPRODUCT(($C$2:$C$3444=C3042)*($X$2:$X$3444&lt;X3042))+SUMPRODUCT(($C$2:C3042=C3042)*($X$2:X3042=X3042))</f>
        <v/>
      </c>
      <c r="AB3042" s="4">
        <f>MIN(4,INT((AA3042-1)*4/COUNTIF($C$2:$C$3444,C3042))+1)</f>
        <v/>
      </c>
    </row>
    <row r="3043">
      <c r="A3043" s="5" t="inlineStr">
        <is>
          <t>W03535</t>
        </is>
      </c>
      <c r="B3043" s="5" t="inlineStr">
        <is>
          <t>PL · Kraków</t>
        </is>
      </c>
      <c r="C3043" s="5" t="inlineStr">
        <is>
          <t>PL</t>
        </is>
      </c>
      <c r="D3043" s="5" t="inlineStr">
        <is>
          <t>Krakow</t>
        </is>
      </c>
      <c r="E3043" s="5" t="inlineStr">
        <is>
          <t>Customer Service</t>
        </is>
      </c>
      <c r="F3043" s="5" t="inlineStr">
        <is>
          <t>L1</t>
        </is>
      </c>
      <c r="G3043" s="5" t="inlineStr">
        <is>
          <t>Customer Service L1</t>
        </is>
      </c>
      <c r="H3043" s="5" t="inlineStr">
        <is>
          <t>M</t>
        </is>
      </c>
      <c r="I3043" s="5" t="inlineStr">
        <is>
          <t>Permanent</t>
        </is>
      </c>
      <c r="J3043" s="5" t="inlineStr">
        <is>
          <t>Onsite</t>
        </is>
      </c>
      <c r="K3043" s="5" t="n">
        <v>1</v>
      </c>
      <c r="L3043" s="5" t="n">
        <v>40</v>
      </c>
      <c r="M3043" s="5" t="n">
        <v>5</v>
      </c>
      <c r="N3043" s="41" t="n">
        <v>17000</v>
      </c>
      <c r="O3043" s="41" t="n">
        <v>0</v>
      </c>
      <c r="P3043" s="41" t="n">
        <v>0</v>
      </c>
      <c r="Q3043" s="41" t="n">
        <v>840</v>
      </c>
      <c r="R3043" s="41" t="n">
        <v>0</v>
      </c>
      <c r="S3043" s="28">
        <f>L3043*Settings!$C$7</f>
        <v/>
      </c>
      <c r="T3043" s="34">
        <f>O3043+P3043+Q3043+R3043</f>
        <v/>
      </c>
      <c r="U3043" s="34">
        <f>N3043+T3043</f>
        <v/>
      </c>
      <c r="V3043" s="33">
        <f>N3043/S3043</f>
        <v/>
      </c>
      <c r="W3043" s="33">
        <f>T3043/S3043</f>
        <v/>
      </c>
      <c r="X3043" s="33">
        <f>U3043/S3043</f>
        <v/>
      </c>
      <c r="Y3043" s="4">
        <f>IF(T3043&gt;0,1,0)</f>
        <v/>
      </c>
      <c r="Z3043" s="4">
        <f>INDEX('Job Evaluation'!$I$5:$I$40,MATCH(G3043,'Job Evaluation'!$A$5:$A$40,0))</f>
        <v/>
      </c>
      <c r="AA3043" s="4">
        <f>SUMPRODUCT(($C$2:$C$3444=C3043)*($X$2:$X$3444&lt;X3043))+SUMPRODUCT(($C$2:C3043=C3043)*($X$2:X3043=X3043))</f>
        <v/>
      </c>
      <c r="AB3043" s="4">
        <f>MIN(4,INT((AA3043-1)*4/COUNTIF($C$2:$C$3444,C3043))+1)</f>
        <v/>
      </c>
    </row>
    <row r="3044">
      <c r="A3044" s="5" t="inlineStr">
        <is>
          <t>W03536</t>
        </is>
      </c>
      <c r="B3044" s="5" t="inlineStr">
        <is>
          <t>PL · Kraków</t>
        </is>
      </c>
      <c r="C3044" s="5" t="inlineStr">
        <is>
          <t>PL</t>
        </is>
      </c>
      <c r="D3044" s="5" t="inlineStr">
        <is>
          <t>Krakow</t>
        </is>
      </c>
      <c r="E3044" s="5" t="inlineStr">
        <is>
          <t>Tech</t>
        </is>
      </c>
      <c r="F3044" s="5" t="inlineStr">
        <is>
          <t>L2</t>
        </is>
      </c>
      <c r="G3044" s="5" t="inlineStr">
        <is>
          <t>Tech L2</t>
        </is>
      </c>
      <c r="H3044" s="5" t="inlineStr">
        <is>
          <t>F</t>
        </is>
      </c>
      <c r="I3044" s="5" t="inlineStr">
        <is>
          <t>Permanent</t>
        </is>
      </c>
      <c r="J3044" s="5" t="inlineStr">
        <is>
          <t>Remote</t>
        </is>
      </c>
      <c r="K3044" s="5" t="n">
        <v>1</v>
      </c>
      <c r="L3044" s="5" t="n">
        <v>40</v>
      </c>
      <c r="M3044" s="5" t="n">
        <v>3</v>
      </c>
      <c r="N3044" s="41" t="n">
        <v>35800</v>
      </c>
      <c r="O3044" s="41" t="n">
        <v>0</v>
      </c>
      <c r="P3044" s="41" t="n">
        <v>0</v>
      </c>
      <c r="Q3044" s="41" t="n">
        <v>0</v>
      </c>
      <c r="R3044" s="41" t="n">
        <v>0</v>
      </c>
      <c r="S3044" s="28">
        <f>L3044*Settings!$C$7</f>
        <v/>
      </c>
      <c r="T3044" s="34">
        <f>O3044+P3044+Q3044+R3044</f>
        <v/>
      </c>
      <c r="U3044" s="34">
        <f>N3044+T3044</f>
        <v/>
      </c>
      <c r="V3044" s="33">
        <f>N3044/S3044</f>
        <v/>
      </c>
      <c r="W3044" s="33">
        <f>T3044/S3044</f>
        <v/>
      </c>
      <c r="X3044" s="33">
        <f>U3044/S3044</f>
        <v/>
      </c>
      <c r="Y3044" s="4">
        <f>IF(T3044&gt;0,1,0)</f>
        <v/>
      </c>
      <c r="Z3044" s="4">
        <f>INDEX('Job Evaluation'!$I$5:$I$40,MATCH(G3044,'Job Evaluation'!$A$5:$A$40,0))</f>
        <v/>
      </c>
      <c r="AA3044" s="4">
        <f>SUMPRODUCT(($C$2:$C$3444=C3044)*($X$2:$X$3444&lt;X3044))+SUMPRODUCT(($C$2:C3044=C3044)*($X$2:X3044=X3044))</f>
        <v/>
      </c>
      <c r="AB3044" s="4">
        <f>MIN(4,INT((AA3044-1)*4/COUNTIF($C$2:$C$3444,C3044))+1)</f>
        <v/>
      </c>
    </row>
    <row r="3045">
      <c r="A3045" s="5" t="inlineStr">
        <is>
          <t>W03537</t>
        </is>
      </c>
      <c r="B3045" s="5" t="inlineStr">
        <is>
          <t>IT · Milan</t>
        </is>
      </c>
      <c r="C3045" s="5" t="inlineStr">
        <is>
          <t>IT</t>
        </is>
      </c>
      <c r="D3045" s="5" t="inlineStr">
        <is>
          <t>Milan</t>
        </is>
      </c>
      <c r="E3045" s="5" t="inlineStr">
        <is>
          <t>Tech</t>
        </is>
      </c>
      <c r="F3045" s="5" t="inlineStr">
        <is>
          <t>L4</t>
        </is>
      </c>
      <c r="G3045" s="5" t="inlineStr">
        <is>
          <t>Tech L4</t>
        </is>
      </c>
      <c r="H3045" s="5" t="inlineStr">
        <is>
          <t>M</t>
        </is>
      </c>
      <c r="I3045" s="5" t="inlineStr">
        <is>
          <t>Permanent</t>
        </is>
      </c>
      <c r="J3045" s="5" t="inlineStr">
        <is>
          <t>Hybrid</t>
        </is>
      </c>
      <c r="K3045" s="5" t="n">
        <v>1</v>
      </c>
      <c r="L3045" s="5" t="n">
        <v>40</v>
      </c>
      <c r="M3045" s="5" t="n">
        <v>3</v>
      </c>
      <c r="N3045" s="41" t="n">
        <v>74600</v>
      </c>
      <c r="O3045" s="41" t="n">
        <v>6100</v>
      </c>
      <c r="P3045" s="41" t="n">
        <v>0</v>
      </c>
      <c r="Q3045" s="41" t="n">
        <v>0</v>
      </c>
      <c r="R3045" s="41" t="n">
        <v>0</v>
      </c>
      <c r="S3045" s="28">
        <f>L3045*Settings!$C$7</f>
        <v/>
      </c>
      <c r="T3045" s="34">
        <f>O3045+P3045+Q3045+R3045</f>
        <v/>
      </c>
      <c r="U3045" s="34">
        <f>N3045+T3045</f>
        <v/>
      </c>
      <c r="V3045" s="33">
        <f>N3045/S3045</f>
        <v/>
      </c>
      <c r="W3045" s="33">
        <f>T3045/S3045</f>
        <v/>
      </c>
      <c r="X3045" s="33">
        <f>U3045/S3045</f>
        <v/>
      </c>
      <c r="Y3045" s="4">
        <f>IF(T3045&gt;0,1,0)</f>
        <v/>
      </c>
      <c r="Z3045" s="4">
        <f>INDEX('Job Evaluation'!$I$5:$I$40,MATCH(G3045,'Job Evaluation'!$A$5:$A$40,0))</f>
        <v/>
      </c>
      <c r="AA3045" s="4">
        <f>SUMPRODUCT(($C$2:$C$3444=C3045)*($X$2:$X$3444&lt;X3045))+SUMPRODUCT(($C$2:C3045=C3045)*($X$2:X3045=X3045))</f>
        <v/>
      </c>
      <c r="AB3045" s="4">
        <f>MIN(4,INT((AA3045-1)*4/COUNTIF($C$2:$C$3444,C3045))+1)</f>
        <v/>
      </c>
    </row>
    <row r="3046">
      <c r="A3046" s="5" t="inlineStr">
        <is>
          <t>W03539</t>
        </is>
      </c>
      <c r="B3046" s="5" t="inlineStr">
        <is>
          <t>PL · Kraków</t>
        </is>
      </c>
      <c r="C3046" s="5" t="inlineStr">
        <is>
          <t>PL</t>
        </is>
      </c>
      <c r="D3046" s="5" t="inlineStr">
        <is>
          <t>Krakow</t>
        </is>
      </c>
      <c r="E3046" s="5" t="inlineStr">
        <is>
          <t>Sales</t>
        </is>
      </c>
      <c r="F3046" s="5" t="inlineStr">
        <is>
          <t>L1</t>
        </is>
      </c>
      <c r="G3046" s="5" t="inlineStr">
        <is>
          <t>Sales L1</t>
        </is>
      </c>
      <c r="H3046" s="5" t="inlineStr">
        <is>
          <t>M</t>
        </is>
      </c>
      <c r="I3046" s="5" t="inlineStr">
        <is>
          <t>Permanent</t>
        </is>
      </c>
      <c r="J3046" s="5" t="inlineStr">
        <is>
          <t>Remote</t>
        </is>
      </c>
      <c r="K3046" s="5" t="n">
        <v>1</v>
      </c>
      <c r="L3046" s="5" t="n">
        <v>40</v>
      </c>
      <c r="M3046" s="5" t="n">
        <v>3</v>
      </c>
      <c r="N3046" s="41" t="n">
        <v>23550</v>
      </c>
      <c r="O3046" s="41" t="n">
        <v>0</v>
      </c>
      <c r="P3046" s="41" t="n">
        <v>2730</v>
      </c>
      <c r="Q3046" s="41" t="n">
        <v>0</v>
      </c>
      <c r="R3046" s="41" t="n">
        <v>0</v>
      </c>
      <c r="S3046" s="28">
        <f>L3046*Settings!$C$7</f>
        <v/>
      </c>
      <c r="T3046" s="34">
        <f>O3046+P3046+Q3046+R3046</f>
        <v/>
      </c>
      <c r="U3046" s="34">
        <f>N3046+T3046</f>
        <v/>
      </c>
      <c r="V3046" s="33">
        <f>N3046/S3046</f>
        <v/>
      </c>
      <c r="W3046" s="33">
        <f>T3046/S3046</f>
        <v/>
      </c>
      <c r="X3046" s="33">
        <f>U3046/S3046</f>
        <v/>
      </c>
      <c r="Y3046" s="4">
        <f>IF(T3046&gt;0,1,0)</f>
        <v/>
      </c>
      <c r="Z3046" s="4">
        <f>INDEX('Job Evaluation'!$I$5:$I$40,MATCH(G3046,'Job Evaluation'!$A$5:$A$40,0))</f>
        <v/>
      </c>
      <c r="AA3046" s="4">
        <f>SUMPRODUCT(($C$2:$C$3444=C3046)*($X$2:$X$3444&lt;X3046))+SUMPRODUCT(($C$2:C3046=C3046)*($X$2:X3046=X3046))</f>
        <v/>
      </c>
      <c r="AB3046" s="4">
        <f>MIN(4,INT((AA3046-1)*4/COUNTIF($C$2:$C$3444,C3046))+1)</f>
        <v/>
      </c>
    </row>
    <row r="3047">
      <c r="A3047" s="5" t="inlineStr">
        <is>
          <t>W03540</t>
        </is>
      </c>
      <c r="B3047" s="5" t="inlineStr">
        <is>
          <t>DE · Munich</t>
        </is>
      </c>
      <c r="C3047" s="5" t="inlineStr">
        <is>
          <t>DE</t>
        </is>
      </c>
      <c r="D3047" s="5" t="inlineStr">
        <is>
          <t>Munich</t>
        </is>
      </c>
      <c r="E3047" s="5" t="inlineStr">
        <is>
          <t>Finance</t>
        </is>
      </c>
      <c r="F3047" s="5" t="inlineStr">
        <is>
          <t>L1</t>
        </is>
      </c>
      <c r="G3047" s="5" t="inlineStr">
        <is>
          <t>Finance L1</t>
        </is>
      </c>
      <c r="H3047" s="5" t="inlineStr">
        <is>
          <t>M</t>
        </is>
      </c>
      <c r="I3047" s="5" t="inlineStr">
        <is>
          <t>Fixed-term</t>
        </is>
      </c>
      <c r="J3047" s="5" t="inlineStr">
        <is>
          <t>Hybrid</t>
        </is>
      </c>
      <c r="K3047" s="5" t="n">
        <v>1</v>
      </c>
      <c r="L3047" s="5" t="n">
        <v>40</v>
      </c>
      <c r="M3047" s="5" t="n">
        <v>3</v>
      </c>
      <c r="N3047" s="41" t="n">
        <v>41850</v>
      </c>
      <c r="O3047" s="41" t="n">
        <v>0</v>
      </c>
      <c r="P3047" s="41" t="n">
        <v>0</v>
      </c>
      <c r="Q3047" s="41" t="n">
        <v>0</v>
      </c>
      <c r="R3047" s="41" t="n">
        <v>0</v>
      </c>
      <c r="S3047" s="28">
        <f>L3047*Settings!$C$7</f>
        <v/>
      </c>
      <c r="T3047" s="34">
        <f>O3047+P3047+Q3047+R3047</f>
        <v/>
      </c>
      <c r="U3047" s="34">
        <f>N3047+T3047</f>
        <v/>
      </c>
      <c r="V3047" s="33">
        <f>N3047/S3047</f>
        <v/>
      </c>
      <c r="W3047" s="33">
        <f>T3047/S3047</f>
        <v/>
      </c>
      <c r="X3047" s="33">
        <f>U3047/S3047</f>
        <v/>
      </c>
      <c r="Y3047" s="4">
        <f>IF(T3047&gt;0,1,0)</f>
        <v/>
      </c>
      <c r="Z3047" s="4">
        <f>INDEX('Job Evaluation'!$I$5:$I$40,MATCH(G3047,'Job Evaluation'!$A$5:$A$40,0))</f>
        <v/>
      </c>
      <c r="AA3047" s="4">
        <f>SUMPRODUCT(($C$2:$C$3444=C3047)*($X$2:$X$3444&lt;X3047))+SUMPRODUCT(($C$2:C3047=C3047)*($X$2:X3047=X3047))</f>
        <v/>
      </c>
      <c r="AB3047" s="4">
        <f>MIN(4,INT((AA3047-1)*4/COUNTIF($C$2:$C$3444,C3047))+1)</f>
        <v/>
      </c>
    </row>
    <row r="3048">
      <c r="A3048" s="5" t="inlineStr">
        <is>
          <t>W03541</t>
        </is>
      </c>
      <c r="B3048" s="5" t="inlineStr">
        <is>
          <t>ES · Barcelona</t>
        </is>
      </c>
      <c r="C3048" s="5" t="inlineStr">
        <is>
          <t>ES</t>
        </is>
      </c>
      <c r="D3048" s="5" t="inlineStr">
        <is>
          <t>Barcelona</t>
        </is>
      </c>
      <c r="E3048" s="5" t="inlineStr">
        <is>
          <t>Customer Service</t>
        </is>
      </c>
      <c r="F3048" s="5" t="inlineStr">
        <is>
          <t>L1</t>
        </is>
      </c>
      <c r="G3048" s="5" t="inlineStr">
        <is>
          <t>Customer Service L1</t>
        </is>
      </c>
      <c r="H3048" s="5" t="inlineStr">
        <is>
          <t>F</t>
        </is>
      </c>
      <c r="I3048" s="5" t="inlineStr">
        <is>
          <t>Permanent</t>
        </is>
      </c>
      <c r="J3048" s="5" t="inlineStr">
        <is>
          <t>Hybrid</t>
        </is>
      </c>
      <c r="K3048" s="5" t="n">
        <v>0.8</v>
      </c>
      <c r="L3048" s="5" t="n">
        <v>32</v>
      </c>
      <c r="M3048" s="5" t="n">
        <v>3</v>
      </c>
      <c r="N3048" s="41" t="n">
        <v>20960</v>
      </c>
      <c r="O3048" s="41" t="n">
        <v>0</v>
      </c>
      <c r="P3048" s="41" t="n">
        <v>0</v>
      </c>
      <c r="Q3048" s="41" t="n">
        <v>0</v>
      </c>
      <c r="R3048" s="41" t="n">
        <v>0</v>
      </c>
      <c r="S3048" s="28">
        <f>L3048*Settings!$C$7</f>
        <v/>
      </c>
      <c r="T3048" s="34">
        <f>O3048+P3048+Q3048+R3048</f>
        <v/>
      </c>
      <c r="U3048" s="34">
        <f>N3048+T3048</f>
        <v/>
      </c>
      <c r="V3048" s="33">
        <f>N3048/S3048</f>
        <v/>
      </c>
      <c r="W3048" s="33">
        <f>T3048/S3048</f>
        <v/>
      </c>
      <c r="X3048" s="33">
        <f>U3048/S3048</f>
        <v/>
      </c>
      <c r="Y3048" s="4">
        <f>IF(T3048&gt;0,1,0)</f>
        <v/>
      </c>
      <c r="Z3048" s="4">
        <f>INDEX('Job Evaluation'!$I$5:$I$40,MATCH(G3048,'Job Evaluation'!$A$5:$A$40,0))</f>
        <v/>
      </c>
      <c r="AA3048" s="4">
        <f>SUMPRODUCT(($C$2:$C$3444=C3048)*($X$2:$X$3444&lt;X3048))+SUMPRODUCT(($C$2:C3048=C3048)*($X$2:X3048=X3048))</f>
        <v/>
      </c>
      <c r="AB3048" s="4">
        <f>MIN(4,INT((AA3048-1)*4/COUNTIF($C$2:$C$3444,C3048))+1)</f>
        <v/>
      </c>
    </row>
    <row r="3049">
      <c r="A3049" s="5" t="inlineStr">
        <is>
          <t>W03542</t>
        </is>
      </c>
      <c r="B3049" s="5" t="inlineStr">
        <is>
          <t>PL · Kraków</t>
        </is>
      </c>
      <c r="C3049" s="5" t="inlineStr">
        <is>
          <t>PL</t>
        </is>
      </c>
      <c r="D3049" s="5" t="inlineStr">
        <is>
          <t>Krakow</t>
        </is>
      </c>
      <c r="E3049" s="5" t="inlineStr">
        <is>
          <t>Sales</t>
        </is>
      </c>
      <c r="F3049" s="5" t="inlineStr">
        <is>
          <t>L6</t>
        </is>
      </c>
      <c r="G3049" s="5" t="inlineStr">
        <is>
          <t>Sales L6</t>
        </is>
      </c>
      <c r="H3049" s="5" t="inlineStr">
        <is>
          <t>M</t>
        </is>
      </c>
      <c r="I3049" s="5" t="inlineStr">
        <is>
          <t>Fixed-term</t>
        </is>
      </c>
      <c r="J3049" s="5" t="inlineStr">
        <is>
          <t>Hybrid</t>
        </is>
      </c>
      <c r="K3049" s="5" t="n">
        <v>1</v>
      </c>
      <c r="L3049" s="5" t="n">
        <v>40</v>
      </c>
      <c r="M3049" s="5" t="n">
        <v>5</v>
      </c>
      <c r="N3049" s="41" t="n">
        <v>94050</v>
      </c>
      <c r="O3049" s="41" t="n">
        <v>26800</v>
      </c>
      <c r="P3049" s="41" t="n">
        <v>15910</v>
      </c>
      <c r="Q3049" s="41" t="n">
        <v>0</v>
      </c>
      <c r="R3049" s="41" t="n">
        <v>4200</v>
      </c>
      <c r="S3049" s="28">
        <f>L3049*Settings!$C$7</f>
        <v/>
      </c>
      <c r="T3049" s="34">
        <f>O3049+P3049+Q3049+R3049</f>
        <v/>
      </c>
      <c r="U3049" s="34">
        <f>N3049+T3049</f>
        <v/>
      </c>
      <c r="V3049" s="33">
        <f>N3049/S3049</f>
        <v/>
      </c>
      <c r="W3049" s="33">
        <f>T3049/S3049</f>
        <v/>
      </c>
      <c r="X3049" s="33">
        <f>U3049/S3049</f>
        <v/>
      </c>
      <c r="Y3049" s="4">
        <f>IF(T3049&gt;0,1,0)</f>
        <v/>
      </c>
      <c r="Z3049" s="4">
        <f>INDEX('Job Evaluation'!$I$5:$I$40,MATCH(G3049,'Job Evaluation'!$A$5:$A$40,0))</f>
        <v/>
      </c>
      <c r="AA3049" s="4">
        <f>SUMPRODUCT(($C$2:$C$3444=C3049)*($X$2:$X$3444&lt;X3049))+SUMPRODUCT(($C$2:C3049=C3049)*($X$2:X3049=X3049))</f>
        <v/>
      </c>
      <c r="AB3049" s="4">
        <f>MIN(4,INT((AA3049-1)*4/COUNTIF($C$2:$C$3444,C3049))+1)</f>
        <v/>
      </c>
    </row>
    <row r="3050">
      <c r="A3050" s="5" t="inlineStr">
        <is>
          <t>W03543</t>
        </is>
      </c>
      <c r="B3050" s="5" t="inlineStr">
        <is>
          <t>DE · Munich</t>
        </is>
      </c>
      <c r="C3050" s="5" t="inlineStr">
        <is>
          <t>DE</t>
        </is>
      </c>
      <c r="D3050" s="5" t="inlineStr">
        <is>
          <t>Munich</t>
        </is>
      </c>
      <c r="E3050" s="5" t="inlineStr">
        <is>
          <t>Customer Service</t>
        </is>
      </c>
      <c r="F3050" s="5" t="inlineStr">
        <is>
          <t>L1</t>
        </is>
      </c>
      <c r="G3050" s="5" t="inlineStr">
        <is>
          <t>Customer Service L1</t>
        </is>
      </c>
      <c r="H3050" s="5" t="inlineStr">
        <is>
          <t>M</t>
        </is>
      </c>
      <c r="I3050" s="5" t="inlineStr">
        <is>
          <t>Fixed-term</t>
        </is>
      </c>
      <c r="J3050" s="5" t="inlineStr">
        <is>
          <t>Hybrid</t>
        </is>
      </c>
      <c r="K3050" s="5" t="n">
        <v>1</v>
      </c>
      <c r="L3050" s="5" t="n">
        <v>40</v>
      </c>
      <c r="M3050" s="5" t="n">
        <v>2</v>
      </c>
      <c r="N3050" s="41" t="n">
        <v>30250</v>
      </c>
      <c r="O3050" s="41" t="n">
        <v>0</v>
      </c>
      <c r="P3050" s="41" t="n">
        <v>0</v>
      </c>
      <c r="Q3050" s="41" t="n">
        <v>0</v>
      </c>
      <c r="R3050" s="41" t="n">
        <v>0</v>
      </c>
      <c r="S3050" s="28">
        <f>L3050*Settings!$C$7</f>
        <v/>
      </c>
      <c r="T3050" s="34">
        <f>O3050+P3050+Q3050+R3050</f>
        <v/>
      </c>
      <c r="U3050" s="34">
        <f>N3050+T3050</f>
        <v/>
      </c>
      <c r="V3050" s="33">
        <f>N3050/S3050</f>
        <v/>
      </c>
      <c r="W3050" s="33">
        <f>T3050/S3050</f>
        <v/>
      </c>
      <c r="X3050" s="33">
        <f>U3050/S3050</f>
        <v/>
      </c>
      <c r="Y3050" s="4">
        <f>IF(T3050&gt;0,1,0)</f>
        <v/>
      </c>
      <c r="Z3050" s="4">
        <f>INDEX('Job Evaluation'!$I$5:$I$40,MATCH(G3050,'Job Evaluation'!$A$5:$A$40,0))</f>
        <v/>
      </c>
      <c r="AA3050" s="4">
        <f>SUMPRODUCT(($C$2:$C$3444=C3050)*($X$2:$X$3444&lt;X3050))+SUMPRODUCT(($C$2:C3050=C3050)*($X$2:X3050=X3050))</f>
        <v/>
      </c>
      <c r="AB3050" s="4">
        <f>MIN(4,INT((AA3050-1)*4/COUNTIF($C$2:$C$3444,C3050))+1)</f>
        <v/>
      </c>
    </row>
    <row r="3051">
      <c r="A3051" s="5" t="inlineStr">
        <is>
          <t>W03544</t>
        </is>
      </c>
      <c r="B3051" s="5" t="inlineStr">
        <is>
          <t>DE · Munich</t>
        </is>
      </c>
      <c r="C3051" s="5" t="inlineStr">
        <is>
          <t>DE</t>
        </is>
      </c>
      <c r="D3051" s="5" t="inlineStr">
        <is>
          <t>Munich</t>
        </is>
      </c>
      <c r="E3051" s="5" t="inlineStr">
        <is>
          <t>Customer Service</t>
        </is>
      </c>
      <c r="F3051" s="5" t="inlineStr">
        <is>
          <t>L4</t>
        </is>
      </c>
      <c r="G3051" s="5" t="inlineStr">
        <is>
          <t>Customer Service L4</t>
        </is>
      </c>
      <c r="H3051" s="5" t="inlineStr">
        <is>
          <t>F</t>
        </is>
      </c>
      <c r="I3051" s="5" t="inlineStr">
        <is>
          <t>Permanent</t>
        </is>
      </c>
      <c r="J3051" s="5" t="inlineStr">
        <is>
          <t>Hybrid</t>
        </is>
      </c>
      <c r="K3051" s="5" t="n">
        <v>1</v>
      </c>
      <c r="L3051" s="5" t="n">
        <v>40</v>
      </c>
      <c r="M3051" s="5" t="n">
        <v>3</v>
      </c>
      <c r="N3051" s="41" t="n">
        <v>77900</v>
      </c>
      <c r="O3051" s="41" t="n">
        <v>5720</v>
      </c>
      <c r="P3051" s="41" t="n">
        <v>0</v>
      </c>
      <c r="Q3051" s="41" t="n">
        <v>0</v>
      </c>
      <c r="R3051" s="41" t="n">
        <v>0</v>
      </c>
      <c r="S3051" s="28">
        <f>L3051*Settings!$C$7</f>
        <v/>
      </c>
      <c r="T3051" s="34">
        <f>O3051+P3051+Q3051+R3051</f>
        <v/>
      </c>
      <c r="U3051" s="34">
        <f>N3051+T3051</f>
        <v/>
      </c>
      <c r="V3051" s="33">
        <f>N3051/S3051</f>
        <v/>
      </c>
      <c r="W3051" s="33">
        <f>T3051/S3051</f>
        <v/>
      </c>
      <c r="X3051" s="33">
        <f>U3051/S3051</f>
        <v/>
      </c>
      <c r="Y3051" s="4">
        <f>IF(T3051&gt;0,1,0)</f>
        <v/>
      </c>
      <c r="Z3051" s="4">
        <f>INDEX('Job Evaluation'!$I$5:$I$40,MATCH(G3051,'Job Evaluation'!$A$5:$A$40,0))</f>
        <v/>
      </c>
      <c r="AA3051" s="4">
        <f>SUMPRODUCT(($C$2:$C$3444=C3051)*($X$2:$X$3444&lt;X3051))+SUMPRODUCT(($C$2:C3051=C3051)*($X$2:X3051=X3051))</f>
        <v/>
      </c>
      <c r="AB3051" s="4">
        <f>MIN(4,INT((AA3051-1)*4/COUNTIF($C$2:$C$3444,C3051))+1)</f>
        <v/>
      </c>
    </row>
    <row r="3052">
      <c r="A3052" s="5" t="inlineStr">
        <is>
          <t>W03547</t>
        </is>
      </c>
      <c r="B3052" s="5" t="inlineStr">
        <is>
          <t>DE · Munich</t>
        </is>
      </c>
      <c r="C3052" s="5" t="inlineStr">
        <is>
          <t>DE</t>
        </is>
      </c>
      <c r="D3052" s="5" t="inlineStr">
        <is>
          <t>Munich</t>
        </is>
      </c>
      <c r="E3052" s="5" t="inlineStr">
        <is>
          <t>Tech</t>
        </is>
      </c>
      <c r="F3052" s="5" t="inlineStr">
        <is>
          <t>L1</t>
        </is>
      </c>
      <c r="G3052" s="5" t="inlineStr">
        <is>
          <t>Tech L1</t>
        </is>
      </c>
      <c r="H3052" s="5" t="inlineStr">
        <is>
          <t>M</t>
        </is>
      </c>
      <c r="I3052" s="5" t="inlineStr">
        <is>
          <t>Permanent</t>
        </is>
      </c>
      <c r="J3052" s="5" t="inlineStr">
        <is>
          <t>Remote</t>
        </is>
      </c>
      <c r="K3052" s="5" t="n">
        <v>1</v>
      </c>
      <c r="L3052" s="5" t="n">
        <v>40</v>
      </c>
      <c r="M3052" s="5" t="n">
        <v>4</v>
      </c>
      <c r="N3052" s="41" t="n">
        <v>49000</v>
      </c>
      <c r="O3052" s="41" t="n">
        <v>0</v>
      </c>
      <c r="P3052" s="41" t="n">
        <v>0</v>
      </c>
      <c r="Q3052" s="41" t="n">
        <v>0</v>
      </c>
      <c r="R3052" s="41" t="n">
        <v>0</v>
      </c>
      <c r="S3052" s="28">
        <f>L3052*Settings!$C$7</f>
        <v/>
      </c>
      <c r="T3052" s="34">
        <f>O3052+P3052+Q3052+R3052</f>
        <v/>
      </c>
      <c r="U3052" s="34">
        <f>N3052+T3052</f>
        <v/>
      </c>
      <c r="V3052" s="33">
        <f>N3052/S3052</f>
        <v/>
      </c>
      <c r="W3052" s="33">
        <f>T3052/S3052</f>
        <v/>
      </c>
      <c r="X3052" s="33">
        <f>U3052/S3052</f>
        <v/>
      </c>
      <c r="Y3052" s="4">
        <f>IF(T3052&gt;0,1,0)</f>
        <v/>
      </c>
      <c r="Z3052" s="4">
        <f>INDEX('Job Evaluation'!$I$5:$I$40,MATCH(G3052,'Job Evaluation'!$A$5:$A$40,0))</f>
        <v/>
      </c>
      <c r="AA3052" s="4">
        <f>SUMPRODUCT(($C$2:$C$3444=C3052)*($X$2:$X$3444&lt;X3052))+SUMPRODUCT(($C$2:C3052=C3052)*($X$2:X3052=X3052))</f>
        <v/>
      </c>
      <c r="AB3052" s="4">
        <f>MIN(4,INT((AA3052-1)*4/COUNTIF($C$2:$C$3444,C3052))+1)</f>
        <v/>
      </c>
    </row>
    <row r="3053">
      <c r="A3053" s="5" t="inlineStr">
        <is>
          <t>W03549</t>
        </is>
      </c>
      <c r="B3053" s="5" t="inlineStr">
        <is>
          <t>PL · Kraków</t>
        </is>
      </c>
      <c r="C3053" s="5" t="inlineStr">
        <is>
          <t>PL</t>
        </is>
      </c>
      <c r="D3053" s="5" t="inlineStr">
        <is>
          <t>Krakow</t>
        </is>
      </c>
      <c r="E3053" s="5" t="inlineStr">
        <is>
          <t>Tech</t>
        </is>
      </c>
      <c r="F3053" s="5" t="inlineStr">
        <is>
          <t>L1</t>
        </is>
      </c>
      <c r="G3053" s="5" t="inlineStr">
        <is>
          <t>Tech L1</t>
        </is>
      </c>
      <c r="H3053" s="5" t="inlineStr">
        <is>
          <t>M</t>
        </is>
      </c>
      <c r="I3053" s="5" t="inlineStr">
        <is>
          <t>Permanent</t>
        </is>
      </c>
      <c r="J3053" s="5" t="inlineStr">
        <is>
          <t>Hybrid</t>
        </is>
      </c>
      <c r="K3053" s="5" t="n">
        <v>1</v>
      </c>
      <c r="L3053" s="5" t="n">
        <v>40</v>
      </c>
      <c r="M3053" s="5" t="n">
        <v>3</v>
      </c>
      <c r="N3053" s="41" t="n">
        <v>26450</v>
      </c>
      <c r="O3053" s="41" t="n">
        <v>0</v>
      </c>
      <c r="P3053" s="41" t="n">
        <v>0</v>
      </c>
      <c r="Q3053" s="41" t="n">
        <v>0</v>
      </c>
      <c r="R3053" s="41" t="n">
        <v>0</v>
      </c>
      <c r="S3053" s="28">
        <f>L3053*Settings!$C$7</f>
        <v/>
      </c>
      <c r="T3053" s="34">
        <f>O3053+P3053+Q3053+R3053</f>
        <v/>
      </c>
      <c r="U3053" s="34">
        <f>N3053+T3053</f>
        <v/>
      </c>
      <c r="V3053" s="33">
        <f>N3053/S3053</f>
        <v/>
      </c>
      <c r="W3053" s="33">
        <f>T3053/S3053</f>
        <v/>
      </c>
      <c r="X3053" s="33">
        <f>U3053/S3053</f>
        <v/>
      </c>
      <c r="Y3053" s="4">
        <f>IF(T3053&gt;0,1,0)</f>
        <v/>
      </c>
      <c r="Z3053" s="4">
        <f>INDEX('Job Evaluation'!$I$5:$I$40,MATCH(G3053,'Job Evaluation'!$A$5:$A$40,0))</f>
        <v/>
      </c>
      <c r="AA3053" s="4">
        <f>SUMPRODUCT(($C$2:$C$3444=C3053)*($X$2:$X$3444&lt;X3053))+SUMPRODUCT(($C$2:C3053=C3053)*($X$2:X3053=X3053))</f>
        <v/>
      </c>
      <c r="AB3053" s="4">
        <f>MIN(4,INT((AA3053-1)*4/COUNTIF($C$2:$C$3444,C3053))+1)</f>
        <v/>
      </c>
    </row>
    <row r="3054">
      <c r="A3054" s="5" t="inlineStr">
        <is>
          <t>W03550</t>
        </is>
      </c>
      <c r="B3054" s="5" t="inlineStr">
        <is>
          <t>PL · Kraków</t>
        </is>
      </c>
      <c r="C3054" s="5" t="inlineStr">
        <is>
          <t>PL</t>
        </is>
      </c>
      <c r="D3054" s="5" t="inlineStr">
        <is>
          <t>Krakow</t>
        </is>
      </c>
      <c r="E3054" s="5" t="inlineStr">
        <is>
          <t>Customer Service</t>
        </is>
      </c>
      <c r="F3054" s="5" t="inlineStr">
        <is>
          <t>L3</t>
        </is>
      </c>
      <c r="G3054" s="5" t="inlineStr">
        <is>
          <t>Customer Service L3</t>
        </is>
      </c>
      <c r="H3054" s="5" t="inlineStr">
        <is>
          <t>M</t>
        </is>
      </c>
      <c r="I3054" s="5" t="inlineStr">
        <is>
          <t>Permanent</t>
        </is>
      </c>
      <c r="J3054" s="5" t="inlineStr">
        <is>
          <t>Hybrid</t>
        </is>
      </c>
      <c r="K3054" s="5" t="n">
        <v>1</v>
      </c>
      <c r="L3054" s="5" t="n">
        <v>40</v>
      </c>
      <c r="M3054" s="5" t="n">
        <v>2</v>
      </c>
      <c r="N3054" s="41" t="n">
        <v>26050</v>
      </c>
      <c r="O3054" s="41" t="n">
        <v>680</v>
      </c>
      <c r="P3054" s="41" t="n">
        <v>0</v>
      </c>
      <c r="Q3054" s="41" t="n">
        <v>0</v>
      </c>
      <c r="R3054" s="41" t="n">
        <v>0</v>
      </c>
      <c r="S3054" s="28">
        <f>L3054*Settings!$C$7</f>
        <v/>
      </c>
      <c r="T3054" s="34">
        <f>O3054+P3054+Q3054+R3054</f>
        <v/>
      </c>
      <c r="U3054" s="34">
        <f>N3054+T3054</f>
        <v/>
      </c>
      <c r="V3054" s="33">
        <f>N3054/S3054</f>
        <v/>
      </c>
      <c r="W3054" s="33">
        <f>T3054/S3054</f>
        <v/>
      </c>
      <c r="X3054" s="33">
        <f>U3054/S3054</f>
        <v/>
      </c>
      <c r="Y3054" s="4">
        <f>IF(T3054&gt;0,1,0)</f>
        <v/>
      </c>
      <c r="Z3054" s="4">
        <f>INDEX('Job Evaluation'!$I$5:$I$40,MATCH(G3054,'Job Evaluation'!$A$5:$A$40,0))</f>
        <v/>
      </c>
      <c r="AA3054" s="4">
        <f>SUMPRODUCT(($C$2:$C$3444=C3054)*($X$2:$X$3444&lt;X3054))+SUMPRODUCT(($C$2:C3054=C3054)*($X$2:X3054=X3054))</f>
        <v/>
      </c>
      <c r="AB3054" s="4">
        <f>MIN(4,INT((AA3054-1)*4/COUNTIF($C$2:$C$3444,C3054))+1)</f>
        <v/>
      </c>
    </row>
    <row r="3055">
      <c r="A3055" s="5" t="inlineStr">
        <is>
          <t>W03551</t>
        </is>
      </c>
      <c r="B3055" s="5" t="inlineStr">
        <is>
          <t>IT · Milan</t>
        </is>
      </c>
      <c r="C3055" s="5" t="inlineStr">
        <is>
          <t>IT</t>
        </is>
      </c>
      <c r="D3055" s="5" t="inlineStr">
        <is>
          <t>Milan</t>
        </is>
      </c>
      <c r="E3055" s="5" t="inlineStr">
        <is>
          <t>Finance</t>
        </is>
      </c>
      <c r="F3055" s="5" t="inlineStr">
        <is>
          <t>L2</t>
        </is>
      </c>
      <c r="G3055" s="5" t="inlineStr">
        <is>
          <t>Finance L2</t>
        </is>
      </c>
      <c r="H3055" s="5" t="inlineStr">
        <is>
          <t>F</t>
        </is>
      </c>
      <c r="I3055" s="5" t="inlineStr">
        <is>
          <t>Permanent</t>
        </is>
      </c>
      <c r="J3055" s="5" t="inlineStr">
        <is>
          <t>Onsite</t>
        </is>
      </c>
      <c r="K3055" s="5" t="n">
        <v>1</v>
      </c>
      <c r="L3055" s="5" t="n">
        <v>40</v>
      </c>
      <c r="M3055" s="5" t="n">
        <v>5</v>
      </c>
      <c r="N3055" s="41" t="n">
        <v>36550</v>
      </c>
      <c r="O3055" s="41" t="n">
        <v>0</v>
      </c>
      <c r="P3055" s="41" t="n">
        <v>0</v>
      </c>
      <c r="Q3055" s="41" t="n">
        <v>0</v>
      </c>
      <c r="R3055" s="41" t="n">
        <v>0</v>
      </c>
      <c r="S3055" s="28">
        <f>L3055*Settings!$C$7</f>
        <v/>
      </c>
      <c r="T3055" s="34">
        <f>O3055+P3055+Q3055+R3055</f>
        <v/>
      </c>
      <c r="U3055" s="34">
        <f>N3055+T3055</f>
        <v/>
      </c>
      <c r="V3055" s="33">
        <f>N3055/S3055</f>
        <v/>
      </c>
      <c r="W3055" s="33">
        <f>T3055/S3055</f>
        <v/>
      </c>
      <c r="X3055" s="33">
        <f>U3055/S3055</f>
        <v/>
      </c>
      <c r="Y3055" s="4">
        <f>IF(T3055&gt;0,1,0)</f>
        <v/>
      </c>
      <c r="Z3055" s="4">
        <f>INDEX('Job Evaluation'!$I$5:$I$40,MATCH(G3055,'Job Evaluation'!$A$5:$A$40,0))</f>
        <v/>
      </c>
      <c r="AA3055" s="4">
        <f>SUMPRODUCT(($C$2:$C$3444=C3055)*($X$2:$X$3444&lt;X3055))+SUMPRODUCT(($C$2:C3055=C3055)*($X$2:X3055=X3055))</f>
        <v/>
      </c>
      <c r="AB3055" s="4">
        <f>MIN(4,INT((AA3055-1)*4/COUNTIF($C$2:$C$3444,C3055))+1)</f>
        <v/>
      </c>
    </row>
    <row r="3056">
      <c r="A3056" s="5" t="inlineStr">
        <is>
          <t>W03552</t>
        </is>
      </c>
      <c r="B3056" s="5" t="inlineStr">
        <is>
          <t>PL · Kraków</t>
        </is>
      </c>
      <c r="C3056" s="5" t="inlineStr">
        <is>
          <t>PL</t>
        </is>
      </c>
      <c r="D3056" s="5" t="inlineStr">
        <is>
          <t>Krakow</t>
        </is>
      </c>
      <c r="E3056" s="5" t="inlineStr">
        <is>
          <t>HR</t>
        </is>
      </c>
      <c r="F3056" s="5" t="inlineStr">
        <is>
          <t>L2</t>
        </is>
      </c>
      <c r="G3056" s="5" t="inlineStr">
        <is>
          <t>HR L2</t>
        </is>
      </c>
      <c r="H3056" s="5" t="inlineStr">
        <is>
          <t>F</t>
        </is>
      </c>
      <c r="I3056" s="5" t="inlineStr">
        <is>
          <t>Fixed-term</t>
        </is>
      </c>
      <c r="J3056" s="5" t="inlineStr">
        <is>
          <t>Hybrid</t>
        </is>
      </c>
      <c r="K3056" s="5" t="n">
        <v>0.8</v>
      </c>
      <c r="L3056" s="5" t="n">
        <v>32</v>
      </c>
      <c r="M3056" s="5" t="n">
        <v>4</v>
      </c>
      <c r="N3056" s="41" t="n">
        <v>19120</v>
      </c>
      <c r="O3056" s="41" t="n">
        <v>0</v>
      </c>
      <c r="P3056" s="41" t="n">
        <v>0</v>
      </c>
      <c r="Q3056" s="41" t="n">
        <v>0</v>
      </c>
      <c r="R3056" s="41" t="n">
        <v>0</v>
      </c>
      <c r="S3056" s="28">
        <f>L3056*Settings!$C$7</f>
        <v/>
      </c>
      <c r="T3056" s="34">
        <f>O3056+P3056+Q3056+R3056</f>
        <v/>
      </c>
      <c r="U3056" s="34">
        <f>N3056+T3056</f>
        <v/>
      </c>
      <c r="V3056" s="33">
        <f>N3056/S3056</f>
        <v/>
      </c>
      <c r="W3056" s="33">
        <f>T3056/S3056</f>
        <v/>
      </c>
      <c r="X3056" s="33">
        <f>U3056/S3056</f>
        <v/>
      </c>
      <c r="Y3056" s="4">
        <f>IF(T3056&gt;0,1,0)</f>
        <v/>
      </c>
      <c r="Z3056" s="4">
        <f>INDEX('Job Evaluation'!$I$5:$I$40,MATCH(G3056,'Job Evaluation'!$A$5:$A$40,0))</f>
        <v/>
      </c>
      <c r="AA3056" s="4">
        <f>SUMPRODUCT(($C$2:$C$3444=C3056)*($X$2:$X$3444&lt;X3056))+SUMPRODUCT(($C$2:C3056=C3056)*($X$2:X3056=X3056))</f>
        <v/>
      </c>
      <c r="AB3056" s="4">
        <f>MIN(4,INT((AA3056-1)*4/COUNTIF($C$2:$C$3444,C3056))+1)</f>
        <v/>
      </c>
    </row>
    <row r="3057">
      <c r="A3057" s="5" t="inlineStr">
        <is>
          <t>W03553</t>
        </is>
      </c>
      <c r="B3057" s="5" t="inlineStr">
        <is>
          <t>IT · Milan</t>
        </is>
      </c>
      <c r="C3057" s="5" t="inlineStr">
        <is>
          <t>IT</t>
        </is>
      </c>
      <c r="D3057" s="5" t="inlineStr">
        <is>
          <t>Milan</t>
        </is>
      </c>
      <c r="E3057" s="5" t="inlineStr">
        <is>
          <t>Operations</t>
        </is>
      </c>
      <c r="F3057" s="5" t="inlineStr">
        <is>
          <t>L4</t>
        </is>
      </c>
      <c r="G3057" s="5" t="inlineStr">
        <is>
          <t>Operations L4</t>
        </is>
      </c>
      <c r="H3057" s="5" t="inlineStr">
        <is>
          <t>M</t>
        </is>
      </c>
      <c r="I3057" s="5" t="inlineStr">
        <is>
          <t>Fixed-term</t>
        </is>
      </c>
      <c r="J3057" s="5" t="inlineStr">
        <is>
          <t>Onsite</t>
        </is>
      </c>
      <c r="K3057" s="5" t="n">
        <v>1</v>
      </c>
      <c r="L3057" s="5" t="n">
        <v>40</v>
      </c>
      <c r="M3057" s="5" t="n">
        <v>4</v>
      </c>
      <c r="N3057" s="41" t="n">
        <v>49900</v>
      </c>
      <c r="O3057" s="41" t="n">
        <v>4640</v>
      </c>
      <c r="P3057" s="41" t="n">
        <v>0</v>
      </c>
      <c r="Q3057" s="41" t="n">
        <v>0</v>
      </c>
      <c r="R3057" s="41" t="n">
        <v>0</v>
      </c>
      <c r="S3057" s="28">
        <f>L3057*Settings!$C$7</f>
        <v/>
      </c>
      <c r="T3057" s="34">
        <f>O3057+P3057+Q3057+R3057</f>
        <v/>
      </c>
      <c r="U3057" s="34">
        <f>N3057+T3057</f>
        <v/>
      </c>
      <c r="V3057" s="33">
        <f>N3057/S3057</f>
        <v/>
      </c>
      <c r="W3057" s="33">
        <f>T3057/S3057</f>
        <v/>
      </c>
      <c r="X3057" s="33">
        <f>U3057/S3057</f>
        <v/>
      </c>
      <c r="Y3057" s="4">
        <f>IF(T3057&gt;0,1,0)</f>
        <v/>
      </c>
      <c r="Z3057" s="4">
        <f>INDEX('Job Evaluation'!$I$5:$I$40,MATCH(G3057,'Job Evaluation'!$A$5:$A$40,0))</f>
        <v/>
      </c>
      <c r="AA3057" s="4">
        <f>SUMPRODUCT(($C$2:$C$3444=C3057)*($X$2:$X$3444&lt;X3057))+SUMPRODUCT(($C$2:C3057=C3057)*($X$2:X3057=X3057))</f>
        <v/>
      </c>
      <c r="AB3057" s="4">
        <f>MIN(4,INT((AA3057-1)*4/COUNTIF($C$2:$C$3444,C3057))+1)</f>
        <v/>
      </c>
    </row>
    <row r="3058">
      <c r="A3058" s="5" t="inlineStr">
        <is>
          <t>W03554</t>
        </is>
      </c>
      <c r="B3058" s="5" t="inlineStr">
        <is>
          <t>IT · Milan</t>
        </is>
      </c>
      <c r="C3058" s="5" t="inlineStr">
        <is>
          <t>IT</t>
        </is>
      </c>
      <c r="D3058" s="5" t="inlineStr">
        <is>
          <t>Milan</t>
        </is>
      </c>
      <c r="E3058" s="5" t="inlineStr">
        <is>
          <t>Customer Service</t>
        </is>
      </c>
      <c r="F3058" s="5" t="inlineStr">
        <is>
          <t>L4</t>
        </is>
      </c>
      <c r="G3058" s="5" t="inlineStr">
        <is>
          <t>Customer Service L4</t>
        </is>
      </c>
      <c r="H3058" s="5" t="inlineStr">
        <is>
          <t>F</t>
        </is>
      </c>
      <c r="I3058" s="5" t="inlineStr">
        <is>
          <t>Permanent</t>
        </is>
      </c>
      <c r="J3058" s="5" t="inlineStr">
        <is>
          <t>Onsite</t>
        </is>
      </c>
      <c r="K3058" s="5" t="n">
        <v>1</v>
      </c>
      <c r="L3058" s="5" t="n">
        <v>40</v>
      </c>
      <c r="M3058" s="5" t="n">
        <v>3</v>
      </c>
      <c r="N3058" s="41" t="n">
        <v>47550</v>
      </c>
      <c r="O3058" s="41" t="n">
        <v>3620</v>
      </c>
      <c r="P3058" s="41" t="n">
        <v>0</v>
      </c>
      <c r="Q3058" s="41" t="n">
        <v>0</v>
      </c>
      <c r="R3058" s="41" t="n">
        <v>0</v>
      </c>
      <c r="S3058" s="28">
        <f>L3058*Settings!$C$7</f>
        <v/>
      </c>
      <c r="T3058" s="34">
        <f>O3058+P3058+Q3058+R3058</f>
        <v/>
      </c>
      <c r="U3058" s="34">
        <f>N3058+T3058</f>
        <v/>
      </c>
      <c r="V3058" s="33">
        <f>N3058/S3058</f>
        <v/>
      </c>
      <c r="W3058" s="33">
        <f>T3058/S3058</f>
        <v/>
      </c>
      <c r="X3058" s="33">
        <f>U3058/S3058</f>
        <v/>
      </c>
      <c r="Y3058" s="4">
        <f>IF(T3058&gt;0,1,0)</f>
        <v/>
      </c>
      <c r="Z3058" s="4">
        <f>INDEX('Job Evaluation'!$I$5:$I$40,MATCH(G3058,'Job Evaluation'!$A$5:$A$40,0))</f>
        <v/>
      </c>
      <c r="AA3058" s="4">
        <f>SUMPRODUCT(($C$2:$C$3444=C3058)*($X$2:$X$3444&lt;X3058))+SUMPRODUCT(($C$2:C3058=C3058)*($X$2:X3058=X3058))</f>
        <v/>
      </c>
      <c r="AB3058" s="4">
        <f>MIN(4,INT((AA3058-1)*4/COUNTIF($C$2:$C$3444,C3058))+1)</f>
        <v/>
      </c>
    </row>
    <row r="3059">
      <c r="A3059" s="5" t="inlineStr">
        <is>
          <t>W03555</t>
        </is>
      </c>
      <c r="B3059" s="5" t="inlineStr">
        <is>
          <t>IT · Milan</t>
        </is>
      </c>
      <c r="C3059" s="5" t="inlineStr">
        <is>
          <t>IT</t>
        </is>
      </c>
      <c r="D3059" s="5" t="inlineStr">
        <is>
          <t>Milan</t>
        </is>
      </c>
      <c r="E3059" s="5" t="inlineStr">
        <is>
          <t>Sales</t>
        </is>
      </c>
      <c r="F3059" s="5" t="inlineStr">
        <is>
          <t>L4</t>
        </is>
      </c>
      <c r="G3059" s="5" t="inlineStr">
        <is>
          <t>Sales L4</t>
        </is>
      </c>
      <c r="H3059" s="5" t="inlineStr">
        <is>
          <t>M</t>
        </is>
      </c>
      <c r="I3059" s="5" t="inlineStr">
        <is>
          <t>Permanent</t>
        </is>
      </c>
      <c r="J3059" s="5" t="inlineStr">
        <is>
          <t>Hybrid</t>
        </is>
      </c>
      <c r="K3059" s="5" t="n">
        <v>1</v>
      </c>
      <c r="L3059" s="5" t="n">
        <v>40</v>
      </c>
      <c r="M3059" s="5" t="n">
        <v>5</v>
      </c>
      <c r="N3059" s="41" t="n">
        <v>61500</v>
      </c>
      <c r="O3059" s="41" t="n">
        <v>7610</v>
      </c>
      <c r="P3059" s="41" t="n">
        <v>11050</v>
      </c>
      <c r="Q3059" s="41" t="n">
        <v>0</v>
      </c>
      <c r="R3059" s="41" t="n">
        <v>0</v>
      </c>
      <c r="S3059" s="28">
        <f>L3059*Settings!$C$7</f>
        <v/>
      </c>
      <c r="T3059" s="34">
        <f>O3059+P3059+Q3059+R3059</f>
        <v/>
      </c>
      <c r="U3059" s="34">
        <f>N3059+T3059</f>
        <v/>
      </c>
      <c r="V3059" s="33">
        <f>N3059/S3059</f>
        <v/>
      </c>
      <c r="W3059" s="33">
        <f>T3059/S3059</f>
        <v/>
      </c>
      <c r="X3059" s="33">
        <f>U3059/S3059</f>
        <v/>
      </c>
      <c r="Y3059" s="4">
        <f>IF(T3059&gt;0,1,0)</f>
        <v/>
      </c>
      <c r="Z3059" s="4">
        <f>INDEX('Job Evaluation'!$I$5:$I$40,MATCH(G3059,'Job Evaluation'!$A$5:$A$40,0))</f>
        <v/>
      </c>
      <c r="AA3059" s="4">
        <f>SUMPRODUCT(($C$2:$C$3444=C3059)*($X$2:$X$3444&lt;X3059))+SUMPRODUCT(($C$2:C3059=C3059)*($X$2:X3059=X3059))</f>
        <v/>
      </c>
      <c r="AB3059" s="4">
        <f>MIN(4,INT((AA3059-1)*4/COUNTIF($C$2:$C$3444,C3059))+1)</f>
        <v/>
      </c>
    </row>
    <row r="3060">
      <c r="A3060" s="5" t="inlineStr">
        <is>
          <t>W03556</t>
        </is>
      </c>
      <c r="B3060" s="5" t="inlineStr">
        <is>
          <t>PL · Kraków</t>
        </is>
      </c>
      <c r="C3060" s="5" t="inlineStr">
        <is>
          <t>PL</t>
        </is>
      </c>
      <c r="D3060" s="5" t="inlineStr">
        <is>
          <t>Krakow</t>
        </is>
      </c>
      <c r="E3060" s="5" t="inlineStr">
        <is>
          <t>HR</t>
        </is>
      </c>
      <c r="F3060" s="5" t="inlineStr">
        <is>
          <t>L1</t>
        </is>
      </c>
      <c r="G3060" s="5" t="inlineStr">
        <is>
          <t>HR L1</t>
        </is>
      </c>
      <c r="H3060" s="5" t="inlineStr">
        <is>
          <t>F</t>
        </is>
      </c>
      <c r="I3060" s="5" t="inlineStr">
        <is>
          <t>Permanent</t>
        </is>
      </c>
      <c r="J3060" s="5" t="inlineStr">
        <is>
          <t>Remote</t>
        </is>
      </c>
      <c r="K3060" s="5" t="n">
        <v>1</v>
      </c>
      <c r="L3060" s="5" t="n">
        <v>40</v>
      </c>
      <c r="M3060" s="5" t="n">
        <v>4</v>
      </c>
      <c r="N3060" s="41" t="n">
        <v>18150</v>
      </c>
      <c r="O3060" s="41" t="n">
        <v>0</v>
      </c>
      <c r="P3060" s="41" t="n">
        <v>0</v>
      </c>
      <c r="Q3060" s="41" t="n">
        <v>0</v>
      </c>
      <c r="R3060" s="41" t="n">
        <v>0</v>
      </c>
      <c r="S3060" s="28">
        <f>L3060*Settings!$C$7</f>
        <v/>
      </c>
      <c r="T3060" s="34">
        <f>O3060+P3060+Q3060+R3060</f>
        <v/>
      </c>
      <c r="U3060" s="34">
        <f>N3060+T3060</f>
        <v/>
      </c>
      <c r="V3060" s="33">
        <f>N3060/S3060</f>
        <v/>
      </c>
      <c r="W3060" s="33">
        <f>T3060/S3060</f>
        <v/>
      </c>
      <c r="X3060" s="33">
        <f>U3060/S3060</f>
        <v/>
      </c>
      <c r="Y3060" s="4">
        <f>IF(T3060&gt;0,1,0)</f>
        <v/>
      </c>
      <c r="Z3060" s="4">
        <f>INDEX('Job Evaluation'!$I$5:$I$40,MATCH(G3060,'Job Evaluation'!$A$5:$A$40,0))</f>
        <v/>
      </c>
      <c r="AA3060" s="4">
        <f>SUMPRODUCT(($C$2:$C$3444=C3060)*($X$2:$X$3444&lt;X3060))+SUMPRODUCT(($C$2:C3060=C3060)*($X$2:X3060=X3060))</f>
        <v/>
      </c>
      <c r="AB3060" s="4">
        <f>MIN(4,INT((AA3060-1)*4/COUNTIF($C$2:$C$3444,C3060))+1)</f>
        <v/>
      </c>
    </row>
    <row r="3061">
      <c r="A3061" s="5" t="inlineStr">
        <is>
          <t>W03557</t>
        </is>
      </c>
      <c r="B3061" s="5" t="inlineStr">
        <is>
          <t>IT · Milan</t>
        </is>
      </c>
      <c r="C3061" s="5" t="inlineStr">
        <is>
          <t>IT</t>
        </is>
      </c>
      <c r="D3061" s="5" t="inlineStr">
        <is>
          <t>Milan</t>
        </is>
      </c>
      <c r="E3061" s="5" t="inlineStr">
        <is>
          <t>Customer Service</t>
        </is>
      </c>
      <c r="F3061" s="5" t="inlineStr">
        <is>
          <t>L2</t>
        </is>
      </c>
      <c r="G3061" s="5" t="inlineStr">
        <is>
          <t>Customer Service L2</t>
        </is>
      </c>
      <c r="H3061" s="5" t="inlineStr">
        <is>
          <t>F</t>
        </is>
      </c>
      <c r="I3061" s="5" t="inlineStr">
        <is>
          <t>Permanent</t>
        </is>
      </c>
      <c r="J3061" s="5" t="inlineStr">
        <is>
          <t>Hybrid</t>
        </is>
      </c>
      <c r="K3061" s="5" t="n">
        <v>1</v>
      </c>
      <c r="L3061" s="5" t="n">
        <v>40</v>
      </c>
      <c r="M3061" s="5" t="n">
        <v>3</v>
      </c>
      <c r="N3061" s="41" t="n">
        <v>29850</v>
      </c>
      <c r="O3061" s="41" t="n">
        <v>0</v>
      </c>
      <c r="P3061" s="41" t="n">
        <v>0</v>
      </c>
      <c r="Q3061" s="41" t="n">
        <v>0</v>
      </c>
      <c r="R3061" s="41" t="n">
        <v>0</v>
      </c>
      <c r="S3061" s="28">
        <f>L3061*Settings!$C$7</f>
        <v/>
      </c>
      <c r="T3061" s="34">
        <f>O3061+P3061+Q3061+R3061</f>
        <v/>
      </c>
      <c r="U3061" s="34">
        <f>N3061+T3061</f>
        <v/>
      </c>
      <c r="V3061" s="33">
        <f>N3061/S3061</f>
        <v/>
      </c>
      <c r="W3061" s="33">
        <f>T3061/S3061</f>
        <v/>
      </c>
      <c r="X3061" s="33">
        <f>U3061/S3061</f>
        <v/>
      </c>
      <c r="Y3061" s="4">
        <f>IF(T3061&gt;0,1,0)</f>
        <v/>
      </c>
      <c r="Z3061" s="4">
        <f>INDEX('Job Evaluation'!$I$5:$I$40,MATCH(G3061,'Job Evaluation'!$A$5:$A$40,0))</f>
        <v/>
      </c>
      <c r="AA3061" s="4">
        <f>SUMPRODUCT(($C$2:$C$3444=C3061)*($X$2:$X$3444&lt;X3061))+SUMPRODUCT(($C$2:C3061=C3061)*($X$2:X3061=X3061))</f>
        <v/>
      </c>
      <c r="AB3061" s="4">
        <f>MIN(4,INT((AA3061-1)*4/COUNTIF($C$2:$C$3444,C3061))+1)</f>
        <v/>
      </c>
    </row>
    <row r="3062">
      <c r="A3062" s="5" t="inlineStr">
        <is>
          <t>W03558</t>
        </is>
      </c>
      <c r="B3062" s="5" t="inlineStr">
        <is>
          <t>PL · Kraków</t>
        </is>
      </c>
      <c r="C3062" s="5" t="inlineStr">
        <is>
          <t>PL</t>
        </is>
      </c>
      <c r="D3062" s="5" t="inlineStr">
        <is>
          <t>Krakow</t>
        </is>
      </c>
      <c r="E3062" s="5" t="inlineStr">
        <is>
          <t>Customer Service</t>
        </is>
      </c>
      <c r="F3062" s="5" t="inlineStr">
        <is>
          <t>L2</t>
        </is>
      </c>
      <c r="G3062" s="5" t="inlineStr">
        <is>
          <t>Customer Service L2</t>
        </is>
      </c>
      <c r="H3062" s="5" t="inlineStr">
        <is>
          <t>F</t>
        </is>
      </c>
      <c r="I3062" s="5" t="inlineStr">
        <is>
          <t>Permanent</t>
        </is>
      </c>
      <c r="J3062" s="5" t="inlineStr">
        <is>
          <t>Remote</t>
        </is>
      </c>
      <c r="K3062" s="5" t="n">
        <v>1</v>
      </c>
      <c r="L3062" s="5" t="n">
        <v>40</v>
      </c>
      <c r="M3062" s="5" t="n">
        <v>3</v>
      </c>
      <c r="N3062" s="41" t="n">
        <v>26500</v>
      </c>
      <c r="O3062" s="41" t="n">
        <v>0</v>
      </c>
      <c r="P3062" s="41" t="n">
        <v>0</v>
      </c>
      <c r="Q3062" s="41" t="n">
        <v>0</v>
      </c>
      <c r="R3062" s="41" t="n">
        <v>0</v>
      </c>
      <c r="S3062" s="28">
        <f>L3062*Settings!$C$7</f>
        <v/>
      </c>
      <c r="T3062" s="34">
        <f>O3062+P3062+Q3062+R3062</f>
        <v/>
      </c>
      <c r="U3062" s="34">
        <f>N3062+T3062</f>
        <v/>
      </c>
      <c r="V3062" s="33">
        <f>N3062/S3062</f>
        <v/>
      </c>
      <c r="W3062" s="33">
        <f>T3062/S3062</f>
        <v/>
      </c>
      <c r="X3062" s="33">
        <f>U3062/S3062</f>
        <v/>
      </c>
      <c r="Y3062" s="4">
        <f>IF(T3062&gt;0,1,0)</f>
        <v/>
      </c>
      <c r="Z3062" s="4">
        <f>INDEX('Job Evaluation'!$I$5:$I$40,MATCH(G3062,'Job Evaluation'!$A$5:$A$40,0))</f>
        <v/>
      </c>
      <c r="AA3062" s="4">
        <f>SUMPRODUCT(($C$2:$C$3444=C3062)*($X$2:$X$3444&lt;X3062))+SUMPRODUCT(($C$2:C3062=C3062)*($X$2:X3062=X3062))</f>
        <v/>
      </c>
      <c r="AB3062" s="4">
        <f>MIN(4,INT((AA3062-1)*4/COUNTIF($C$2:$C$3444,C3062))+1)</f>
        <v/>
      </c>
    </row>
    <row r="3063">
      <c r="A3063" s="5" t="inlineStr">
        <is>
          <t>W03559</t>
        </is>
      </c>
      <c r="B3063" s="5" t="inlineStr">
        <is>
          <t>IT · Milan</t>
        </is>
      </c>
      <c r="C3063" s="5" t="inlineStr">
        <is>
          <t>IT</t>
        </is>
      </c>
      <c r="D3063" s="5" t="inlineStr">
        <is>
          <t>Milan</t>
        </is>
      </c>
      <c r="E3063" s="5" t="inlineStr">
        <is>
          <t>Operations</t>
        </is>
      </c>
      <c r="F3063" s="5" t="inlineStr">
        <is>
          <t>L1</t>
        </is>
      </c>
      <c r="G3063" s="5" t="inlineStr">
        <is>
          <t>Operations L1</t>
        </is>
      </c>
      <c r="H3063" s="5" t="inlineStr">
        <is>
          <t>M</t>
        </is>
      </c>
      <c r="I3063" s="5" t="inlineStr">
        <is>
          <t>Permanent</t>
        </is>
      </c>
      <c r="J3063" s="5" t="inlineStr">
        <is>
          <t>Remote</t>
        </is>
      </c>
      <c r="K3063" s="5" t="n">
        <v>1</v>
      </c>
      <c r="L3063" s="5" t="n">
        <v>40</v>
      </c>
      <c r="M3063" s="5" t="n">
        <v>2</v>
      </c>
      <c r="N3063" s="41" t="n">
        <v>24100</v>
      </c>
      <c r="O3063" s="41" t="n">
        <v>0</v>
      </c>
      <c r="P3063" s="41" t="n">
        <v>0</v>
      </c>
      <c r="Q3063" s="41" t="n">
        <v>0</v>
      </c>
      <c r="R3063" s="41" t="n">
        <v>0</v>
      </c>
      <c r="S3063" s="28">
        <f>L3063*Settings!$C$7</f>
        <v/>
      </c>
      <c r="T3063" s="34">
        <f>O3063+P3063+Q3063+R3063</f>
        <v/>
      </c>
      <c r="U3063" s="34">
        <f>N3063+T3063</f>
        <v/>
      </c>
      <c r="V3063" s="33">
        <f>N3063/S3063</f>
        <v/>
      </c>
      <c r="W3063" s="33">
        <f>T3063/S3063</f>
        <v/>
      </c>
      <c r="X3063" s="33">
        <f>U3063/S3063</f>
        <v/>
      </c>
      <c r="Y3063" s="4">
        <f>IF(T3063&gt;0,1,0)</f>
        <v/>
      </c>
      <c r="Z3063" s="4">
        <f>INDEX('Job Evaluation'!$I$5:$I$40,MATCH(G3063,'Job Evaluation'!$A$5:$A$40,0))</f>
        <v/>
      </c>
      <c r="AA3063" s="4">
        <f>SUMPRODUCT(($C$2:$C$3444=C3063)*($X$2:$X$3444&lt;X3063))+SUMPRODUCT(($C$2:C3063=C3063)*($X$2:X3063=X3063))</f>
        <v/>
      </c>
      <c r="AB3063" s="4">
        <f>MIN(4,INT((AA3063-1)*4/COUNTIF($C$2:$C$3444,C3063))+1)</f>
        <v/>
      </c>
    </row>
    <row r="3064">
      <c r="A3064" s="5" t="inlineStr">
        <is>
          <t>W03560</t>
        </is>
      </c>
      <c r="B3064" s="5" t="inlineStr">
        <is>
          <t>PL · Kraków</t>
        </is>
      </c>
      <c r="C3064" s="5" t="inlineStr">
        <is>
          <t>PL</t>
        </is>
      </c>
      <c r="D3064" s="5" t="inlineStr">
        <is>
          <t>Krakow</t>
        </is>
      </c>
      <c r="E3064" s="5" t="inlineStr">
        <is>
          <t>Customer Service</t>
        </is>
      </c>
      <c r="F3064" s="5" t="inlineStr">
        <is>
          <t>L4</t>
        </is>
      </c>
      <c r="G3064" s="5" t="inlineStr">
        <is>
          <t>Customer Service L4</t>
        </is>
      </c>
      <c r="H3064" s="5" t="inlineStr">
        <is>
          <t>F</t>
        </is>
      </c>
      <c r="I3064" s="5" t="inlineStr">
        <is>
          <t>Permanent</t>
        </is>
      </c>
      <c r="J3064" s="5" t="inlineStr">
        <is>
          <t>Hybrid</t>
        </is>
      </c>
      <c r="K3064" s="5" t="n">
        <v>1</v>
      </c>
      <c r="L3064" s="5" t="n">
        <v>40</v>
      </c>
      <c r="M3064" s="5" t="n">
        <v>4</v>
      </c>
      <c r="N3064" s="41" t="n">
        <v>40000</v>
      </c>
      <c r="O3064" s="41" t="n">
        <v>4140</v>
      </c>
      <c r="P3064" s="41" t="n">
        <v>0</v>
      </c>
      <c r="Q3064" s="41" t="n">
        <v>0</v>
      </c>
      <c r="R3064" s="41" t="n">
        <v>0</v>
      </c>
      <c r="S3064" s="28">
        <f>L3064*Settings!$C$7</f>
        <v/>
      </c>
      <c r="T3064" s="34">
        <f>O3064+P3064+Q3064+R3064</f>
        <v/>
      </c>
      <c r="U3064" s="34">
        <f>N3064+T3064</f>
        <v/>
      </c>
      <c r="V3064" s="33">
        <f>N3064/S3064</f>
        <v/>
      </c>
      <c r="W3064" s="33">
        <f>T3064/S3064</f>
        <v/>
      </c>
      <c r="X3064" s="33">
        <f>U3064/S3064</f>
        <v/>
      </c>
      <c r="Y3064" s="4">
        <f>IF(T3064&gt;0,1,0)</f>
        <v/>
      </c>
      <c r="Z3064" s="4">
        <f>INDEX('Job Evaluation'!$I$5:$I$40,MATCH(G3064,'Job Evaluation'!$A$5:$A$40,0))</f>
        <v/>
      </c>
      <c r="AA3064" s="4">
        <f>SUMPRODUCT(($C$2:$C$3444=C3064)*($X$2:$X$3444&lt;X3064))+SUMPRODUCT(($C$2:C3064=C3064)*($X$2:X3064=X3064))</f>
        <v/>
      </c>
      <c r="AB3064" s="4">
        <f>MIN(4,INT((AA3064-1)*4/COUNTIF($C$2:$C$3444,C3064))+1)</f>
        <v/>
      </c>
    </row>
    <row r="3065">
      <c r="A3065" s="5" t="inlineStr">
        <is>
          <t>W03561</t>
        </is>
      </c>
      <c r="B3065" s="5" t="inlineStr">
        <is>
          <t>DE · Munich</t>
        </is>
      </c>
      <c r="C3065" s="5" t="inlineStr">
        <is>
          <t>DE</t>
        </is>
      </c>
      <c r="D3065" s="5" t="inlineStr">
        <is>
          <t>Munich</t>
        </is>
      </c>
      <c r="E3065" s="5" t="inlineStr">
        <is>
          <t>Operations</t>
        </is>
      </c>
      <c r="F3065" s="5" t="inlineStr">
        <is>
          <t>L3</t>
        </is>
      </c>
      <c r="G3065" s="5" t="inlineStr">
        <is>
          <t>Operations L3</t>
        </is>
      </c>
      <c r="H3065" s="5" t="inlineStr">
        <is>
          <t>M</t>
        </is>
      </c>
      <c r="I3065" s="5" t="inlineStr">
        <is>
          <t>Permanent</t>
        </is>
      </c>
      <c r="J3065" s="5" t="inlineStr">
        <is>
          <t>Remote</t>
        </is>
      </c>
      <c r="K3065" s="5" t="n">
        <v>0.8</v>
      </c>
      <c r="L3065" s="5" t="n">
        <v>32</v>
      </c>
      <c r="M3065" s="5" t="n">
        <v>4</v>
      </c>
      <c r="N3065" s="41" t="n">
        <v>47800</v>
      </c>
      <c r="O3065" s="41" t="n">
        <v>2860</v>
      </c>
      <c r="P3065" s="41" t="n">
        <v>0</v>
      </c>
      <c r="Q3065" s="41" t="n">
        <v>0</v>
      </c>
      <c r="R3065" s="41" t="n">
        <v>0</v>
      </c>
      <c r="S3065" s="28">
        <f>L3065*Settings!$C$7</f>
        <v/>
      </c>
      <c r="T3065" s="34">
        <f>O3065+P3065+Q3065+R3065</f>
        <v/>
      </c>
      <c r="U3065" s="34">
        <f>N3065+T3065</f>
        <v/>
      </c>
      <c r="V3065" s="33">
        <f>N3065/S3065</f>
        <v/>
      </c>
      <c r="W3065" s="33">
        <f>T3065/S3065</f>
        <v/>
      </c>
      <c r="X3065" s="33">
        <f>U3065/S3065</f>
        <v/>
      </c>
      <c r="Y3065" s="4">
        <f>IF(T3065&gt;0,1,0)</f>
        <v/>
      </c>
      <c r="Z3065" s="4">
        <f>INDEX('Job Evaluation'!$I$5:$I$40,MATCH(G3065,'Job Evaluation'!$A$5:$A$40,0))</f>
        <v/>
      </c>
      <c r="AA3065" s="4">
        <f>SUMPRODUCT(($C$2:$C$3444=C3065)*($X$2:$X$3444&lt;X3065))+SUMPRODUCT(($C$2:C3065=C3065)*($X$2:X3065=X3065))</f>
        <v/>
      </c>
      <c r="AB3065" s="4">
        <f>MIN(4,INT((AA3065-1)*4/COUNTIF($C$2:$C$3444,C3065))+1)</f>
        <v/>
      </c>
    </row>
    <row r="3066">
      <c r="A3066" s="5" t="inlineStr">
        <is>
          <t>W03562</t>
        </is>
      </c>
      <c r="B3066" s="5" t="inlineStr">
        <is>
          <t>DE · Munich</t>
        </is>
      </c>
      <c r="C3066" s="5" t="inlineStr">
        <is>
          <t>DE</t>
        </is>
      </c>
      <c r="D3066" s="5" t="inlineStr">
        <is>
          <t>Munich</t>
        </is>
      </c>
      <c r="E3066" s="5" t="inlineStr">
        <is>
          <t>Operations</t>
        </is>
      </c>
      <c r="F3066" s="5" t="inlineStr">
        <is>
          <t>L2</t>
        </is>
      </c>
      <c r="G3066" s="5" t="inlineStr">
        <is>
          <t>Operations L2</t>
        </is>
      </c>
      <c r="H3066" s="5" t="inlineStr">
        <is>
          <t>F</t>
        </is>
      </c>
      <c r="I3066" s="5" t="inlineStr">
        <is>
          <t>Permanent</t>
        </is>
      </c>
      <c r="J3066" s="5" t="inlineStr">
        <is>
          <t>Onsite</t>
        </is>
      </c>
      <c r="K3066" s="5" t="n">
        <v>1</v>
      </c>
      <c r="L3066" s="5" t="n">
        <v>40</v>
      </c>
      <c r="M3066" s="5" t="n">
        <v>3</v>
      </c>
      <c r="N3066" s="41" t="n">
        <v>45400</v>
      </c>
      <c r="O3066" s="41" t="n">
        <v>0</v>
      </c>
      <c r="P3066" s="41" t="n">
        <v>0</v>
      </c>
      <c r="Q3066" s="41" t="n">
        <v>1800</v>
      </c>
      <c r="R3066" s="41" t="n">
        <v>0</v>
      </c>
      <c r="S3066" s="28">
        <f>L3066*Settings!$C$7</f>
        <v/>
      </c>
      <c r="T3066" s="34">
        <f>O3066+P3066+Q3066+R3066</f>
        <v/>
      </c>
      <c r="U3066" s="34">
        <f>N3066+T3066</f>
        <v/>
      </c>
      <c r="V3066" s="33">
        <f>N3066/S3066</f>
        <v/>
      </c>
      <c r="W3066" s="33">
        <f>T3066/S3066</f>
        <v/>
      </c>
      <c r="X3066" s="33">
        <f>U3066/S3066</f>
        <v/>
      </c>
      <c r="Y3066" s="4">
        <f>IF(T3066&gt;0,1,0)</f>
        <v/>
      </c>
      <c r="Z3066" s="4">
        <f>INDEX('Job Evaluation'!$I$5:$I$40,MATCH(G3066,'Job Evaluation'!$A$5:$A$40,0))</f>
        <v/>
      </c>
      <c r="AA3066" s="4">
        <f>SUMPRODUCT(($C$2:$C$3444=C3066)*($X$2:$X$3444&lt;X3066))+SUMPRODUCT(($C$2:C3066=C3066)*($X$2:X3066=X3066))</f>
        <v/>
      </c>
      <c r="AB3066" s="4">
        <f>MIN(4,INT((AA3066-1)*4/COUNTIF($C$2:$C$3444,C3066))+1)</f>
        <v/>
      </c>
    </row>
    <row r="3067">
      <c r="A3067" s="5" t="inlineStr">
        <is>
          <t>W03563</t>
        </is>
      </c>
      <c r="B3067" s="5" t="inlineStr">
        <is>
          <t>DE · Munich</t>
        </is>
      </c>
      <c r="C3067" s="5" t="inlineStr">
        <is>
          <t>DE</t>
        </is>
      </c>
      <c r="D3067" s="5" t="inlineStr">
        <is>
          <t>Munich</t>
        </is>
      </c>
      <c r="E3067" s="5" t="inlineStr">
        <is>
          <t>Tech</t>
        </is>
      </c>
      <c r="F3067" s="5" t="inlineStr">
        <is>
          <t>L2</t>
        </is>
      </c>
      <c r="G3067" s="5" t="inlineStr">
        <is>
          <t>Tech L2</t>
        </is>
      </c>
      <c r="H3067" s="5" t="inlineStr">
        <is>
          <t>M</t>
        </is>
      </c>
      <c r="I3067" s="5" t="inlineStr">
        <is>
          <t>Permanent</t>
        </is>
      </c>
      <c r="J3067" s="5" t="inlineStr">
        <is>
          <t>Onsite</t>
        </is>
      </c>
      <c r="K3067" s="5" t="n">
        <v>1</v>
      </c>
      <c r="L3067" s="5" t="n">
        <v>40</v>
      </c>
      <c r="M3067" s="5" t="n">
        <v>2</v>
      </c>
      <c r="N3067" s="41" t="n">
        <v>58650</v>
      </c>
      <c r="O3067" s="41" t="n">
        <v>0</v>
      </c>
      <c r="P3067" s="41" t="n">
        <v>0</v>
      </c>
      <c r="Q3067" s="41" t="n">
        <v>0</v>
      </c>
      <c r="R3067" s="41" t="n">
        <v>0</v>
      </c>
      <c r="S3067" s="28">
        <f>L3067*Settings!$C$7</f>
        <v/>
      </c>
      <c r="T3067" s="34">
        <f>O3067+P3067+Q3067+R3067</f>
        <v/>
      </c>
      <c r="U3067" s="34">
        <f>N3067+T3067</f>
        <v/>
      </c>
      <c r="V3067" s="33">
        <f>N3067/S3067</f>
        <v/>
      </c>
      <c r="W3067" s="33">
        <f>T3067/S3067</f>
        <v/>
      </c>
      <c r="X3067" s="33">
        <f>U3067/S3067</f>
        <v/>
      </c>
      <c r="Y3067" s="4">
        <f>IF(T3067&gt;0,1,0)</f>
        <v/>
      </c>
      <c r="Z3067" s="4">
        <f>INDEX('Job Evaluation'!$I$5:$I$40,MATCH(G3067,'Job Evaluation'!$A$5:$A$40,0))</f>
        <v/>
      </c>
      <c r="AA3067" s="4">
        <f>SUMPRODUCT(($C$2:$C$3444=C3067)*($X$2:$X$3444&lt;X3067))+SUMPRODUCT(($C$2:C3067=C3067)*($X$2:X3067=X3067))</f>
        <v/>
      </c>
      <c r="AB3067" s="4">
        <f>MIN(4,INT((AA3067-1)*4/COUNTIF($C$2:$C$3444,C3067))+1)</f>
        <v/>
      </c>
    </row>
    <row r="3068">
      <c r="A3068" s="5" t="inlineStr">
        <is>
          <t>W03564</t>
        </is>
      </c>
      <c r="B3068" s="5" t="inlineStr">
        <is>
          <t>DE · Munich</t>
        </is>
      </c>
      <c r="C3068" s="5" t="inlineStr">
        <is>
          <t>DE</t>
        </is>
      </c>
      <c r="D3068" s="5" t="inlineStr">
        <is>
          <t>Munich</t>
        </is>
      </c>
      <c r="E3068" s="5" t="inlineStr">
        <is>
          <t>Tech</t>
        </is>
      </c>
      <c r="F3068" s="5" t="inlineStr">
        <is>
          <t>L2</t>
        </is>
      </c>
      <c r="G3068" s="5" t="inlineStr">
        <is>
          <t>Tech L2</t>
        </is>
      </c>
      <c r="H3068" s="5" t="inlineStr">
        <is>
          <t>M</t>
        </is>
      </c>
      <c r="I3068" s="5" t="inlineStr">
        <is>
          <t>Permanent</t>
        </is>
      </c>
      <c r="J3068" s="5" t="inlineStr">
        <is>
          <t>Remote</t>
        </is>
      </c>
      <c r="K3068" s="5" t="n">
        <v>1</v>
      </c>
      <c r="L3068" s="5" t="n">
        <v>40</v>
      </c>
      <c r="M3068" s="5" t="n">
        <v>2</v>
      </c>
      <c r="N3068" s="41" t="n">
        <v>55400</v>
      </c>
      <c r="O3068" s="41" t="n">
        <v>0</v>
      </c>
      <c r="P3068" s="41" t="n">
        <v>0</v>
      </c>
      <c r="Q3068" s="41" t="n">
        <v>0</v>
      </c>
      <c r="R3068" s="41" t="n">
        <v>0</v>
      </c>
      <c r="S3068" s="28">
        <f>L3068*Settings!$C$7</f>
        <v/>
      </c>
      <c r="T3068" s="34">
        <f>O3068+P3068+Q3068+R3068</f>
        <v/>
      </c>
      <c r="U3068" s="34">
        <f>N3068+T3068</f>
        <v/>
      </c>
      <c r="V3068" s="33">
        <f>N3068/S3068</f>
        <v/>
      </c>
      <c r="W3068" s="33">
        <f>T3068/S3068</f>
        <v/>
      </c>
      <c r="X3068" s="33">
        <f>U3068/S3068</f>
        <v/>
      </c>
      <c r="Y3068" s="4">
        <f>IF(T3068&gt;0,1,0)</f>
        <v/>
      </c>
      <c r="Z3068" s="4">
        <f>INDEX('Job Evaluation'!$I$5:$I$40,MATCH(G3068,'Job Evaluation'!$A$5:$A$40,0))</f>
        <v/>
      </c>
      <c r="AA3068" s="4">
        <f>SUMPRODUCT(($C$2:$C$3444=C3068)*($X$2:$X$3444&lt;X3068))+SUMPRODUCT(($C$2:C3068=C3068)*($X$2:X3068=X3068))</f>
        <v/>
      </c>
      <c r="AB3068" s="4">
        <f>MIN(4,INT((AA3068-1)*4/COUNTIF($C$2:$C$3444,C3068))+1)</f>
        <v/>
      </c>
    </row>
    <row r="3069">
      <c r="A3069" s="5" t="inlineStr">
        <is>
          <t>W03566</t>
        </is>
      </c>
      <c r="B3069" s="5" t="inlineStr">
        <is>
          <t>IT · Milan</t>
        </is>
      </c>
      <c r="C3069" s="5" t="inlineStr">
        <is>
          <t>IT</t>
        </is>
      </c>
      <c r="D3069" s="5" t="inlineStr">
        <is>
          <t>Milan</t>
        </is>
      </c>
      <c r="E3069" s="5" t="inlineStr">
        <is>
          <t>Operations</t>
        </is>
      </c>
      <c r="F3069" s="5" t="inlineStr">
        <is>
          <t>L2</t>
        </is>
      </c>
      <c r="G3069" s="5" t="inlineStr">
        <is>
          <t>Operations L2</t>
        </is>
      </c>
      <c r="H3069" s="5" t="inlineStr">
        <is>
          <t>M</t>
        </is>
      </c>
      <c r="I3069" s="5" t="inlineStr">
        <is>
          <t>Permanent</t>
        </is>
      </c>
      <c r="J3069" s="5" t="inlineStr">
        <is>
          <t>Hybrid</t>
        </is>
      </c>
      <c r="K3069" s="5" t="n">
        <v>0.8</v>
      </c>
      <c r="L3069" s="5" t="n">
        <v>32</v>
      </c>
      <c r="M3069" s="5" t="n">
        <v>3</v>
      </c>
      <c r="N3069" s="41" t="n">
        <v>24560</v>
      </c>
      <c r="O3069" s="41" t="n">
        <v>0</v>
      </c>
      <c r="P3069" s="41" t="n">
        <v>0</v>
      </c>
      <c r="Q3069" s="41" t="n">
        <v>0</v>
      </c>
      <c r="R3069" s="41" t="n">
        <v>0</v>
      </c>
      <c r="S3069" s="28">
        <f>L3069*Settings!$C$7</f>
        <v/>
      </c>
      <c r="T3069" s="34">
        <f>O3069+P3069+Q3069+R3069</f>
        <v/>
      </c>
      <c r="U3069" s="34">
        <f>N3069+T3069</f>
        <v/>
      </c>
      <c r="V3069" s="33">
        <f>N3069/S3069</f>
        <v/>
      </c>
      <c r="W3069" s="33">
        <f>T3069/S3069</f>
        <v/>
      </c>
      <c r="X3069" s="33">
        <f>U3069/S3069</f>
        <v/>
      </c>
      <c r="Y3069" s="4">
        <f>IF(T3069&gt;0,1,0)</f>
        <v/>
      </c>
      <c r="Z3069" s="4">
        <f>INDEX('Job Evaluation'!$I$5:$I$40,MATCH(G3069,'Job Evaluation'!$A$5:$A$40,0))</f>
        <v/>
      </c>
      <c r="AA3069" s="4">
        <f>SUMPRODUCT(($C$2:$C$3444=C3069)*($X$2:$X$3444&lt;X3069))+SUMPRODUCT(($C$2:C3069=C3069)*($X$2:X3069=X3069))</f>
        <v/>
      </c>
      <c r="AB3069" s="4">
        <f>MIN(4,INT((AA3069-1)*4/COUNTIF($C$2:$C$3444,C3069))+1)</f>
        <v/>
      </c>
    </row>
    <row r="3070">
      <c r="A3070" s="5" t="inlineStr">
        <is>
          <t>W03567</t>
        </is>
      </c>
      <c r="B3070" s="5" t="inlineStr">
        <is>
          <t>PL · Kraków</t>
        </is>
      </c>
      <c r="C3070" s="5" t="inlineStr">
        <is>
          <t>PL</t>
        </is>
      </c>
      <c r="D3070" s="5" t="inlineStr">
        <is>
          <t>Krakow</t>
        </is>
      </c>
      <c r="E3070" s="5" t="inlineStr">
        <is>
          <t>Customer Service</t>
        </is>
      </c>
      <c r="F3070" s="5" t="inlineStr">
        <is>
          <t>L4</t>
        </is>
      </c>
      <c r="G3070" s="5" t="inlineStr">
        <is>
          <t>Customer Service L4</t>
        </is>
      </c>
      <c r="H3070" s="5" t="inlineStr">
        <is>
          <t>F</t>
        </is>
      </c>
      <c r="I3070" s="5" t="inlineStr">
        <is>
          <t>Permanent</t>
        </is>
      </c>
      <c r="J3070" s="5" t="inlineStr">
        <is>
          <t>Hybrid</t>
        </is>
      </c>
      <c r="K3070" s="5" t="n">
        <v>0.8</v>
      </c>
      <c r="L3070" s="5" t="n">
        <v>32</v>
      </c>
      <c r="M3070" s="5" t="n">
        <v>3</v>
      </c>
      <c r="N3070" s="41" t="n">
        <v>30200</v>
      </c>
      <c r="O3070" s="41" t="n">
        <v>2190</v>
      </c>
      <c r="P3070" s="41" t="n">
        <v>0</v>
      </c>
      <c r="Q3070" s="41" t="n">
        <v>0</v>
      </c>
      <c r="R3070" s="41" t="n">
        <v>0</v>
      </c>
      <c r="S3070" s="28">
        <f>L3070*Settings!$C$7</f>
        <v/>
      </c>
      <c r="T3070" s="34">
        <f>O3070+P3070+Q3070+R3070</f>
        <v/>
      </c>
      <c r="U3070" s="34">
        <f>N3070+T3070</f>
        <v/>
      </c>
      <c r="V3070" s="33">
        <f>N3070/S3070</f>
        <v/>
      </c>
      <c r="W3070" s="33">
        <f>T3070/S3070</f>
        <v/>
      </c>
      <c r="X3070" s="33">
        <f>U3070/S3070</f>
        <v/>
      </c>
      <c r="Y3070" s="4">
        <f>IF(T3070&gt;0,1,0)</f>
        <v/>
      </c>
      <c r="Z3070" s="4">
        <f>INDEX('Job Evaluation'!$I$5:$I$40,MATCH(G3070,'Job Evaluation'!$A$5:$A$40,0))</f>
        <v/>
      </c>
      <c r="AA3070" s="4">
        <f>SUMPRODUCT(($C$2:$C$3444=C3070)*($X$2:$X$3444&lt;X3070))+SUMPRODUCT(($C$2:C3070=C3070)*($X$2:X3070=X3070))</f>
        <v/>
      </c>
      <c r="AB3070" s="4">
        <f>MIN(4,INT((AA3070-1)*4/COUNTIF($C$2:$C$3444,C3070))+1)</f>
        <v/>
      </c>
    </row>
    <row r="3071">
      <c r="A3071" s="5" t="inlineStr">
        <is>
          <t>W03568</t>
        </is>
      </c>
      <c r="B3071" s="5" t="inlineStr">
        <is>
          <t>ES · Barcelona</t>
        </is>
      </c>
      <c r="C3071" s="5" t="inlineStr">
        <is>
          <t>ES</t>
        </is>
      </c>
      <c r="D3071" s="5" t="inlineStr">
        <is>
          <t>Barcelona</t>
        </is>
      </c>
      <c r="E3071" s="5" t="inlineStr">
        <is>
          <t>Finance</t>
        </is>
      </c>
      <c r="F3071" s="5" t="inlineStr">
        <is>
          <t>L2</t>
        </is>
      </c>
      <c r="G3071" s="5" t="inlineStr">
        <is>
          <t>Finance L2</t>
        </is>
      </c>
      <c r="H3071" s="5" t="inlineStr">
        <is>
          <t>M</t>
        </is>
      </c>
      <c r="I3071" s="5" t="inlineStr">
        <is>
          <t>Permanent</t>
        </is>
      </c>
      <c r="J3071" s="5" t="inlineStr">
        <is>
          <t>Hybrid</t>
        </is>
      </c>
      <c r="K3071" s="5" t="n">
        <v>1</v>
      </c>
      <c r="L3071" s="5" t="n">
        <v>40</v>
      </c>
      <c r="M3071" s="5" t="n">
        <v>3</v>
      </c>
      <c r="N3071" s="41" t="n">
        <v>35450</v>
      </c>
      <c r="O3071" s="41" t="n">
        <v>0</v>
      </c>
      <c r="P3071" s="41" t="n">
        <v>0</v>
      </c>
      <c r="Q3071" s="41" t="n">
        <v>0</v>
      </c>
      <c r="R3071" s="41" t="n">
        <v>0</v>
      </c>
      <c r="S3071" s="28">
        <f>L3071*Settings!$C$7</f>
        <v/>
      </c>
      <c r="T3071" s="34">
        <f>O3071+P3071+Q3071+R3071</f>
        <v/>
      </c>
      <c r="U3071" s="34">
        <f>N3071+T3071</f>
        <v/>
      </c>
      <c r="V3071" s="33">
        <f>N3071/S3071</f>
        <v/>
      </c>
      <c r="W3071" s="33">
        <f>T3071/S3071</f>
        <v/>
      </c>
      <c r="X3071" s="33">
        <f>U3071/S3071</f>
        <v/>
      </c>
      <c r="Y3071" s="4">
        <f>IF(T3071&gt;0,1,0)</f>
        <v/>
      </c>
      <c r="Z3071" s="4">
        <f>INDEX('Job Evaluation'!$I$5:$I$40,MATCH(G3071,'Job Evaluation'!$A$5:$A$40,0))</f>
        <v/>
      </c>
      <c r="AA3071" s="4">
        <f>SUMPRODUCT(($C$2:$C$3444=C3071)*($X$2:$X$3444&lt;X3071))+SUMPRODUCT(($C$2:C3071=C3071)*($X$2:X3071=X3071))</f>
        <v/>
      </c>
      <c r="AB3071" s="4">
        <f>MIN(4,INT((AA3071-1)*4/COUNTIF($C$2:$C$3444,C3071))+1)</f>
        <v/>
      </c>
    </row>
    <row r="3072">
      <c r="A3072" s="5" t="inlineStr">
        <is>
          <t>W03569</t>
        </is>
      </c>
      <c r="B3072" s="5" t="inlineStr">
        <is>
          <t>PL · Kraków</t>
        </is>
      </c>
      <c r="C3072" s="5" t="inlineStr">
        <is>
          <t>PL</t>
        </is>
      </c>
      <c r="D3072" s="5" t="inlineStr">
        <is>
          <t>Krakow</t>
        </is>
      </c>
      <c r="E3072" s="5" t="inlineStr">
        <is>
          <t>Operations</t>
        </is>
      </c>
      <c r="F3072" s="5" t="inlineStr">
        <is>
          <t>L4</t>
        </is>
      </c>
      <c r="G3072" s="5" t="inlineStr">
        <is>
          <t>Operations L4</t>
        </is>
      </c>
      <c r="H3072" s="5" t="inlineStr">
        <is>
          <t>M</t>
        </is>
      </c>
      <c r="I3072" s="5" t="inlineStr">
        <is>
          <t>Permanent</t>
        </is>
      </c>
      <c r="J3072" s="5" t="inlineStr">
        <is>
          <t>Hybrid</t>
        </is>
      </c>
      <c r="K3072" s="5" t="n">
        <v>1</v>
      </c>
      <c r="L3072" s="5" t="n">
        <v>40</v>
      </c>
      <c r="M3072" s="5" t="n">
        <v>4</v>
      </c>
      <c r="N3072" s="41" t="n">
        <v>39300</v>
      </c>
      <c r="O3072" s="41" t="n">
        <v>3570</v>
      </c>
      <c r="P3072" s="41" t="n">
        <v>0</v>
      </c>
      <c r="Q3072" s="41" t="n">
        <v>0</v>
      </c>
      <c r="R3072" s="41" t="n">
        <v>0</v>
      </c>
      <c r="S3072" s="28">
        <f>L3072*Settings!$C$7</f>
        <v/>
      </c>
      <c r="T3072" s="34">
        <f>O3072+P3072+Q3072+R3072</f>
        <v/>
      </c>
      <c r="U3072" s="34">
        <f>N3072+T3072</f>
        <v/>
      </c>
      <c r="V3072" s="33">
        <f>N3072/S3072</f>
        <v/>
      </c>
      <c r="W3072" s="33">
        <f>T3072/S3072</f>
        <v/>
      </c>
      <c r="X3072" s="33">
        <f>U3072/S3072</f>
        <v/>
      </c>
      <c r="Y3072" s="4">
        <f>IF(T3072&gt;0,1,0)</f>
        <v/>
      </c>
      <c r="Z3072" s="4">
        <f>INDEX('Job Evaluation'!$I$5:$I$40,MATCH(G3072,'Job Evaluation'!$A$5:$A$40,0))</f>
        <v/>
      </c>
      <c r="AA3072" s="4">
        <f>SUMPRODUCT(($C$2:$C$3444=C3072)*($X$2:$X$3444&lt;X3072))+SUMPRODUCT(($C$2:C3072=C3072)*($X$2:X3072=X3072))</f>
        <v/>
      </c>
      <c r="AB3072" s="4">
        <f>MIN(4,INT((AA3072-1)*4/COUNTIF($C$2:$C$3444,C3072))+1)</f>
        <v/>
      </c>
    </row>
    <row r="3073">
      <c r="A3073" s="5" t="inlineStr">
        <is>
          <t>W03570</t>
        </is>
      </c>
      <c r="B3073" s="5" t="inlineStr">
        <is>
          <t>IT · Milan</t>
        </is>
      </c>
      <c r="C3073" s="5" t="inlineStr">
        <is>
          <t>IT</t>
        </is>
      </c>
      <c r="D3073" s="5" t="inlineStr">
        <is>
          <t>Milan</t>
        </is>
      </c>
      <c r="E3073" s="5" t="inlineStr">
        <is>
          <t>Operations</t>
        </is>
      </c>
      <c r="F3073" s="5" t="inlineStr">
        <is>
          <t>L2</t>
        </is>
      </c>
      <c r="G3073" s="5" t="inlineStr">
        <is>
          <t>Operations L2</t>
        </is>
      </c>
      <c r="H3073" s="5" t="inlineStr">
        <is>
          <t>F</t>
        </is>
      </c>
      <c r="I3073" s="5" t="inlineStr">
        <is>
          <t>Permanent</t>
        </is>
      </c>
      <c r="J3073" s="5" t="inlineStr">
        <is>
          <t>Hybrid</t>
        </is>
      </c>
      <c r="K3073" s="5" t="n">
        <v>1</v>
      </c>
      <c r="L3073" s="5" t="n">
        <v>40</v>
      </c>
      <c r="M3073" s="5" t="n">
        <v>2</v>
      </c>
      <c r="N3073" s="41" t="n">
        <v>31750</v>
      </c>
      <c r="O3073" s="41" t="n">
        <v>0</v>
      </c>
      <c r="P3073" s="41" t="n">
        <v>0</v>
      </c>
      <c r="Q3073" s="41" t="n">
        <v>0</v>
      </c>
      <c r="R3073" s="41" t="n">
        <v>0</v>
      </c>
      <c r="S3073" s="28">
        <f>L3073*Settings!$C$7</f>
        <v/>
      </c>
      <c r="T3073" s="34">
        <f>O3073+P3073+Q3073+R3073</f>
        <v/>
      </c>
      <c r="U3073" s="34">
        <f>N3073+T3073</f>
        <v/>
      </c>
      <c r="V3073" s="33">
        <f>N3073/S3073</f>
        <v/>
      </c>
      <c r="W3073" s="33">
        <f>T3073/S3073</f>
        <v/>
      </c>
      <c r="X3073" s="33">
        <f>U3073/S3073</f>
        <v/>
      </c>
      <c r="Y3073" s="4">
        <f>IF(T3073&gt;0,1,0)</f>
        <v/>
      </c>
      <c r="Z3073" s="4">
        <f>INDEX('Job Evaluation'!$I$5:$I$40,MATCH(G3073,'Job Evaluation'!$A$5:$A$40,0))</f>
        <v/>
      </c>
      <c r="AA3073" s="4">
        <f>SUMPRODUCT(($C$2:$C$3444=C3073)*($X$2:$X$3444&lt;X3073))+SUMPRODUCT(($C$2:C3073=C3073)*($X$2:X3073=X3073))</f>
        <v/>
      </c>
      <c r="AB3073" s="4">
        <f>MIN(4,INT((AA3073-1)*4/COUNTIF($C$2:$C$3444,C3073))+1)</f>
        <v/>
      </c>
    </row>
    <row r="3074">
      <c r="A3074" s="5" t="inlineStr">
        <is>
          <t>W03571</t>
        </is>
      </c>
      <c r="B3074" s="5" t="inlineStr">
        <is>
          <t>ES · Barcelona</t>
        </is>
      </c>
      <c r="C3074" s="5" t="inlineStr">
        <is>
          <t>ES</t>
        </is>
      </c>
      <c r="D3074" s="5" t="inlineStr">
        <is>
          <t>Barcelona</t>
        </is>
      </c>
      <c r="E3074" s="5" t="inlineStr">
        <is>
          <t>Finance</t>
        </is>
      </c>
      <c r="F3074" s="5" t="inlineStr">
        <is>
          <t>L5</t>
        </is>
      </c>
      <c r="G3074" s="5" t="inlineStr">
        <is>
          <t>Finance L5</t>
        </is>
      </c>
      <c r="H3074" s="5" t="inlineStr">
        <is>
          <t>M</t>
        </is>
      </c>
      <c r="I3074" s="5" t="inlineStr">
        <is>
          <t>Permanent</t>
        </is>
      </c>
      <c r="J3074" s="5" t="inlineStr">
        <is>
          <t>Onsite</t>
        </is>
      </c>
      <c r="K3074" s="5" t="n">
        <v>1</v>
      </c>
      <c r="L3074" s="5" t="n">
        <v>40</v>
      </c>
      <c r="M3074" s="5" t="n">
        <v>3</v>
      </c>
      <c r="N3074" s="41" t="n">
        <v>75300</v>
      </c>
      <c r="O3074" s="41" t="n">
        <v>9960</v>
      </c>
      <c r="P3074" s="41" t="n">
        <v>0</v>
      </c>
      <c r="Q3074" s="41" t="n">
        <v>0</v>
      </c>
      <c r="R3074" s="41" t="n">
        <v>5400</v>
      </c>
      <c r="S3074" s="28">
        <f>L3074*Settings!$C$7</f>
        <v/>
      </c>
      <c r="T3074" s="34">
        <f>O3074+P3074+Q3074+R3074</f>
        <v/>
      </c>
      <c r="U3074" s="34">
        <f>N3074+T3074</f>
        <v/>
      </c>
      <c r="V3074" s="33">
        <f>N3074/S3074</f>
        <v/>
      </c>
      <c r="W3074" s="33">
        <f>T3074/S3074</f>
        <v/>
      </c>
      <c r="X3074" s="33">
        <f>U3074/S3074</f>
        <v/>
      </c>
      <c r="Y3074" s="4">
        <f>IF(T3074&gt;0,1,0)</f>
        <v/>
      </c>
      <c r="Z3074" s="4">
        <f>INDEX('Job Evaluation'!$I$5:$I$40,MATCH(G3074,'Job Evaluation'!$A$5:$A$40,0))</f>
        <v/>
      </c>
      <c r="AA3074" s="4">
        <f>SUMPRODUCT(($C$2:$C$3444=C3074)*($X$2:$X$3444&lt;X3074))+SUMPRODUCT(($C$2:C3074=C3074)*($X$2:X3074=X3074))</f>
        <v/>
      </c>
      <c r="AB3074" s="4">
        <f>MIN(4,INT((AA3074-1)*4/COUNTIF($C$2:$C$3444,C3074))+1)</f>
        <v/>
      </c>
    </row>
    <row r="3075">
      <c r="A3075" s="5" t="inlineStr">
        <is>
          <t>W03573</t>
        </is>
      </c>
      <c r="B3075" s="5" t="inlineStr">
        <is>
          <t>PL · Kraków</t>
        </is>
      </c>
      <c r="C3075" s="5" t="inlineStr">
        <is>
          <t>PL</t>
        </is>
      </c>
      <c r="D3075" s="5" t="inlineStr">
        <is>
          <t>Krakow</t>
        </is>
      </c>
      <c r="E3075" s="5" t="inlineStr">
        <is>
          <t>Customer Service</t>
        </is>
      </c>
      <c r="F3075" s="5" t="inlineStr">
        <is>
          <t>L4</t>
        </is>
      </c>
      <c r="G3075" s="5" t="inlineStr">
        <is>
          <t>Customer Service L4</t>
        </is>
      </c>
      <c r="H3075" s="5" t="inlineStr">
        <is>
          <t>M</t>
        </is>
      </c>
      <c r="I3075" s="5" t="inlineStr">
        <is>
          <t>Permanent</t>
        </is>
      </c>
      <c r="J3075" s="5" t="inlineStr">
        <is>
          <t>Remote</t>
        </is>
      </c>
      <c r="K3075" s="5" t="n">
        <v>1</v>
      </c>
      <c r="L3075" s="5" t="n">
        <v>40</v>
      </c>
      <c r="M3075" s="5" t="n">
        <v>3</v>
      </c>
      <c r="N3075" s="41" t="n">
        <v>40800</v>
      </c>
      <c r="O3075" s="41" t="n">
        <v>3570</v>
      </c>
      <c r="P3075" s="41" t="n">
        <v>0</v>
      </c>
      <c r="Q3075" s="41" t="n">
        <v>0</v>
      </c>
      <c r="R3075" s="41" t="n">
        <v>0</v>
      </c>
      <c r="S3075" s="28">
        <f>L3075*Settings!$C$7</f>
        <v/>
      </c>
      <c r="T3075" s="34">
        <f>O3075+P3075+Q3075+R3075</f>
        <v/>
      </c>
      <c r="U3075" s="34">
        <f>N3075+T3075</f>
        <v/>
      </c>
      <c r="V3075" s="33">
        <f>N3075/S3075</f>
        <v/>
      </c>
      <c r="W3075" s="33">
        <f>T3075/S3075</f>
        <v/>
      </c>
      <c r="X3075" s="33">
        <f>U3075/S3075</f>
        <v/>
      </c>
      <c r="Y3075" s="4">
        <f>IF(T3075&gt;0,1,0)</f>
        <v/>
      </c>
      <c r="Z3075" s="4">
        <f>INDEX('Job Evaluation'!$I$5:$I$40,MATCH(G3075,'Job Evaluation'!$A$5:$A$40,0))</f>
        <v/>
      </c>
      <c r="AA3075" s="4">
        <f>SUMPRODUCT(($C$2:$C$3444=C3075)*($X$2:$X$3444&lt;X3075))+SUMPRODUCT(($C$2:C3075=C3075)*($X$2:X3075=X3075))</f>
        <v/>
      </c>
      <c r="AB3075" s="4">
        <f>MIN(4,INT((AA3075-1)*4/COUNTIF($C$2:$C$3444,C3075))+1)</f>
        <v/>
      </c>
    </row>
    <row r="3076">
      <c r="A3076" s="5" t="inlineStr">
        <is>
          <t>W03574</t>
        </is>
      </c>
      <c r="B3076" s="5" t="inlineStr">
        <is>
          <t>PL · Kraków</t>
        </is>
      </c>
      <c r="C3076" s="5" t="inlineStr">
        <is>
          <t>PL</t>
        </is>
      </c>
      <c r="D3076" s="5" t="inlineStr">
        <is>
          <t>Krakow</t>
        </is>
      </c>
      <c r="E3076" s="5" t="inlineStr">
        <is>
          <t>Operations</t>
        </is>
      </c>
      <c r="F3076" s="5" t="inlineStr">
        <is>
          <t>L2</t>
        </is>
      </c>
      <c r="G3076" s="5" t="inlineStr">
        <is>
          <t>Operations L2</t>
        </is>
      </c>
      <c r="H3076" s="5" t="inlineStr">
        <is>
          <t>F</t>
        </is>
      </c>
      <c r="I3076" s="5" t="inlineStr">
        <is>
          <t>Fixed-term</t>
        </is>
      </c>
      <c r="J3076" s="5" t="inlineStr">
        <is>
          <t>Hybrid</t>
        </is>
      </c>
      <c r="K3076" s="5" t="n">
        <v>1</v>
      </c>
      <c r="L3076" s="5" t="n">
        <v>40</v>
      </c>
      <c r="M3076" s="5" t="n">
        <v>2</v>
      </c>
      <c r="N3076" s="41" t="n">
        <v>21350</v>
      </c>
      <c r="O3076" s="41" t="n">
        <v>0</v>
      </c>
      <c r="P3076" s="41" t="n">
        <v>0</v>
      </c>
      <c r="Q3076" s="41" t="n">
        <v>0</v>
      </c>
      <c r="R3076" s="41" t="n">
        <v>0</v>
      </c>
      <c r="S3076" s="28">
        <f>L3076*Settings!$C$7</f>
        <v/>
      </c>
      <c r="T3076" s="34">
        <f>O3076+P3076+Q3076+R3076</f>
        <v/>
      </c>
      <c r="U3076" s="34">
        <f>N3076+T3076</f>
        <v/>
      </c>
      <c r="V3076" s="33">
        <f>N3076/S3076</f>
        <v/>
      </c>
      <c r="W3076" s="33">
        <f>T3076/S3076</f>
        <v/>
      </c>
      <c r="X3076" s="33">
        <f>U3076/S3076</f>
        <v/>
      </c>
      <c r="Y3076" s="4">
        <f>IF(T3076&gt;0,1,0)</f>
        <v/>
      </c>
      <c r="Z3076" s="4">
        <f>INDEX('Job Evaluation'!$I$5:$I$40,MATCH(G3076,'Job Evaluation'!$A$5:$A$40,0))</f>
        <v/>
      </c>
      <c r="AA3076" s="4">
        <f>SUMPRODUCT(($C$2:$C$3444=C3076)*($X$2:$X$3444&lt;X3076))+SUMPRODUCT(($C$2:C3076=C3076)*($X$2:X3076=X3076))</f>
        <v/>
      </c>
      <c r="AB3076" s="4">
        <f>MIN(4,INT((AA3076-1)*4/COUNTIF($C$2:$C$3444,C3076))+1)</f>
        <v/>
      </c>
    </row>
    <row r="3077">
      <c r="A3077" s="5" t="inlineStr">
        <is>
          <t>W03575</t>
        </is>
      </c>
      <c r="B3077" s="5" t="inlineStr">
        <is>
          <t>PL · Kraków</t>
        </is>
      </c>
      <c r="C3077" s="5" t="inlineStr">
        <is>
          <t>PL</t>
        </is>
      </c>
      <c r="D3077" s="5" t="inlineStr">
        <is>
          <t>Krakow</t>
        </is>
      </c>
      <c r="E3077" s="5" t="inlineStr">
        <is>
          <t>Customer Service</t>
        </is>
      </c>
      <c r="F3077" s="5" t="inlineStr">
        <is>
          <t>L1</t>
        </is>
      </c>
      <c r="G3077" s="5" t="inlineStr">
        <is>
          <t>Customer Service L1</t>
        </is>
      </c>
      <c r="H3077" s="5" t="inlineStr">
        <is>
          <t>F</t>
        </is>
      </c>
      <c r="I3077" s="5" t="inlineStr">
        <is>
          <t>Permanent</t>
        </is>
      </c>
      <c r="J3077" s="5" t="inlineStr">
        <is>
          <t>Onsite</t>
        </is>
      </c>
      <c r="K3077" s="5" t="n">
        <v>0.8</v>
      </c>
      <c r="L3077" s="5" t="n">
        <v>32</v>
      </c>
      <c r="M3077" s="5" t="n">
        <v>4</v>
      </c>
      <c r="N3077" s="41" t="n">
        <v>14640</v>
      </c>
      <c r="O3077" s="41" t="n">
        <v>0</v>
      </c>
      <c r="P3077" s="41" t="n">
        <v>0</v>
      </c>
      <c r="Q3077" s="41" t="n">
        <v>672</v>
      </c>
      <c r="R3077" s="41" t="n">
        <v>0</v>
      </c>
      <c r="S3077" s="28">
        <f>L3077*Settings!$C$7</f>
        <v/>
      </c>
      <c r="T3077" s="34">
        <f>O3077+P3077+Q3077+R3077</f>
        <v/>
      </c>
      <c r="U3077" s="34">
        <f>N3077+T3077</f>
        <v/>
      </c>
      <c r="V3077" s="33">
        <f>N3077/S3077</f>
        <v/>
      </c>
      <c r="W3077" s="33">
        <f>T3077/S3077</f>
        <v/>
      </c>
      <c r="X3077" s="33">
        <f>U3077/S3077</f>
        <v/>
      </c>
      <c r="Y3077" s="4">
        <f>IF(T3077&gt;0,1,0)</f>
        <v/>
      </c>
      <c r="Z3077" s="4">
        <f>INDEX('Job Evaluation'!$I$5:$I$40,MATCH(G3077,'Job Evaluation'!$A$5:$A$40,0))</f>
        <v/>
      </c>
      <c r="AA3077" s="4">
        <f>SUMPRODUCT(($C$2:$C$3444=C3077)*($X$2:$X$3444&lt;X3077))+SUMPRODUCT(($C$2:C3077=C3077)*($X$2:X3077=X3077))</f>
        <v/>
      </c>
      <c r="AB3077" s="4">
        <f>MIN(4,INT((AA3077-1)*4/COUNTIF($C$2:$C$3444,C3077))+1)</f>
        <v/>
      </c>
    </row>
    <row r="3078">
      <c r="A3078" s="5" t="inlineStr">
        <is>
          <t>W03576</t>
        </is>
      </c>
      <c r="B3078" s="5" t="inlineStr">
        <is>
          <t>ES · Barcelona</t>
        </is>
      </c>
      <c r="C3078" s="5" t="inlineStr">
        <is>
          <t>ES</t>
        </is>
      </c>
      <c r="D3078" s="5" t="inlineStr">
        <is>
          <t>Barcelona</t>
        </is>
      </c>
      <c r="E3078" s="5" t="inlineStr">
        <is>
          <t>Operations</t>
        </is>
      </c>
      <c r="F3078" s="5" t="inlineStr">
        <is>
          <t>L3</t>
        </is>
      </c>
      <c r="G3078" s="5" t="inlineStr">
        <is>
          <t>Operations L3</t>
        </is>
      </c>
      <c r="H3078" s="5" t="inlineStr">
        <is>
          <t>M</t>
        </is>
      </c>
      <c r="I3078" s="5" t="inlineStr">
        <is>
          <t>Permanent</t>
        </is>
      </c>
      <c r="J3078" s="5" t="inlineStr">
        <is>
          <t>Hybrid</t>
        </is>
      </c>
      <c r="K3078" s="5" t="n">
        <v>1</v>
      </c>
      <c r="L3078" s="5" t="n">
        <v>40</v>
      </c>
      <c r="M3078" s="5" t="n">
        <v>3</v>
      </c>
      <c r="N3078" s="41" t="n">
        <v>40250</v>
      </c>
      <c r="O3078" s="41" t="n">
        <v>1890</v>
      </c>
      <c r="P3078" s="41" t="n">
        <v>0</v>
      </c>
      <c r="Q3078" s="41" t="n">
        <v>0</v>
      </c>
      <c r="R3078" s="41" t="n">
        <v>0</v>
      </c>
      <c r="S3078" s="28">
        <f>L3078*Settings!$C$7</f>
        <v/>
      </c>
      <c r="T3078" s="34">
        <f>O3078+P3078+Q3078+R3078</f>
        <v/>
      </c>
      <c r="U3078" s="34">
        <f>N3078+T3078</f>
        <v/>
      </c>
      <c r="V3078" s="33">
        <f>N3078/S3078</f>
        <v/>
      </c>
      <c r="W3078" s="33">
        <f>T3078/S3078</f>
        <v/>
      </c>
      <c r="X3078" s="33">
        <f>U3078/S3078</f>
        <v/>
      </c>
      <c r="Y3078" s="4">
        <f>IF(T3078&gt;0,1,0)</f>
        <v/>
      </c>
      <c r="Z3078" s="4">
        <f>INDEX('Job Evaluation'!$I$5:$I$40,MATCH(G3078,'Job Evaluation'!$A$5:$A$40,0))</f>
        <v/>
      </c>
      <c r="AA3078" s="4">
        <f>SUMPRODUCT(($C$2:$C$3444=C3078)*($X$2:$X$3444&lt;X3078))+SUMPRODUCT(($C$2:C3078=C3078)*($X$2:X3078=X3078))</f>
        <v/>
      </c>
      <c r="AB3078" s="4">
        <f>MIN(4,INT((AA3078-1)*4/COUNTIF($C$2:$C$3444,C3078))+1)</f>
        <v/>
      </c>
    </row>
    <row r="3079">
      <c r="A3079" s="5" t="inlineStr">
        <is>
          <t>W03577</t>
        </is>
      </c>
      <c r="B3079" s="5" t="inlineStr">
        <is>
          <t>PL · Kraków</t>
        </is>
      </c>
      <c r="C3079" s="5" t="inlineStr">
        <is>
          <t>PL</t>
        </is>
      </c>
      <c r="D3079" s="5" t="inlineStr">
        <is>
          <t>Krakow</t>
        </is>
      </c>
      <c r="E3079" s="5" t="inlineStr">
        <is>
          <t>Sales</t>
        </is>
      </c>
      <c r="F3079" s="5" t="inlineStr">
        <is>
          <t>L1</t>
        </is>
      </c>
      <c r="G3079" s="5" t="inlineStr">
        <is>
          <t>Sales L1</t>
        </is>
      </c>
      <c r="H3079" s="5" t="inlineStr">
        <is>
          <t>F</t>
        </is>
      </c>
      <c r="I3079" s="5" t="inlineStr">
        <is>
          <t>Permanent</t>
        </is>
      </c>
      <c r="J3079" s="5" t="inlineStr">
        <is>
          <t>Hybrid</t>
        </is>
      </c>
      <c r="K3079" s="5" t="n">
        <v>1</v>
      </c>
      <c r="L3079" s="5" t="n">
        <v>40</v>
      </c>
      <c r="M3079" s="5" t="n">
        <v>5</v>
      </c>
      <c r="N3079" s="41" t="n">
        <v>24650</v>
      </c>
      <c r="O3079" s="41" t="n">
        <v>0</v>
      </c>
      <c r="P3079" s="41" t="n">
        <v>2950</v>
      </c>
      <c r="Q3079" s="41" t="n">
        <v>0</v>
      </c>
      <c r="R3079" s="41" t="n">
        <v>0</v>
      </c>
      <c r="S3079" s="28">
        <f>L3079*Settings!$C$7</f>
        <v/>
      </c>
      <c r="T3079" s="34">
        <f>O3079+P3079+Q3079+R3079</f>
        <v/>
      </c>
      <c r="U3079" s="34">
        <f>N3079+T3079</f>
        <v/>
      </c>
      <c r="V3079" s="33">
        <f>N3079/S3079</f>
        <v/>
      </c>
      <c r="W3079" s="33">
        <f>T3079/S3079</f>
        <v/>
      </c>
      <c r="X3079" s="33">
        <f>U3079/S3079</f>
        <v/>
      </c>
      <c r="Y3079" s="4">
        <f>IF(T3079&gt;0,1,0)</f>
        <v/>
      </c>
      <c r="Z3079" s="4">
        <f>INDEX('Job Evaluation'!$I$5:$I$40,MATCH(G3079,'Job Evaluation'!$A$5:$A$40,0))</f>
        <v/>
      </c>
      <c r="AA3079" s="4">
        <f>SUMPRODUCT(($C$2:$C$3444=C3079)*($X$2:$X$3444&lt;X3079))+SUMPRODUCT(($C$2:C3079=C3079)*($X$2:X3079=X3079))</f>
        <v/>
      </c>
      <c r="AB3079" s="4">
        <f>MIN(4,INT((AA3079-1)*4/COUNTIF($C$2:$C$3444,C3079))+1)</f>
        <v/>
      </c>
    </row>
    <row r="3080">
      <c r="A3080" s="5" t="inlineStr">
        <is>
          <t>W03578</t>
        </is>
      </c>
      <c r="B3080" s="5" t="inlineStr">
        <is>
          <t>PL · Kraków</t>
        </is>
      </c>
      <c r="C3080" s="5" t="inlineStr">
        <is>
          <t>PL</t>
        </is>
      </c>
      <c r="D3080" s="5" t="inlineStr">
        <is>
          <t>Krakow</t>
        </is>
      </c>
      <c r="E3080" s="5" t="inlineStr">
        <is>
          <t>Customer Service</t>
        </is>
      </c>
      <c r="F3080" s="5" t="inlineStr">
        <is>
          <t>L2</t>
        </is>
      </c>
      <c r="G3080" s="5" t="inlineStr">
        <is>
          <t>Customer Service L2</t>
        </is>
      </c>
      <c r="H3080" s="5" t="inlineStr">
        <is>
          <t>M</t>
        </is>
      </c>
      <c r="I3080" s="5" t="inlineStr">
        <is>
          <t>Permanent</t>
        </is>
      </c>
      <c r="J3080" s="5" t="inlineStr">
        <is>
          <t>Onsite</t>
        </is>
      </c>
      <c r="K3080" s="5" t="n">
        <v>1</v>
      </c>
      <c r="L3080" s="5" t="n">
        <v>40</v>
      </c>
      <c r="M3080" s="5" t="n">
        <v>3</v>
      </c>
      <c r="N3080" s="41" t="n">
        <v>26300</v>
      </c>
      <c r="O3080" s="41" t="n">
        <v>0</v>
      </c>
      <c r="P3080" s="41" t="n">
        <v>0</v>
      </c>
      <c r="Q3080" s="41" t="n">
        <v>840</v>
      </c>
      <c r="R3080" s="41" t="n">
        <v>0</v>
      </c>
      <c r="S3080" s="28">
        <f>L3080*Settings!$C$7</f>
        <v/>
      </c>
      <c r="T3080" s="34">
        <f>O3080+P3080+Q3080+R3080</f>
        <v/>
      </c>
      <c r="U3080" s="34">
        <f>N3080+T3080</f>
        <v/>
      </c>
      <c r="V3080" s="33">
        <f>N3080/S3080</f>
        <v/>
      </c>
      <c r="W3080" s="33">
        <f>T3080/S3080</f>
        <v/>
      </c>
      <c r="X3080" s="33">
        <f>U3080/S3080</f>
        <v/>
      </c>
      <c r="Y3080" s="4">
        <f>IF(T3080&gt;0,1,0)</f>
        <v/>
      </c>
      <c r="Z3080" s="4">
        <f>INDEX('Job Evaluation'!$I$5:$I$40,MATCH(G3080,'Job Evaluation'!$A$5:$A$40,0))</f>
        <v/>
      </c>
      <c r="AA3080" s="4">
        <f>SUMPRODUCT(($C$2:$C$3444=C3080)*($X$2:$X$3444&lt;X3080))+SUMPRODUCT(($C$2:C3080=C3080)*($X$2:X3080=X3080))</f>
        <v/>
      </c>
      <c r="AB3080" s="4">
        <f>MIN(4,INT((AA3080-1)*4/COUNTIF($C$2:$C$3444,C3080))+1)</f>
        <v/>
      </c>
    </row>
    <row r="3081">
      <c r="A3081" s="5" t="inlineStr">
        <is>
          <t>W03579</t>
        </is>
      </c>
      <c r="B3081" s="5" t="inlineStr">
        <is>
          <t>IT · Milan</t>
        </is>
      </c>
      <c r="C3081" s="5" t="inlineStr">
        <is>
          <t>IT</t>
        </is>
      </c>
      <c r="D3081" s="5" t="inlineStr">
        <is>
          <t>Milan</t>
        </is>
      </c>
      <c r="E3081" s="5" t="inlineStr">
        <is>
          <t>Operations</t>
        </is>
      </c>
      <c r="F3081" s="5" t="inlineStr">
        <is>
          <t>L1</t>
        </is>
      </c>
      <c r="G3081" s="5" t="inlineStr">
        <is>
          <t>Operations L1</t>
        </is>
      </c>
      <c r="H3081" s="5" t="inlineStr">
        <is>
          <t>F</t>
        </is>
      </c>
      <c r="I3081" s="5" t="inlineStr">
        <is>
          <t>Fixed-term</t>
        </is>
      </c>
      <c r="J3081" s="5" t="inlineStr">
        <is>
          <t>Hybrid</t>
        </is>
      </c>
      <c r="K3081" s="5" t="n">
        <v>1</v>
      </c>
      <c r="L3081" s="5" t="n">
        <v>40</v>
      </c>
      <c r="M3081" s="5" t="n">
        <v>3</v>
      </c>
      <c r="N3081" s="41" t="n">
        <v>21700</v>
      </c>
      <c r="O3081" s="41" t="n">
        <v>0</v>
      </c>
      <c r="P3081" s="41" t="n">
        <v>0</v>
      </c>
      <c r="Q3081" s="41" t="n">
        <v>0</v>
      </c>
      <c r="R3081" s="41" t="n">
        <v>0</v>
      </c>
      <c r="S3081" s="28">
        <f>L3081*Settings!$C$7</f>
        <v/>
      </c>
      <c r="T3081" s="34">
        <f>O3081+P3081+Q3081+R3081</f>
        <v/>
      </c>
      <c r="U3081" s="34">
        <f>N3081+T3081</f>
        <v/>
      </c>
      <c r="V3081" s="33">
        <f>N3081/S3081</f>
        <v/>
      </c>
      <c r="W3081" s="33">
        <f>T3081/S3081</f>
        <v/>
      </c>
      <c r="X3081" s="33">
        <f>U3081/S3081</f>
        <v/>
      </c>
      <c r="Y3081" s="4">
        <f>IF(T3081&gt;0,1,0)</f>
        <v/>
      </c>
      <c r="Z3081" s="4">
        <f>INDEX('Job Evaluation'!$I$5:$I$40,MATCH(G3081,'Job Evaluation'!$A$5:$A$40,0))</f>
        <v/>
      </c>
      <c r="AA3081" s="4">
        <f>SUMPRODUCT(($C$2:$C$3444=C3081)*($X$2:$X$3444&lt;X3081))+SUMPRODUCT(($C$2:C3081=C3081)*($X$2:X3081=X3081))</f>
        <v/>
      </c>
      <c r="AB3081" s="4">
        <f>MIN(4,INT((AA3081-1)*4/COUNTIF($C$2:$C$3444,C3081))+1)</f>
        <v/>
      </c>
    </row>
    <row r="3082">
      <c r="A3082" s="5" t="inlineStr">
        <is>
          <t>W03580</t>
        </is>
      </c>
      <c r="B3082" s="5" t="inlineStr">
        <is>
          <t>ES · Barcelona</t>
        </is>
      </c>
      <c r="C3082" s="5" t="inlineStr">
        <is>
          <t>ES</t>
        </is>
      </c>
      <c r="D3082" s="5" t="inlineStr">
        <is>
          <t>Barcelona</t>
        </is>
      </c>
      <c r="E3082" s="5" t="inlineStr">
        <is>
          <t>Operations</t>
        </is>
      </c>
      <c r="F3082" s="5" t="inlineStr">
        <is>
          <t>L1</t>
        </is>
      </c>
      <c r="G3082" s="5" t="inlineStr">
        <is>
          <t>Operations L1</t>
        </is>
      </c>
      <c r="H3082" s="5" t="inlineStr">
        <is>
          <t>F</t>
        </is>
      </c>
      <c r="I3082" s="5" t="inlineStr">
        <is>
          <t>Permanent</t>
        </is>
      </c>
      <c r="J3082" s="5" t="inlineStr">
        <is>
          <t>Remote</t>
        </is>
      </c>
      <c r="K3082" s="5" t="n">
        <v>1</v>
      </c>
      <c r="L3082" s="5" t="n">
        <v>40</v>
      </c>
      <c r="M3082" s="5" t="n">
        <v>3</v>
      </c>
      <c r="N3082" s="41" t="n">
        <v>25450</v>
      </c>
      <c r="O3082" s="41" t="n">
        <v>0</v>
      </c>
      <c r="P3082" s="41" t="n">
        <v>0</v>
      </c>
      <c r="Q3082" s="41" t="n">
        <v>0</v>
      </c>
      <c r="R3082" s="41" t="n">
        <v>0</v>
      </c>
      <c r="S3082" s="28">
        <f>L3082*Settings!$C$7</f>
        <v/>
      </c>
      <c r="T3082" s="34">
        <f>O3082+P3082+Q3082+R3082</f>
        <v/>
      </c>
      <c r="U3082" s="34">
        <f>N3082+T3082</f>
        <v/>
      </c>
      <c r="V3082" s="33">
        <f>N3082/S3082</f>
        <v/>
      </c>
      <c r="W3082" s="33">
        <f>T3082/S3082</f>
        <v/>
      </c>
      <c r="X3082" s="33">
        <f>U3082/S3082</f>
        <v/>
      </c>
      <c r="Y3082" s="4">
        <f>IF(T3082&gt;0,1,0)</f>
        <v/>
      </c>
      <c r="Z3082" s="4">
        <f>INDEX('Job Evaluation'!$I$5:$I$40,MATCH(G3082,'Job Evaluation'!$A$5:$A$40,0))</f>
        <v/>
      </c>
      <c r="AA3082" s="4">
        <f>SUMPRODUCT(($C$2:$C$3444=C3082)*($X$2:$X$3444&lt;X3082))+SUMPRODUCT(($C$2:C3082=C3082)*($X$2:X3082=X3082))</f>
        <v/>
      </c>
      <c r="AB3082" s="4">
        <f>MIN(4,INT((AA3082-1)*4/COUNTIF($C$2:$C$3444,C3082))+1)</f>
        <v/>
      </c>
    </row>
    <row r="3083">
      <c r="A3083" s="5" t="inlineStr">
        <is>
          <t>W03582</t>
        </is>
      </c>
      <c r="B3083" s="5" t="inlineStr">
        <is>
          <t>PL · Kraków</t>
        </is>
      </c>
      <c r="C3083" s="5" t="inlineStr">
        <is>
          <t>PL</t>
        </is>
      </c>
      <c r="D3083" s="5" t="inlineStr">
        <is>
          <t>Krakow</t>
        </is>
      </c>
      <c r="E3083" s="5" t="inlineStr">
        <is>
          <t>Customer Service</t>
        </is>
      </c>
      <c r="F3083" s="5" t="inlineStr">
        <is>
          <t>L6</t>
        </is>
      </c>
      <c r="G3083" s="5" t="inlineStr">
        <is>
          <t>Customer Service L6</t>
        </is>
      </c>
      <c r="H3083" s="5" t="inlineStr">
        <is>
          <t>M</t>
        </is>
      </c>
      <c r="I3083" s="5" t="inlineStr">
        <is>
          <t>Fixed-term</t>
        </is>
      </c>
      <c r="J3083" s="5" t="inlineStr">
        <is>
          <t>Hybrid</t>
        </is>
      </c>
      <c r="K3083" s="5" t="n">
        <v>1</v>
      </c>
      <c r="L3083" s="5" t="n">
        <v>40</v>
      </c>
      <c r="M3083" s="5" t="n">
        <v>4</v>
      </c>
      <c r="N3083" s="41" t="n">
        <v>82850</v>
      </c>
      <c r="O3083" s="41" t="n">
        <v>21670</v>
      </c>
      <c r="P3083" s="41" t="n">
        <v>0</v>
      </c>
      <c r="Q3083" s="41" t="n">
        <v>0</v>
      </c>
      <c r="R3083" s="41" t="n">
        <v>4200</v>
      </c>
      <c r="S3083" s="28">
        <f>L3083*Settings!$C$7</f>
        <v/>
      </c>
      <c r="T3083" s="34">
        <f>O3083+P3083+Q3083+R3083</f>
        <v/>
      </c>
      <c r="U3083" s="34">
        <f>N3083+T3083</f>
        <v/>
      </c>
      <c r="V3083" s="33">
        <f>N3083/S3083</f>
        <v/>
      </c>
      <c r="W3083" s="33">
        <f>T3083/S3083</f>
        <v/>
      </c>
      <c r="X3083" s="33">
        <f>U3083/S3083</f>
        <v/>
      </c>
      <c r="Y3083" s="4">
        <f>IF(T3083&gt;0,1,0)</f>
        <v/>
      </c>
      <c r="Z3083" s="4">
        <f>INDEX('Job Evaluation'!$I$5:$I$40,MATCH(G3083,'Job Evaluation'!$A$5:$A$40,0))</f>
        <v/>
      </c>
      <c r="AA3083" s="4">
        <f>SUMPRODUCT(($C$2:$C$3444=C3083)*($X$2:$X$3444&lt;X3083))+SUMPRODUCT(($C$2:C3083=C3083)*($X$2:X3083=X3083))</f>
        <v/>
      </c>
      <c r="AB3083" s="4">
        <f>MIN(4,INT((AA3083-1)*4/COUNTIF($C$2:$C$3444,C3083))+1)</f>
        <v/>
      </c>
    </row>
    <row r="3084">
      <c r="A3084" s="5" t="inlineStr">
        <is>
          <t>W03583</t>
        </is>
      </c>
      <c r="B3084" s="5" t="inlineStr">
        <is>
          <t>DE · Munich</t>
        </is>
      </c>
      <c r="C3084" s="5" t="inlineStr">
        <is>
          <t>DE</t>
        </is>
      </c>
      <c r="D3084" s="5" t="inlineStr">
        <is>
          <t>Munich</t>
        </is>
      </c>
      <c r="E3084" s="5" t="inlineStr">
        <is>
          <t>Customer Service</t>
        </is>
      </c>
      <c r="F3084" s="5" t="inlineStr">
        <is>
          <t>L2</t>
        </is>
      </c>
      <c r="G3084" s="5" t="inlineStr">
        <is>
          <t>Customer Service L2</t>
        </is>
      </c>
      <c r="H3084" s="5" t="inlineStr">
        <is>
          <t>M</t>
        </is>
      </c>
      <c r="I3084" s="5" t="inlineStr">
        <is>
          <t>Permanent</t>
        </is>
      </c>
      <c r="J3084" s="5" t="inlineStr">
        <is>
          <t>Onsite</t>
        </is>
      </c>
      <c r="K3084" s="5" t="n">
        <v>1</v>
      </c>
      <c r="L3084" s="5" t="n">
        <v>40</v>
      </c>
      <c r="M3084" s="5" t="n">
        <v>3</v>
      </c>
      <c r="N3084" s="41" t="n">
        <v>41750</v>
      </c>
      <c r="O3084" s="41" t="n">
        <v>0</v>
      </c>
      <c r="P3084" s="41" t="n">
        <v>0</v>
      </c>
      <c r="Q3084" s="41" t="n">
        <v>1800</v>
      </c>
      <c r="R3084" s="41" t="n">
        <v>0</v>
      </c>
      <c r="S3084" s="28">
        <f>L3084*Settings!$C$7</f>
        <v/>
      </c>
      <c r="T3084" s="34">
        <f>O3084+P3084+Q3084+R3084</f>
        <v/>
      </c>
      <c r="U3084" s="34">
        <f>N3084+T3084</f>
        <v/>
      </c>
      <c r="V3084" s="33">
        <f>N3084/S3084</f>
        <v/>
      </c>
      <c r="W3084" s="33">
        <f>T3084/S3084</f>
        <v/>
      </c>
      <c r="X3084" s="33">
        <f>U3084/S3084</f>
        <v/>
      </c>
      <c r="Y3084" s="4">
        <f>IF(T3084&gt;0,1,0)</f>
        <v/>
      </c>
      <c r="Z3084" s="4">
        <f>INDEX('Job Evaluation'!$I$5:$I$40,MATCH(G3084,'Job Evaluation'!$A$5:$A$40,0))</f>
        <v/>
      </c>
      <c r="AA3084" s="4">
        <f>SUMPRODUCT(($C$2:$C$3444=C3084)*($X$2:$X$3444&lt;X3084))+SUMPRODUCT(($C$2:C3084=C3084)*($X$2:X3084=X3084))</f>
        <v/>
      </c>
      <c r="AB3084" s="4">
        <f>MIN(4,INT((AA3084-1)*4/COUNTIF($C$2:$C$3444,C3084))+1)</f>
        <v/>
      </c>
    </row>
    <row r="3085">
      <c r="A3085" s="5" t="inlineStr">
        <is>
          <t>W03584</t>
        </is>
      </c>
      <c r="B3085" s="5" t="inlineStr">
        <is>
          <t>IT · Milan</t>
        </is>
      </c>
      <c r="C3085" s="5" t="inlineStr">
        <is>
          <t>IT</t>
        </is>
      </c>
      <c r="D3085" s="5" t="inlineStr">
        <is>
          <t>Milan</t>
        </is>
      </c>
      <c r="E3085" s="5" t="inlineStr">
        <is>
          <t>Operations</t>
        </is>
      </c>
      <c r="F3085" s="5" t="inlineStr">
        <is>
          <t>L5</t>
        </is>
      </c>
      <c r="G3085" s="5" t="inlineStr">
        <is>
          <t>Operations L5</t>
        </is>
      </c>
      <c r="H3085" s="5" t="inlineStr">
        <is>
          <t>M</t>
        </is>
      </c>
      <c r="I3085" s="5" t="inlineStr">
        <is>
          <t>Permanent</t>
        </is>
      </c>
      <c r="J3085" s="5" t="inlineStr">
        <is>
          <t>Remote</t>
        </is>
      </c>
      <c r="K3085" s="5" t="n">
        <v>1</v>
      </c>
      <c r="L3085" s="5" t="n">
        <v>40</v>
      </c>
      <c r="M3085" s="5" t="n">
        <v>2</v>
      </c>
      <c r="N3085" s="41" t="n">
        <v>68050</v>
      </c>
      <c r="O3085" s="41" t="n">
        <v>3870</v>
      </c>
      <c r="P3085" s="41" t="n">
        <v>0</v>
      </c>
      <c r="Q3085" s="41" t="n">
        <v>0</v>
      </c>
      <c r="R3085" s="41" t="n">
        <v>6000</v>
      </c>
      <c r="S3085" s="28">
        <f>L3085*Settings!$C$7</f>
        <v/>
      </c>
      <c r="T3085" s="34">
        <f>O3085+P3085+Q3085+R3085</f>
        <v/>
      </c>
      <c r="U3085" s="34">
        <f>N3085+T3085</f>
        <v/>
      </c>
      <c r="V3085" s="33">
        <f>N3085/S3085</f>
        <v/>
      </c>
      <c r="W3085" s="33">
        <f>T3085/S3085</f>
        <v/>
      </c>
      <c r="X3085" s="33">
        <f>U3085/S3085</f>
        <v/>
      </c>
      <c r="Y3085" s="4">
        <f>IF(T3085&gt;0,1,0)</f>
        <v/>
      </c>
      <c r="Z3085" s="4">
        <f>INDEX('Job Evaluation'!$I$5:$I$40,MATCH(G3085,'Job Evaluation'!$A$5:$A$40,0))</f>
        <v/>
      </c>
      <c r="AA3085" s="4">
        <f>SUMPRODUCT(($C$2:$C$3444=C3085)*($X$2:$X$3444&lt;X3085))+SUMPRODUCT(($C$2:C3085=C3085)*($X$2:X3085=X3085))</f>
        <v/>
      </c>
      <c r="AB3085" s="4">
        <f>MIN(4,INT((AA3085-1)*4/COUNTIF($C$2:$C$3444,C3085))+1)</f>
        <v/>
      </c>
    </row>
    <row r="3086">
      <c r="A3086" s="5" t="inlineStr">
        <is>
          <t>W03585</t>
        </is>
      </c>
      <c r="B3086" s="5" t="inlineStr">
        <is>
          <t>PL · Kraków</t>
        </is>
      </c>
      <c r="C3086" s="5" t="inlineStr">
        <is>
          <t>PL</t>
        </is>
      </c>
      <c r="D3086" s="5" t="inlineStr">
        <is>
          <t>Krakow</t>
        </is>
      </c>
      <c r="E3086" s="5" t="inlineStr">
        <is>
          <t>Operations</t>
        </is>
      </c>
      <c r="F3086" s="5" t="inlineStr">
        <is>
          <t>L2</t>
        </is>
      </c>
      <c r="G3086" s="5" t="inlineStr">
        <is>
          <t>Operations L2</t>
        </is>
      </c>
      <c r="H3086" s="5" t="inlineStr">
        <is>
          <t>M</t>
        </is>
      </c>
      <c r="I3086" s="5" t="inlineStr">
        <is>
          <t>Permanent</t>
        </is>
      </c>
      <c r="J3086" s="5" t="inlineStr">
        <is>
          <t>Hybrid</t>
        </is>
      </c>
      <c r="K3086" s="5" t="n">
        <v>1</v>
      </c>
      <c r="L3086" s="5" t="n">
        <v>40</v>
      </c>
      <c r="M3086" s="5" t="n">
        <v>2</v>
      </c>
      <c r="N3086" s="41" t="n">
        <v>23500</v>
      </c>
      <c r="O3086" s="41" t="n">
        <v>0</v>
      </c>
      <c r="P3086" s="41" t="n">
        <v>0</v>
      </c>
      <c r="Q3086" s="41" t="n">
        <v>0</v>
      </c>
      <c r="R3086" s="41" t="n">
        <v>0</v>
      </c>
      <c r="S3086" s="28">
        <f>L3086*Settings!$C$7</f>
        <v/>
      </c>
      <c r="T3086" s="34">
        <f>O3086+P3086+Q3086+R3086</f>
        <v/>
      </c>
      <c r="U3086" s="34">
        <f>N3086+T3086</f>
        <v/>
      </c>
      <c r="V3086" s="33">
        <f>N3086/S3086</f>
        <v/>
      </c>
      <c r="W3086" s="33">
        <f>T3086/S3086</f>
        <v/>
      </c>
      <c r="X3086" s="33">
        <f>U3086/S3086</f>
        <v/>
      </c>
      <c r="Y3086" s="4">
        <f>IF(T3086&gt;0,1,0)</f>
        <v/>
      </c>
      <c r="Z3086" s="4">
        <f>INDEX('Job Evaluation'!$I$5:$I$40,MATCH(G3086,'Job Evaluation'!$A$5:$A$40,0))</f>
        <v/>
      </c>
      <c r="AA3086" s="4">
        <f>SUMPRODUCT(($C$2:$C$3444=C3086)*($X$2:$X$3444&lt;X3086))+SUMPRODUCT(($C$2:C3086=C3086)*($X$2:X3086=X3086))</f>
        <v/>
      </c>
      <c r="AB3086" s="4">
        <f>MIN(4,INT((AA3086-1)*4/COUNTIF($C$2:$C$3444,C3086))+1)</f>
        <v/>
      </c>
    </row>
    <row r="3087">
      <c r="A3087" s="5" t="inlineStr">
        <is>
          <t>W03586</t>
        </is>
      </c>
      <c r="B3087" s="5" t="inlineStr">
        <is>
          <t>ES · Barcelona</t>
        </is>
      </c>
      <c r="C3087" s="5" t="inlineStr">
        <is>
          <t>ES</t>
        </is>
      </c>
      <c r="D3087" s="5" t="inlineStr">
        <is>
          <t>Barcelona</t>
        </is>
      </c>
      <c r="E3087" s="5" t="inlineStr">
        <is>
          <t>HR</t>
        </is>
      </c>
      <c r="F3087" s="5" t="inlineStr">
        <is>
          <t>L5</t>
        </is>
      </c>
      <c r="G3087" s="5" t="inlineStr">
        <is>
          <t>HR L5</t>
        </is>
      </c>
      <c r="H3087" s="5" t="inlineStr">
        <is>
          <t>M</t>
        </is>
      </c>
      <c r="I3087" s="5" t="inlineStr">
        <is>
          <t>Fixed-term</t>
        </is>
      </c>
      <c r="J3087" s="5" t="inlineStr">
        <is>
          <t>Hybrid</t>
        </is>
      </c>
      <c r="K3087" s="5" t="n">
        <v>1</v>
      </c>
      <c r="L3087" s="5" t="n">
        <v>40</v>
      </c>
      <c r="M3087" s="5" t="n">
        <v>2</v>
      </c>
      <c r="N3087" s="41" t="n">
        <v>72150</v>
      </c>
      <c r="O3087" s="41" t="n">
        <v>3760</v>
      </c>
      <c r="P3087" s="41" t="n">
        <v>0</v>
      </c>
      <c r="Q3087" s="41" t="n">
        <v>0</v>
      </c>
      <c r="R3087" s="41" t="n">
        <v>5400</v>
      </c>
      <c r="S3087" s="28">
        <f>L3087*Settings!$C$7</f>
        <v/>
      </c>
      <c r="T3087" s="34">
        <f>O3087+P3087+Q3087+R3087</f>
        <v/>
      </c>
      <c r="U3087" s="34">
        <f>N3087+T3087</f>
        <v/>
      </c>
      <c r="V3087" s="33">
        <f>N3087/S3087</f>
        <v/>
      </c>
      <c r="W3087" s="33">
        <f>T3087/S3087</f>
        <v/>
      </c>
      <c r="X3087" s="33">
        <f>U3087/S3087</f>
        <v/>
      </c>
      <c r="Y3087" s="4">
        <f>IF(T3087&gt;0,1,0)</f>
        <v/>
      </c>
      <c r="Z3087" s="4">
        <f>INDEX('Job Evaluation'!$I$5:$I$40,MATCH(G3087,'Job Evaluation'!$A$5:$A$40,0))</f>
        <v/>
      </c>
      <c r="AA3087" s="4">
        <f>SUMPRODUCT(($C$2:$C$3444=C3087)*($X$2:$X$3444&lt;X3087))+SUMPRODUCT(($C$2:C3087=C3087)*($X$2:X3087=X3087))</f>
        <v/>
      </c>
      <c r="AB3087" s="4">
        <f>MIN(4,INT((AA3087-1)*4/COUNTIF($C$2:$C$3444,C3087))+1)</f>
        <v/>
      </c>
    </row>
    <row r="3088">
      <c r="A3088" s="5" t="inlineStr">
        <is>
          <t>W03587</t>
        </is>
      </c>
      <c r="B3088" s="5" t="inlineStr">
        <is>
          <t>PL · Kraków</t>
        </is>
      </c>
      <c r="C3088" s="5" t="inlineStr">
        <is>
          <t>PL</t>
        </is>
      </c>
      <c r="D3088" s="5" t="inlineStr">
        <is>
          <t>Krakow</t>
        </is>
      </c>
      <c r="E3088" s="5" t="inlineStr">
        <is>
          <t>Tech</t>
        </is>
      </c>
      <c r="F3088" s="5" t="inlineStr">
        <is>
          <t>L3</t>
        </is>
      </c>
      <c r="G3088" s="5" t="inlineStr">
        <is>
          <t>Tech L3</t>
        </is>
      </c>
      <c r="H3088" s="5" t="inlineStr">
        <is>
          <t>F</t>
        </is>
      </c>
      <c r="I3088" s="5" t="inlineStr">
        <is>
          <t>Permanent</t>
        </is>
      </c>
      <c r="J3088" s="5" t="inlineStr">
        <is>
          <t>Onsite</t>
        </is>
      </c>
      <c r="K3088" s="5" t="n">
        <v>1</v>
      </c>
      <c r="L3088" s="5" t="n">
        <v>40</v>
      </c>
      <c r="M3088" s="5" t="n">
        <v>3</v>
      </c>
      <c r="N3088" s="41" t="n">
        <v>40400</v>
      </c>
      <c r="O3088" s="41" t="n">
        <v>2120</v>
      </c>
      <c r="P3088" s="41" t="n">
        <v>0</v>
      </c>
      <c r="Q3088" s="41" t="n">
        <v>0</v>
      </c>
      <c r="R3088" s="41" t="n">
        <v>0</v>
      </c>
      <c r="S3088" s="28">
        <f>L3088*Settings!$C$7</f>
        <v/>
      </c>
      <c r="T3088" s="34">
        <f>O3088+P3088+Q3088+R3088</f>
        <v/>
      </c>
      <c r="U3088" s="34">
        <f>N3088+T3088</f>
        <v/>
      </c>
      <c r="V3088" s="33">
        <f>N3088/S3088</f>
        <v/>
      </c>
      <c r="W3088" s="33">
        <f>T3088/S3088</f>
        <v/>
      </c>
      <c r="X3088" s="33">
        <f>U3088/S3088</f>
        <v/>
      </c>
      <c r="Y3088" s="4">
        <f>IF(T3088&gt;0,1,0)</f>
        <v/>
      </c>
      <c r="Z3088" s="4">
        <f>INDEX('Job Evaluation'!$I$5:$I$40,MATCH(G3088,'Job Evaluation'!$A$5:$A$40,0))</f>
        <v/>
      </c>
      <c r="AA3088" s="4">
        <f>SUMPRODUCT(($C$2:$C$3444=C3088)*($X$2:$X$3444&lt;X3088))+SUMPRODUCT(($C$2:C3088=C3088)*($X$2:X3088=X3088))</f>
        <v/>
      </c>
      <c r="AB3088" s="4">
        <f>MIN(4,INT((AA3088-1)*4/COUNTIF($C$2:$C$3444,C3088))+1)</f>
        <v/>
      </c>
    </row>
    <row r="3089">
      <c r="A3089" s="5" t="inlineStr">
        <is>
          <t>W03588</t>
        </is>
      </c>
      <c r="B3089" s="5" t="inlineStr">
        <is>
          <t>PL · Kraków</t>
        </is>
      </c>
      <c r="C3089" s="5" t="inlineStr">
        <is>
          <t>PL</t>
        </is>
      </c>
      <c r="D3089" s="5" t="inlineStr">
        <is>
          <t>Krakow</t>
        </is>
      </c>
      <c r="E3089" s="5" t="inlineStr">
        <is>
          <t>Tech</t>
        </is>
      </c>
      <c r="F3089" s="5" t="inlineStr">
        <is>
          <t>L3</t>
        </is>
      </c>
      <c r="G3089" s="5" t="inlineStr">
        <is>
          <t>Tech L3</t>
        </is>
      </c>
      <c r="H3089" s="5" t="inlineStr">
        <is>
          <t>M</t>
        </is>
      </c>
      <c r="I3089" s="5" t="inlineStr">
        <is>
          <t>Permanent</t>
        </is>
      </c>
      <c r="J3089" s="5" t="inlineStr">
        <is>
          <t>Hybrid</t>
        </is>
      </c>
      <c r="K3089" s="5" t="n">
        <v>1</v>
      </c>
      <c r="L3089" s="5" t="n">
        <v>40</v>
      </c>
      <c r="M3089" s="5" t="n">
        <v>3</v>
      </c>
      <c r="N3089" s="41" t="n">
        <v>39700</v>
      </c>
      <c r="O3089" s="41" t="n">
        <v>2000</v>
      </c>
      <c r="P3089" s="41" t="n">
        <v>0</v>
      </c>
      <c r="Q3089" s="41" t="n">
        <v>0</v>
      </c>
      <c r="R3089" s="41" t="n">
        <v>0</v>
      </c>
      <c r="S3089" s="28">
        <f>L3089*Settings!$C$7</f>
        <v/>
      </c>
      <c r="T3089" s="34">
        <f>O3089+P3089+Q3089+R3089</f>
        <v/>
      </c>
      <c r="U3089" s="34">
        <f>N3089+T3089</f>
        <v/>
      </c>
      <c r="V3089" s="33">
        <f>N3089/S3089</f>
        <v/>
      </c>
      <c r="W3089" s="33">
        <f>T3089/S3089</f>
        <v/>
      </c>
      <c r="X3089" s="33">
        <f>U3089/S3089</f>
        <v/>
      </c>
      <c r="Y3089" s="4">
        <f>IF(T3089&gt;0,1,0)</f>
        <v/>
      </c>
      <c r="Z3089" s="4">
        <f>INDEX('Job Evaluation'!$I$5:$I$40,MATCH(G3089,'Job Evaluation'!$A$5:$A$40,0))</f>
        <v/>
      </c>
      <c r="AA3089" s="4">
        <f>SUMPRODUCT(($C$2:$C$3444=C3089)*($X$2:$X$3444&lt;X3089))+SUMPRODUCT(($C$2:C3089=C3089)*($X$2:X3089=X3089))</f>
        <v/>
      </c>
      <c r="AB3089" s="4">
        <f>MIN(4,INT((AA3089-1)*4/COUNTIF($C$2:$C$3444,C3089))+1)</f>
        <v/>
      </c>
    </row>
    <row r="3090">
      <c r="A3090" s="5" t="inlineStr">
        <is>
          <t>W03590</t>
        </is>
      </c>
      <c r="B3090" s="5" t="inlineStr">
        <is>
          <t>IT · Milan</t>
        </is>
      </c>
      <c r="C3090" s="5" t="inlineStr">
        <is>
          <t>IT</t>
        </is>
      </c>
      <c r="D3090" s="5" t="inlineStr">
        <is>
          <t>Milan</t>
        </is>
      </c>
      <c r="E3090" s="5" t="inlineStr">
        <is>
          <t>Customer Service</t>
        </is>
      </c>
      <c r="F3090" s="5" t="inlineStr">
        <is>
          <t>L2</t>
        </is>
      </c>
      <c r="G3090" s="5" t="inlineStr">
        <is>
          <t>Customer Service L2</t>
        </is>
      </c>
      <c r="H3090" s="5" t="inlineStr">
        <is>
          <t>F</t>
        </is>
      </c>
      <c r="I3090" s="5" t="inlineStr">
        <is>
          <t>Permanent</t>
        </is>
      </c>
      <c r="J3090" s="5" t="inlineStr">
        <is>
          <t>Remote</t>
        </is>
      </c>
      <c r="K3090" s="5" t="n">
        <v>1</v>
      </c>
      <c r="L3090" s="5" t="n">
        <v>40</v>
      </c>
      <c r="M3090" s="5" t="n">
        <v>3</v>
      </c>
      <c r="N3090" s="41" t="n">
        <v>28700</v>
      </c>
      <c r="O3090" s="41" t="n">
        <v>0</v>
      </c>
      <c r="P3090" s="41" t="n">
        <v>0</v>
      </c>
      <c r="Q3090" s="41" t="n">
        <v>0</v>
      </c>
      <c r="R3090" s="41" t="n">
        <v>0</v>
      </c>
      <c r="S3090" s="28">
        <f>L3090*Settings!$C$7</f>
        <v/>
      </c>
      <c r="T3090" s="34">
        <f>O3090+P3090+Q3090+R3090</f>
        <v/>
      </c>
      <c r="U3090" s="34">
        <f>N3090+T3090</f>
        <v/>
      </c>
      <c r="V3090" s="33">
        <f>N3090/S3090</f>
        <v/>
      </c>
      <c r="W3090" s="33">
        <f>T3090/S3090</f>
        <v/>
      </c>
      <c r="X3090" s="33">
        <f>U3090/S3090</f>
        <v/>
      </c>
      <c r="Y3090" s="4">
        <f>IF(T3090&gt;0,1,0)</f>
        <v/>
      </c>
      <c r="Z3090" s="4">
        <f>INDEX('Job Evaluation'!$I$5:$I$40,MATCH(G3090,'Job Evaluation'!$A$5:$A$40,0))</f>
        <v/>
      </c>
      <c r="AA3090" s="4">
        <f>SUMPRODUCT(($C$2:$C$3444=C3090)*($X$2:$X$3444&lt;X3090))+SUMPRODUCT(($C$2:C3090=C3090)*($X$2:X3090=X3090))</f>
        <v/>
      </c>
      <c r="AB3090" s="4">
        <f>MIN(4,INT((AA3090-1)*4/COUNTIF($C$2:$C$3444,C3090))+1)</f>
        <v/>
      </c>
    </row>
    <row r="3091">
      <c r="A3091" s="5" t="inlineStr">
        <is>
          <t>W03591</t>
        </is>
      </c>
      <c r="B3091" s="5" t="inlineStr">
        <is>
          <t>PL · Kraków</t>
        </is>
      </c>
      <c r="C3091" s="5" t="inlineStr">
        <is>
          <t>PL</t>
        </is>
      </c>
      <c r="D3091" s="5" t="inlineStr">
        <is>
          <t>Krakow</t>
        </is>
      </c>
      <c r="E3091" s="5" t="inlineStr">
        <is>
          <t>Customer Service</t>
        </is>
      </c>
      <c r="F3091" s="5" t="inlineStr">
        <is>
          <t>L1</t>
        </is>
      </c>
      <c r="G3091" s="5" t="inlineStr">
        <is>
          <t>Customer Service L1</t>
        </is>
      </c>
      <c r="H3091" s="5" t="inlineStr">
        <is>
          <t>M</t>
        </is>
      </c>
      <c r="I3091" s="5" t="inlineStr">
        <is>
          <t>Fixed-term</t>
        </is>
      </c>
      <c r="J3091" s="5" t="inlineStr">
        <is>
          <t>Hybrid</t>
        </is>
      </c>
      <c r="K3091" s="5" t="n">
        <v>1</v>
      </c>
      <c r="L3091" s="5" t="n">
        <v>40</v>
      </c>
      <c r="M3091" s="5" t="n">
        <v>3</v>
      </c>
      <c r="N3091" s="41" t="n">
        <v>20300</v>
      </c>
      <c r="O3091" s="41" t="n">
        <v>0</v>
      </c>
      <c r="P3091" s="41" t="n">
        <v>0</v>
      </c>
      <c r="Q3091" s="41" t="n">
        <v>0</v>
      </c>
      <c r="R3091" s="41" t="n">
        <v>0</v>
      </c>
      <c r="S3091" s="28">
        <f>L3091*Settings!$C$7</f>
        <v/>
      </c>
      <c r="T3091" s="34">
        <f>O3091+P3091+Q3091+R3091</f>
        <v/>
      </c>
      <c r="U3091" s="34">
        <f>N3091+T3091</f>
        <v/>
      </c>
      <c r="V3091" s="33">
        <f>N3091/S3091</f>
        <v/>
      </c>
      <c r="W3091" s="33">
        <f>T3091/S3091</f>
        <v/>
      </c>
      <c r="X3091" s="33">
        <f>U3091/S3091</f>
        <v/>
      </c>
      <c r="Y3091" s="4">
        <f>IF(T3091&gt;0,1,0)</f>
        <v/>
      </c>
      <c r="Z3091" s="4">
        <f>INDEX('Job Evaluation'!$I$5:$I$40,MATCH(G3091,'Job Evaluation'!$A$5:$A$40,0))</f>
        <v/>
      </c>
      <c r="AA3091" s="4">
        <f>SUMPRODUCT(($C$2:$C$3444=C3091)*($X$2:$X$3444&lt;X3091))+SUMPRODUCT(($C$2:C3091=C3091)*($X$2:X3091=X3091))</f>
        <v/>
      </c>
      <c r="AB3091" s="4">
        <f>MIN(4,INT((AA3091-1)*4/COUNTIF($C$2:$C$3444,C3091))+1)</f>
        <v/>
      </c>
    </row>
    <row r="3092">
      <c r="A3092" s="5" t="inlineStr">
        <is>
          <t>W03592</t>
        </is>
      </c>
      <c r="B3092" s="5" t="inlineStr">
        <is>
          <t>DE · Munich</t>
        </is>
      </c>
      <c r="C3092" s="5" t="inlineStr">
        <is>
          <t>DE</t>
        </is>
      </c>
      <c r="D3092" s="5" t="inlineStr">
        <is>
          <t>Munich</t>
        </is>
      </c>
      <c r="E3092" s="5" t="inlineStr">
        <is>
          <t>Operations</t>
        </is>
      </c>
      <c r="F3092" s="5" t="inlineStr">
        <is>
          <t>L1</t>
        </is>
      </c>
      <c r="G3092" s="5" t="inlineStr">
        <is>
          <t>Operations L1</t>
        </is>
      </c>
      <c r="H3092" s="5" t="inlineStr">
        <is>
          <t>M</t>
        </is>
      </c>
      <c r="I3092" s="5" t="inlineStr">
        <is>
          <t>Permanent</t>
        </is>
      </c>
      <c r="J3092" s="5" t="inlineStr">
        <is>
          <t>Hybrid</t>
        </is>
      </c>
      <c r="K3092" s="5" t="n">
        <v>1</v>
      </c>
      <c r="L3092" s="5" t="n">
        <v>40</v>
      </c>
      <c r="M3092" s="5" t="n">
        <v>2</v>
      </c>
      <c r="N3092" s="41" t="n">
        <v>36200</v>
      </c>
      <c r="O3092" s="41" t="n">
        <v>0</v>
      </c>
      <c r="P3092" s="41" t="n">
        <v>0</v>
      </c>
      <c r="Q3092" s="41" t="n">
        <v>0</v>
      </c>
      <c r="R3092" s="41" t="n">
        <v>0</v>
      </c>
      <c r="S3092" s="28">
        <f>L3092*Settings!$C$7</f>
        <v/>
      </c>
      <c r="T3092" s="34">
        <f>O3092+P3092+Q3092+R3092</f>
        <v/>
      </c>
      <c r="U3092" s="34">
        <f>N3092+T3092</f>
        <v/>
      </c>
      <c r="V3092" s="33">
        <f>N3092/S3092</f>
        <v/>
      </c>
      <c r="W3092" s="33">
        <f>T3092/S3092</f>
        <v/>
      </c>
      <c r="X3092" s="33">
        <f>U3092/S3092</f>
        <v/>
      </c>
      <c r="Y3092" s="4">
        <f>IF(T3092&gt;0,1,0)</f>
        <v/>
      </c>
      <c r="Z3092" s="4">
        <f>INDEX('Job Evaluation'!$I$5:$I$40,MATCH(G3092,'Job Evaluation'!$A$5:$A$40,0))</f>
        <v/>
      </c>
      <c r="AA3092" s="4">
        <f>SUMPRODUCT(($C$2:$C$3444=C3092)*($X$2:$X$3444&lt;X3092))+SUMPRODUCT(($C$2:C3092=C3092)*($X$2:X3092=X3092))</f>
        <v/>
      </c>
      <c r="AB3092" s="4">
        <f>MIN(4,INT((AA3092-1)*4/COUNTIF($C$2:$C$3444,C3092))+1)</f>
        <v/>
      </c>
    </row>
    <row r="3093">
      <c r="A3093" s="5" t="inlineStr">
        <is>
          <t>W03593</t>
        </is>
      </c>
      <c r="B3093" s="5" t="inlineStr">
        <is>
          <t>ES · Barcelona</t>
        </is>
      </c>
      <c r="C3093" s="5" t="inlineStr">
        <is>
          <t>ES</t>
        </is>
      </c>
      <c r="D3093" s="5" t="inlineStr">
        <is>
          <t>Barcelona</t>
        </is>
      </c>
      <c r="E3093" s="5" t="inlineStr">
        <is>
          <t>Tech</t>
        </is>
      </c>
      <c r="F3093" s="5" t="inlineStr">
        <is>
          <t>L2</t>
        </is>
      </c>
      <c r="G3093" s="5" t="inlineStr">
        <is>
          <t>Tech L2</t>
        </is>
      </c>
      <c r="H3093" s="5" t="inlineStr">
        <is>
          <t>M</t>
        </is>
      </c>
      <c r="I3093" s="5" t="inlineStr">
        <is>
          <t>Fixed-term</t>
        </is>
      </c>
      <c r="J3093" s="5" t="inlineStr">
        <is>
          <t>Hybrid</t>
        </is>
      </c>
      <c r="K3093" s="5" t="n">
        <v>1</v>
      </c>
      <c r="L3093" s="5" t="n">
        <v>40</v>
      </c>
      <c r="M3093" s="5" t="n">
        <v>2</v>
      </c>
      <c r="N3093" s="41" t="n">
        <v>42350</v>
      </c>
      <c r="O3093" s="41" t="n">
        <v>0</v>
      </c>
      <c r="P3093" s="41" t="n">
        <v>0</v>
      </c>
      <c r="Q3093" s="41" t="n">
        <v>0</v>
      </c>
      <c r="R3093" s="41" t="n">
        <v>0</v>
      </c>
      <c r="S3093" s="28">
        <f>L3093*Settings!$C$7</f>
        <v/>
      </c>
      <c r="T3093" s="34">
        <f>O3093+P3093+Q3093+R3093</f>
        <v/>
      </c>
      <c r="U3093" s="34">
        <f>N3093+T3093</f>
        <v/>
      </c>
      <c r="V3093" s="33">
        <f>N3093/S3093</f>
        <v/>
      </c>
      <c r="W3093" s="33">
        <f>T3093/S3093</f>
        <v/>
      </c>
      <c r="X3093" s="33">
        <f>U3093/S3093</f>
        <v/>
      </c>
      <c r="Y3093" s="4">
        <f>IF(T3093&gt;0,1,0)</f>
        <v/>
      </c>
      <c r="Z3093" s="4">
        <f>INDEX('Job Evaluation'!$I$5:$I$40,MATCH(G3093,'Job Evaluation'!$A$5:$A$40,0))</f>
        <v/>
      </c>
      <c r="AA3093" s="4">
        <f>SUMPRODUCT(($C$2:$C$3444=C3093)*($X$2:$X$3444&lt;X3093))+SUMPRODUCT(($C$2:C3093=C3093)*($X$2:X3093=X3093))</f>
        <v/>
      </c>
      <c r="AB3093" s="4">
        <f>MIN(4,INT((AA3093-1)*4/COUNTIF($C$2:$C$3444,C3093))+1)</f>
        <v/>
      </c>
    </row>
    <row r="3094">
      <c r="A3094" s="5" t="inlineStr">
        <is>
          <t>W03594</t>
        </is>
      </c>
      <c r="B3094" s="5" t="inlineStr">
        <is>
          <t>ES · Barcelona</t>
        </is>
      </c>
      <c r="C3094" s="5" t="inlineStr">
        <is>
          <t>ES</t>
        </is>
      </c>
      <c r="D3094" s="5" t="inlineStr">
        <is>
          <t>Barcelona</t>
        </is>
      </c>
      <c r="E3094" s="5" t="inlineStr">
        <is>
          <t>Tech</t>
        </is>
      </c>
      <c r="F3094" s="5" t="inlineStr">
        <is>
          <t>L1</t>
        </is>
      </c>
      <c r="G3094" s="5" t="inlineStr">
        <is>
          <t>Tech L1</t>
        </is>
      </c>
      <c r="H3094" s="5" t="inlineStr">
        <is>
          <t>M</t>
        </is>
      </c>
      <c r="I3094" s="5" t="inlineStr">
        <is>
          <t>Fixed-term</t>
        </is>
      </c>
      <c r="J3094" s="5" t="inlineStr">
        <is>
          <t>Onsite</t>
        </is>
      </c>
      <c r="K3094" s="5" t="n">
        <v>1</v>
      </c>
      <c r="L3094" s="5" t="n">
        <v>40</v>
      </c>
      <c r="M3094" s="5" t="n">
        <v>2</v>
      </c>
      <c r="N3094" s="41" t="n">
        <v>27500</v>
      </c>
      <c r="O3094" s="41" t="n">
        <v>0</v>
      </c>
      <c r="P3094" s="41" t="n">
        <v>0</v>
      </c>
      <c r="Q3094" s="41" t="n">
        <v>0</v>
      </c>
      <c r="R3094" s="41" t="n">
        <v>0</v>
      </c>
      <c r="S3094" s="28">
        <f>L3094*Settings!$C$7</f>
        <v/>
      </c>
      <c r="T3094" s="34">
        <f>O3094+P3094+Q3094+R3094</f>
        <v/>
      </c>
      <c r="U3094" s="34">
        <f>N3094+T3094</f>
        <v/>
      </c>
      <c r="V3094" s="33">
        <f>N3094/S3094</f>
        <v/>
      </c>
      <c r="W3094" s="33">
        <f>T3094/S3094</f>
        <v/>
      </c>
      <c r="X3094" s="33">
        <f>U3094/S3094</f>
        <v/>
      </c>
      <c r="Y3094" s="4">
        <f>IF(T3094&gt;0,1,0)</f>
        <v/>
      </c>
      <c r="Z3094" s="4">
        <f>INDEX('Job Evaluation'!$I$5:$I$40,MATCH(G3094,'Job Evaluation'!$A$5:$A$40,0))</f>
        <v/>
      </c>
      <c r="AA3094" s="4">
        <f>SUMPRODUCT(($C$2:$C$3444=C3094)*($X$2:$X$3444&lt;X3094))+SUMPRODUCT(($C$2:C3094=C3094)*($X$2:X3094=X3094))</f>
        <v/>
      </c>
      <c r="AB3094" s="4">
        <f>MIN(4,INT((AA3094-1)*4/COUNTIF($C$2:$C$3444,C3094))+1)</f>
        <v/>
      </c>
    </row>
    <row r="3095">
      <c r="A3095" s="5" t="inlineStr">
        <is>
          <t>W03595</t>
        </is>
      </c>
      <c r="B3095" s="5" t="inlineStr">
        <is>
          <t>PL · Kraków</t>
        </is>
      </c>
      <c r="C3095" s="5" t="inlineStr">
        <is>
          <t>PL</t>
        </is>
      </c>
      <c r="D3095" s="5" t="inlineStr">
        <is>
          <t>Krakow</t>
        </is>
      </c>
      <c r="E3095" s="5" t="inlineStr">
        <is>
          <t>Operations</t>
        </is>
      </c>
      <c r="F3095" s="5" t="inlineStr">
        <is>
          <t>L2</t>
        </is>
      </c>
      <c r="G3095" s="5" t="inlineStr">
        <is>
          <t>Operations L2</t>
        </is>
      </c>
      <c r="H3095" s="5" t="inlineStr">
        <is>
          <t>M</t>
        </is>
      </c>
      <c r="I3095" s="5" t="inlineStr">
        <is>
          <t>Permanent</t>
        </is>
      </c>
      <c r="J3095" s="5" t="inlineStr">
        <is>
          <t>Onsite</t>
        </is>
      </c>
      <c r="K3095" s="5" t="n">
        <v>1</v>
      </c>
      <c r="L3095" s="5" t="n">
        <v>40</v>
      </c>
      <c r="M3095" s="5" t="n">
        <v>3</v>
      </c>
      <c r="N3095" s="41" t="n">
        <v>25450</v>
      </c>
      <c r="O3095" s="41" t="n">
        <v>0</v>
      </c>
      <c r="P3095" s="41" t="n">
        <v>0</v>
      </c>
      <c r="Q3095" s="41" t="n">
        <v>840</v>
      </c>
      <c r="R3095" s="41" t="n">
        <v>0</v>
      </c>
      <c r="S3095" s="28">
        <f>L3095*Settings!$C$7</f>
        <v/>
      </c>
      <c r="T3095" s="34">
        <f>O3095+P3095+Q3095+R3095</f>
        <v/>
      </c>
      <c r="U3095" s="34">
        <f>N3095+T3095</f>
        <v/>
      </c>
      <c r="V3095" s="33">
        <f>N3095/S3095</f>
        <v/>
      </c>
      <c r="W3095" s="33">
        <f>T3095/S3095</f>
        <v/>
      </c>
      <c r="X3095" s="33">
        <f>U3095/S3095</f>
        <v/>
      </c>
      <c r="Y3095" s="4">
        <f>IF(T3095&gt;0,1,0)</f>
        <v/>
      </c>
      <c r="Z3095" s="4">
        <f>INDEX('Job Evaluation'!$I$5:$I$40,MATCH(G3095,'Job Evaluation'!$A$5:$A$40,0))</f>
        <v/>
      </c>
      <c r="AA3095" s="4">
        <f>SUMPRODUCT(($C$2:$C$3444=C3095)*($X$2:$X$3444&lt;X3095))+SUMPRODUCT(($C$2:C3095=C3095)*($X$2:X3095=X3095))</f>
        <v/>
      </c>
      <c r="AB3095" s="4">
        <f>MIN(4,INT((AA3095-1)*4/COUNTIF($C$2:$C$3444,C3095))+1)</f>
        <v/>
      </c>
    </row>
    <row r="3096">
      <c r="A3096" s="5" t="inlineStr">
        <is>
          <t>W03596</t>
        </is>
      </c>
      <c r="B3096" s="5" t="inlineStr">
        <is>
          <t>ES · Barcelona</t>
        </is>
      </c>
      <c r="C3096" s="5" t="inlineStr">
        <is>
          <t>ES</t>
        </is>
      </c>
      <c r="D3096" s="5" t="inlineStr">
        <is>
          <t>Barcelona</t>
        </is>
      </c>
      <c r="E3096" s="5" t="inlineStr">
        <is>
          <t>Customer Service</t>
        </is>
      </c>
      <c r="F3096" s="5" t="inlineStr">
        <is>
          <t>L1</t>
        </is>
      </c>
      <c r="G3096" s="5" t="inlineStr">
        <is>
          <t>Customer Service L1</t>
        </is>
      </c>
      <c r="H3096" s="5" t="inlineStr">
        <is>
          <t>M</t>
        </is>
      </c>
      <c r="I3096" s="5" t="inlineStr">
        <is>
          <t>Permanent</t>
        </is>
      </c>
      <c r="J3096" s="5" t="inlineStr">
        <is>
          <t>Hybrid</t>
        </is>
      </c>
      <c r="K3096" s="5" t="n">
        <v>1</v>
      </c>
      <c r="L3096" s="5" t="n">
        <v>40</v>
      </c>
      <c r="M3096" s="5" t="n">
        <v>4</v>
      </c>
      <c r="N3096" s="41" t="n">
        <v>23250</v>
      </c>
      <c r="O3096" s="41" t="n">
        <v>0</v>
      </c>
      <c r="P3096" s="41" t="n">
        <v>0</v>
      </c>
      <c r="Q3096" s="41" t="n">
        <v>0</v>
      </c>
      <c r="R3096" s="41" t="n">
        <v>0</v>
      </c>
      <c r="S3096" s="28">
        <f>L3096*Settings!$C$7</f>
        <v/>
      </c>
      <c r="T3096" s="34">
        <f>O3096+P3096+Q3096+R3096</f>
        <v/>
      </c>
      <c r="U3096" s="34">
        <f>N3096+T3096</f>
        <v/>
      </c>
      <c r="V3096" s="33">
        <f>N3096/S3096</f>
        <v/>
      </c>
      <c r="W3096" s="33">
        <f>T3096/S3096</f>
        <v/>
      </c>
      <c r="X3096" s="33">
        <f>U3096/S3096</f>
        <v/>
      </c>
      <c r="Y3096" s="4">
        <f>IF(T3096&gt;0,1,0)</f>
        <v/>
      </c>
      <c r="Z3096" s="4">
        <f>INDEX('Job Evaluation'!$I$5:$I$40,MATCH(G3096,'Job Evaluation'!$A$5:$A$40,0))</f>
        <v/>
      </c>
      <c r="AA3096" s="4">
        <f>SUMPRODUCT(($C$2:$C$3444=C3096)*($X$2:$X$3444&lt;X3096))+SUMPRODUCT(($C$2:C3096=C3096)*($X$2:X3096=X3096))</f>
        <v/>
      </c>
      <c r="AB3096" s="4">
        <f>MIN(4,INT((AA3096-1)*4/COUNTIF($C$2:$C$3444,C3096))+1)</f>
        <v/>
      </c>
    </row>
    <row r="3097">
      <c r="A3097" s="5" t="inlineStr">
        <is>
          <t>W03597</t>
        </is>
      </c>
      <c r="B3097" s="5" t="inlineStr">
        <is>
          <t>PL · Kraków</t>
        </is>
      </c>
      <c r="C3097" s="5" t="inlineStr">
        <is>
          <t>PL</t>
        </is>
      </c>
      <c r="D3097" s="5" t="inlineStr">
        <is>
          <t>Krakow</t>
        </is>
      </c>
      <c r="E3097" s="5" t="inlineStr">
        <is>
          <t>Sales</t>
        </is>
      </c>
      <c r="F3097" s="5" t="inlineStr">
        <is>
          <t>L4</t>
        </is>
      </c>
      <c r="G3097" s="5" t="inlineStr">
        <is>
          <t>Sales L4</t>
        </is>
      </c>
      <c r="H3097" s="5" t="inlineStr">
        <is>
          <t>M</t>
        </is>
      </c>
      <c r="I3097" s="5" t="inlineStr">
        <is>
          <t>Permanent</t>
        </is>
      </c>
      <c r="J3097" s="5" t="inlineStr">
        <is>
          <t>Hybrid</t>
        </is>
      </c>
      <c r="K3097" s="5" t="n">
        <v>1</v>
      </c>
      <c r="L3097" s="5" t="n">
        <v>40</v>
      </c>
      <c r="M3097" s="5" t="n">
        <v>3</v>
      </c>
      <c r="N3097" s="41" t="n">
        <v>44900</v>
      </c>
      <c r="O3097" s="41" t="n">
        <v>3560</v>
      </c>
      <c r="P3097" s="41" t="n">
        <v>6410</v>
      </c>
      <c r="Q3097" s="41" t="n">
        <v>0</v>
      </c>
      <c r="R3097" s="41" t="n">
        <v>0</v>
      </c>
      <c r="S3097" s="28">
        <f>L3097*Settings!$C$7</f>
        <v/>
      </c>
      <c r="T3097" s="34">
        <f>O3097+P3097+Q3097+R3097</f>
        <v/>
      </c>
      <c r="U3097" s="34">
        <f>N3097+T3097</f>
        <v/>
      </c>
      <c r="V3097" s="33">
        <f>N3097/S3097</f>
        <v/>
      </c>
      <c r="W3097" s="33">
        <f>T3097/S3097</f>
        <v/>
      </c>
      <c r="X3097" s="33">
        <f>U3097/S3097</f>
        <v/>
      </c>
      <c r="Y3097" s="4">
        <f>IF(T3097&gt;0,1,0)</f>
        <v/>
      </c>
      <c r="Z3097" s="4">
        <f>INDEX('Job Evaluation'!$I$5:$I$40,MATCH(G3097,'Job Evaluation'!$A$5:$A$40,0))</f>
        <v/>
      </c>
      <c r="AA3097" s="4">
        <f>SUMPRODUCT(($C$2:$C$3444=C3097)*($X$2:$X$3444&lt;X3097))+SUMPRODUCT(($C$2:C3097=C3097)*($X$2:X3097=X3097))</f>
        <v/>
      </c>
      <c r="AB3097" s="4">
        <f>MIN(4,INT((AA3097-1)*4/COUNTIF($C$2:$C$3444,C3097))+1)</f>
        <v/>
      </c>
    </row>
    <row r="3098">
      <c r="A3098" s="5" t="inlineStr">
        <is>
          <t>W03598</t>
        </is>
      </c>
      <c r="B3098" s="5" t="inlineStr">
        <is>
          <t>DE · Munich</t>
        </is>
      </c>
      <c r="C3098" s="5" t="inlineStr">
        <is>
          <t>DE</t>
        </is>
      </c>
      <c r="D3098" s="5" t="inlineStr">
        <is>
          <t>Munich</t>
        </is>
      </c>
      <c r="E3098" s="5" t="inlineStr">
        <is>
          <t>HR</t>
        </is>
      </c>
      <c r="F3098" s="5" t="inlineStr">
        <is>
          <t>L2</t>
        </is>
      </c>
      <c r="G3098" s="5" t="inlineStr">
        <is>
          <t>HR L2</t>
        </is>
      </c>
      <c r="H3098" s="5" t="inlineStr">
        <is>
          <t>F</t>
        </is>
      </c>
      <c r="I3098" s="5" t="inlineStr">
        <is>
          <t>Permanent</t>
        </is>
      </c>
      <c r="J3098" s="5" t="inlineStr">
        <is>
          <t>Remote</t>
        </is>
      </c>
      <c r="K3098" s="5" t="n">
        <v>1</v>
      </c>
      <c r="L3098" s="5" t="n">
        <v>40</v>
      </c>
      <c r="M3098" s="5" t="n">
        <v>3</v>
      </c>
      <c r="N3098" s="41" t="n">
        <v>47100</v>
      </c>
      <c r="O3098" s="41" t="n">
        <v>0</v>
      </c>
      <c r="P3098" s="41" t="n">
        <v>0</v>
      </c>
      <c r="Q3098" s="41" t="n">
        <v>0</v>
      </c>
      <c r="R3098" s="41" t="n">
        <v>0</v>
      </c>
      <c r="S3098" s="28">
        <f>L3098*Settings!$C$7</f>
        <v/>
      </c>
      <c r="T3098" s="34">
        <f>O3098+P3098+Q3098+R3098</f>
        <v/>
      </c>
      <c r="U3098" s="34">
        <f>N3098+T3098</f>
        <v/>
      </c>
      <c r="V3098" s="33">
        <f>N3098/S3098</f>
        <v/>
      </c>
      <c r="W3098" s="33">
        <f>T3098/S3098</f>
        <v/>
      </c>
      <c r="X3098" s="33">
        <f>U3098/S3098</f>
        <v/>
      </c>
      <c r="Y3098" s="4">
        <f>IF(T3098&gt;0,1,0)</f>
        <v/>
      </c>
      <c r="Z3098" s="4">
        <f>INDEX('Job Evaluation'!$I$5:$I$40,MATCH(G3098,'Job Evaluation'!$A$5:$A$40,0))</f>
        <v/>
      </c>
      <c r="AA3098" s="4">
        <f>SUMPRODUCT(($C$2:$C$3444=C3098)*($X$2:$X$3444&lt;X3098))+SUMPRODUCT(($C$2:C3098=C3098)*($X$2:X3098=X3098))</f>
        <v/>
      </c>
      <c r="AB3098" s="4">
        <f>MIN(4,INT((AA3098-1)*4/COUNTIF($C$2:$C$3444,C3098))+1)</f>
        <v/>
      </c>
    </row>
    <row r="3099">
      <c r="A3099" s="5" t="inlineStr">
        <is>
          <t>W03599</t>
        </is>
      </c>
      <c r="B3099" s="5" t="inlineStr">
        <is>
          <t>IT · Milan</t>
        </is>
      </c>
      <c r="C3099" s="5" t="inlineStr">
        <is>
          <t>IT</t>
        </is>
      </c>
      <c r="D3099" s="5" t="inlineStr">
        <is>
          <t>Milan</t>
        </is>
      </c>
      <c r="E3099" s="5" t="inlineStr">
        <is>
          <t>HR</t>
        </is>
      </c>
      <c r="F3099" s="5" t="inlineStr">
        <is>
          <t>L1</t>
        </is>
      </c>
      <c r="G3099" s="5" t="inlineStr">
        <is>
          <t>HR L1</t>
        </is>
      </c>
      <c r="H3099" s="5" t="inlineStr">
        <is>
          <t>M</t>
        </is>
      </c>
      <c r="I3099" s="5" t="inlineStr">
        <is>
          <t>Permanent</t>
        </is>
      </c>
      <c r="J3099" s="5" t="inlineStr">
        <is>
          <t>Hybrid</t>
        </is>
      </c>
      <c r="K3099" s="5" t="n">
        <v>0.8</v>
      </c>
      <c r="L3099" s="5" t="n">
        <v>32</v>
      </c>
      <c r="M3099" s="5" t="n">
        <v>3</v>
      </c>
      <c r="N3099" s="41" t="n">
        <v>21880</v>
      </c>
      <c r="O3099" s="41" t="n">
        <v>0</v>
      </c>
      <c r="P3099" s="41" t="n">
        <v>0</v>
      </c>
      <c r="Q3099" s="41" t="n">
        <v>0</v>
      </c>
      <c r="R3099" s="41" t="n">
        <v>0</v>
      </c>
      <c r="S3099" s="28">
        <f>L3099*Settings!$C$7</f>
        <v/>
      </c>
      <c r="T3099" s="34">
        <f>O3099+P3099+Q3099+R3099</f>
        <v/>
      </c>
      <c r="U3099" s="34">
        <f>N3099+T3099</f>
        <v/>
      </c>
      <c r="V3099" s="33">
        <f>N3099/S3099</f>
        <v/>
      </c>
      <c r="W3099" s="33">
        <f>T3099/S3099</f>
        <v/>
      </c>
      <c r="X3099" s="33">
        <f>U3099/S3099</f>
        <v/>
      </c>
      <c r="Y3099" s="4">
        <f>IF(T3099&gt;0,1,0)</f>
        <v/>
      </c>
      <c r="Z3099" s="4">
        <f>INDEX('Job Evaluation'!$I$5:$I$40,MATCH(G3099,'Job Evaluation'!$A$5:$A$40,0))</f>
        <v/>
      </c>
      <c r="AA3099" s="4">
        <f>SUMPRODUCT(($C$2:$C$3444=C3099)*($X$2:$X$3444&lt;X3099))+SUMPRODUCT(($C$2:C3099=C3099)*($X$2:X3099=X3099))</f>
        <v/>
      </c>
      <c r="AB3099" s="4">
        <f>MIN(4,INT((AA3099-1)*4/COUNTIF($C$2:$C$3444,C3099))+1)</f>
        <v/>
      </c>
    </row>
    <row r="3100">
      <c r="A3100" s="5" t="inlineStr">
        <is>
          <t>W03601</t>
        </is>
      </c>
      <c r="B3100" s="5" t="inlineStr">
        <is>
          <t>IT · Milan</t>
        </is>
      </c>
      <c r="C3100" s="5" t="inlineStr">
        <is>
          <t>IT</t>
        </is>
      </c>
      <c r="D3100" s="5" t="inlineStr">
        <is>
          <t>Milan</t>
        </is>
      </c>
      <c r="E3100" s="5" t="inlineStr">
        <is>
          <t>Sales</t>
        </is>
      </c>
      <c r="F3100" s="5" t="inlineStr">
        <is>
          <t>L3</t>
        </is>
      </c>
      <c r="G3100" s="5" t="inlineStr">
        <is>
          <t>Sales L3</t>
        </is>
      </c>
      <c r="H3100" s="5" t="inlineStr">
        <is>
          <t>F</t>
        </is>
      </c>
      <c r="I3100" s="5" t="inlineStr">
        <is>
          <t>Permanent</t>
        </is>
      </c>
      <c r="J3100" s="5" t="inlineStr">
        <is>
          <t>Hybrid</t>
        </is>
      </c>
      <c r="K3100" s="5" t="n">
        <v>1</v>
      </c>
      <c r="L3100" s="5" t="n">
        <v>40</v>
      </c>
      <c r="M3100" s="5" t="n">
        <v>5</v>
      </c>
      <c r="N3100" s="41" t="n">
        <v>38950</v>
      </c>
      <c r="O3100" s="41" t="n">
        <v>2730</v>
      </c>
      <c r="P3100" s="41" t="n">
        <v>4190</v>
      </c>
      <c r="Q3100" s="41" t="n">
        <v>0</v>
      </c>
      <c r="R3100" s="41" t="n">
        <v>0</v>
      </c>
      <c r="S3100" s="28">
        <f>L3100*Settings!$C$7</f>
        <v/>
      </c>
      <c r="T3100" s="34">
        <f>O3100+P3100+Q3100+R3100</f>
        <v/>
      </c>
      <c r="U3100" s="34">
        <f>N3100+T3100</f>
        <v/>
      </c>
      <c r="V3100" s="33">
        <f>N3100/S3100</f>
        <v/>
      </c>
      <c r="W3100" s="33">
        <f>T3100/S3100</f>
        <v/>
      </c>
      <c r="X3100" s="33">
        <f>U3100/S3100</f>
        <v/>
      </c>
      <c r="Y3100" s="4">
        <f>IF(T3100&gt;0,1,0)</f>
        <v/>
      </c>
      <c r="Z3100" s="4">
        <f>INDEX('Job Evaluation'!$I$5:$I$40,MATCH(G3100,'Job Evaluation'!$A$5:$A$40,0))</f>
        <v/>
      </c>
      <c r="AA3100" s="4">
        <f>SUMPRODUCT(($C$2:$C$3444=C3100)*($X$2:$X$3444&lt;X3100))+SUMPRODUCT(($C$2:C3100=C3100)*($X$2:X3100=X3100))</f>
        <v/>
      </c>
      <c r="AB3100" s="4">
        <f>MIN(4,INT((AA3100-1)*4/COUNTIF($C$2:$C$3444,C3100))+1)</f>
        <v/>
      </c>
    </row>
    <row r="3101">
      <c r="A3101" s="5" t="inlineStr">
        <is>
          <t>W03602</t>
        </is>
      </c>
      <c r="B3101" s="5" t="inlineStr">
        <is>
          <t>IT · Milan</t>
        </is>
      </c>
      <c r="C3101" s="5" t="inlineStr">
        <is>
          <t>IT</t>
        </is>
      </c>
      <c r="D3101" s="5" t="inlineStr">
        <is>
          <t>Milan</t>
        </is>
      </c>
      <c r="E3101" s="5" t="inlineStr">
        <is>
          <t>Customer Service</t>
        </is>
      </c>
      <c r="F3101" s="5" t="inlineStr">
        <is>
          <t>L2</t>
        </is>
      </c>
      <c r="G3101" s="5" t="inlineStr">
        <is>
          <t>Customer Service L2</t>
        </is>
      </c>
      <c r="H3101" s="5" t="inlineStr">
        <is>
          <t>M</t>
        </is>
      </c>
      <c r="I3101" s="5" t="inlineStr">
        <is>
          <t>Permanent</t>
        </is>
      </c>
      <c r="J3101" s="5" t="inlineStr">
        <is>
          <t>Hybrid</t>
        </is>
      </c>
      <c r="K3101" s="5" t="n">
        <v>1</v>
      </c>
      <c r="L3101" s="5" t="n">
        <v>40</v>
      </c>
      <c r="M3101" s="5" t="n">
        <v>4</v>
      </c>
      <c r="N3101" s="41" t="n">
        <v>27800</v>
      </c>
      <c r="O3101" s="41" t="n">
        <v>0</v>
      </c>
      <c r="P3101" s="41" t="n">
        <v>0</v>
      </c>
      <c r="Q3101" s="41" t="n">
        <v>0</v>
      </c>
      <c r="R3101" s="41" t="n">
        <v>0</v>
      </c>
      <c r="S3101" s="28">
        <f>L3101*Settings!$C$7</f>
        <v/>
      </c>
      <c r="T3101" s="34">
        <f>O3101+P3101+Q3101+R3101</f>
        <v/>
      </c>
      <c r="U3101" s="34">
        <f>N3101+T3101</f>
        <v/>
      </c>
      <c r="V3101" s="33">
        <f>N3101/S3101</f>
        <v/>
      </c>
      <c r="W3101" s="33">
        <f>T3101/S3101</f>
        <v/>
      </c>
      <c r="X3101" s="33">
        <f>U3101/S3101</f>
        <v/>
      </c>
      <c r="Y3101" s="4">
        <f>IF(T3101&gt;0,1,0)</f>
        <v/>
      </c>
      <c r="Z3101" s="4">
        <f>INDEX('Job Evaluation'!$I$5:$I$40,MATCH(G3101,'Job Evaluation'!$A$5:$A$40,0))</f>
        <v/>
      </c>
      <c r="AA3101" s="4">
        <f>SUMPRODUCT(($C$2:$C$3444=C3101)*($X$2:$X$3444&lt;X3101))+SUMPRODUCT(($C$2:C3101=C3101)*($X$2:X3101=X3101))</f>
        <v/>
      </c>
      <c r="AB3101" s="4">
        <f>MIN(4,INT((AA3101-1)*4/COUNTIF($C$2:$C$3444,C3101))+1)</f>
        <v/>
      </c>
    </row>
    <row r="3102">
      <c r="A3102" s="5" t="inlineStr">
        <is>
          <t>W03603</t>
        </is>
      </c>
      <c r="B3102" s="5" t="inlineStr">
        <is>
          <t>IT · Milan</t>
        </is>
      </c>
      <c r="C3102" s="5" t="inlineStr">
        <is>
          <t>IT</t>
        </is>
      </c>
      <c r="D3102" s="5" t="inlineStr">
        <is>
          <t>Milan</t>
        </is>
      </c>
      <c r="E3102" s="5" t="inlineStr">
        <is>
          <t>HR</t>
        </is>
      </c>
      <c r="F3102" s="5" t="inlineStr">
        <is>
          <t>L2</t>
        </is>
      </c>
      <c r="G3102" s="5" t="inlineStr">
        <is>
          <t>HR L2</t>
        </is>
      </c>
      <c r="H3102" s="5" t="inlineStr">
        <is>
          <t>F</t>
        </is>
      </c>
      <c r="I3102" s="5" t="inlineStr">
        <is>
          <t>Permanent</t>
        </is>
      </c>
      <c r="J3102" s="5" t="inlineStr">
        <is>
          <t>Hybrid</t>
        </is>
      </c>
      <c r="K3102" s="5" t="n">
        <v>1</v>
      </c>
      <c r="L3102" s="5" t="n">
        <v>40</v>
      </c>
      <c r="M3102" s="5" t="n">
        <v>4</v>
      </c>
      <c r="N3102" s="41" t="n">
        <v>31800</v>
      </c>
      <c r="O3102" s="41" t="n">
        <v>0</v>
      </c>
      <c r="P3102" s="41" t="n">
        <v>0</v>
      </c>
      <c r="Q3102" s="41" t="n">
        <v>0</v>
      </c>
      <c r="R3102" s="41" t="n">
        <v>0</v>
      </c>
      <c r="S3102" s="28">
        <f>L3102*Settings!$C$7</f>
        <v/>
      </c>
      <c r="T3102" s="34">
        <f>O3102+P3102+Q3102+R3102</f>
        <v/>
      </c>
      <c r="U3102" s="34">
        <f>N3102+T3102</f>
        <v/>
      </c>
      <c r="V3102" s="33">
        <f>N3102/S3102</f>
        <v/>
      </c>
      <c r="W3102" s="33">
        <f>T3102/S3102</f>
        <v/>
      </c>
      <c r="X3102" s="33">
        <f>U3102/S3102</f>
        <v/>
      </c>
      <c r="Y3102" s="4">
        <f>IF(T3102&gt;0,1,0)</f>
        <v/>
      </c>
      <c r="Z3102" s="4">
        <f>INDEX('Job Evaluation'!$I$5:$I$40,MATCH(G3102,'Job Evaluation'!$A$5:$A$40,0))</f>
        <v/>
      </c>
      <c r="AA3102" s="4">
        <f>SUMPRODUCT(($C$2:$C$3444=C3102)*($X$2:$X$3444&lt;X3102))+SUMPRODUCT(($C$2:C3102=C3102)*($X$2:X3102=X3102))</f>
        <v/>
      </c>
      <c r="AB3102" s="4">
        <f>MIN(4,INT((AA3102-1)*4/COUNTIF($C$2:$C$3444,C3102))+1)</f>
        <v/>
      </c>
    </row>
    <row r="3103">
      <c r="A3103" s="5" t="inlineStr">
        <is>
          <t>W03604</t>
        </is>
      </c>
      <c r="B3103" s="5" t="inlineStr">
        <is>
          <t>ES · Barcelona</t>
        </is>
      </c>
      <c r="C3103" s="5" t="inlineStr">
        <is>
          <t>ES</t>
        </is>
      </c>
      <c r="D3103" s="5" t="inlineStr">
        <is>
          <t>Barcelona</t>
        </is>
      </c>
      <c r="E3103" s="5" t="inlineStr">
        <is>
          <t>Operations</t>
        </is>
      </c>
      <c r="F3103" s="5" t="inlineStr">
        <is>
          <t>L3</t>
        </is>
      </c>
      <c r="G3103" s="5" t="inlineStr">
        <is>
          <t>Operations L3</t>
        </is>
      </c>
      <c r="H3103" s="5" t="inlineStr">
        <is>
          <t>M</t>
        </is>
      </c>
      <c r="I3103" s="5" t="inlineStr">
        <is>
          <t>Fixed-term</t>
        </is>
      </c>
      <c r="J3103" s="5" t="inlineStr">
        <is>
          <t>Onsite</t>
        </is>
      </c>
      <c r="K3103" s="5" t="n">
        <v>1</v>
      </c>
      <c r="L3103" s="5" t="n">
        <v>40</v>
      </c>
      <c r="M3103" s="5" t="n">
        <v>4</v>
      </c>
      <c r="N3103" s="41" t="n">
        <v>34150</v>
      </c>
      <c r="O3103" s="41" t="n">
        <v>2330</v>
      </c>
      <c r="P3103" s="41" t="n">
        <v>0</v>
      </c>
      <c r="Q3103" s="41" t="n">
        <v>1200</v>
      </c>
      <c r="R3103" s="41" t="n">
        <v>0</v>
      </c>
      <c r="S3103" s="28">
        <f>L3103*Settings!$C$7</f>
        <v/>
      </c>
      <c r="T3103" s="34">
        <f>O3103+P3103+Q3103+R3103</f>
        <v/>
      </c>
      <c r="U3103" s="34">
        <f>N3103+T3103</f>
        <v/>
      </c>
      <c r="V3103" s="33">
        <f>N3103/S3103</f>
        <v/>
      </c>
      <c r="W3103" s="33">
        <f>T3103/S3103</f>
        <v/>
      </c>
      <c r="X3103" s="33">
        <f>U3103/S3103</f>
        <v/>
      </c>
      <c r="Y3103" s="4">
        <f>IF(T3103&gt;0,1,0)</f>
        <v/>
      </c>
      <c r="Z3103" s="4">
        <f>INDEX('Job Evaluation'!$I$5:$I$40,MATCH(G3103,'Job Evaluation'!$A$5:$A$40,0))</f>
        <v/>
      </c>
      <c r="AA3103" s="4">
        <f>SUMPRODUCT(($C$2:$C$3444=C3103)*($X$2:$X$3444&lt;X3103))+SUMPRODUCT(($C$2:C3103=C3103)*($X$2:X3103=X3103))</f>
        <v/>
      </c>
      <c r="AB3103" s="4">
        <f>MIN(4,INT((AA3103-1)*4/COUNTIF($C$2:$C$3444,C3103))+1)</f>
        <v/>
      </c>
    </row>
    <row r="3104">
      <c r="A3104" s="5" t="inlineStr">
        <is>
          <t>W03605</t>
        </is>
      </c>
      <c r="B3104" s="5" t="inlineStr">
        <is>
          <t>IT · Milan</t>
        </is>
      </c>
      <c r="C3104" s="5" t="inlineStr">
        <is>
          <t>IT</t>
        </is>
      </c>
      <c r="D3104" s="5" t="inlineStr">
        <is>
          <t>Milan</t>
        </is>
      </c>
      <c r="E3104" s="5" t="inlineStr">
        <is>
          <t>Sales</t>
        </is>
      </c>
      <c r="F3104" s="5" t="inlineStr">
        <is>
          <t>L1</t>
        </is>
      </c>
      <c r="G3104" s="5" t="inlineStr">
        <is>
          <t>Sales L1</t>
        </is>
      </c>
      <c r="H3104" s="5" t="inlineStr">
        <is>
          <t>F</t>
        </is>
      </c>
      <c r="I3104" s="5" t="inlineStr">
        <is>
          <t>Permanent</t>
        </is>
      </c>
      <c r="J3104" s="5" t="inlineStr">
        <is>
          <t>Onsite</t>
        </is>
      </c>
      <c r="K3104" s="5" t="n">
        <v>1</v>
      </c>
      <c r="L3104" s="5" t="n">
        <v>40</v>
      </c>
      <c r="M3104" s="5" t="n">
        <v>4</v>
      </c>
      <c r="N3104" s="41" t="n">
        <v>26000</v>
      </c>
      <c r="O3104" s="41" t="n">
        <v>0</v>
      </c>
      <c r="P3104" s="41" t="n">
        <v>3200</v>
      </c>
      <c r="Q3104" s="41" t="n">
        <v>0</v>
      </c>
      <c r="R3104" s="41" t="n">
        <v>0</v>
      </c>
      <c r="S3104" s="28">
        <f>L3104*Settings!$C$7</f>
        <v/>
      </c>
      <c r="T3104" s="34">
        <f>O3104+P3104+Q3104+R3104</f>
        <v/>
      </c>
      <c r="U3104" s="34">
        <f>N3104+T3104</f>
        <v/>
      </c>
      <c r="V3104" s="33">
        <f>N3104/S3104</f>
        <v/>
      </c>
      <c r="W3104" s="33">
        <f>T3104/S3104</f>
        <v/>
      </c>
      <c r="X3104" s="33">
        <f>U3104/S3104</f>
        <v/>
      </c>
      <c r="Y3104" s="4">
        <f>IF(T3104&gt;0,1,0)</f>
        <v/>
      </c>
      <c r="Z3104" s="4">
        <f>INDEX('Job Evaluation'!$I$5:$I$40,MATCH(G3104,'Job Evaluation'!$A$5:$A$40,0))</f>
        <v/>
      </c>
      <c r="AA3104" s="4">
        <f>SUMPRODUCT(($C$2:$C$3444=C3104)*($X$2:$X$3444&lt;X3104))+SUMPRODUCT(($C$2:C3104=C3104)*($X$2:X3104=X3104))</f>
        <v/>
      </c>
      <c r="AB3104" s="4">
        <f>MIN(4,INT((AA3104-1)*4/COUNTIF($C$2:$C$3444,C3104))+1)</f>
        <v/>
      </c>
    </row>
    <row r="3105">
      <c r="A3105" s="5" t="inlineStr">
        <is>
          <t>W03606</t>
        </is>
      </c>
      <c r="B3105" s="5" t="inlineStr">
        <is>
          <t>PL · Kraków</t>
        </is>
      </c>
      <c r="C3105" s="5" t="inlineStr">
        <is>
          <t>PL</t>
        </is>
      </c>
      <c r="D3105" s="5" t="inlineStr">
        <is>
          <t>Krakow</t>
        </is>
      </c>
      <c r="E3105" s="5" t="inlineStr">
        <is>
          <t>Operations</t>
        </is>
      </c>
      <c r="F3105" s="5" t="inlineStr">
        <is>
          <t>L3</t>
        </is>
      </c>
      <c r="G3105" s="5" t="inlineStr">
        <is>
          <t>Operations L3</t>
        </is>
      </c>
      <c r="H3105" s="5" t="inlineStr">
        <is>
          <t>F</t>
        </is>
      </c>
      <c r="I3105" s="5" t="inlineStr">
        <is>
          <t>Fixed-term</t>
        </is>
      </c>
      <c r="J3105" s="5" t="inlineStr">
        <is>
          <t>Onsite</t>
        </is>
      </c>
      <c r="K3105" s="5" t="n">
        <v>1</v>
      </c>
      <c r="L3105" s="5" t="n">
        <v>40</v>
      </c>
      <c r="M3105" s="5" t="n">
        <v>2</v>
      </c>
      <c r="N3105" s="41" t="n">
        <v>24200</v>
      </c>
      <c r="O3105" s="41" t="n">
        <v>580</v>
      </c>
      <c r="P3105" s="41" t="n">
        <v>0</v>
      </c>
      <c r="Q3105" s="41" t="n">
        <v>840</v>
      </c>
      <c r="R3105" s="41" t="n">
        <v>0</v>
      </c>
      <c r="S3105" s="28">
        <f>L3105*Settings!$C$7</f>
        <v/>
      </c>
      <c r="T3105" s="34">
        <f>O3105+P3105+Q3105+R3105</f>
        <v/>
      </c>
      <c r="U3105" s="34">
        <f>N3105+T3105</f>
        <v/>
      </c>
      <c r="V3105" s="33">
        <f>N3105/S3105</f>
        <v/>
      </c>
      <c r="W3105" s="33">
        <f>T3105/S3105</f>
        <v/>
      </c>
      <c r="X3105" s="33">
        <f>U3105/S3105</f>
        <v/>
      </c>
      <c r="Y3105" s="4">
        <f>IF(T3105&gt;0,1,0)</f>
        <v/>
      </c>
      <c r="Z3105" s="4">
        <f>INDEX('Job Evaluation'!$I$5:$I$40,MATCH(G3105,'Job Evaluation'!$A$5:$A$40,0))</f>
        <v/>
      </c>
      <c r="AA3105" s="4">
        <f>SUMPRODUCT(($C$2:$C$3444=C3105)*($X$2:$X$3444&lt;X3105))+SUMPRODUCT(($C$2:C3105=C3105)*($X$2:X3105=X3105))</f>
        <v/>
      </c>
      <c r="AB3105" s="4">
        <f>MIN(4,INT((AA3105-1)*4/COUNTIF($C$2:$C$3444,C3105))+1)</f>
        <v/>
      </c>
    </row>
    <row r="3106">
      <c r="A3106" s="5" t="inlineStr">
        <is>
          <t>W03607</t>
        </is>
      </c>
      <c r="B3106" s="5" t="inlineStr">
        <is>
          <t>PL · Kraków</t>
        </is>
      </c>
      <c r="C3106" s="5" t="inlineStr">
        <is>
          <t>PL</t>
        </is>
      </c>
      <c r="D3106" s="5" t="inlineStr">
        <is>
          <t>Krakow</t>
        </is>
      </c>
      <c r="E3106" s="5" t="inlineStr">
        <is>
          <t>Tech</t>
        </is>
      </c>
      <c r="F3106" s="5" t="inlineStr">
        <is>
          <t>L2</t>
        </is>
      </c>
      <c r="G3106" s="5" t="inlineStr">
        <is>
          <t>Tech L2</t>
        </is>
      </c>
      <c r="H3106" s="5" t="inlineStr">
        <is>
          <t>F</t>
        </is>
      </c>
      <c r="I3106" s="5" t="inlineStr">
        <is>
          <t>Permanent</t>
        </is>
      </c>
      <c r="J3106" s="5" t="inlineStr">
        <is>
          <t>Onsite</t>
        </is>
      </c>
      <c r="K3106" s="5" t="n">
        <v>1</v>
      </c>
      <c r="L3106" s="5" t="n">
        <v>40</v>
      </c>
      <c r="M3106" s="5" t="n">
        <v>3</v>
      </c>
      <c r="N3106" s="41" t="n">
        <v>35750</v>
      </c>
      <c r="O3106" s="41" t="n">
        <v>0</v>
      </c>
      <c r="P3106" s="41" t="n">
        <v>0</v>
      </c>
      <c r="Q3106" s="41" t="n">
        <v>0</v>
      </c>
      <c r="R3106" s="41" t="n">
        <v>0</v>
      </c>
      <c r="S3106" s="28">
        <f>L3106*Settings!$C$7</f>
        <v/>
      </c>
      <c r="T3106" s="34">
        <f>O3106+P3106+Q3106+R3106</f>
        <v/>
      </c>
      <c r="U3106" s="34">
        <f>N3106+T3106</f>
        <v/>
      </c>
      <c r="V3106" s="33">
        <f>N3106/S3106</f>
        <v/>
      </c>
      <c r="W3106" s="33">
        <f>T3106/S3106</f>
        <v/>
      </c>
      <c r="X3106" s="33">
        <f>U3106/S3106</f>
        <v/>
      </c>
      <c r="Y3106" s="4">
        <f>IF(T3106&gt;0,1,0)</f>
        <v/>
      </c>
      <c r="Z3106" s="4">
        <f>INDEX('Job Evaluation'!$I$5:$I$40,MATCH(G3106,'Job Evaluation'!$A$5:$A$40,0))</f>
        <v/>
      </c>
      <c r="AA3106" s="4">
        <f>SUMPRODUCT(($C$2:$C$3444=C3106)*($X$2:$X$3444&lt;X3106))+SUMPRODUCT(($C$2:C3106=C3106)*($X$2:X3106=X3106))</f>
        <v/>
      </c>
      <c r="AB3106" s="4">
        <f>MIN(4,INT((AA3106-1)*4/COUNTIF($C$2:$C$3444,C3106))+1)</f>
        <v/>
      </c>
    </row>
    <row r="3107">
      <c r="A3107" s="5" t="inlineStr">
        <is>
          <t>W03608</t>
        </is>
      </c>
      <c r="B3107" s="5" t="inlineStr">
        <is>
          <t>IT · Milan</t>
        </is>
      </c>
      <c r="C3107" s="5" t="inlineStr">
        <is>
          <t>IT</t>
        </is>
      </c>
      <c r="D3107" s="5" t="inlineStr">
        <is>
          <t>Milan</t>
        </is>
      </c>
      <c r="E3107" s="5" t="inlineStr">
        <is>
          <t>HR</t>
        </is>
      </c>
      <c r="F3107" s="5" t="inlineStr">
        <is>
          <t>L3</t>
        </is>
      </c>
      <c r="G3107" s="5" t="inlineStr">
        <is>
          <t>HR L3</t>
        </is>
      </c>
      <c r="H3107" s="5" t="inlineStr">
        <is>
          <t>F</t>
        </is>
      </c>
      <c r="I3107" s="5" t="inlineStr">
        <is>
          <t>Permanent</t>
        </is>
      </c>
      <c r="J3107" s="5" t="inlineStr">
        <is>
          <t>Hybrid</t>
        </is>
      </c>
      <c r="K3107" s="5" t="n">
        <v>1</v>
      </c>
      <c r="L3107" s="5" t="n">
        <v>40</v>
      </c>
      <c r="M3107" s="5" t="n">
        <v>3</v>
      </c>
      <c r="N3107" s="41" t="n">
        <v>41400</v>
      </c>
      <c r="O3107" s="41" t="n">
        <v>2040</v>
      </c>
      <c r="P3107" s="41" t="n">
        <v>0</v>
      </c>
      <c r="Q3107" s="41" t="n">
        <v>0</v>
      </c>
      <c r="R3107" s="41" t="n">
        <v>0</v>
      </c>
      <c r="S3107" s="28">
        <f>L3107*Settings!$C$7</f>
        <v/>
      </c>
      <c r="T3107" s="34">
        <f>O3107+P3107+Q3107+R3107</f>
        <v/>
      </c>
      <c r="U3107" s="34">
        <f>N3107+T3107</f>
        <v/>
      </c>
      <c r="V3107" s="33">
        <f>N3107/S3107</f>
        <v/>
      </c>
      <c r="W3107" s="33">
        <f>T3107/S3107</f>
        <v/>
      </c>
      <c r="X3107" s="33">
        <f>U3107/S3107</f>
        <v/>
      </c>
      <c r="Y3107" s="4">
        <f>IF(T3107&gt;0,1,0)</f>
        <v/>
      </c>
      <c r="Z3107" s="4">
        <f>INDEX('Job Evaluation'!$I$5:$I$40,MATCH(G3107,'Job Evaluation'!$A$5:$A$40,0))</f>
        <v/>
      </c>
      <c r="AA3107" s="4">
        <f>SUMPRODUCT(($C$2:$C$3444=C3107)*($X$2:$X$3444&lt;X3107))+SUMPRODUCT(($C$2:C3107=C3107)*($X$2:X3107=X3107))</f>
        <v/>
      </c>
      <c r="AB3107" s="4">
        <f>MIN(4,INT((AA3107-1)*4/COUNTIF($C$2:$C$3444,C3107))+1)</f>
        <v/>
      </c>
    </row>
    <row r="3108">
      <c r="A3108" s="5" t="inlineStr">
        <is>
          <t>W03610</t>
        </is>
      </c>
      <c r="B3108" s="5" t="inlineStr">
        <is>
          <t>DE · Munich</t>
        </is>
      </c>
      <c r="C3108" s="5" t="inlineStr">
        <is>
          <t>DE</t>
        </is>
      </c>
      <c r="D3108" s="5" t="inlineStr">
        <is>
          <t>Munich</t>
        </is>
      </c>
      <c r="E3108" s="5" t="inlineStr">
        <is>
          <t>Sales</t>
        </is>
      </c>
      <c r="F3108" s="5" t="inlineStr">
        <is>
          <t>L1</t>
        </is>
      </c>
      <c r="G3108" s="5" t="inlineStr">
        <is>
          <t>Sales L1</t>
        </is>
      </c>
      <c r="H3108" s="5" t="inlineStr">
        <is>
          <t>F</t>
        </is>
      </c>
      <c r="I3108" s="5" t="inlineStr">
        <is>
          <t>Permanent</t>
        </is>
      </c>
      <c r="J3108" s="5" t="inlineStr">
        <is>
          <t>Hybrid</t>
        </is>
      </c>
      <c r="K3108" s="5" t="n">
        <v>1</v>
      </c>
      <c r="L3108" s="5" t="n">
        <v>40</v>
      </c>
      <c r="M3108" s="5" t="n">
        <v>4</v>
      </c>
      <c r="N3108" s="41" t="n">
        <v>34600</v>
      </c>
      <c r="O3108" s="41" t="n">
        <v>0</v>
      </c>
      <c r="P3108" s="41" t="n">
        <v>4870</v>
      </c>
      <c r="Q3108" s="41" t="n">
        <v>0</v>
      </c>
      <c r="R3108" s="41" t="n">
        <v>0</v>
      </c>
      <c r="S3108" s="28">
        <f>L3108*Settings!$C$7</f>
        <v/>
      </c>
      <c r="T3108" s="34">
        <f>O3108+P3108+Q3108+R3108</f>
        <v/>
      </c>
      <c r="U3108" s="34">
        <f>N3108+T3108</f>
        <v/>
      </c>
      <c r="V3108" s="33">
        <f>N3108/S3108</f>
        <v/>
      </c>
      <c r="W3108" s="33">
        <f>T3108/S3108</f>
        <v/>
      </c>
      <c r="X3108" s="33">
        <f>U3108/S3108</f>
        <v/>
      </c>
      <c r="Y3108" s="4">
        <f>IF(T3108&gt;0,1,0)</f>
        <v/>
      </c>
      <c r="Z3108" s="4">
        <f>INDEX('Job Evaluation'!$I$5:$I$40,MATCH(G3108,'Job Evaluation'!$A$5:$A$40,0))</f>
        <v/>
      </c>
      <c r="AA3108" s="4">
        <f>SUMPRODUCT(($C$2:$C$3444=C3108)*($X$2:$X$3444&lt;X3108))+SUMPRODUCT(($C$2:C3108=C3108)*($X$2:X3108=X3108))</f>
        <v/>
      </c>
      <c r="AB3108" s="4">
        <f>MIN(4,INT((AA3108-1)*4/COUNTIF($C$2:$C$3444,C3108))+1)</f>
        <v/>
      </c>
    </row>
    <row r="3109">
      <c r="A3109" s="5" t="inlineStr">
        <is>
          <t>W03611</t>
        </is>
      </c>
      <c r="B3109" s="5" t="inlineStr">
        <is>
          <t>DE · Munich</t>
        </is>
      </c>
      <c r="C3109" s="5" t="inlineStr">
        <is>
          <t>DE</t>
        </is>
      </c>
      <c r="D3109" s="5" t="inlineStr">
        <is>
          <t>Munich</t>
        </is>
      </c>
      <c r="E3109" s="5" t="inlineStr">
        <is>
          <t>HR</t>
        </is>
      </c>
      <c r="F3109" s="5" t="inlineStr">
        <is>
          <t>L4</t>
        </is>
      </c>
      <c r="G3109" s="5" t="inlineStr">
        <is>
          <t>HR L4</t>
        </is>
      </c>
      <c r="H3109" s="5" t="inlineStr">
        <is>
          <t>F</t>
        </is>
      </c>
      <c r="I3109" s="5" t="inlineStr">
        <is>
          <t>Permanent</t>
        </is>
      </c>
      <c r="J3109" s="5" t="inlineStr">
        <is>
          <t>Hybrid</t>
        </is>
      </c>
      <c r="K3109" s="5" t="n">
        <v>1</v>
      </c>
      <c r="L3109" s="5" t="n">
        <v>40</v>
      </c>
      <c r="M3109" s="5" t="n">
        <v>4</v>
      </c>
      <c r="N3109" s="41" t="n">
        <v>82450</v>
      </c>
      <c r="O3109" s="41" t="n">
        <v>9070</v>
      </c>
      <c r="P3109" s="41" t="n">
        <v>0</v>
      </c>
      <c r="Q3109" s="41" t="n">
        <v>0</v>
      </c>
      <c r="R3109" s="41" t="n">
        <v>0</v>
      </c>
      <c r="S3109" s="28">
        <f>L3109*Settings!$C$7</f>
        <v/>
      </c>
      <c r="T3109" s="34">
        <f>O3109+P3109+Q3109+R3109</f>
        <v/>
      </c>
      <c r="U3109" s="34">
        <f>N3109+T3109</f>
        <v/>
      </c>
      <c r="V3109" s="33">
        <f>N3109/S3109</f>
        <v/>
      </c>
      <c r="W3109" s="33">
        <f>T3109/S3109</f>
        <v/>
      </c>
      <c r="X3109" s="33">
        <f>U3109/S3109</f>
        <v/>
      </c>
      <c r="Y3109" s="4">
        <f>IF(T3109&gt;0,1,0)</f>
        <v/>
      </c>
      <c r="Z3109" s="4">
        <f>INDEX('Job Evaluation'!$I$5:$I$40,MATCH(G3109,'Job Evaluation'!$A$5:$A$40,0))</f>
        <v/>
      </c>
      <c r="AA3109" s="4">
        <f>SUMPRODUCT(($C$2:$C$3444=C3109)*($X$2:$X$3444&lt;X3109))+SUMPRODUCT(($C$2:C3109=C3109)*($X$2:X3109=X3109))</f>
        <v/>
      </c>
      <c r="AB3109" s="4">
        <f>MIN(4,INT((AA3109-1)*4/COUNTIF($C$2:$C$3444,C3109))+1)</f>
        <v/>
      </c>
    </row>
    <row r="3110">
      <c r="A3110" s="5" t="inlineStr">
        <is>
          <t>W03614</t>
        </is>
      </c>
      <c r="B3110" s="5" t="inlineStr">
        <is>
          <t>DE · Munich</t>
        </is>
      </c>
      <c r="C3110" s="5" t="inlineStr">
        <is>
          <t>DE</t>
        </is>
      </c>
      <c r="D3110" s="5" t="inlineStr">
        <is>
          <t>Munich</t>
        </is>
      </c>
      <c r="E3110" s="5" t="inlineStr">
        <is>
          <t>Operations</t>
        </is>
      </c>
      <c r="F3110" s="5" t="inlineStr">
        <is>
          <t>L3</t>
        </is>
      </c>
      <c r="G3110" s="5" t="inlineStr">
        <is>
          <t>Operations L3</t>
        </is>
      </c>
      <c r="H3110" s="5" t="inlineStr">
        <is>
          <t>M</t>
        </is>
      </c>
      <c r="I3110" s="5" t="inlineStr">
        <is>
          <t>Permanent</t>
        </is>
      </c>
      <c r="J3110" s="5" t="inlineStr">
        <is>
          <t>Hybrid</t>
        </is>
      </c>
      <c r="K3110" s="5" t="n">
        <v>0.8</v>
      </c>
      <c r="L3110" s="5" t="n">
        <v>32</v>
      </c>
      <c r="M3110" s="5" t="n">
        <v>3</v>
      </c>
      <c r="N3110" s="41" t="n">
        <v>52840</v>
      </c>
      <c r="O3110" s="41" t="n">
        <v>2740</v>
      </c>
      <c r="P3110" s="41" t="n">
        <v>0</v>
      </c>
      <c r="Q3110" s="41" t="n">
        <v>0</v>
      </c>
      <c r="R3110" s="41" t="n">
        <v>0</v>
      </c>
      <c r="S3110" s="28">
        <f>L3110*Settings!$C$7</f>
        <v/>
      </c>
      <c r="T3110" s="34">
        <f>O3110+P3110+Q3110+R3110</f>
        <v/>
      </c>
      <c r="U3110" s="34">
        <f>N3110+T3110</f>
        <v/>
      </c>
      <c r="V3110" s="33">
        <f>N3110/S3110</f>
        <v/>
      </c>
      <c r="W3110" s="33">
        <f>T3110/S3110</f>
        <v/>
      </c>
      <c r="X3110" s="33">
        <f>U3110/S3110</f>
        <v/>
      </c>
      <c r="Y3110" s="4">
        <f>IF(T3110&gt;0,1,0)</f>
        <v/>
      </c>
      <c r="Z3110" s="4">
        <f>INDEX('Job Evaluation'!$I$5:$I$40,MATCH(G3110,'Job Evaluation'!$A$5:$A$40,0))</f>
        <v/>
      </c>
      <c r="AA3110" s="4">
        <f>SUMPRODUCT(($C$2:$C$3444=C3110)*($X$2:$X$3444&lt;X3110))+SUMPRODUCT(($C$2:C3110=C3110)*($X$2:X3110=X3110))</f>
        <v/>
      </c>
      <c r="AB3110" s="4">
        <f>MIN(4,INT((AA3110-1)*4/COUNTIF($C$2:$C$3444,C3110))+1)</f>
        <v/>
      </c>
    </row>
    <row r="3111">
      <c r="A3111" s="5" t="inlineStr">
        <is>
          <t>W03615</t>
        </is>
      </c>
      <c r="B3111" s="5" t="inlineStr">
        <is>
          <t>DE · Munich</t>
        </is>
      </c>
      <c r="C3111" s="5" t="inlineStr">
        <is>
          <t>DE</t>
        </is>
      </c>
      <c r="D3111" s="5" t="inlineStr">
        <is>
          <t>Munich</t>
        </is>
      </c>
      <c r="E3111" s="5" t="inlineStr">
        <is>
          <t>Sales</t>
        </is>
      </c>
      <c r="F3111" s="5" t="inlineStr">
        <is>
          <t>L3</t>
        </is>
      </c>
      <c r="G3111" s="5" t="inlineStr">
        <is>
          <t>Sales L3</t>
        </is>
      </c>
      <c r="H3111" s="5" t="inlineStr">
        <is>
          <t>M</t>
        </is>
      </c>
      <c r="I3111" s="5" t="inlineStr">
        <is>
          <t>Fixed-term</t>
        </is>
      </c>
      <c r="J3111" s="5" t="inlineStr">
        <is>
          <t>Hybrid</t>
        </is>
      </c>
      <c r="K3111" s="5" t="n">
        <v>1</v>
      </c>
      <c r="L3111" s="5" t="n">
        <v>40</v>
      </c>
      <c r="M3111" s="5" t="n">
        <v>4</v>
      </c>
      <c r="N3111" s="41" t="n">
        <v>57600</v>
      </c>
      <c r="O3111" s="41" t="n">
        <v>3450</v>
      </c>
      <c r="P3111" s="41" t="n">
        <v>7910</v>
      </c>
      <c r="Q3111" s="41" t="n">
        <v>0</v>
      </c>
      <c r="R3111" s="41" t="n">
        <v>0</v>
      </c>
      <c r="S3111" s="28">
        <f>L3111*Settings!$C$7</f>
        <v/>
      </c>
      <c r="T3111" s="34">
        <f>O3111+P3111+Q3111+R3111</f>
        <v/>
      </c>
      <c r="U3111" s="34">
        <f>N3111+T3111</f>
        <v/>
      </c>
      <c r="V3111" s="33">
        <f>N3111/S3111</f>
        <v/>
      </c>
      <c r="W3111" s="33">
        <f>T3111/S3111</f>
        <v/>
      </c>
      <c r="X3111" s="33">
        <f>U3111/S3111</f>
        <v/>
      </c>
      <c r="Y3111" s="4">
        <f>IF(T3111&gt;0,1,0)</f>
        <v/>
      </c>
      <c r="Z3111" s="4">
        <f>INDEX('Job Evaluation'!$I$5:$I$40,MATCH(G3111,'Job Evaluation'!$A$5:$A$40,0))</f>
        <v/>
      </c>
      <c r="AA3111" s="4">
        <f>SUMPRODUCT(($C$2:$C$3444=C3111)*($X$2:$X$3444&lt;X3111))+SUMPRODUCT(($C$2:C3111=C3111)*($X$2:X3111=X3111))</f>
        <v/>
      </c>
      <c r="AB3111" s="4">
        <f>MIN(4,INT((AA3111-1)*4/COUNTIF($C$2:$C$3444,C3111))+1)</f>
        <v/>
      </c>
    </row>
    <row r="3112">
      <c r="A3112" s="5" t="inlineStr">
        <is>
          <t>W03616</t>
        </is>
      </c>
      <c r="B3112" s="5" t="inlineStr">
        <is>
          <t>IT · Milan</t>
        </is>
      </c>
      <c r="C3112" s="5" t="inlineStr">
        <is>
          <t>IT</t>
        </is>
      </c>
      <c r="D3112" s="5" t="inlineStr">
        <is>
          <t>Milan</t>
        </is>
      </c>
      <c r="E3112" s="5" t="inlineStr">
        <is>
          <t>HR</t>
        </is>
      </c>
      <c r="F3112" s="5" t="inlineStr">
        <is>
          <t>L1</t>
        </is>
      </c>
      <c r="G3112" s="5" t="inlineStr">
        <is>
          <t>HR L1</t>
        </is>
      </c>
      <c r="H3112" s="5" t="inlineStr">
        <is>
          <t>F</t>
        </is>
      </c>
      <c r="I3112" s="5" t="inlineStr">
        <is>
          <t>Permanent</t>
        </is>
      </c>
      <c r="J3112" s="5" t="inlineStr">
        <is>
          <t>Hybrid</t>
        </is>
      </c>
      <c r="K3112" s="5" t="n">
        <v>1</v>
      </c>
      <c r="L3112" s="5" t="n">
        <v>40</v>
      </c>
      <c r="M3112" s="5" t="n">
        <v>1</v>
      </c>
      <c r="N3112" s="41" t="n">
        <v>26600</v>
      </c>
      <c r="O3112" s="41" t="n">
        <v>0</v>
      </c>
      <c r="P3112" s="41" t="n">
        <v>0</v>
      </c>
      <c r="Q3112" s="41" t="n">
        <v>0</v>
      </c>
      <c r="R3112" s="41" t="n">
        <v>0</v>
      </c>
      <c r="S3112" s="28">
        <f>L3112*Settings!$C$7</f>
        <v/>
      </c>
      <c r="T3112" s="34">
        <f>O3112+P3112+Q3112+R3112</f>
        <v/>
      </c>
      <c r="U3112" s="34">
        <f>N3112+T3112</f>
        <v/>
      </c>
      <c r="V3112" s="33">
        <f>N3112/S3112</f>
        <v/>
      </c>
      <c r="W3112" s="33">
        <f>T3112/S3112</f>
        <v/>
      </c>
      <c r="X3112" s="33">
        <f>U3112/S3112</f>
        <v/>
      </c>
      <c r="Y3112" s="4">
        <f>IF(T3112&gt;0,1,0)</f>
        <v/>
      </c>
      <c r="Z3112" s="4">
        <f>INDEX('Job Evaluation'!$I$5:$I$40,MATCH(G3112,'Job Evaluation'!$A$5:$A$40,0))</f>
        <v/>
      </c>
      <c r="AA3112" s="4">
        <f>SUMPRODUCT(($C$2:$C$3444=C3112)*($X$2:$X$3444&lt;X3112))+SUMPRODUCT(($C$2:C3112=C3112)*($X$2:X3112=X3112))</f>
        <v/>
      </c>
      <c r="AB3112" s="4">
        <f>MIN(4,INT((AA3112-1)*4/COUNTIF($C$2:$C$3444,C3112))+1)</f>
        <v/>
      </c>
    </row>
    <row r="3113">
      <c r="A3113" s="5" t="inlineStr">
        <is>
          <t>W03617</t>
        </is>
      </c>
      <c r="B3113" s="5" t="inlineStr">
        <is>
          <t>PL · Kraków</t>
        </is>
      </c>
      <c r="C3113" s="5" t="inlineStr">
        <is>
          <t>PL</t>
        </is>
      </c>
      <c r="D3113" s="5" t="inlineStr">
        <is>
          <t>Krakow</t>
        </is>
      </c>
      <c r="E3113" s="5" t="inlineStr">
        <is>
          <t>Operations</t>
        </is>
      </c>
      <c r="F3113" s="5" t="inlineStr">
        <is>
          <t>L3</t>
        </is>
      </c>
      <c r="G3113" s="5" t="inlineStr">
        <is>
          <t>Operations L3</t>
        </is>
      </c>
      <c r="H3113" s="5" t="inlineStr">
        <is>
          <t>F</t>
        </is>
      </c>
      <c r="I3113" s="5" t="inlineStr">
        <is>
          <t>Permanent</t>
        </is>
      </c>
      <c r="J3113" s="5" t="inlineStr">
        <is>
          <t>Hybrid</t>
        </is>
      </c>
      <c r="K3113" s="5" t="n">
        <v>1</v>
      </c>
      <c r="L3113" s="5" t="n">
        <v>40</v>
      </c>
      <c r="M3113" s="5" t="n">
        <v>3</v>
      </c>
      <c r="N3113" s="41" t="n">
        <v>33850</v>
      </c>
      <c r="O3113" s="41" t="n">
        <v>1550</v>
      </c>
      <c r="P3113" s="41" t="n">
        <v>0</v>
      </c>
      <c r="Q3113" s="41" t="n">
        <v>0</v>
      </c>
      <c r="R3113" s="41" t="n">
        <v>0</v>
      </c>
      <c r="S3113" s="28">
        <f>L3113*Settings!$C$7</f>
        <v/>
      </c>
      <c r="T3113" s="34">
        <f>O3113+P3113+Q3113+R3113</f>
        <v/>
      </c>
      <c r="U3113" s="34">
        <f>N3113+T3113</f>
        <v/>
      </c>
      <c r="V3113" s="33">
        <f>N3113/S3113</f>
        <v/>
      </c>
      <c r="W3113" s="33">
        <f>T3113/S3113</f>
        <v/>
      </c>
      <c r="X3113" s="33">
        <f>U3113/S3113</f>
        <v/>
      </c>
      <c r="Y3113" s="4">
        <f>IF(T3113&gt;0,1,0)</f>
        <v/>
      </c>
      <c r="Z3113" s="4">
        <f>INDEX('Job Evaluation'!$I$5:$I$40,MATCH(G3113,'Job Evaluation'!$A$5:$A$40,0))</f>
        <v/>
      </c>
      <c r="AA3113" s="4">
        <f>SUMPRODUCT(($C$2:$C$3444=C3113)*($X$2:$X$3444&lt;X3113))+SUMPRODUCT(($C$2:C3113=C3113)*($X$2:X3113=X3113))</f>
        <v/>
      </c>
      <c r="AB3113" s="4">
        <f>MIN(4,INT((AA3113-1)*4/COUNTIF($C$2:$C$3444,C3113))+1)</f>
        <v/>
      </c>
    </row>
    <row r="3114">
      <c r="A3114" s="5" t="inlineStr">
        <is>
          <t>W03618</t>
        </is>
      </c>
      <c r="B3114" s="5" t="inlineStr">
        <is>
          <t>IT · Milan</t>
        </is>
      </c>
      <c r="C3114" s="5" t="inlineStr">
        <is>
          <t>IT</t>
        </is>
      </c>
      <c r="D3114" s="5" t="inlineStr">
        <is>
          <t>Milan</t>
        </is>
      </c>
      <c r="E3114" s="5" t="inlineStr">
        <is>
          <t>Sales</t>
        </is>
      </c>
      <c r="F3114" s="5" t="inlineStr">
        <is>
          <t>L2</t>
        </is>
      </c>
      <c r="G3114" s="5" t="inlineStr">
        <is>
          <t>Sales L2</t>
        </is>
      </c>
      <c r="H3114" s="5" t="inlineStr">
        <is>
          <t>F</t>
        </is>
      </c>
      <c r="I3114" s="5" t="inlineStr">
        <is>
          <t>Permanent</t>
        </is>
      </c>
      <c r="J3114" s="5" t="inlineStr">
        <is>
          <t>Onsite</t>
        </is>
      </c>
      <c r="K3114" s="5" t="n">
        <v>1</v>
      </c>
      <c r="L3114" s="5" t="n">
        <v>40</v>
      </c>
      <c r="M3114" s="5" t="n">
        <v>3</v>
      </c>
      <c r="N3114" s="41" t="n">
        <v>38400</v>
      </c>
      <c r="O3114" s="41" t="n">
        <v>0</v>
      </c>
      <c r="P3114" s="41" t="n">
        <v>3590</v>
      </c>
      <c r="Q3114" s="41" t="n">
        <v>0</v>
      </c>
      <c r="R3114" s="41" t="n">
        <v>0</v>
      </c>
      <c r="S3114" s="28">
        <f>L3114*Settings!$C$7</f>
        <v/>
      </c>
      <c r="T3114" s="34">
        <f>O3114+P3114+Q3114+R3114</f>
        <v/>
      </c>
      <c r="U3114" s="34">
        <f>N3114+T3114</f>
        <v/>
      </c>
      <c r="V3114" s="33">
        <f>N3114/S3114</f>
        <v/>
      </c>
      <c r="W3114" s="33">
        <f>T3114/S3114</f>
        <v/>
      </c>
      <c r="X3114" s="33">
        <f>U3114/S3114</f>
        <v/>
      </c>
      <c r="Y3114" s="4">
        <f>IF(T3114&gt;0,1,0)</f>
        <v/>
      </c>
      <c r="Z3114" s="4">
        <f>INDEX('Job Evaluation'!$I$5:$I$40,MATCH(G3114,'Job Evaluation'!$A$5:$A$40,0))</f>
        <v/>
      </c>
      <c r="AA3114" s="4">
        <f>SUMPRODUCT(($C$2:$C$3444=C3114)*($X$2:$X$3444&lt;X3114))+SUMPRODUCT(($C$2:C3114=C3114)*($X$2:X3114=X3114))</f>
        <v/>
      </c>
      <c r="AB3114" s="4">
        <f>MIN(4,INT((AA3114-1)*4/COUNTIF($C$2:$C$3444,C3114))+1)</f>
        <v/>
      </c>
    </row>
    <row r="3115">
      <c r="A3115" s="5" t="inlineStr">
        <is>
          <t>W03619</t>
        </is>
      </c>
      <c r="B3115" s="5" t="inlineStr">
        <is>
          <t>PL · Kraków</t>
        </is>
      </c>
      <c r="C3115" s="5" t="inlineStr">
        <is>
          <t>PL</t>
        </is>
      </c>
      <c r="D3115" s="5" t="inlineStr">
        <is>
          <t>Krakow</t>
        </is>
      </c>
      <c r="E3115" s="5" t="inlineStr">
        <is>
          <t>HR</t>
        </is>
      </c>
      <c r="F3115" s="5" t="inlineStr">
        <is>
          <t>L3</t>
        </is>
      </c>
      <c r="G3115" s="5" t="inlineStr">
        <is>
          <t>HR L3</t>
        </is>
      </c>
      <c r="H3115" s="5" t="inlineStr">
        <is>
          <t>F</t>
        </is>
      </c>
      <c r="I3115" s="5" t="inlineStr">
        <is>
          <t>Permanent</t>
        </is>
      </c>
      <c r="J3115" s="5" t="inlineStr">
        <is>
          <t>Onsite</t>
        </is>
      </c>
      <c r="K3115" s="5" t="n">
        <v>1</v>
      </c>
      <c r="L3115" s="5" t="n">
        <v>40</v>
      </c>
      <c r="M3115" s="5" t="n">
        <v>3</v>
      </c>
      <c r="N3115" s="41" t="n">
        <v>33650</v>
      </c>
      <c r="O3115" s="41" t="n">
        <v>1700</v>
      </c>
      <c r="P3115" s="41" t="n">
        <v>0</v>
      </c>
      <c r="Q3115" s="41" t="n">
        <v>0</v>
      </c>
      <c r="R3115" s="41" t="n">
        <v>0</v>
      </c>
      <c r="S3115" s="28">
        <f>L3115*Settings!$C$7</f>
        <v/>
      </c>
      <c r="T3115" s="34">
        <f>O3115+P3115+Q3115+R3115</f>
        <v/>
      </c>
      <c r="U3115" s="34">
        <f>N3115+T3115</f>
        <v/>
      </c>
      <c r="V3115" s="33">
        <f>N3115/S3115</f>
        <v/>
      </c>
      <c r="W3115" s="33">
        <f>T3115/S3115</f>
        <v/>
      </c>
      <c r="X3115" s="33">
        <f>U3115/S3115</f>
        <v/>
      </c>
      <c r="Y3115" s="4">
        <f>IF(T3115&gt;0,1,0)</f>
        <v/>
      </c>
      <c r="Z3115" s="4">
        <f>INDEX('Job Evaluation'!$I$5:$I$40,MATCH(G3115,'Job Evaluation'!$A$5:$A$40,0))</f>
        <v/>
      </c>
      <c r="AA3115" s="4">
        <f>SUMPRODUCT(($C$2:$C$3444=C3115)*($X$2:$X$3444&lt;X3115))+SUMPRODUCT(($C$2:C3115=C3115)*($X$2:X3115=X3115))</f>
        <v/>
      </c>
      <c r="AB3115" s="4">
        <f>MIN(4,INT((AA3115-1)*4/COUNTIF($C$2:$C$3444,C3115))+1)</f>
        <v/>
      </c>
    </row>
    <row r="3116">
      <c r="A3116" s="5" t="inlineStr">
        <is>
          <t>W03620</t>
        </is>
      </c>
      <c r="B3116" s="5" t="inlineStr">
        <is>
          <t>PL · Kraków</t>
        </is>
      </c>
      <c r="C3116" s="5" t="inlineStr">
        <is>
          <t>PL</t>
        </is>
      </c>
      <c r="D3116" s="5" t="inlineStr">
        <is>
          <t>Krakow</t>
        </is>
      </c>
      <c r="E3116" s="5" t="inlineStr">
        <is>
          <t>Finance</t>
        </is>
      </c>
      <c r="F3116" s="5" t="inlineStr">
        <is>
          <t>L5</t>
        </is>
      </c>
      <c r="G3116" s="5" t="inlineStr">
        <is>
          <t>Finance L5</t>
        </is>
      </c>
      <c r="H3116" s="5" t="inlineStr">
        <is>
          <t>F</t>
        </is>
      </c>
      <c r="I3116" s="5" t="inlineStr">
        <is>
          <t>Permanent</t>
        </is>
      </c>
      <c r="J3116" s="5" t="inlineStr">
        <is>
          <t>Onsite</t>
        </is>
      </c>
      <c r="K3116" s="5" t="n">
        <v>1</v>
      </c>
      <c r="L3116" s="5" t="n">
        <v>40</v>
      </c>
      <c r="M3116" s="5" t="n">
        <v>3</v>
      </c>
      <c r="N3116" s="41" t="n">
        <v>75850</v>
      </c>
      <c r="O3116" s="41" t="n">
        <v>8920</v>
      </c>
      <c r="P3116" s="41" t="n">
        <v>0</v>
      </c>
      <c r="Q3116" s="41" t="n">
        <v>0</v>
      </c>
      <c r="R3116" s="41" t="n">
        <v>4200</v>
      </c>
      <c r="S3116" s="28">
        <f>L3116*Settings!$C$7</f>
        <v/>
      </c>
      <c r="T3116" s="34">
        <f>O3116+P3116+Q3116+R3116</f>
        <v/>
      </c>
      <c r="U3116" s="34">
        <f>N3116+T3116</f>
        <v/>
      </c>
      <c r="V3116" s="33">
        <f>N3116/S3116</f>
        <v/>
      </c>
      <c r="W3116" s="33">
        <f>T3116/S3116</f>
        <v/>
      </c>
      <c r="X3116" s="33">
        <f>U3116/S3116</f>
        <v/>
      </c>
      <c r="Y3116" s="4">
        <f>IF(T3116&gt;0,1,0)</f>
        <v/>
      </c>
      <c r="Z3116" s="4">
        <f>INDEX('Job Evaluation'!$I$5:$I$40,MATCH(G3116,'Job Evaluation'!$A$5:$A$40,0))</f>
        <v/>
      </c>
      <c r="AA3116" s="4">
        <f>SUMPRODUCT(($C$2:$C$3444=C3116)*($X$2:$X$3444&lt;X3116))+SUMPRODUCT(($C$2:C3116=C3116)*($X$2:X3116=X3116))</f>
        <v/>
      </c>
      <c r="AB3116" s="4">
        <f>MIN(4,INT((AA3116-1)*4/COUNTIF($C$2:$C$3444,C3116))+1)</f>
        <v/>
      </c>
    </row>
    <row r="3117">
      <c r="A3117" s="5" t="inlineStr">
        <is>
          <t>W03621</t>
        </is>
      </c>
      <c r="B3117" s="5" t="inlineStr">
        <is>
          <t>IT · Milan</t>
        </is>
      </c>
      <c r="C3117" s="5" t="inlineStr">
        <is>
          <t>IT</t>
        </is>
      </c>
      <c r="D3117" s="5" t="inlineStr">
        <is>
          <t>Milan</t>
        </is>
      </c>
      <c r="E3117" s="5" t="inlineStr">
        <is>
          <t>Operations</t>
        </is>
      </c>
      <c r="F3117" s="5" t="inlineStr">
        <is>
          <t>L2</t>
        </is>
      </c>
      <c r="G3117" s="5" t="inlineStr">
        <is>
          <t>Operations L2</t>
        </is>
      </c>
      <c r="H3117" s="5" t="inlineStr">
        <is>
          <t>F</t>
        </is>
      </c>
      <c r="I3117" s="5" t="inlineStr">
        <is>
          <t>Fixed-term</t>
        </is>
      </c>
      <c r="J3117" s="5" t="inlineStr">
        <is>
          <t>Onsite</t>
        </is>
      </c>
      <c r="K3117" s="5" t="n">
        <v>1</v>
      </c>
      <c r="L3117" s="5" t="n">
        <v>40</v>
      </c>
      <c r="M3117" s="5" t="n">
        <v>3</v>
      </c>
      <c r="N3117" s="41" t="n">
        <v>33450</v>
      </c>
      <c r="O3117" s="41" t="n">
        <v>0</v>
      </c>
      <c r="P3117" s="41" t="n">
        <v>0</v>
      </c>
      <c r="Q3117" s="41" t="n">
        <v>1320</v>
      </c>
      <c r="R3117" s="41" t="n">
        <v>0</v>
      </c>
      <c r="S3117" s="28">
        <f>L3117*Settings!$C$7</f>
        <v/>
      </c>
      <c r="T3117" s="34">
        <f>O3117+P3117+Q3117+R3117</f>
        <v/>
      </c>
      <c r="U3117" s="34">
        <f>N3117+T3117</f>
        <v/>
      </c>
      <c r="V3117" s="33">
        <f>N3117/S3117</f>
        <v/>
      </c>
      <c r="W3117" s="33">
        <f>T3117/S3117</f>
        <v/>
      </c>
      <c r="X3117" s="33">
        <f>U3117/S3117</f>
        <v/>
      </c>
      <c r="Y3117" s="4">
        <f>IF(T3117&gt;0,1,0)</f>
        <v/>
      </c>
      <c r="Z3117" s="4">
        <f>INDEX('Job Evaluation'!$I$5:$I$40,MATCH(G3117,'Job Evaluation'!$A$5:$A$40,0))</f>
        <v/>
      </c>
      <c r="AA3117" s="4">
        <f>SUMPRODUCT(($C$2:$C$3444=C3117)*($X$2:$X$3444&lt;X3117))+SUMPRODUCT(($C$2:C3117=C3117)*($X$2:X3117=X3117))</f>
        <v/>
      </c>
      <c r="AB3117" s="4">
        <f>MIN(4,INT((AA3117-1)*4/COUNTIF($C$2:$C$3444,C3117))+1)</f>
        <v/>
      </c>
    </row>
    <row r="3118">
      <c r="A3118" s="5" t="inlineStr">
        <is>
          <t>W03622</t>
        </is>
      </c>
      <c r="B3118" s="5" t="inlineStr">
        <is>
          <t>IT · Milan</t>
        </is>
      </c>
      <c r="C3118" s="5" t="inlineStr">
        <is>
          <t>IT</t>
        </is>
      </c>
      <c r="D3118" s="5" t="inlineStr">
        <is>
          <t>Milan</t>
        </is>
      </c>
      <c r="E3118" s="5" t="inlineStr">
        <is>
          <t>Customer Service</t>
        </is>
      </c>
      <c r="F3118" s="5" t="inlineStr">
        <is>
          <t>L3</t>
        </is>
      </c>
      <c r="G3118" s="5" t="inlineStr">
        <is>
          <t>Customer Service L3</t>
        </is>
      </c>
      <c r="H3118" s="5" t="inlineStr">
        <is>
          <t>F</t>
        </is>
      </c>
      <c r="I3118" s="5" t="inlineStr">
        <is>
          <t>Permanent</t>
        </is>
      </c>
      <c r="J3118" s="5" t="inlineStr">
        <is>
          <t>Hybrid</t>
        </is>
      </c>
      <c r="K3118" s="5" t="n">
        <v>0.8</v>
      </c>
      <c r="L3118" s="5" t="n">
        <v>32</v>
      </c>
      <c r="M3118" s="5" t="n">
        <v>3</v>
      </c>
      <c r="N3118" s="41" t="n">
        <v>31080</v>
      </c>
      <c r="O3118" s="41" t="n">
        <v>1480</v>
      </c>
      <c r="P3118" s="41" t="n">
        <v>0</v>
      </c>
      <c r="Q3118" s="41" t="n">
        <v>0</v>
      </c>
      <c r="R3118" s="41" t="n">
        <v>0</v>
      </c>
      <c r="S3118" s="28">
        <f>L3118*Settings!$C$7</f>
        <v/>
      </c>
      <c r="T3118" s="34">
        <f>O3118+P3118+Q3118+R3118</f>
        <v/>
      </c>
      <c r="U3118" s="34">
        <f>N3118+T3118</f>
        <v/>
      </c>
      <c r="V3118" s="33">
        <f>N3118/S3118</f>
        <v/>
      </c>
      <c r="W3118" s="33">
        <f>T3118/S3118</f>
        <v/>
      </c>
      <c r="X3118" s="33">
        <f>U3118/S3118</f>
        <v/>
      </c>
      <c r="Y3118" s="4">
        <f>IF(T3118&gt;0,1,0)</f>
        <v/>
      </c>
      <c r="Z3118" s="4">
        <f>INDEX('Job Evaluation'!$I$5:$I$40,MATCH(G3118,'Job Evaluation'!$A$5:$A$40,0))</f>
        <v/>
      </c>
      <c r="AA3118" s="4">
        <f>SUMPRODUCT(($C$2:$C$3444=C3118)*($X$2:$X$3444&lt;X3118))+SUMPRODUCT(($C$2:C3118=C3118)*($X$2:X3118=X3118))</f>
        <v/>
      </c>
      <c r="AB3118" s="4">
        <f>MIN(4,INT((AA3118-1)*4/COUNTIF($C$2:$C$3444,C3118))+1)</f>
        <v/>
      </c>
    </row>
    <row r="3119">
      <c r="A3119" s="5" t="inlineStr">
        <is>
          <t>W03623</t>
        </is>
      </c>
      <c r="B3119" s="5" t="inlineStr">
        <is>
          <t>ES · Barcelona</t>
        </is>
      </c>
      <c r="C3119" s="5" t="inlineStr">
        <is>
          <t>ES</t>
        </is>
      </c>
      <c r="D3119" s="5" t="inlineStr">
        <is>
          <t>Barcelona</t>
        </is>
      </c>
      <c r="E3119" s="5" t="inlineStr">
        <is>
          <t>Customer Service</t>
        </is>
      </c>
      <c r="F3119" s="5" t="inlineStr">
        <is>
          <t>L3</t>
        </is>
      </c>
      <c r="G3119" s="5" t="inlineStr">
        <is>
          <t>Customer Service L3</t>
        </is>
      </c>
      <c r="H3119" s="5" t="inlineStr">
        <is>
          <t>F</t>
        </is>
      </c>
      <c r="I3119" s="5" t="inlineStr">
        <is>
          <t>Fixed-term</t>
        </is>
      </c>
      <c r="J3119" s="5" t="inlineStr">
        <is>
          <t>Hybrid</t>
        </is>
      </c>
      <c r="K3119" s="5" t="n">
        <v>1</v>
      </c>
      <c r="L3119" s="5" t="n">
        <v>40</v>
      </c>
      <c r="M3119" s="5" t="n">
        <v>4</v>
      </c>
      <c r="N3119" s="41" t="n">
        <v>33500</v>
      </c>
      <c r="O3119" s="41" t="n">
        <v>2230</v>
      </c>
      <c r="P3119" s="41" t="n">
        <v>0</v>
      </c>
      <c r="Q3119" s="41" t="n">
        <v>0</v>
      </c>
      <c r="R3119" s="41" t="n">
        <v>0</v>
      </c>
      <c r="S3119" s="28">
        <f>L3119*Settings!$C$7</f>
        <v/>
      </c>
      <c r="T3119" s="34">
        <f>O3119+P3119+Q3119+R3119</f>
        <v/>
      </c>
      <c r="U3119" s="34">
        <f>N3119+T3119</f>
        <v/>
      </c>
      <c r="V3119" s="33">
        <f>N3119/S3119</f>
        <v/>
      </c>
      <c r="W3119" s="33">
        <f>T3119/S3119</f>
        <v/>
      </c>
      <c r="X3119" s="33">
        <f>U3119/S3119</f>
        <v/>
      </c>
      <c r="Y3119" s="4">
        <f>IF(T3119&gt;0,1,0)</f>
        <v/>
      </c>
      <c r="Z3119" s="4">
        <f>INDEX('Job Evaluation'!$I$5:$I$40,MATCH(G3119,'Job Evaluation'!$A$5:$A$40,0))</f>
        <v/>
      </c>
      <c r="AA3119" s="4">
        <f>SUMPRODUCT(($C$2:$C$3444=C3119)*($X$2:$X$3444&lt;X3119))+SUMPRODUCT(($C$2:C3119=C3119)*($X$2:X3119=X3119))</f>
        <v/>
      </c>
      <c r="AB3119" s="4">
        <f>MIN(4,INT((AA3119-1)*4/COUNTIF($C$2:$C$3444,C3119))+1)</f>
        <v/>
      </c>
    </row>
    <row r="3120">
      <c r="A3120" s="5" t="inlineStr">
        <is>
          <t>W03624</t>
        </is>
      </c>
      <c r="B3120" s="5" t="inlineStr">
        <is>
          <t>PL · Kraków</t>
        </is>
      </c>
      <c r="C3120" s="5" t="inlineStr">
        <is>
          <t>PL</t>
        </is>
      </c>
      <c r="D3120" s="5" t="inlineStr">
        <is>
          <t>Krakow</t>
        </is>
      </c>
      <c r="E3120" s="5" t="inlineStr">
        <is>
          <t>Finance</t>
        </is>
      </c>
      <c r="F3120" s="5" t="inlineStr">
        <is>
          <t>L3</t>
        </is>
      </c>
      <c r="G3120" s="5" t="inlineStr">
        <is>
          <t>Finance L3</t>
        </is>
      </c>
      <c r="H3120" s="5" t="inlineStr">
        <is>
          <t>F</t>
        </is>
      </c>
      <c r="I3120" s="5" t="inlineStr">
        <is>
          <t>Permanent</t>
        </is>
      </c>
      <c r="J3120" s="5" t="inlineStr">
        <is>
          <t>Onsite</t>
        </is>
      </c>
      <c r="K3120" s="5" t="n">
        <v>1</v>
      </c>
      <c r="L3120" s="5" t="n">
        <v>40</v>
      </c>
      <c r="M3120" s="5" t="n">
        <v>4</v>
      </c>
      <c r="N3120" s="41" t="n">
        <v>34300</v>
      </c>
      <c r="O3120" s="41" t="n">
        <v>2090</v>
      </c>
      <c r="P3120" s="41" t="n">
        <v>0</v>
      </c>
      <c r="Q3120" s="41" t="n">
        <v>0</v>
      </c>
      <c r="R3120" s="41" t="n">
        <v>0</v>
      </c>
      <c r="S3120" s="28">
        <f>L3120*Settings!$C$7</f>
        <v/>
      </c>
      <c r="T3120" s="34">
        <f>O3120+P3120+Q3120+R3120</f>
        <v/>
      </c>
      <c r="U3120" s="34">
        <f>N3120+T3120</f>
        <v/>
      </c>
      <c r="V3120" s="33">
        <f>N3120/S3120</f>
        <v/>
      </c>
      <c r="W3120" s="33">
        <f>T3120/S3120</f>
        <v/>
      </c>
      <c r="X3120" s="33">
        <f>U3120/S3120</f>
        <v/>
      </c>
      <c r="Y3120" s="4">
        <f>IF(T3120&gt;0,1,0)</f>
        <v/>
      </c>
      <c r="Z3120" s="4">
        <f>INDEX('Job Evaluation'!$I$5:$I$40,MATCH(G3120,'Job Evaluation'!$A$5:$A$40,0))</f>
        <v/>
      </c>
      <c r="AA3120" s="4">
        <f>SUMPRODUCT(($C$2:$C$3444=C3120)*($X$2:$X$3444&lt;X3120))+SUMPRODUCT(($C$2:C3120=C3120)*($X$2:X3120=X3120))</f>
        <v/>
      </c>
      <c r="AB3120" s="4">
        <f>MIN(4,INT((AA3120-1)*4/COUNTIF($C$2:$C$3444,C3120))+1)</f>
        <v/>
      </c>
    </row>
    <row r="3121">
      <c r="A3121" s="5" t="inlineStr">
        <is>
          <t>W03625</t>
        </is>
      </c>
      <c r="B3121" s="5" t="inlineStr">
        <is>
          <t>PL · Kraków</t>
        </is>
      </c>
      <c r="C3121" s="5" t="inlineStr">
        <is>
          <t>PL</t>
        </is>
      </c>
      <c r="D3121" s="5" t="inlineStr">
        <is>
          <t>Krakow</t>
        </is>
      </c>
      <c r="E3121" s="5" t="inlineStr">
        <is>
          <t>Sales</t>
        </is>
      </c>
      <c r="F3121" s="5" t="inlineStr">
        <is>
          <t>L2</t>
        </is>
      </c>
      <c r="G3121" s="5" t="inlineStr">
        <is>
          <t>Sales L2</t>
        </is>
      </c>
      <c r="H3121" s="5" t="inlineStr">
        <is>
          <t>M</t>
        </is>
      </c>
      <c r="I3121" s="5" t="inlineStr">
        <is>
          <t>Permanent</t>
        </is>
      </c>
      <c r="J3121" s="5" t="inlineStr">
        <is>
          <t>Hybrid</t>
        </is>
      </c>
      <c r="K3121" s="5" t="n">
        <v>1</v>
      </c>
      <c r="L3121" s="5" t="n">
        <v>40</v>
      </c>
      <c r="M3121" s="5" t="n">
        <v>3</v>
      </c>
      <c r="N3121" s="41" t="n">
        <v>26000</v>
      </c>
      <c r="O3121" s="41" t="n">
        <v>0</v>
      </c>
      <c r="P3121" s="41" t="n">
        <v>4540</v>
      </c>
      <c r="Q3121" s="41" t="n">
        <v>0</v>
      </c>
      <c r="R3121" s="41" t="n">
        <v>0</v>
      </c>
      <c r="S3121" s="28">
        <f>L3121*Settings!$C$7</f>
        <v/>
      </c>
      <c r="T3121" s="34">
        <f>O3121+P3121+Q3121+R3121</f>
        <v/>
      </c>
      <c r="U3121" s="34">
        <f>N3121+T3121</f>
        <v/>
      </c>
      <c r="V3121" s="33">
        <f>N3121/S3121</f>
        <v/>
      </c>
      <c r="W3121" s="33">
        <f>T3121/S3121</f>
        <v/>
      </c>
      <c r="X3121" s="33">
        <f>U3121/S3121</f>
        <v/>
      </c>
      <c r="Y3121" s="4">
        <f>IF(T3121&gt;0,1,0)</f>
        <v/>
      </c>
      <c r="Z3121" s="4">
        <f>INDEX('Job Evaluation'!$I$5:$I$40,MATCH(G3121,'Job Evaluation'!$A$5:$A$40,0))</f>
        <v/>
      </c>
      <c r="AA3121" s="4">
        <f>SUMPRODUCT(($C$2:$C$3444=C3121)*($X$2:$X$3444&lt;X3121))+SUMPRODUCT(($C$2:C3121=C3121)*($X$2:X3121=X3121))</f>
        <v/>
      </c>
      <c r="AB3121" s="4">
        <f>MIN(4,INT((AA3121-1)*4/COUNTIF($C$2:$C$3444,C3121))+1)</f>
        <v/>
      </c>
    </row>
    <row r="3122">
      <c r="A3122" s="5" t="inlineStr">
        <is>
          <t>W03626</t>
        </is>
      </c>
      <c r="B3122" s="5" t="inlineStr">
        <is>
          <t>IT · Milan</t>
        </is>
      </c>
      <c r="C3122" s="5" t="inlineStr">
        <is>
          <t>IT</t>
        </is>
      </c>
      <c r="D3122" s="5" t="inlineStr">
        <is>
          <t>Milan</t>
        </is>
      </c>
      <c r="E3122" s="5" t="inlineStr">
        <is>
          <t>Customer Service</t>
        </is>
      </c>
      <c r="F3122" s="5" t="inlineStr">
        <is>
          <t>L1</t>
        </is>
      </c>
      <c r="G3122" s="5" t="inlineStr">
        <is>
          <t>Customer Service L1</t>
        </is>
      </c>
      <c r="H3122" s="5" t="inlineStr">
        <is>
          <t>M</t>
        </is>
      </c>
      <c r="I3122" s="5" t="inlineStr">
        <is>
          <t>Permanent</t>
        </is>
      </c>
      <c r="J3122" s="5" t="inlineStr">
        <is>
          <t>Hybrid</t>
        </is>
      </c>
      <c r="K3122" s="5" t="n">
        <v>1</v>
      </c>
      <c r="L3122" s="5" t="n">
        <v>40</v>
      </c>
      <c r="M3122" s="5" t="n">
        <v>1</v>
      </c>
      <c r="N3122" s="41" t="n">
        <v>25550</v>
      </c>
      <c r="O3122" s="41" t="n">
        <v>0</v>
      </c>
      <c r="P3122" s="41" t="n">
        <v>0</v>
      </c>
      <c r="Q3122" s="41" t="n">
        <v>0</v>
      </c>
      <c r="R3122" s="41" t="n">
        <v>0</v>
      </c>
      <c r="S3122" s="28">
        <f>L3122*Settings!$C$7</f>
        <v/>
      </c>
      <c r="T3122" s="34">
        <f>O3122+P3122+Q3122+R3122</f>
        <v/>
      </c>
      <c r="U3122" s="34">
        <f>N3122+T3122</f>
        <v/>
      </c>
      <c r="V3122" s="33">
        <f>N3122/S3122</f>
        <v/>
      </c>
      <c r="W3122" s="33">
        <f>T3122/S3122</f>
        <v/>
      </c>
      <c r="X3122" s="33">
        <f>U3122/S3122</f>
        <v/>
      </c>
      <c r="Y3122" s="4">
        <f>IF(T3122&gt;0,1,0)</f>
        <v/>
      </c>
      <c r="Z3122" s="4">
        <f>INDEX('Job Evaluation'!$I$5:$I$40,MATCH(G3122,'Job Evaluation'!$A$5:$A$40,0))</f>
        <v/>
      </c>
      <c r="AA3122" s="4">
        <f>SUMPRODUCT(($C$2:$C$3444=C3122)*($X$2:$X$3444&lt;X3122))+SUMPRODUCT(($C$2:C3122=C3122)*($X$2:X3122=X3122))</f>
        <v/>
      </c>
      <c r="AB3122" s="4">
        <f>MIN(4,INT((AA3122-1)*4/COUNTIF($C$2:$C$3444,C3122))+1)</f>
        <v/>
      </c>
    </row>
    <row r="3123">
      <c r="A3123" s="5" t="inlineStr">
        <is>
          <t>W03627</t>
        </is>
      </c>
      <c r="B3123" s="5" t="inlineStr">
        <is>
          <t>IT · Milan</t>
        </is>
      </c>
      <c r="C3123" s="5" t="inlineStr">
        <is>
          <t>IT</t>
        </is>
      </c>
      <c r="D3123" s="5" t="inlineStr">
        <is>
          <t>Milan</t>
        </is>
      </c>
      <c r="E3123" s="5" t="inlineStr">
        <is>
          <t>Tech</t>
        </is>
      </c>
      <c r="F3123" s="5" t="inlineStr">
        <is>
          <t>L1</t>
        </is>
      </c>
      <c r="G3123" s="5" t="inlineStr">
        <is>
          <t>Tech L1</t>
        </is>
      </c>
      <c r="H3123" s="5" t="inlineStr">
        <is>
          <t>F</t>
        </is>
      </c>
      <c r="I3123" s="5" t="inlineStr">
        <is>
          <t>Fixed-term</t>
        </is>
      </c>
      <c r="J3123" s="5" t="inlineStr">
        <is>
          <t>Remote</t>
        </is>
      </c>
      <c r="K3123" s="5" t="n">
        <v>1</v>
      </c>
      <c r="L3123" s="5" t="n">
        <v>40</v>
      </c>
      <c r="M3123" s="5" t="n">
        <v>5</v>
      </c>
      <c r="N3123" s="41" t="n">
        <v>31050</v>
      </c>
      <c r="O3123" s="41" t="n">
        <v>0</v>
      </c>
      <c r="P3123" s="41" t="n">
        <v>0</v>
      </c>
      <c r="Q3123" s="41" t="n">
        <v>0</v>
      </c>
      <c r="R3123" s="41" t="n">
        <v>0</v>
      </c>
      <c r="S3123" s="28">
        <f>L3123*Settings!$C$7</f>
        <v/>
      </c>
      <c r="T3123" s="34">
        <f>O3123+P3123+Q3123+R3123</f>
        <v/>
      </c>
      <c r="U3123" s="34">
        <f>N3123+T3123</f>
        <v/>
      </c>
      <c r="V3123" s="33">
        <f>N3123/S3123</f>
        <v/>
      </c>
      <c r="W3123" s="33">
        <f>T3123/S3123</f>
        <v/>
      </c>
      <c r="X3123" s="33">
        <f>U3123/S3123</f>
        <v/>
      </c>
      <c r="Y3123" s="4">
        <f>IF(T3123&gt;0,1,0)</f>
        <v/>
      </c>
      <c r="Z3123" s="4">
        <f>INDEX('Job Evaluation'!$I$5:$I$40,MATCH(G3123,'Job Evaluation'!$A$5:$A$40,0))</f>
        <v/>
      </c>
      <c r="AA3123" s="4">
        <f>SUMPRODUCT(($C$2:$C$3444=C3123)*($X$2:$X$3444&lt;X3123))+SUMPRODUCT(($C$2:C3123=C3123)*($X$2:X3123=X3123))</f>
        <v/>
      </c>
      <c r="AB3123" s="4">
        <f>MIN(4,INT((AA3123-1)*4/COUNTIF($C$2:$C$3444,C3123))+1)</f>
        <v/>
      </c>
    </row>
    <row r="3124">
      <c r="A3124" s="5" t="inlineStr">
        <is>
          <t>W03628</t>
        </is>
      </c>
      <c r="B3124" s="5" t="inlineStr">
        <is>
          <t>IT · Milan</t>
        </is>
      </c>
      <c r="C3124" s="5" t="inlineStr">
        <is>
          <t>IT</t>
        </is>
      </c>
      <c r="D3124" s="5" t="inlineStr">
        <is>
          <t>Milan</t>
        </is>
      </c>
      <c r="E3124" s="5" t="inlineStr">
        <is>
          <t>Customer Service</t>
        </is>
      </c>
      <c r="F3124" s="5" t="inlineStr">
        <is>
          <t>L5</t>
        </is>
      </c>
      <c r="G3124" s="5" t="inlineStr">
        <is>
          <t>Customer Service L5</t>
        </is>
      </c>
      <c r="H3124" s="5" t="inlineStr">
        <is>
          <t>F</t>
        </is>
      </c>
      <c r="I3124" s="5" t="inlineStr">
        <is>
          <t>Permanent</t>
        </is>
      </c>
      <c r="J3124" s="5" t="inlineStr">
        <is>
          <t>Onsite</t>
        </is>
      </c>
      <c r="K3124" s="5" t="n">
        <v>1</v>
      </c>
      <c r="L3124" s="5" t="n">
        <v>40</v>
      </c>
      <c r="M3124" s="5" t="n">
        <v>2</v>
      </c>
      <c r="N3124" s="41" t="n">
        <v>72750</v>
      </c>
      <c r="O3124" s="41" t="n">
        <v>4620</v>
      </c>
      <c r="P3124" s="41" t="n">
        <v>0</v>
      </c>
      <c r="Q3124" s="41" t="n">
        <v>0</v>
      </c>
      <c r="R3124" s="41" t="n">
        <v>6000</v>
      </c>
      <c r="S3124" s="28">
        <f>L3124*Settings!$C$7</f>
        <v/>
      </c>
      <c r="T3124" s="34">
        <f>O3124+P3124+Q3124+R3124</f>
        <v/>
      </c>
      <c r="U3124" s="34">
        <f>N3124+T3124</f>
        <v/>
      </c>
      <c r="V3124" s="33">
        <f>N3124/S3124</f>
        <v/>
      </c>
      <c r="W3124" s="33">
        <f>T3124/S3124</f>
        <v/>
      </c>
      <c r="X3124" s="33">
        <f>U3124/S3124</f>
        <v/>
      </c>
      <c r="Y3124" s="4">
        <f>IF(T3124&gt;0,1,0)</f>
        <v/>
      </c>
      <c r="Z3124" s="4">
        <f>INDEX('Job Evaluation'!$I$5:$I$40,MATCH(G3124,'Job Evaluation'!$A$5:$A$40,0))</f>
        <v/>
      </c>
      <c r="AA3124" s="4">
        <f>SUMPRODUCT(($C$2:$C$3444=C3124)*($X$2:$X$3444&lt;X3124))+SUMPRODUCT(($C$2:C3124=C3124)*($X$2:X3124=X3124))</f>
        <v/>
      </c>
      <c r="AB3124" s="4">
        <f>MIN(4,INT((AA3124-1)*4/COUNTIF($C$2:$C$3444,C3124))+1)</f>
        <v/>
      </c>
    </row>
    <row r="3125">
      <c r="A3125" s="5" t="inlineStr">
        <is>
          <t>W03629</t>
        </is>
      </c>
      <c r="B3125" s="5" t="inlineStr">
        <is>
          <t>PL · Kraków</t>
        </is>
      </c>
      <c r="C3125" s="5" t="inlineStr">
        <is>
          <t>PL</t>
        </is>
      </c>
      <c r="D3125" s="5" t="inlineStr">
        <is>
          <t>Krakow</t>
        </is>
      </c>
      <c r="E3125" s="5" t="inlineStr">
        <is>
          <t>Tech</t>
        </is>
      </c>
      <c r="F3125" s="5" t="inlineStr">
        <is>
          <t>L2</t>
        </is>
      </c>
      <c r="G3125" s="5" t="inlineStr">
        <is>
          <t>Tech L2</t>
        </is>
      </c>
      <c r="H3125" s="5" t="inlineStr">
        <is>
          <t>F</t>
        </is>
      </c>
      <c r="I3125" s="5" t="inlineStr">
        <is>
          <t>Permanent</t>
        </is>
      </c>
      <c r="J3125" s="5" t="inlineStr">
        <is>
          <t>Onsite</t>
        </is>
      </c>
      <c r="K3125" s="5" t="n">
        <v>1</v>
      </c>
      <c r="L3125" s="5" t="n">
        <v>40</v>
      </c>
      <c r="M3125" s="5" t="n">
        <v>3</v>
      </c>
      <c r="N3125" s="41" t="n">
        <v>33100</v>
      </c>
      <c r="O3125" s="41" t="n">
        <v>0</v>
      </c>
      <c r="P3125" s="41" t="n">
        <v>0</v>
      </c>
      <c r="Q3125" s="41" t="n">
        <v>0</v>
      </c>
      <c r="R3125" s="41" t="n">
        <v>0</v>
      </c>
      <c r="S3125" s="28">
        <f>L3125*Settings!$C$7</f>
        <v/>
      </c>
      <c r="T3125" s="34">
        <f>O3125+P3125+Q3125+R3125</f>
        <v/>
      </c>
      <c r="U3125" s="34">
        <f>N3125+T3125</f>
        <v/>
      </c>
      <c r="V3125" s="33">
        <f>N3125/S3125</f>
        <v/>
      </c>
      <c r="W3125" s="33">
        <f>T3125/S3125</f>
        <v/>
      </c>
      <c r="X3125" s="33">
        <f>U3125/S3125</f>
        <v/>
      </c>
      <c r="Y3125" s="4">
        <f>IF(T3125&gt;0,1,0)</f>
        <v/>
      </c>
      <c r="Z3125" s="4">
        <f>INDEX('Job Evaluation'!$I$5:$I$40,MATCH(G3125,'Job Evaluation'!$A$5:$A$40,0))</f>
        <v/>
      </c>
      <c r="AA3125" s="4">
        <f>SUMPRODUCT(($C$2:$C$3444=C3125)*($X$2:$X$3444&lt;X3125))+SUMPRODUCT(($C$2:C3125=C3125)*($X$2:X3125=X3125))</f>
        <v/>
      </c>
      <c r="AB3125" s="4">
        <f>MIN(4,INT((AA3125-1)*4/COUNTIF($C$2:$C$3444,C3125))+1)</f>
        <v/>
      </c>
    </row>
    <row r="3126">
      <c r="A3126" s="5" t="inlineStr">
        <is>
          <t>W03630</t>
        </is>
      </c>
      <c r="B3126" s="5" t="inlineStr">
        <is>
          <t>PL · Kraków</t>
        </is>
      </c>
      <c r="C3126" s="5" t="inlineStr">
        <is>
          <t>PL</t>
        </is>
      </c>
      <c r="D3126" s="5" t="inlineStr">
        <is>
          <t>Krakow</t>
        </is>
      </c>
      <c r="E3126" s="5" t="inlineStr">
        <is>
          <t>Operations</t>
        </is>
      </c>
      <c r="F3126" s="5" t="inlineStr">
        <is>
          <t>L1</t>
        </is>
      </c>
      <c r="G3126" s="5" t="inlineStr">
        <is>
          <t>Operations L1</t>
        </is>
      </c>
      <c r="H3126" s="5" t="inlineStr">
        <is>
          <t>M</t>
        </is>
      </c>
      <c r="I3126" s="5" t="inlineStr">
        <is>
          <t>Permanent</t>
        </is>
      </c>
      <c r="J3126" s="5" t="inlineStr">
        <is>
          <t>Hybrid</t>
        </is>
      </c>
      <c r="K3126" s="5" t="n">
        <v>1</v>
      </c>
      <c r="L3126" s="5" t="n">
        <v>40</v>
      </c>
      <c r="M3126" s="5" t="n">
        <v>2</v>
      </c>
      <c r="N3126" s="41" t="n">
        <v>24050</v>
      </c>
      <c r="O3126" s="41" t="n">
        <v>0</v>
      </c>
      <c r="P3126" s="41" t="n">
        <v>0</v>
      </c>
      <c r="Q3126" s="41" t="n">
        <v>0</v>
      </c>
      <c r="R3126" s="41" t="n">
        <v>0</v>
      </c>
      <c r="S3126" s="28">
        <f>L3126*Settings!$C$7</f>
        <v/>
      </c>
      <c r="T3126" s="34">
        <f>O3126+P3126+Q3126+R3126</f>
        <v/>
      </c>
      <c r="U3126" s="34">
        <f>N3126+T3126</f>
        <v/>
      </c>
      <c r="V3126" s="33">
        <f>N3126/S3126</f>
        <v/>
      </c>
      <c r="W3126" s="33">
        <f>T3126/S3126</f>
        <v/>
      </c>
      <c r="X3126" s="33">
        <f>U3126/S3126</f>
        <v/>
      </c>
      <c r="Y3126" s="4">
        <f>IF(T3126&gt;0,1,0)</f>
        <v/>
      </c>
      <c r="Z3126" s="4">
        <f>INDEX('Job Evaluation'!$I$5:$I$40,MATCH(G3126,'Job Evaluation'!$A$5:$A$40,0))</f>
        <v/>
      </c>
      <c r="AA3126" s="4">
        <f>SUMPRODUCT(($C$2:$C$3444=C3126)*($X$2:$X$3444&lt;X3126))+SUMPRODUCT(($C$2:C3126=C3126)*($X$2:X3126=X3126))</f>
        <v/>
      </c>
      <c r="AB3126" s="4">
        <f>MIN(4,INT((AA3126-1)*4/COUNTIF($C$2:$C$3444,C3126))+1)</f>
        <v/>
      </c>
    </row>
    <row r="3127">
      <c r="A3127" s="5" t="inlineStr">
        <is>
          <t>W03631</t>
        </is>
      </c>
      <c r="B3127" s="5" t="inlineStr">
        <is>
          <t>ES · Barcelona</t>
        </is>
      </c>
      <c r="C3127" s="5" t="inlineStr">
        <is>
          <t>ES</t>
        </is>
      </c>
      <c r="D3127" s="5" t="inlineStr">
        <is>
          <t>Barcelona</t>
        </is>
      </c>
      <c r="E3127" s="5" t="inlineStr">
        <is>
          <t>Customer Service</t>
        </is>
      </c>
      <c r="F3127" s="5" t="inlineStr">
        <is>
          <t>L3</t>
        </is>
      </c>
      <c r="G3127" s="5" t="inlineStr">
        <is>
          <t>Customer Service L3</t>
        </is>
      </c>
      <c r="H3127" s="5" t="inlineStr">
        <is>
          <t>M</t>
        </is>
      </c>
      <c r="I3127" s="5" t="inlineStr">
        <is>
          <t>Permanent</t>
        </is>
      </c>
      <c r="J3127" s="5" t="inlineStr">
        <is>
          <t>Hybrid</t>
        </is>
      </c>
      <c r="K3127" s="5" t="n">
        <v>1</v>
      </c>
      <c r="L3127" s="5" t="n">
        <v>40</v>
      </c>
      <c r="M3127" s="5" t="n">
        <v>3</v>
      </c>
      <c r="N3127" s="41" t="n">
        <v>36500</v>
      </c>
      <c r="O3127" s="41" t="n">
        <v>1870</v>
      </c>
      <c r="P3127" s="41" t="n">
        <v>0</v>
      </c>
      <c r="Q3127" s="41" t="n">
        <v>0</v>
      </c>
      <c r="R3127" s="41" t="n">
        <v>0</v>
      </c>
      <c r="S3127" s="28">
        <f>L3127*Settings!$C$7</f>
        <v/>
      </c>
      <c r="T3127" s="34">
        <f>O3127+P3127+Q3127+R3127</f>
        <v/>
      </c>
      <c r="U3127" s="34">
        <f>N3127+T3127</f>
        <v/>
      </c>
      <c r="V3127" s="33">
        <f>N3127/S3127</f>
        <v/>
      </c>
      <c r="W3127" s="33">
        <f>T3127/S3127</f>
        <v/>
      </c>
      <c r="X3127" s="33">
        <f>U3127/S3127</f>
        <v/>
      </c>
      <c r="Y3127" s="4">
        <f>IF(T3127&gt;0,1,0)</f>
        <v/>
      </c>
      <c r="Z3127" s="4">
        <f>INDEX('Job Evaluation'!$I$5:$I$40,MATCH(G3127,'Job Evaluation'!$A$5:$A$40,0))</f>
        <v/>
      </c>
      <c r="AA3127" s="4">
        <f>SUMPRODUCT(($C$2:$C$3444=C3127)*($X$2:$X$3444&lt;X3127))+SUMPRODUCT(($C$2:C3127=C3127)*($X$2:X3127=X3127))</f>
        <v/>
      </c>
      <c r="AB3127" s="4">
        <f>MIN(4,INT((AA3127-1)*4/COUNTIF($C$2:$C$3444,C3127))+1)</f>
        <v/>
      </c>
    </row>
    <row r="3128">
      <c r="A3128" s="5" t="inlineStr">
        <is>
          <t>W03632</t>
        </is>
      </c>
      <c r="B3128" s="5" t="inlineStr">
        <is>
          <t>IT · Milan</t>
        </is>
      </c>
      <c r="C3128" s="5" t="inlineStr">
        <is>
          <t>IT</t>
        </is>
      </c>
      <c r="D3128" s="5" t="inlineStr">
        <is>
          <t>Milan</t>
        </is>
      </c>
      <c r="E3128" s="5" t="inlineStr">
        <is>
          <t>Customer Service</t>
        </is>
      </c>
      <c r="F3128" s="5" t="inlineStr">
        <is>
          <t>L2</t>
        </is>
      </c>
      <c r="G3128" s="5" t="inlineStr">
        <is>
          <t>Customer Service L2</t>
        </is>
      </c>
      <c r="H3128" s="5" t="inlineStr">
        <is>
          <t>M</t>
        </is>
      </c>
      <c r="I3128" s="5" t="inlineStr">
        <is>
          <t>Permanent</t>
        </is>
      </c>
      <c r="J3128" s="5" t="inlineStr">
        <is>
          <t>Onsite</t>
        </is>
      </c>
      <c r="K3128" s="5" t="n">
        <v>1</v>
      </c>
      <c r="L3128" s="5" t="n">
        <v>40</v>
      </c>
      <c r="M3128" s="5" t="n">
        <v>3</v>
      </c>
      <c r="N3128" s="41" t="n">
        <v>27650</v>
      </c>
      <c r="O3128" s="41" t="n">
        <v>0</v>
      </c>
      <c r="P3128" s="41" t="n">
        <v>0</v>
      </c>
      <c r="Q3128" s="41" t="n">
        <v>1320</v>
      </c>
      <c r="R3128" s="41" t="n">
        <v>0</v>
      </c>
      <c r="S3128" s="28">
        <f>L3128*Settings!$C$7</f>
        <v/>
      </c>
      <c r="T3128" s="34">
        <f>O3128+P3128+Q3128+R3128</f>
        <v/>
      </c>
      <c r="U3128" s="34">
        <f>N3128+T3128</f>
        <v/>
      </c>
      <c r="V3128" s="33">
        <f>N3128/S3128</f>
        <v/>
      </c>
      <c r="W3128" s="33">
        <f>T3128/S3128</f>
        <v/>
      </c>
      <c r="X3128" s="33">
        <f>U3128/S3128</f>
        <v/>
      </c>
      <c r="Y3128" s="4">
        <f>IF(T3128&gt;0,1,0)</f>
        <v/>
      </c>
      <c r="Z3128" s="4">
        <f>INDEX('Job Evaluation'!$I$5:$I$40,MATCH(G3128,'Job Evaluation'!$A$5:$A$40,0))</f>
        <v/>
      </c>
      <c r="AA3128" s="4">
        <f>SUMPRODUCT(($C$2:$C$3444=C3128)*($X$2:$X$3444&lt;X3128))+SUMPRODUCT(($C$2:C3128=C3128)*($X$2:X3128=X3128))</f>
        <v/>
      </c>
      <c r="AB3128" s="4">
        <f>MIN(4,INT((AA3128-1)*4/COUNTIF($C$2:$C$3444,C3128))+1)</f>
        <v/>
      </c>
    </row>
    <row r="3129">
      <c r="A3129" s="5" t="inlineStr">
        <is>
          <t>W03633</t>
        </is>
      </c>
      <c r="B3129" s="5" t="inlineStr">
        <is>
          <t>PL · Kraków</t>
        </is>
      </c>
      <c r="C3129" s="5" t="inlineStr">
        <is>
          <t>PL</t>
        </is>
      </c>
      <c r="D3129" s="5" t="inlineStr">
        <is>
          <t>Krakow</t>
        </is>
      </c>
      <c r="E3129" s="5" t="inlineStr">
        <is>
          <t>Customer Service</t>
        </is>
      </c>
      <c r="F3129" s="5" t="inlineStr">
        <is>
          <t>L2</t>
        </is>
      </c>
      <c r="G3129" s="5" t="inlineStr">
        <is>
          <t>Customer Service L2</t>
        </is>
      </c>
      <c r="H3129" s="5" t="inlineStr">
        <is>
          <t>F</t>
        </is>
      </c>
      <c r="I3129" s="5" t="inlineStr">
        <is>
          <t>Permanent</t>
        </is>
      </c>
      <c r="J3129" s="5" t="inlineStr">
        <is>
          <t>Hybrid</t>
        </is>
      </c>
      <c r="K3129" s="5" t="n">
        <v>1</v>
      </c>
      <c r="L3129" s="5" t="n">
        <v>40</v>
      </c>
      <c r="M3129" s="5" t="n">
        <v>2</v>
      </c>
      <c r="N3129" s="41" t="n">
        <v>23600</v>
      </c>
      <c r="O3129" s="41" t="n">
        <v>0</v>
      </c>
      <c r="P3129" s="41" t="n">
        <v>0</v>
      </c>
      <c r="Q3129" s="41" t="n">
        <v>0</v>
      </c>
      <c r="R3129" s="41" t="n">
        <v>0</v>
      </c>
      <c r="S3129" s="28">
        <f>L3129*Settings!$C$7</f>
        <v/>
      </c>
      <c r="T3129" s="34">
        <f>O3129+P3129+Q3129+R3129</f>
        <v/>
      </c>
      <c r="U3129" s="34">
        <f>N3129+T3129</f>
        <v/>
      </c>
      <c r="V3129" s="33">
        <f>N3129/S3129</f>
        <v/>
      </c>
      <c r="W3129" s="33">
        <f>T3129/S3129</f>
        <v/>
      </c>
      <c r="X3129" s="33">
        <f>U3129/S3129</f>
        <v/>
      </c>
      <c r="Y3129" s="4">
        <f>IF(T3129&gt;0,1,0)</f>
        <v/>
      </c>
      <c r="Z3129" s="4">
        <f>INDEX('Job Evaluation'!$I$5:$I$40,MATCH(G3129,'Job Evaluation'!$A$5:$A$40,0))</f>
        <v/>
      </c>
      <c r="AA3129" s="4">
        <f>SUMPRODUCT(($C$2:$C$3444=C3129)*($X$2:$X$3444&lt;X3129))+SUMPRODUCT(($C$2:C3129=C3129)*($X$2:X3129=X3129))</f>
        <v/>
      </c>
      <c r="AB3129" s="4">
        <f>MIN(4,INT((AA3129-1)*4/COUNTIF($C$2:$C$3444,C3129))+1)</f>
        <v/>
      </c>
    </row>
    <row r="3130">
      <c r="A3130" s="5" t="inlineStr">
        <is>
          <t>W03634</t>
        </is>
      </c>
      <c r="B3130" s="5" t="inlineStr">
        <is>
          <t>IT · Milan</t>
        </is>
      </c>
      <c r="C3130" s="5" t="inlineStr">
        <is>
          <t>IT</t>
        </is>
      </c>
      <c r="D3130" s="5" t="inlineStr">
        <is>
          <t>Milan</t>
        </is>
      </c>
      <c r="E3130" s="5" t="inlineStr">
        <is>
          <t>Customer Service</t>
        </is>
      </c>
      <c r="F3130" s="5" t="inlineStr">
        <is>
          <t>L3</t>
        </is>
      </c>
      <c r="G3130" s="5" t="inlineStr">
        <is>
          <t>Customer Service L3</t>
        </is>
      </c>
      <c r="H3130" s="5" t="inlineStr">
        <is>
          <t>M</t>
        </is>
      </c>
      <c r="I3130" s="5" t="inlineStr">
        <is>
          <t>Permanent</t>
        </is>
      </c>
      <c r="J3130" s="5" t="inlineStr">
        <is>
          <t>Onsite</t>
        </is>
      </c>
      <c r="K3130" s="5" t="n">
        <v>1</v>
      </c>
      <c r="L3130" s="5" t="n">
        <v>40</v>
      </c>
      <c r="M3130" s="5" t="n">
        <v>3</v>
      </c>
      <c r="N3130" s="41" t="n">
        <v>39650</v>
      </c>
      <c r="O3130" s="41" t="n">
        <v>1870</v>
      </c>
      <c r="P3130" s="41" t="n">
        <v>0</v>
      </c>
      <c r="Q3130" s="41" t="n">
        <v>1320</v>
      </c>
      <c r="R3130" s="41" t="n">
        <v>0</v>
      </c>
      <c r="S3130" s="28">
        <f>L3130*Settings!$C$7</f>
        <v/>
      </c>
      <c r="T3130" s="34">
        <f>O3130+P3130+Q3130+R3130</f>
        <v/>
      </c>
      <c r="U3130" s="34">
        <f>N3130+T3130</f>
        <v/>
      </c>
      <c r="V3130" s="33">
        <f>N3130/S3130</f>
        <v/>
      </c>
      <c r="W3130" s="33">
        <f>T3130/S3130</f>
        <v/>
      </c>
      <c r="X3130" s="33">
        <f>U3130/S3130</f>
        <v/>
      </c>
      <c r="Y3130" s="4">
        <f>IF(T3130&gt;0,1,0)</f>
        <v/>
      </c>
      <c r="Z3130" s="4">
        <f>INDEX('Job Evaluation'!$I$5:$I$40,MATCH(G3130,'Job Evaluation'!$A$5:$A$40,0))</f>
        <v/>
      </c>
      <c r="AA3130" s="4">
        <f>SUMPRODUCT(($C$2:$C$3444=C3130)*($X$2:$X$3444&lt;X3130))+SUMPRODUCT(($C$2:C3130=C3130)*($X$2:X3130=X3130))</f>
        <v/>
      </c>
      <c r="AB3130" s="4">
        <f>MIN(4,INT((AA3130-1)*4/COUNTIF($C$2:$C$3444,C3130))+1)</f>
        <v/>
      </c>
    </row>
    <row r="3131">
      <c r="A3131" s="5" t="inlineStr">
        <is>
          <t>W03635</t>
        </is>
      </c>
      <c r="B3131" s="5" t="inlineStr">
        <is>
          <t>IT · Milan</t>
        </is>
      </c>
      <c r="C3131" s="5" t="inlineStr">
        <is>
          <t>IT</t>
        </is>
      </c>
      <c r="D3131" s="5" t="inlineStr">
        <is>
          <t>Milan</t>
        </is>
      </c>
      <c r="E3131" s="5" t="inlineStr">
        <is>
          <t>Operations</t>
        </is>
      </c>
      <c r="F3131" s="5" t="inlineStr">
        <is>
          <t>L2</t>
        </is>
      </c>
      <c r="G3131" s="5" t="inlineStr">
        <is>
          <t>Operations L2</t>
        </is>
      </c>
      <c r="H3131" s="5" t="inlineStr">
        <is>
          <t>F</t>
        </is>
      </c>
      <c r="I3131" s="5" t="inlineStr">
        <is>
          <t>Permanent</t>
        </is>
      </c>
      <c r="J3131" s="5" t="inlineStr">
        <is>
          <t>Onsite</t>
        </is>
      </c>
      <c r="K3131" s="5" t="n">
        <v>1</v>
      </c>
      <c r="L3131" s="5" t="n">
        <v>40</v>
      </c>
      <c r="M3131" s="5" t="n">
        <v>4</v>
      </c>
      <c r="N3131" s="41" t="n">
        <v>29650</v>
      </c>
      <c r="O3131" s="41" t="n">
        <v>0</v>
      </c>
      <c r="P3131" s="41" t="n">
        <v>0</v>
      </c>
      <c r="Q3131" s="41" t="n">
        <v>1320</v>
      </c>
      <c r="R3131" s="41" t="n">
        <v>0</v>
      </c>
      <c r="S3131" s="28">
        <f>L3131*Settings!$C$7</f>
        <v/>
      </c>
      <c r="T3131" s="34">
        <f>O3131+P3131+Q3131+R3131</f>
        <v/>
      </c>
      <c r="U3131" s="34">
        <f>N3131+T3131</f>
        <v/>
      </c>
      <c r="V3131" s="33">
        <f>N3131/S3131</f>
        <v/>
      </c>
      <c r="W3131" s="33">
        <f>T3131/S3131</f>
        <v/>
      </c>
      <c r="X3131" s="33">
        <f>U3131/S3131</f>
        <v/>
      </c>
      <c r="Y3131" s="4">
        <f>IF(T3131&gt;0,1,0)</f>
        <v/>
      </c>
      <c r="Z3131" s="4">
        <f>INDEX('Job Evaluation'!$I$5:$I$40,MATCH(G3131,'Job Evaluation'!$A$5:$A$40,0))</f>
        <v/>
      </c>
      <c r="AA3131" s="4">
        <f>SUMPRODUCT(($C$2:$C$3444=C3131)*($X$2:$X$3444&lt;X3131))+SUMPRODUCT(($C$2:C3131=C3131)*($X$2:X3131=X3131))</f>
        <v/>
      </c>
      <c r="AB3131" s="4">
        <f>MIN(4,INT((AA3131-1)*4/COUNTIF($C$2:$C$3444,C3131))+1)</f>
        <v/>
      </c>
    </row>
    <row r="3132">
      <c r="A3132" s="5" t="inlineStr">
        <is>
          <t>W03636</t>
        </is>
      </c>
      <c r="B3132" s="5" t="inlineStr">
        <is>
          <t>PL · Kraków</t>
        </is>
      </c>
      <c r="C3132" s="5" t="inlineStr">
        <is>
          <t>PL</t>
        </is>
      </c>
      <c r="D3132" s="5" t="inlineStr">
        <is>
          <t>Krakow</t>
        </is>
      </c>
      <c r="E3132" s="5" t="inlineStr">
        <is>
          <t>Tech</t>
        </is>
      </c>
      <c r="F3132" s="5" t="inlineStr">
        <is>
          <t>L3</t>
        </is>
      </c>
      <c r="G3132" s="5" t="inlineStr">
        <is>
          <t>Tech L3</t>
        </is>
      </c>
      <c r="H3132" s="5" t="inlineStr">
        <is>
          <t>M</t>
        </is>
      </c>
      <c r="I3132" s="5" t="inlineStr">
        <is>
          <t>Fixed-term</t>
        </is>
      </c>
      <c r="J3132" s="5" t="inlineStr">
        <is>
          <t>Hybrid</t>
        </is>
      </c>
      <c r="K3132" s="5" t="n">
        <v>1</v>
      </c>
      <c r="L3132" s="5" t="n">
        <v>40</v>
      </c>
      <c r="M3132" s="5" t="n">
        <v>3</v>
      </c>
      <c r="N3132" s="41" t="n">
        <v>41600</v>
      </c>
      <c r="O3132" s="41" t="n">
        <v>2020</v>
      </c>
      <c r="P3132" s="41" t="n">
        <v>0</v>
      </c>
      <c r="Q3132" s="41" t="n">
        <v>0</v>
      </c>
      <c r="R3132" s="41" t="n">
        <v>0</v>
      </c>
      <c r="S3132" s="28">
        <f>L3132*Settings!$C$7</f>
        <v/>
      </c>
      <c r="T3132" s="34">
        <f>O3132+P3132+Q3132+R3132</f>
        <v/>
      </c>
      <c r="U3132" s="34">
        <f>N3132+T3132</f>
        <v/>
      </c>
      <c r="V3132" s="33">
        <f>N3132/S3132</f>
        <v/>
      </c>
      <c r="W3132" s="33">
        <f>T3132/S3132</f>
        <v/>
      </c>
      <c r="X3132" s="33">
        <f>U3132/S3132</f>
        <v/>
      </c>
      <c r="Y3132" s="4">
        <f>IF(T3132&gt;0,1,0)</f>
        <v/>
      </c>
      <c r="Z3132" s="4">
        <f>INDEX('Job Evaluation'!$I$5:$I$40,MATCH(G3132,'Job Evaluation'!$A$5:$A$40,0))</f>
        <v/>
      </c>
      <c r="AA3132" s="4">
        <f>SUMPRODUCT(($C$2:$C$3444=C3132)*($X$2:$X$3444&lt;X3132))+SUMPRODUCT(($C$2:C3132=C3132)*($X$2:X3132=X3132))</f>
        <v/>
      </c>
      <c r="AB3132" s="4">
        <f>MIN(4,INT((AA3132-1)*4/COUNTIF($C$2:$C$3444,C3132))+1)</f>
        <v/>
      </c>
    </row>
    <row r="3133">
      <c r="A3133" s="5" t="inlineStr">
        <is>
          <t>W03638</t>
        </is>
      </c>
      <c r="B3133" s="5" t="inlineStr">
        <is>
          <t>PL · Kraków</t>
        </is>
      </c>
      <c r="C3133" s="5" t="inlineStr">
        <is>
          <t>PL</t>
        </is>
      </c>
      <c r="D3133" s="5" t="inlineStr">
        <is>
          <t>Krakow</t>
        </is>
      </c>
      <c r="E3133" s="5" t="inlineStr">
        <is>
          <t>Tech</t>
        </is>
      </c>
      <c r="F3133" s="5" t="inlineStr">
        <is>
          <t>L4</t>
        </is>
      </c>
      <c r="G3133" s="5" t="inlineStr">
        <is>
          <t>Tech L4</t>
        </is>
      </c>
      <c r="H3133" s="5" t="inlineStr">
        <is>
          <t>M</t>
        </is>
      </c>
      <c r="I3133" s="5" t="inlineStr">
        <is>
          <t>Permanent</t>
        </is>
      </c>
      <c r="J3133" s="5" t="inlineStr">
        <is>
          <t>Hybrid</t>
        </is>
      </c>
      <c r="K3133" s="5" t="n">
        <v>1</v>
      </c>
      <c r="L3133" s="5" t="n">
        <v>40</v>
      </c>
      <c r="M3133" s="5" t="n">
        <v>4</v>
      </c>
      <c r="N3133" s="41" t="n">
        <v>61800</v>
      </c>
      <c r="O3133" s="41" t="n">
        <v>6920</v>
      </c>
      <c r="P3133" s="41" t="n">
        <v>0</v>
      </c>
      <c r="Q3133" s="41" t="n">
        <v>0</v>
      </c>
      <c r="R3133" s="41" t="n">
        <v>0</v>
      </c>
      <c r="S3133" s="28">
        <f>L3133*Settings!$C$7</f>
        <v/>
      </c>
      <c r="T3133" s="34">
        <f>O3133+P3133+Q3133+R3133</f>
        <v/>
      </c>
      <c r="U3133" s="34">
        <f>N3133+T3133</f>
        <v/>
      </c>
      <c r="V3133" s="33">
        <f>N3133/S3133</f>
        <v/>
      </c>
      <c r="W3133" s="33">
        <f>T3133/S3133</f>
        <v/>
      </c>
      <c r="X3133" s="33">
        <f>U3133/S3133</f>
        <v/>
      </c>
      <c r="Y3133" s="4">
        <f>IF(T3133&gt;0,1,0)</f>
        <v/>
      </c>
      <c r="Z3133" s="4">
        <f>INDEX('Job Evaluation'!$I$5:$I$40,MATCH(G3133,'Job Evaluation'!$A$5:$A$40,0))</f>
        <v/>
      </c>
      <c r="AA3133" s="4">
        <f>SUMPRODUCT(($C$2:$C$3444=C3133)*($X$2:$X$3444&lt;X3133))+SUMPRODUCT(($C$2:C3133=C3133)*($X$2:X3133=X3133))</f>
        <v/>
      </c>
      <c r="AB3133" s="4">
        <f>MIN(4,INT((AA3133-1)*4/COUNTIF($C$2:$C$3444,C3133))+1)</f>
        <v/>
      </c>
    </row>
    <row r="3134">
      <c r="A3134" s="5" t="inlineStr">
        <is>
          <t>W03639</t>
        </is>
      </c>
      <c r="B3134" s="5" t="inlineStr">
        <is>
          <t>IT · Milan</t>
        </is>
      </c>
      <c r="C3134" s="5" t="inlineStr">
        <is>
          <t>IT</t>
        </is>
      </c>
      <c r="D3134" s="5" t="inlineStr">
        <is>
          <t>Milan</t>
        </is>
      </c>
      <c r="E3134" s="5" t="inlineStr">
        <is>
          <t>Customer Service</t>
        </is>
      </c>
      <c r="F3134" s="5" t="inlineStr">
        <is>
          <t>L1</t>
        </is>
      </c>
      <c r="G3134" s="5" t="inlineStr">
        <is>
          <t>Customer Service L1</t>
        </is>
      </c>
      <c r="H3134" s="5" t="inlineStr">
        <is>
          <t>M</t>
        </is>
      </c>
      <c r="I3134" s="5" t="inlineStr">
        <is>
          <t>Permanent</t>
        </is>
      </c>
      <c r="J3134" s="5" t="inlineStr">
        <is>
          <t>Remote</t>
        </is>
      </c>
      <c r="K3134" s="5" t="n">
        <v>1</v>
      </c>
      <c r="L3134" s="5" t="n">
        <v>40</v>
      </c>
      <c r="M3134" s="5" t="n">
        <v>3</v>
      </c>
      <c r="N3134" s="41" t="n">
        <v>23200</v>
      </c>
      <c r="O3134" s="41" t="n">
        <v>0</v>
      </c>
      <c r="P3134" s="41" t="n">
        <v>0</v>
      </c>
      <c r="Q3134" s="41" t="n">
        <v>0</v>
      </c>
      <c r="R3134" s="41" t="n">
        <v>0</v>
      </c>
      <c r="S3134" s="28">
        <f>L3134*Settings!$C$7</f>
        <v/>
      </c>
      <c r="T3134" s="34">
        <f>O3134+P3134+Q3134+R3134</f>
        <v/>
      </c>
      <c r="U3134" s="34">
        <f>N3134+T3134</f>
        <v/>
      </c>
      <c r="V3134" s="33">
        <f>N3134/S3134</f>
        <v/>
      </c>
      <c r="W3134" s="33">
        <f>T3134/S3134</f>
        <v/>
      </c>
      <c r="X3134" s="33">
        <f>U3134/S3134</f>
        <v/>
      </c>
      <c r="Y3134" s="4">
        <f>IF(T3134&gt;0,1,0)</f>
        <v/>
      </c>
      <c r="Z3134" s="4">
        <f>INDEX('Job Evaluation'!$I$5:$I$40,MATCH(G3134,'Job Evaluation'!$A$5:$A$40,0))</f>
        <v/>
      </c>
      <c r="AA3134" s="4">
        <f>SUMPRODUCT(($C$2:$C$3444=C3134)*($X$2:$X$3444&lt;X3134))+SUMPRODUCT(($C$2:C3134=C3134)*($X$2:X3134=X3134))</f>
        <v/>
      </c>
      <c r="AB3134" s="4">
        <f>MIN(4,INT((AA3134-1)*4/COUNTIF($C$2:$C$3444,C3134))+1)</f>
        <v/>
      </c>
    </row>
    <row r="3135">
      <c r="A3135" s="5" t="inlineStr">
        <is>
          <t>W03640</t>
        </is>
      </c>
      <c r="B3135" s="5" t="inlineStr">
        <is>
          <t>IT · Milan</t>
        </is>
      </c>
      <c r="C3135" s="5" t="inlineStr">
        <is>
          <t>IT</t>
        </is>
      </c>
      <c r="D3135" s="5" t="inlineStr">
        <is>
          <t>Milan</t>
        </is>
      </c>
      <c r="E3135" s="5" t="inlineStr">
        <is>
          <t>Sales</t>
        </is>
      </c>
      <c r="F3135" s="5" t="inlineStr">
        <is>
          <t>L6</t>
        </is>
      </c>
      <c r="G3135" s="5" t="inlineStr">
        <is>
          <t>Sales L6</t>
        </is>
      </c>
      <c r="H3135" s="5" t="inlineStr">
        <is>
          <t>M</t>
        </is>
      </c>
      <c r="I3135" s="5" t="inlineStr">
        <is>
          <t>Fixed-term</t>
        </is>
      </c>
      <c r="J3135" s="5" t="inlineStr">
        <is>
          <t>Hybrid</t>
        </is>
      </c>
      <c r="K3135" s="5" t="n">
        <v>1</v>
      </c>
      <c r="L3135" s="5" t="n">
        <v>40</v>
      </c>
      <c r="M3135" s="5" t="n">
        <v>3</v>
      </c>
      <c r="N3135" s="41" t="n">
        <v>102800</v>
      </c>
      <c r="O3135" s="41" t="n">
        <v>18200</v>
      </c>
      <c r="P3135" s="41" t="n">
        <v>11220</v>
      </c>
      <c r="Q3135" s="41" t="n">
        <v>0</v>
      </c>
      <c r="R3135" s="41" t="n">
        <v>6000</v>
      </c>
      <c r="S3135" s="28">
        <f>L3135*Settings!$C$7</f>
        <v/>
      </c>
      <c r="T3135" s="34">
        <f>O3135+P3135+Q3135+R3135</f>
        <v/>
      </c>
      <c r="U3135" s="34">
        <f>N3135+T3135</f>
        <v/>
      </c>
      <c r="V3135" s="33">
        <f>N3135/S3135</f>
        <v/>
      </c>
      <c r="W3135" s="33">
        <f>T3135/S3135</f>
        <v/>
      </c>
      <c r="X3135" s="33">
        <f>U3135/S3135</f>
        <v/>
      </c>
      <c r="Y3135" s="4">
        <f>IF(T3135&gt;0,1,0)</f>
        <v/>
      </c>
      <c r="Z3135" s="4">
        <f>INDEX('Job Evaluation'!$I$5:$I$40,MATCH(G3135,'Job Evaluation'!$A$5:$A$40,0))</f>
        <v/>
      </c>
      <c r="AA3135" s="4">
        <f>SUMPRODUCT(($C$2:$C$3444=C3135)*($X$2:$X$3444&lt;X3135))+SUMPRODUCT(($C$2:C3135=C3135)*($X$2:X3135=X3135))</f>
        <v/>
      </c>
      <c r="AB3135" s="4">
        <f>MIN(4,INT((AA3135-1)*4/COUNTIF($C$2:$C$3444,C3135))+1)</f>
        <v/>
      </c>
    </row>
    <row r="3136">
      <c r="A3136" s="5" t="inlineStr">
        <is>
          <t>W03642</t>
        </is>
      </c>
      <c r="B3136" s="5" t="inlineStr">
        <is>
          <t>PL · Kraków</t>
        </is>
      </c>
      <c r="C3136" s="5" t="inlineStr">
        <is>
          <t>PL</t>
        </is>
      </c>
      <c r="D3136" s="5" t="inlineStr">
        <is>
          <t>Krakow</t>
        </is>
      </c>
      <c r="E3136" s="5" t="inlineStr">
        <is>
          <t>Operations</t>
        </is>
      </c>
      <c r="F3136" s="5" t="inlineStr">
        <is>
          <t>L3</t>
        </is>
      </c>
      <c r="G3136" s="5" t="inlineStr">
        <is>
          <t>Operations L3</t>
        </is>
      </c>
      <c r="H3136" s="5" t="inlineStr">
        <is>
          <t>F</t>
        </is>
      </c>
      <c r="I3136" s="5" t="inlineStr">
        <is>
          <t>Permanent</t>
        </is>
      </c>
      <c r="J3136" s="5" t="inlineStr">
        <is>
          <t>Hybrid</t>
        </is>
      </c>
      <c r="K3136" s="5" t="n">
        <v>1</v>
      </c>
      <c r="L3136" s="5" t="n">
        <v>40</v>
      </c>
      <c r="M3136" s="5" t="n">
        <v>3</v>
      </c>
      <c r="N3136" s="41" t="n">
        <v>30200</v>
      </c>
      <c r="O3136" s="41" t="n">
        <v>1490</v>
      </c>
      <c r="P3136" s="41" t="n">
        <v>0</v>
      </c>
      <c r="Q3136" s="41" t="n">
        <v>0</v>
      </c>
      <c r="R3136" s="41" t="n">
        <v>0</v>
      </c>
      <c r="S3136" s="28">
        <f>L3136*Settings!$C$7</f>
        <v/>
      </c>
      <c r="T3136" s="34">
        <f>O3136+P3136+Q3136+R3136</f>
        <v/>
      </c>
      <c r="U3136" s="34">
        <f>N3136+T3136</f>
        <v/>
      </c>
      <c r="V3136" s="33">
        <f>N3136/S3136</f>
        <v/>
      </c>
      <c r="W3136" s="33">
        <f>T3136/S3136</f>
        <v/>
      </c>
      <c r="X3136" s="33">
        <f>U3136/S3136</f>
        <v/>
      </c>
      <c r="Y3136" s="4">
        <f>IF(T3136&gt;0,1,0)</f>
        <v/>
      </c>
      <c r="Z3136" s="4">
        <f>INDEX('Job Evaluation'!$I$5:$I$40,MATCH(G3136,'Job Evaluation'!$A$5:$A$40,0))</f>
        <v/>
      </c>
      <c r="AA3136" s="4">
        <f>SUMPRODUCT(($C$2:$C$3444=C3136)*($X$2:$X$3444&lt;X3136))+SUMPRODUCT(($C$2:C3136=C3136)*($X$2:X3136=X3136))</f>
        <v/>
      </c>
      <c r="AB3136" s="4">
        <f>MIN(4,INT((AA3136-1)*4/COUNTIF($C$2:$C$3444,C3136))+1)</f>
        <v/>
      </c>
    </row>
    <row r="3137">
      <c r="A3137" s="5" t="inlineStr">
        <is>
          <t>W03643</t>
        </is>
      </c>
      <c r="B3137" s="5" t="inlineStr">
        <is>
          <t>IT · Milan</t>
        </is>
      </c>
      <c r="C3137" s="5" t="inlineStr">
        <is>
          <t>IT</t>
        </is>
      </c>
      <c r="D3137" s="5" t="inlineStr">
        <is>
          <t>Milan</t>
        </is>
      </c>
      <c r="E3137" s="5" t="inlineStr">
        <is>
          <t>Customer Service</t>
        </is>
      </c>
      <c r="F3137" s="5" t="inlineStr">
        <is>
          <t>L3</t>
        </is>
      </c>
      <c r="G3137" s="5" t="inlineStr">
        <is>
          <t>Customer Service L3</t>
        </is>
      </c>
      <c r="H3137" s="5" t="inlineStr">
        <is>
          <t>M</t>
        </is>
      </c>
      <c r="I3137" s="5" t="inlineStr">
        <is>
          <t>Permanent</t>
        </is>
      </c>
      <c r="J3137" s="5" t="inlineStr">
        <is>
          <t>Hybrid</t>
        </is>
      </c>
      <c r="K3137" s="5" t="n">
        <v>1</v>
      </c>
      <c r="L3137" s="5" t="n">
        <v>40</v>
      </c>
      <c r="M3137" s="5" t="n">
        <v>3</v>
      </c>
      <c r="N3137" s="41" t="n">
        <v>36750</v>
      </c>
      <c r="O3137" s="41" t="n">
        <v>2010</v>
      </c>
      <c r="P3137" s="41" t="n">
        <v>0</v>
      </c>
      <c r="Q3137" s="41" t="n">
        <v>0</v>
      </c>
      <c r="R3137" s="41" t="n">
        <v>0</v>
      </c>
      <c r="S3137" s="28">
        <f>L3137*Settings!$C$7</f>
        <v/>
      </c>
      <c r="T3137" s="34">
        <f>O3137+P3137+Q3137+R3137</f>
        <v/>
      </c>
      <c r="U3137" s="34">
        <f>N3137+T3137</f>
        <v/>
      </c>
      <c r="V3137" s="33">
        <f>N3137/S3137</f>
        <v/>
      </c>
      <c r="W3137" s="33">
        <f>T3137/S3137</f>
        <v/>
      </c>
      <c r="X3137" s="33">
        <f>U3137/S3137</f>
        <v/>
      </c>
      <c r="Y3137" s="4">
        <f>IF(T3137&gt;0,1,0)</f>
        <v/>
      </c>
      <c r="Z3137" s="4">
        <f>INDEX('Job Evaluation'!$I$5:$I$40,MATCH(G3137,'Job Evaluation'!$A$5:$A$40,0))</f>
        <v/>
      </c>
      <c r="AA3137" s="4">
        <f>SUMPRODUCT(($C$2:$C$3444=C3137)*($X$2:$X$3444&lt;X3137))+SUMPRODUCT(($C$2:C3137=C3137)*($X$2:X3137=X3137))</f>
        <v/>
      </c>
      <c r="AB3137" s="4">
        <f>MIN(4,INT((AA3137-1)*4/COUNTIF($C$2:$C$3444,C3137))+1)</f>
        <v/>
      </c>
    </row>
    <row r="3138">
      <c r="A3138" s="5" t="inlineStr">
        <is>
          <t>W03644</t>
        </is>
      </c>
      <c r="B3138" s="5" t="inlineStr">
        <is>
          <t>IT · Milan</t>
        </is>
      </c>
      <c r="C3138" s="5" t="inlineStr">
        <is>
          <t>IT</t>
        </is>
      </c>
      <c r="D3138" s="5" t="inlineStr">
        <is>
          <t>Milan</t>
        </is>
      </c>
      <c r="E3138" s="5" t="inlineStr">
        <is>
          <t>Customer Service</t>
        </is>
      </c>
      <c r="F3138" s="5" t="inlineStr">
        <is>
          <t>L1</t>
        </is>
      </c>
      <c r="G3138" s="5" t="inlineStr">
        <is>
          <t>Customer Service L1</t>
        </is>
      </c>
      <c r="H3138" s="5" t="inlineStr">
        <is>
          <t>M</t>
        </is>
      </c>
      <c r="I3138" s="5" t="inlineStr">
        <is>
          <t>Permanent</t>
        </is>
      </c>
      <c r="J3138" s="5" t="inlineStr">
        <is>
          <t>Hybrid</t>
        </is>
      </c>
      <c r="K3138" s="5" t="n">
        <v>1</v>
      </c>
      <c r="L3138" s="5" t="n">
        <v>40</v>
      </c>
      <c r="M3138" s="5" t="n">
        <v>2</v>
      </c>
      <c r="N3138" s="41" t="n">
        <v>18900</v>
      </c>
      <c r="O3138" s="41" t="n">
        <v>0</v>
      </c>
      <c r="P3138" s="41" t="n">
        <v>0</v>
      </c>
      <c r="Q3138" s="41" t="n">
        <v>0</v>
      </c>
      <c r="R3138" s="41" t="n">
        <v>0</v>
      </c>
      <c r="S3138" s="28">
        <f>L3138*Settings!$C$7</f>
        <v/>
      </c>
      <c r="T3138" s="34">
        <f>O3138+P3138+Q3138+R3138</f>
        <v/>
      </c>
      <c r="U3138" s="34">
        <f>N3138+T3138</f>
        <v/>
      </c>
      <c r="V3138" s="33">
        <f>N3138/S3138</f>
        <v/>
      </c>
      <c r="W3138" s="33">
        <f>T3138/S3138</f>
        <v/>
      </c>
      <c r="X3138" s="33">
        <f>U3138/S3138</f>
        <v/>
      </c>
      <c r="Y3138" s="4">
        <f>IF(T3138&gt;0,1,0)</f>
        <v/>
      </c>
      <c r="Z3138" s="4">
        <f>INDEX('Job Evaluation'!$I$5:$I$40,MATCH(G3138,'Job Evaluation'!$A$5:$A$40,0))</f>
        <v/>
      </c>
      <c r="AA3138" s="4">
        <f>SUMPRODUCT(($C$2:$C$3444=C3138)*($X$2:$X$3444&lt;X3138))+SUMPRODUCT(($C$2:C3138=C3138)*($X$2:X3138=X3138))</f>
        <v/>
      </c>
      <c r="AB3138" s="4">
        <f>MIN(4,INT((AA3138-1)*4/COUNTIF($C$2:$C$3444,C3138))+1)</f>
        <v/>
      </c>
    </row>
    <row r="3139">
      <c r="A3139" s="5" t="inlineStr">
        <is>
          <t>W03645</t>
        </is>
      </c>
      <c r="B3139" s="5" t="inlineStr">
        <is>
          <t>DE · Munich</t>
        </is>
      </c>
      <c r="C3139" s="5" t="inlineStr">
        <is>
          <t>DE</t>
        </is>
      </c>
      <c r="D3139" s="5" t="inlineStr">
        <is>
          <t>Munich</t>
        </is>
      </c>
      <c r="E3139" s="5" t="inlineStr">
        <is>
          <t>HR</t>
        </is>
      </c>
      <c r="F3139" s="5" t="inlineStr">
        <is>
          <t>L1</t>
        </is>
      </c>
      <c r="G3139" s="5" t="inlineStr">
        <is>
          <t>HR L1</t>
        </is>
      </c>
      <c r="H3139" s="5" t="inlineStr">
        <is>
          <t>F</t>
        </is>
      </c>
      <c r="I3139" s="5" t="inlineStr">
        <is>
          <t>Permanent</t>
        </is>
      </c>
      <c r="J3139" s="5" t="inlineStr">
        <is>
          <t>Hybrid</t>
        </is>
      </c>
      <c r="K3139" s="5" t="n">
        <v>1</v>
      </c>
      <c r="L3139" s="5" t="n">
        <v>40</v>
      </c>
      <c r="M3139" s="5" t="n">
        <v>3</v>
      </c>
      <c r="N3139" s="41" t="n">
        <v>41800</v>
      </c>
      <c r="O3139" s="41" t="n">
        <v>0</v>
      </c>
      <c r="P3139" s="41" t="n">
        <v>0</v>
      </c>
      <c r="Q3139" s="41" t="n">
        <v>0</v>
      </c>
      <c r="R3139" s="41" t="n">
        <v>0</v>
      </c>
      <c r="S3139" s="28">
        <f>L3139*Settings!$C$7</f>
        <v/>
      </c>
      <c r="T3139" s="34">
        <f>O3139+P3139+Q3139+R3139</f>
        <v/>
      </c>
      <c r="U3139" s="34">
        <f>N3139+T3139</f>
        <v/>
      </c>
      <c r="V3139" s="33">
        <f>N3139/S3139</f>
        <v/>
      </c>
      <c r="W3139" s="33">
        <f>T3139/S3139</f>
        <v/>
      </c>
      <c r="X3139" s="33">
        <f>U3139/S3139</f>
        <v/>
      </c>
      <c r="Y3139" s="4">
        <f>IF(T3139&gt;0,1,0)</f>
        <v/>
      </c>
      <c r="Z3139" s="4">
        <f>INDEX('Job Evaluation'!$I$5:$I$40,MATCH(G3139,'Job Evaluation'!$A$5:$A$40,0))</f>
        <v/>
      </c>
      <c r="AA3139" s="4">
        <f>SUMPRODUCT(($C$2:$C$3444=C3139)*($X$2:$X$3444&lt;X3139))+SUMPRODUCT(($C$2:C3139=C3139)*($X$2:X3139=X3139))</f>
        <v/>
      </c>
      <c r="AB3139" s="4">
        <f>MIN(4,INT((AA3139-1)*4/COUNTIF($C$2:$C$3444,C3139))+1)</f>
        <v/>
      </c>
    </row>
    <row r="3140">
      <c r="A3140" s="5" t="inlineStr">
        <is>
          <t>W03646</t>
        </is>
      </c>
      <c r="B3140" s="5" t="inlineStr">
        <is>
          <t>PL · Kraków</t>
        </is>
      </c>
      <c r="C3140" s="5" t="inlineStr">
        <is>
          <t>PL</t>
        </is>
      </c>
      <c r="D3140" s="5" t="inlineStr">
        <is>
          <t>Krakow</t>
        </is>
      </c>
      <c r="E3140" s="5" t="inlineStr">
        <is>
          <t>Finance</t>
        </is>
      </c>
      <c r="F3140" s="5" t="inlineStr">
        <is>
          <t>L3</t>
        </is>
      </c>
      <c r="G3140" s="5" t="inlineStr">
        <is>
          <t>Finance L3</t>
        </is>
      </c>
      <c r="H3140" s="5" t="inlineStr">
        <is>
          <t>F</t>
        </is>
      </c>
      <c r="I3140" s="5" t="inlineStr">
        <is>
          <t>Permanent</t>
        </is>
      </c>
      <c r="J3140" s="5" t="inlineStr">
        <is>
          <t>Hybrid</t>
        </is>
      </c>
      <c r="K3140" s="5" t="n">
        <v>1</v>
      </c>
      <c r="L3140" s="5" t="n">
        <v>40</v>
      </c>
      <c r="M3140" s="5" t="n">
        <v>4</v>
      </c>
      <c r="N3140" s="41" t="n">
        <v>39600</v>
      </c>
      <c r="O3140" s="41" t="n">
        <v>2320</v>
      </c>
      <c r="P3140" s="41" t="n">
        <v>0</v>
      </c>
      <c r="Q3140" s="41" t="n">
        <v>0</v>
      </c>
      <c r="R3140" s="41" t="n">
        <v>0</v>
      </c>
      <c r="S3140" s="28">
        <f>L3140*Settings!$C$7</f>
        <v/>
      </c>
      <c r="T3140" s="34">
        <f>O3140+P3140+Q3140+R3140</f>
        <v/>
      </c>
      <c r="U3140" s="34">
        <f>N3140+T3140</f>
        <v/>
      </c>
      <c r="V3140" s="33">
        <f>N3140/S3140</f>
        <v/>
      </c>
      <c r="W3140" s="33">
        <f>T3140/S3140</f>
        <v/>
      </c>
      <c r="X3140" s="33">
        <f>U3140/S3140</f>
        <v/>
      </c>
      <c r="Y3140" s="4">
        <f>IF(T3140&gt;0,1,0)</f>
        <v/>
      </c>
      <c r="Z3140" s="4">
        <f>INDEX('Job Evaluation'!$I$5:$I$40,MATCH(G3140,'Job Evaluation'!$A$5:$A$40,0))</f>
        <v/>
      </c>
      <c r="AA3140" s="4">
        <f>SUMPRODUCT(($C$2:$C$3444=C3140)*($X$2:$X$3444&lt;X3140))+SUMPRODUCT(($C$2:C3140=C3140)*($X$2:X3140=X3140))</f>
        <v/>
      </c>
      <c r="AB3140" s="4">
        <f>MIN(4,INT((AA3140-1)*4/COUNTIF($C$2:$C$3444,C3140))+1)</f>
        <v/>
      </c>
    </row>
    <row r="3141">
      <c r="A3141" s="5" t="inlineStr">
        <is>
          <t>W03647</t>
        </is>
      </c>
      <c r="B3141" s="5" t="inlineStr">
        <is>
          <t>IT · Milan</t>
        </is>
      </c>
      <c r="C3141" s="5" t="inlineStr">
        <is>
          <t>IT</t>
        </is>
      </c>
      <c r="D3141" s="5" t="inlineStr">
        <is>
          <t>Milan</t>
        </is>
      </c>
      <c r="E3141" s="5" t="inlineStr">
        <is>
          <t>Customer Service</t>
        </is>
      </c>
      <c r="F3141" s="5" t="inlineStr">
        <is>
          <t>L2</t>
        </is>
      </c>
      <c r="G3141" s="5" t="inlineStr">
        <is>
          <t>Customer Service L2</t>
        </is>
      </c>
      <c r="H3141" s="5" t="inlineStr">
        <is>
          <t>F</t>
        </is>
      </c>
      <c r="I3141" s="5" t="inlineStr">
        <is>
          <t>Permanent</t>
        </is>
      </c>
      <c r="J3141" s="5" t="inlineStr">
        <is>
          <t>Onsite</t>
        </is>
      </c>
      <c r="K3141" s="5" t="n">
        <v>1</v>
      </c>
      <c r="L3141" s="5" t="n">
        <v>40</v>
      </c>
      <c r="M3141" s="5" t="n">
        <v>2</v>
      </c>
      <c r="N3141" s="41" t="n">
        <v>30550</v>
      </c>
      <c r="O3141" s="41" t="n">
        <v>0</v>
      </c>
      <c r="P3141" s="41" t="n">
        <v>0</v>
      </c>
      <c r="Q3141" s="41" t="n">
        <v>1320</v>
      </c>
      <c r="R3141" s="41" t="n">
        <v>0</v>
      </c>
      <c r="S3141" s="28">
        <f>L3141*Settings!$C$7</f>
        <v/>
      </c>
      <c r="T3141" s="34">
        <f>O3141+P3141+Q3141+R3141</f>
        <v/>
      </c>
      <c r="U3141" s="34">
        <f>N3141+T3141</f>
        <v/>
      </c>
      <c r="V3141" s="33">
        <f>N3141/S3141</f>
        <v/>
      </c>
      <c r="W3141" s="33">
        <f>T3141/S3141</f>
        <v/>
      </c>
      <c r="X3141" s="33">
        <f>U3141/S3141</f>
        <v/>
      </c>
      <c r="Y3141" s="4">
        <f>IF(T3141&gt;0,1,0)</f>
        <v/>
      </c>
      <c r="Z3141" s="4">
        <f>INDEX('Job Evaluation'!$I$5:$I$40,MATCH(G3141,'Job Evaluation'!$A$5:$A$40,0))</f>
        <v/>
      </c>
      <c r="AA3141" s="4">
        <f>SUMPRODUCT(($C$2:$C$3444=C3141)*($X$2:$X$3444&lt;X3141))+SUMPRODUCT(($C$2:C3141=C3141)*($X$2:X3141=X3141))</f>
        <v/>
      </c>
      <c r="AB3141" s="4">
        <f>MIN(4,INT((AA3141-1)*4/COUNTIF($C$2:$C$3444,C3141))+1)</f>
        <v/>
      </c>
    </row>
    <row r="3142">
      <c r="A3142" s="5" t="inlineStr">
        <is>
          <t>W03648</t>
        </is>
      </c>
      <c r="B3142" s="5" t="inlineStr">
        <is>
          <t>DE · Munich</t>
        </is>
      </c>
      <c r="C3142" s="5" t="inlineStr">
        <is>
          <t>DE</t>
        </is>
      </c>
      <c r="D3142" s="5" t="inlineStr">
        <is>
          <t>Munich</t>
        </is>
      </c>
      <c r="E3142" s="5" t="inlineStr">
        <is>
          <t>Finance</t>
        </is>
      </c>
      <c r="F3142" s="5" t="inlineStr">
        <is>
          <t>L3</t>
        </is>
      </c>
      <c r="G3142" s="5" t="inlineStr">
        <is>
          <t>Finance L3</t>
        </is>
      </c>
      <c r="H3142" s="5" t="inlineStr">
        <is>
          <t>F</t>
        </is>
      </c>
      <c r="I3142" s="5" t="inlineStr">
        <is>
          <t>Fixed-term</t>
        </is>
      </c>
      <c r="J3142" s="5" t="inlineStr">
        <is>
          <t>Onsite</t>
        </is>
      </c>
      <c r="K3142" s="5" t="n">
        <v>1</v>
      </c>
      <c r="L3142" s="5" t="n">
        <v>40</v>
      </c>
      <c r="M3142" s="5" t="n">
        <v>3</v>
      </c>
      <c r="N3142" s="41" t="n">
        <v>65250</v>
      </c>
      <c r="O3142" s="41" t="n">
        <v>3340</v>
      </c>
      <c r="P3142" s="41" t="n">
        <v>0</v>
      </c>
      <c r="Q3142" s="41" t="n">
        <v>0</v>
      </c>
      <c r="R3142" s="41" t="n">
        <v>0</v>
      </c>
      <c r="S3142" s="28">
        <f>L3142*Settings!$C$7</f>
        <v/>
      </c>
      <c r="T3142" s="34">
        <f>O3142+P3142+Q3142+R3142</f>
        <v/>
      </c>
      <c r="U3142" s="34">
        <f>N3142+T3142</f>
        <v/>
      </c>
      <c r="V3142" s="33">
        <f>N3142/S3142</f>
        <v/>
      </c>
      <c r="W3142" s="33">
        <f>T3142/S3142</f>
        <v/>
      </c>
      <c r="X3142" s="33">
        <f>U3142/S3142</f>
        <v/>
      </c>
      <c r="Y3142" s="4">
        <f>IF(T3142&gt;0,1,0)</f>
        <v/>
      </c>
      <c r="Z3142" s="4">
        <f>INDEX('Job Evaluation'!$I$5:$I$40,MATCH(G3142,'Job Evaluation'!$A$5:$A$40,0))</f>
        <v/>
      </c>
      <c r="AA3142" s="4">
        <f>SUMPRODUCT(($C$2:$C$3444=C3142)*($X$2:$X$3444&lt;X3142))+SUMPRODUCT(($C$2:C3142=C3142)*($X$2:X3142=X3142))</f>
        <v/>
      </c>
      <c r="AB3142" s="4">
        <f>MIN(4,INT((AA3142-1)*4/COUNTIF($C$2:$C$3444,C3142))+1)</f>
        <v/>
      </c>
    </row>
    <row r="3143">
      <c r="A3143" s="5" t="inlineStr">
        <is>
          <t>W03650</t>
        </is>
      </c>
      <c r="B3143" s="5" t="inlineStr">
        <is>
          <t>DE · Munich</t>
        </is>
      </c>
      <c r="C3143" s="5" t="inlineStr">
        <is>
          <t>DE</t>
        </is>
      </c>
      <c r="D3143" s="5" t="inlineStr">
        <is>
          <t>Munich</t>
        </is>
      </c>
      <c r="E3143" s="5" t="inlineStr">
        <is>
          <t>Sales</t>
        </is>
      </c>
      <c r="F3143" s="5" t="inlineStr">
        <is>
          <t>L4</t>
        </is>
      </c>
      <c r="G3143" s="5" t="inlineStr">
        <is>
          <t>Sales L4</t>
        </is>
      </c>
      <c r="H3143" s="5" t="inlineStr">
        <is>
          <t>M</t>
        </is>
      </c>
      <c r="I3143" s="5" t="inlineStr">
        <is>
          <t>Permanent</t>
        </is>
      </c>
      <c r="J3143" s="5" t="inlineStr">
        <is>
          <t>Hybrid</t>
        </is>
      </c>
      <c r="K3143" s="5" t="n">
        <v>1</v>
      </c>
      <c r="L3143" s="5" t="n">
        <v>40</v>
      </c>
      <c r="M3143" s="5" t="n">
        <v>3</v>
      </c>
      <c r="N3143" s="41" t="n">
        <v>88850</v>
      </c>
      <c r="O3143" s="41" t="n">
        <v>7090</v>
      </c>
      <c r="P3143" s="41" t="n">
        <v>8510</v>
      </c>
      <c r="Q3143" s="41" t="n">
        <v>0</v>
      </c>
      <c r="R3143" s="41" t="n">
        <v>0</v>
      </c>
      <c r="S3143" s="28">
        <f>L3143*Settings!$C$7</f>
        <v/>
      </c>
      <c r="T3143" s="34">
        <f>O3143+P3143+Q3143+R3143</f>
        <v/>
      </c>
      <c r="U3143" s="34">
        <f>N3143+T3143</f>
        <v/>
      </c>
      <c r="V3143" s="33">
        <f>N3143/S3143</f>
        <v/>
      </c>
      <c r="W3143" s="33">
        <f>T3143/S3143</f>
        <v/>
      </c>
      <c r="X3143" s="33">
        <f>U3143/S3143</f>
        <v/>
      </c>
      <c r="Y3143" s="4">
        <f>IF(T3143&gt;0,1,0)</f>
        <v/>
      </c>
      <c r="Z3143" s="4">
        <f>INDEX('Job Evaluation'!$I$5:$I$40,MATCH(G3143,'Job Evaluation'!$A$5:$A$40,0))</f>
        <v/>
      </c>
      <c r="AA3143" s="4">
        <f>SUMPRODUCT(($C$2:$C$3444=C3143)*($X$2:$X$3444&lt;X3143))+SUMPRODUCT(($C$2:C3143=C3143)*($X$2:X3143=X3143))</f>
        <v/>
      </c>
      <c r="AB3143" s="4">
        <f>MIN(4,INT((AA3143-1)*4/COUNTIF($C$2:$C$3444,C3143))+1)</f>
        <v/>
      </c>
    </row>
    <row r="3144">
      <c r="A3144" s="5" t="inlineStr">
        <is>
          <t>W03651</t>
        </is>
      </c>
      <c r="B3144" s="5" t="inlineStr">
        <is>
          <t>DE · Munich</t>
        </is>
      </c>
      <c r="C3144" s="5" t="inlineStr">
        <is>
          <t>DE</t>
        </is>
      </c>
      <c r="D3144" s="5" t="inlineStr">
        <is>
          <t>Munich</t>
        </is>
      </c>
      <c r="E3144" s="5" t="inlineStr">
        <is>
          <t>Tech</t>
        </is>
      </c>
      <c r="F3144" s="5" t="inlineStr">
        <is>
          <t>L3</t>
        </is>
      </c>
      <c r="G3144" s="5" t="inlineStr">
        <is>
          <t>Tech L3</t>
        </is>
      </c>
      <c r="H3144" s="5" t="inlineStr">
        <is>
          <t>M</t>
        </is>
      </c>
      <c r="I3144" s="5" t="inlineStr">
        <is>
          <t>Permanent</t>
        </is>
      </c>
      <c r="J3144" s="5" t="inlineStr">
        <is>
          <t>Remote</t>
        </is>
      </c>
      <c r="K3144" s="5" t="n">
        <v>1</v>
      </c>
      <c r="L3144" s="5" t="n">
        <v>40</v>
      </c>
      <c r="M3144" s="5" t="n">
        <v>3</v>
      </c>
      <c r="N3144" s="41" t="n">
        <v>68400</v>
      </c>
      <c r="O3144" s="41" t="n">
        <v>3420</v>
      </c>
      <c r="P3144" s="41" t="n">
        <v>0</v>
      </c>
      <c r="Q3144" s="41" t="n">
        <v>0</v>
      </c>
      <c r="R3144" s="41" t="n">
        <v>0</v>
      </c>
      <c r="S3144" s="28">
        <f>L3144*Settings!$C$7</f>
        <v/>
      </c>
      <c r="T3144" s="34">
        <f>O3144+P3144+Q3144+R3144</f>
        <v/>
      </c>
      <c r="U3144" s="34">
        <f>N3144+T3144</f>
        <v/>
      </c>
      <c r="V3144" s="33">
        <f>N3144/S3144</f>
        <v/>
      </c>
      <c r="W3144" s="33">
        <f>T3144/S3144</f>
        <v/>
      </c>
      <c r="X3144" s="33">
        <f>U3144/S3144</f>
        <v/>
      </c>
      <c r="Y3144" s="4">
        <f>IF(T3144&gt;0,1,0)</f>
        <v/>
      </c>
      <c r="Z3144" s="4">
        <f>INDEX('Job Evaluation'!$I$5:$I$40,MATCH(G3144,'Job Evaluation'!$A$5:$A$40,0))</f>
        <v/>
      </c>
      <c r="AA3144" s="4">
        <f>SUMPRODUCT(($C$2:$C$3444=C3144)*($X$2:$X$3444&lt;X3144))+SUMPRODUCT(($C$2:C3144=C3144)*($X$2:X3144=X3144))</f>
        <v/>
      </c>
      <c r="AB3144" s="4">
        <f>MIN(4,INT((AA3144-1)*4/COUNTIF($C$2:$C$3444,C3144))+1)</f>
        <v/>
      </c>
    </row>
    <row r="3145">
      <c r="A3145" s="5" t="inlineStr">
        <is>
          <t>W03652</t>
        </is>
      </c>
      <c r="B3145" s="5" t="inlineStr">
        <is>
          <t>IT · Milan</t>
        </is>
      </c>
      <c r="C3145" s="5" t="inlineStr">
        <is>
          <t>IT</t>
        </is>
      </c>
      <c r="D3145" s="5" t="inlineStr">
        <is>
          <t>Milan</t>
        </is>
      </c>
      <c r="E3145" s="5" t="inlineStr">
        <is>
          <t>HR</t>
        </is>
      </c>
      <c r="F3145" s="5" t="inlineStr">
        <is>
          <t>L1</t>
        </is>
      </c>
      <c r="G3145" s="5" t="inlineStr">
        <is>
          <t>HR L1</t>
        </is>
      </c>
      <c r="H3145" s="5" t="inlineStr">
        <is>
          <t>F</t>
        </is>
      </c>
      <c r="I3145" s="5" t="inlineStr">
        <is>
          <t>Permanent</t>
        </is>
      </c>
      <c r="J3145" s="5" t="inlineStr">
        <is>
          <t>Remote</t>
        </is>
      </c>
      <c r="K3145" s="5" t="n">
        <v>1</v>
      </c>
      <c r="L3145" s="5" t="n">
        <v>40</v>
      </c>
      <c r="M3145" s="5" t="n">
        <v>2</v>
      </c>
      <c r="N3145" s="41" t="n">
        <v>29450</v>
      </c>
      <c r="O3145" s="41" t="n">
        <v>0</v>
      </c>
      <c r="P3145" s="41" t="n">
        <v>0</v>
      </c>
      <c r="Q3145" s="41" t="n">
        <v>0</v>
      </c>
      <c r="R3145" s="41" t="n">
        <v>0</v>
      </c>
      <c r="S3145" s="28">
        <f>L3145*Settings!$C$7</f>
        <v/>
      </c>
      <c r="T3145" s="34">
        <f>O3145+P3145+Q3145+R3145</f>
        <v/>
      </c>
      <c r="U3145" s="34">
        <f>N3145+T3145</f>
        <v/>
      </c>
      <c r="V3145" s="33">
        <f>N3145/S3145</f>
        <v/>
      </c>
      <c r="W3145" s="33">
        <f>T3145/S3145</f>
        <v/>
      </c>
      <c r="X3145" s="33">
        <f>U3145/S3145</f>
        <v/>
      </c>
      <c r="Y3145" s="4">
        <f>IF(T3145&gt;0,1,0)</f>
        <v/>
      </c>
      <c r="Z3145" s="4">
        <f>INDEX('Job Evaluation'!$I$5:$I$40,MATCH(G3145,'Job Evaluation'!$A$5:$A$40,0))</f>
        <v/>
      </c>
      <c r="AA3145" s="4">
        <f>SUMPRODUCT(($C$2:$C$3444=C3145)*($X$2:$X$3444&lt;X3145))+SUMPRODUCT(($C$2:C3145=C3145)*($X$2:X3145=X3145))</f>
        <v/>
      </c>
      <c r="AB3145" s="4">
        <f>MIN(4,INT((AA3145-1)*4/COUNTIF($C$2:$C$3444,C3145))+1)</f>
        <v/>
      </c>
    </row>
    <row r="3146">
      <c r="A3146" s="5" t="inlineStr">
        <is>
          <t>W03653</t>
        </is>
      </c>
      <c r="B3146" s="5" t="inlineStr">
        <is>
          <t>IT · Milan</t>
        </is>
      </c>
      <c r="C3146" s="5" t="inlineStr">
        <is>
          <t>IT</t>
        </is>
      </c>
      <c r="D3146" s="5" t="inlineStr">
        <is>
          <t>Milan</t>
        </is>
      </c>
      <c r="E3146" s="5" t="inlineStr">
        <is>
          <t>Operations</t>
        </is>
      </c>
      <c r="F3146" s="5" t="inlineStr">
        <is>
          <t>L3</t>
        </is>
      </c>
      <c r="G3146" s="5" t="inlineStr">
        <is>
          <t>Operations L3</t>
        </is>
      </c>
      <c r="H3146" s="5" t="inlineStr">
        <is>
          <t>F</t>
        </is>
      </c>
      <c r="I3146" s="5" t="inlineStr">
        <is>
          <t>Permanent</t>
        </is>
      </c>
      <c r="J3146" s="5" t="inlineStr">
        <is>
          <t>Hybrid</t>
        </is>
      </c>
      <c r="K3146" s="5" t="n">
        <v>1</v>
      </c>
      <c r="L3146" s="5" t="n">
        <v>40</v>
      </c>
      <c r="M3146" s="5" t="n">
        <v>4</v>
      </c>
      <c r="N3146" s="41" t="n">
        <v>44050</v>
      </c>
      <c r="O3146" s="41" t="n">
        <v>2730</v>
      </c>
      <c r="P3146" s="41" t="n">
        <v>0</v>
      </c>
      <c r="Q3146" s="41" t="n">
        <v>0</v>
      </c>
      <c r="R3146" s="41" t="n">
        <v>0</v>
      </c>
      <c r="S3146" s="28">
        <f>L3146*Settings!$C$7</f>
        <v/>
      </c>
      <c r="T3146" s="34">
        <f>O3146+P3146+Q3146+R3146</f>
        <v/>
      </c>
      <c r="U3146" s="34">
        <f>N3146+T3146</f>
        <v/>
      </c>
      <c r="V3146" s="33">
        <f>N3146/S3146</f>
        <v/>
      </c>
      <c r="W3146" s="33">
        <f>T3146/S3146</f>
        <v/>
      </c>
      <c r="X3146" s="33">
        <f>U3146/S3146</f>
        <v/>
      </c>
      <c r="Y3146" s="4">
        <f>IF(T3146&gt;0,1,0)</f>
        <v/>
      </c>
      <c r="Z3146" s="4">
        <f>INDEX('Job Evaluation'!$I$5:$I$40,MATCH(G3146,'Job Evaluation'!$A$5:$A$40,0))</f>
        <v/>
      </c>
      <c r="AA3146" s="4">
        <f>SUMPRODUCT(($C$2:$C$3444=C3146)*($X$2:$X$3444&lt;X3146))+SUMPRODUCT(($C$2:C3146=C3146)*($X$2:X3146=X3146))</f>
        <v/>
      </c>
      <c r="AB3146" s="4">
        <f>MIN(4,INT((AA3146-1)*4/COUNTIF($C$2:$C$3444,C3146))+1)</f>
        <v/>
      </c>
    </row>
    <row r="3147">
      <c r="A3147" s="5" t="inlineStr">
        <is>
          <t>W03654</t>
        </is>
      </c>
      <c r="B3147" s="5" t="inlineStr">
        <is>
          <t>IT · Milan</t>
        </is>
      </c>
      <c r="C3147" s="5" t="inlineStr">
        <is>
          <t>IT</t>
        </is>
      </c>
      <c r="D3147" s="5" t="inlineStr">
        <is>
          <t>Milan</t>
        </is>
      </c>
      <c r="E3147" s="5" t="inlineStr">
        <is>
          <t>Sales</t>
        </is>
      </c>
      <c r="F3147" s="5" t="inlineStr">
        <is>
          <t>L4</t>
        </is>
      </c>
      <c r="G3147" s="5" t="inlineStr">
        <is>
          <t>Sales L4</t>
        </is>
      </c>
      <c r="H3147" s="5" t="inlineStr">
        <is>
          <t>M</t>
        </is>
      </c>
      <c r="I3147" s="5" t="inlineStr">
        <is>
          <t>Fixed-term</t>
        </is>
      </c>
      <c r="J3147" s="5" t="inlineStr">
        <is>
          <t>Hybrid</t>
        </is>
      </c>
      <c r="K3147" s="5" t="n">
        <v>1</v>
      </c>
      <c r="L3147" s="5" t="n">
        <v>40</v>
      </c>
      <c r="M3147" s="5" t="n">
        <v>3</v>
      </c>
      <c r="N3147" s="41" t="n">
        <v>48200</v>
      </c>
      <c r="O3147" s="41" t="n">
        <v>3530</v>
      </c>
      <c r="P3147" s="41" t="n">
        <v>9620</v>
      </c>
      <c r="Q3147" s="41" t="n">
        <v>0</v>
      </c>
      <c r="R3147" s="41" t="n">
        <v>0</v>
      </c>
      <c r="S3147" s="28">
        <f>L3147*Settings!$C$7</f>
        <v/>
      </c>
      <c r="T3147" s="34">
        <f>O3147+P3147+Q3147+R3147</f>
        <v/>
      </c>
      <c r="U3147" s="34">
        <f>N3147+T3147</f>
        <v/>
      </c>
      <c r="V3147" s="33">
        <f>N3147/S3147</f>
        <v/>
      </c>
      <c r="W3147" s="33">
        <f>T3147/S3147</f>
        <v/>
      </c>
      <c r="X3147" s="33">
        <f>U3147/S3147</f>
        <v/>
      </c>
      <c r="Y3147" s="4">
        <f>IF(T3147&gt;0,1,0)</f>
        <v/>
      </c>
      <c r="Z3147" s="4">
        <f>INDEX('Job Evaluation'!$I$5:$I$40,MATCH(G3147,'Job Evaluation'!$A$5:$A$40,0))</f>
        <v/>
      </c>
      <c r="AA3147" s="4">
        <f>SUMPRODUCT(($C$2:$C$3444=C3147)*($X$2:$X$3444&lt;X3147))+SUMPRODUCT(($C$2:C3147=C3147)*($X$2:X3147=X3147))</f>
        <v/>
      </c>
      <c r="AB3147" s="4">
        <f>MIN(4,INT((AA3147-1)*4/COUNTIF($C$2:$C$3444,C3147))+1)</f>
        <v/>
      </c>
    </row>
    <row r="3148">
      <c r="A3148" s="5" t="inlineStr">
        <is>
          <t>W03655</t>
        </is>
      </c>
      <c r="B3148" s="5" t="inlineStr">
        <is>
          <t>PL · Kraków</t>
        </is>
      </c>
      <c r="C3148" s="5" t="inlineStr">
        <is>
          <t>PL</t>
        </is>
      </c>
      <c r="D3148" s="5" t="inlineStr">
        <is>
          <t>Krakow</t>
        </is>
      </c>
      <c r="E3148" s="5" t="inlineStr">
        <is>
          <t>HR</t>
        </is>
      </c>
      <c r="F3148" s="5" t="inlineStr">
        <is>
          <t>L4</t>
        </is>
      </c>
      <c r="G3148" s="5" t="inlineStr">
        <is>
          <t>HR L4</t>
        </is>
      </c>
      <c r="H3148" s="5" t="inlineStr">
        <is>
          <t>M</t>
        </is>
      </c>
      <c r="I3148" s="5" t="inlineStr">
        <is>
          <t>Permanent</t>
        </is>
      </c>
      <c r="J3148" s="5" t="inlineStr">
        <is>
          <t>Remote</t>
        </is>
      </c>
      <c r="K3148" s="5" t="n">
        <v>1</v>
      </c>
      <c r="L3148" s="5" t="n">
        <v>40</v>
      </c>
      <c r="M3148" s="5" t="n">
        <v>3</v>
      </c>
      <c r="N3148" s="41" t="n">
        <v>44150</v>
      </c>
      <c r="O3148" s="41" t="n">
        <v>3210</v>
      </c>
      <c r="P3148" s="41" t="n">
        <v>0</v>
      </c>
      <c r="Q3148" s="41" t="n">
        <v>0</v>
      </c>
      <c r="R3148" s="41" t="n">
        <v>0</v>
      </c>
      <c r="S3148" s="28">
        <f>L3148*Settings!$C$7</f>
        <v/>
      </c>
      <c r="T3148" s="34">
        <f>O3148+P3148+Q3148+R3148</f>
        <v/>
      </c>
      <c r="U3148" s="34">
        <f>N3148+T3148</f>
        <v/>
      </c>
      <c r="V3148" s="33">
        <f>N3148/S3148</f>
        <v/>
      </c>
      <c r="W3148" s="33">
        <f>T3148/S3148</f>
        <v/>
      </c>
      <c r="X3148" s="33">
        <f>U3148/S3148</f>
        <v/>
      </c>
      <c r="Y3148" s="4">
        <f>IF(T3148&gt;0,1,0)</f>
        <v/>
      </c>
      <c r="Z3148" s="4">
        <f>INDEX('Job Evaluation'!$I$5:$I$40,MATCH(G3148,'Job Evaluation'!$A$5:$A$40,0))</f>
        <v/>
      </c>
      <c r="AA3148" s="4">
        <f>SUMPRODUCT(($C$2:$C$3444=C3148)*($X$2:$X$3444&lt;X3148))+SUMPRODUCT(($C$2:C3148=C3148)*($X$2:X3148=X3148))</f>
        <v/>
      </c>
      <c r="AB3148" s="4">
        <f>MIN(4,INT((AA3148-1)*4/COUNTIF($C$2:$C$3444,C3148))+1)</f>
        <v/>
      </c>
    </row>
    <row r="3149">
      <c r="A3149" s="5" t="inlineStr">
        <is>
          <t>W03657</t>
        </is>
      </c>
      <c r="B3149" s="5" t="inlineStr">
        <is>
          <t>ES · Barcelona</t>
        </is>
      </c>
      <c r="C3149" s="5" t="inlineStr">
        <is>
          <t>ES</t>
        </is>
      </c>
      <c r="D3149" s="5" t="inlineStr">
        <is>
          <t>Barcelona</t>
        </is>
      </c>
      <c r="E3149" s="5" t="inlineStr">
        <is>
          <t>Customer Service</t>
        </is>
      </c>
      <c r="F3149" s="5" t="inlineStr">
        <is>
          <t>L3</t>
        </is>
      </c>
      <c r="G3149" s="5" t="inlineStr">
        <is>
          <t>Customer Service L3</t>
        </is>
      </c>
      <c r="H3149" s="5" t="inlineStr">
        <is>
          <t>F</t>
        </is>
      </c>
      <c r="I3149" s="5" t="inlineStr">
        <is>
          <t>Permanent</t>
        </is>
      </c>
      <c r="J3149" s="5" t="inlineStr">
        <is>
          <t>Hybrid</t>
        </is>
      </c>
      <c r="K3149" s="5" t="n">
        <v>1</v>
      </c>
      <c r="L3149" s="5" t="n">
        <v>40</v>
      </c>
      <c r="M3149" s="5" t="n">
        <v>3</v>
      </c>
      <c r="N3149" s="41" t="n">
        <v>37500</v>
      </c>
      <c r="O3149" s="41" t="n">
        <v>1870</v>
      </c>
      <c r="P3149" s="41" t="n">
        <v>0</v>
      </c>
      <c r="Q3149" s="41" t="n">
        <v>0</v>
      </c>
      <c r="R3149" s="41" t="n">
        <v>0</v>
      </c>
      <c r="S3149" s="28">
        <f>L3149*Settings!$C$7</f>
        <v/>
      </c>
      <c r="T3149" s="34">
        <f>O3149+P3149+Q3149+R3149</f>
        <v/>
      </c>
      <c r="U3149" s="34">
        <f>N3149+T3149</f>
        <v/>
      </c>
      <c r="V3149" s="33">
        <f>N3149/S3149</f>
        <v/>
      </c>
      <c r="W3149" s="33">
        <f>T3149/S3149</f>
        <v/>
      </c>
      <c r="X3149" s="33">
        <f>U3149/S3149</f>
        <v/>
      </c>
      <c r="Y3149" s="4">
        <f>IF(T3149&gt;0,1,0)</f>
        <v/>
      </c>
      <c r="Z3149" s="4">
        <f>INDEX('Job Evaluation'!$I$5:$I$40,MATCH(G3149,'Job Evaluation'!$A$5:$A$40,0))</f>
        <v/>
      </c>
      <c r="AA3149" s="4">
        <f>SUMPRODUCT(($C$2:$C$3444=C3149)*($X$2:$X$3444&lt;X3149))+SUMPRODUCT(($C$2:C3149=C3149)*($X$2:X3149=X3149))</f>
        <v/>
      </c>
      <c r="AB3149" s="4">
        <f>MIN(4,INT((AA3149-1)*4/COUNTIF($C$2:$C$3444,C3149))+1)</f>
        <v/>
      </c>
    </row>
    <row r="3150">
      <c r="A3150" s="5" t="inlineStr">
        <is>
          <t>W03658</t>
        </is>
      </c>
      <c r="B3150" s="5" t="inlineStr">
        <is>
          <t>PL · Kraków</t>
        </is>
      </c>
      <c r="C3150" s="5" t="inlineStr">
        <is>
          <t>PL</t>
        </is>
      </c>
      <c r="D3150" s="5" t="inlineStr">
        <is>
          <t>Krakow</t>
        </is>
      </c>
      <c r="E3150" s="5" t="inlineStr">
        <is>
          <t>Tech</t>
        </is>
      </c>
      <c r="F3150" s="5" t="inlineStr">
        <is>
          <t>L4</t>
        </is>
      </c>
      <c r="G3150" s="5" t="inlineStr">
        <is>
          <t>Tech L4</t>
        </is>
      </c>
      <c r="H3150" s="5" t="inlineStr">
        <is>
          <t>M</t>
        </is>
      </c>
      <c r="I3150" s="5" t="inlineStr">
        <is>
          <t>Permanent</t>
        </is>
      </c>
      <c r="J3150" s="5" t="inlineStr">
        <is>
          <t>Remote</t>
        </is>
      </c>
      <c r="K3150" s="5" t="n">
        <v>1</v>
      </c>
      <c r="L3150" s="5" t="n">
        <v>40</v>
      </c>
      <c r="M3150" s="5" t="n">
        <v>3</v>
      </c>
      <c r="N3150" s="41" t="n">
        <v>57700</v>
      </c>
      <c r="O3150" s="41" t="n">
        <v>4760</v>
      </c>
      <c r="P3150" s="41" t="n">
        <v>0</v>
      </c>
      <c r="Q3150" s="41" t="n">
        <v>0</v>
      </c>
      <c r="R3150" s="41" t="n">
        <v>0</v>
      </c>
      <c r="S3150" s="28">
        <f>L3150*Settings!$C$7</f>
        <v/>
      </c>
      <c r="T3150" s="34">
        <f>O3150+P3150+Q3150+R3150</f>
        <v/>
      </c>
      <c r="U3150" s="34">
        <f>N3150+T3150</f>
        <v/>
      </c>
      <c r="V3150" s="33">
        <f>N3150/S3150</f>
        <v/>
      </c>
      <c r="W3150" s="33">
        <f>T3150/S3150</f>
        <v/>
      </c>
      <c r="X3150" s="33">
        <f>U3150/S3150</f>
        <v/>
      </c>
      <c r="Y3150" s="4">
        <f>IF(T3150&gt;0,1,0)</f>
        <v/>
      </c>
      <c r="Z3150" s="4">
        <f>INDEX('Job Evaluation'!$I$5:$I$40,MATCH(G3150,'Job Evaluation'!$A$5:$A$40,0))</f>
        <v/>
      </c>
      <c r="AA3150" s="4">
        <f>SUMPRODUCT(($C$2:$C$3444=C3150)*($X$2:$X$3444&lt;X3150))+SUMPRODUCT(($C$2:C3150=C3150)*($X$2:X3150=X3150))</f>
        <v/>
      </c>
      <c r="AB3150" s="4">
        <f>MIN(4,INT((AA3150-1)*4/COUNTIF($C$2:$C$3444,C3150))+1)</f>
        <v/>
      </c>
    </row>
    <row r="3151">
      <c r="A3151" s="5" t="inlineStr">
        <is>
          <t>W03659</t>
        </is>
      </c>
      <c r="B3151" s="5" t="inlineStr">
        <is>
          <t>IT · Milan</t>
        </is>
      </c>
      <c r="C3151" s="5" t="inlineStr">
        <is>
          <t>IT</t>
        </is>
      </c>
      <c r="D3151" s="5" t="inlineStr">
        <is>
          <t>Milan</t>
        </is>
      </c>
      <c r="E3151" s="5" t="inlineStr">
        <is>
          <t>Sales</t>
        </is>
      </c>
      <c r="F3151" s="5" t="inlineStr">
        <is>
          <t>L1</t>
        </is>
      </c>
      <c r="G3151" s="5" t="inlineStr">
        <is>
          <t>Sales L1</t>
        </is>
      </c>
      <c r="H3151" s="5" t="inlineStr">
        <is>
          <t>F</t>
        </is>
      </c>
      <c r="I3151" s="5" t="inlineStr">
        <is>
          <t>Permanent</t>
        </is>
      </c>
      <c r="J3151" s="5" t="inlineStr">
        <is>
          <t>Hybrid</t>
        </is>
      </c>
      <c r="K3151" s="5" t="n">
        <v>1</v>
      </c>
      <c r="L3151" s="5" t="n">
        <v>40</v>
      </c>
      <c r="M3151" s="5" t="n">
        <v>5</v>
      </c>
      <c r="N3151" s="41" t="n">
        <v>32750</v>
      </c>
      <c r="O3151" s="41" t="n">
        <v>0</v>
      </c>
      <c r="P3151" s="41" t="n">
        <v>3490</v>
      </c>
      <c r="Q3151" s="41" t="n">
        <v>0</v>
      </c>
      <c r="R3151" s="41" t="n">
        <v>0</v>
      </c>
      <c r="S3151" s="28">
        <f>L3151*Settings!$C$7</f>
        <v/>
      </c>
      <c r="T3151" s="34">
        <f>O3151+P3151+Q3151+R3151</f>
        <v/>
      </c>
      <c r="U3151" s="34">
        <f>N3151+T3151</f>
        <v/>
      </c>
      <c r="V3151" s="33">
        <f>N3151/S3151</f>
        <v/>
      </c>
      <c r="W3151" s="33">
        <f>T3151/S3151</f>
        <v/>
      </c>
      <c r="X3151" s="33">
        <f>U3151/S3151</f>
        <v/>
      </c>
      <c r="Y3151" s="4">
        <f>IF(T3151&gt;0,1,0)</f>
        <v/>
      </c>
      <c r="Z3151" s="4">
        <f>INDEX('Job Evaluation'!$I$5:$I$40,MATCH(G3151,'Job Evaluation'!$A$5:$A$40,0))</f>
        <v/>
      </c>
      <c r="AA3151" s="4">
        <f>SUMPRODUCT(($C$2:$C$3444=C3151)*($X$2:$X$3444&lt;X3151))+SUMPRODUCT(($C$2:C3151=C3151)*($X$2:X3151=X3151))</f>
        <v/>
      </c>
      <c r="AB3151" s="4">
        <f>MIN(4,INT((AA3151-1)*4/COUNTIF($C$2:$C$3444,C3151))+1)</f>
        <v/>
      </c>
    </row>
    <row r="3152">
      <c r="A3152" s="5" t="inlineStr">
        <is>
          <t>W03660</t>
        </is>
      </c>
      <c r="B3152" s="5" t="inlineStr">
        <is>
          <t>ES · Barcelona</t>
        </is>
      </c>
      <c r="C3152" s="5" t="inlineStr">
        <is>
          <t>ES</t>
        </is>
      </c>
      <c r="D3152" s="5" t="inlineStr">
        <is>
          <t>Barcelona</t>
        </is>
      </c>
      <c r="E3152" s="5" t="inlineStr">
        <is>
          <t>Customer Service</t>
        </is>
      </c>
      <c r="F3152" s="5" t="inlineStr">
        <is>
          <t>L2</t>
        </is>
      </c>
      <c r="G3152" s="5" t="inlineStr">
        <is>
          <t>Customer Service L2</t>
        </is>
      </c>
      <c r="H3152" s="5" t="inlineStr">
        <is>
          <t>F</t>
        </is>
      </c>
      <c r="I3152" s="5" t="inlineStr">
        <is>
          <t>Permanent</t>
        </is>
      </c>
      <c r="J3152" s="5" t="inlineStr">
        <is>
          <t>Onsite</t>
        </is>
      </c>
      <c r="K3152" s="5" t="n">
        <v>1</v>
      </c>
      <c r="L3152" s="5" t="n">
        <v>40</v>
      </c>
      <c r="M3152" s="5" t="n">
        <v>4</v>
      </c>
      <c r="N3152" s="41" t="n">
        <v>25700</v>
      </c>
      <c r="O3152" s="41" t="n">
        <v>0</v>
      </c>
      <c r="P3152" s="41" t="n">
        <v>0</v>
      </c>
      <c r="Q3152" s="41" t="n">
        <v>1200</v>
      </c>
      <c r="R3152" s="41" t="n">
        <v>0</v>
      </c>
      <c r="S3152" s="28">
        <f>L3152*Settings!$C$7</f>
        <v/>
      </c>
      <c r="T3152" s="34">
        <f>O3152+P3152+Q3152+R3152</f>
        <v/>
      </c>
      <c r="U3152" s="34">
        <f>N3152+T3152</f>
        <v/>
      </c>
      <c r="V3152" s="33">
        <f>N3152/S3152</f>
        <v/>
      </c>
      <c r="W3152" s="33">
        <f>T3152/S3152</f>
        <v/>
      </c>
      <c r="X3152" s="33">
        <f>U3152/S3152</f>
        <v/>
      </c>
      <c r="Y3152" s="4">
        <f>IF(T3152&gt;0,1,0)</f>
        <v/>
      </c>
      <c r="Z3152" s="4">
        <f>INDEX('Job Evaluation'!$I$5:$I$40,MATCH(G3152,'Job Evaluation'!$A$5:$A$40,0))</f>
        <v/>
      </c>
      <c r="AA3152" s="4">
        <f>SUMPRODUCT(($C$2:$C$3444=C3152)*($X$2:$X$3444&lt;X3152))+SUMPRODUCT(($C$2:C3152=C3152)*($X$2:X3152=X3152))</f>
        <v/>
      </c>
      <c r="AB3152" s="4">
        <f>MIN(4,INT((AA3152-1)*4/COUNTIF($C$2:$C$3444,C3152))+1)</f>
        <v/>
      </c>
    </row>
    <row r="3153">
      <c r="A3153" s="5" t="inlineStr">
        <is>
          <t>W03661</t>
        </is>
      </c>
      <c r="B3153" s="5" t="inlineStr">
        <is>
          <t>IT · Milan</t>
        </is>
      </c>
      <c r="C3153" s="5" t="inlineStr">
        <is>
          <t>IT</t>
        </is>
      </c>
      <c r="D3153" s="5" t="inlineStr">
        <is>
          <t>Milan</t>
        </is>
      </c>
      <c r="E3153" s="5" t="inlineStr">
        <is>
          <t>Operations</t>
        </is>
      </c>
      <c r="F3153" s="5" t="inlineStr">
        <is>
          <t>L1</t>
        </is>
      </c>
      <c r="G3153" s="5" t="inlineStr">
        <is>
          <t>Operations L1</t>
        </is>
      </c>
      <c r="H3153" s="5" t="inlineStr">
        <is>
          <t>F</t>
        </is>
      </c>
      <c r="I3153" s="5" t="inlineStr">
        <is>
          <t>Fixed-term</t>
        </is>
      </c>
      <c r="J3153" s="5" t="inlineStr">
        <is>
          <t>Onsite</t>
        </is>
      </c>
      <c r="K3153" s="5" t="n">
        <v>1</v>
      </c>
      <c r="L3153" s="5" t="n">
        <v>40</v>
      </c>
      <c r="M3153" s="5" t="n">
        <v>3</v>
      </c>
      <c r="N3153" s="41" t="n">
        <v>25650</v>
      </c>
      <c r="O3153" s="41" t="n">
        <v>0</v>
      </c>
      <c r="P3153" s="41" t="n">
        <v>0</v>
      </c>
      <c r="Q3153" s="41" t="n">
        <v>1320</v>
      </c>
      <c r="R3153" s="41" t="n">
        <v>0</v>
      </c>
      <c r="S3153" s="28">
        <f>L3153*Settings!$C$7</f>
        <v/>
      </c>
      <c r="T3153" s="34">
        <f>O3153+P3153+Q3153+R3153</f>
        <v/>
      </c>
      <c r="U3153" s="34">
        <f>N3153+T3153</f>
        <v/>
      </c>
      <c r="V3153" s="33">
        <f>N3153/S3153</f>
        <v/>
      </c>
      <c r="W3153" s="33">
        <f>T3153/S3153</f>
        <v/>
      </c>
      <c r="X3153" s="33">
        <f>U3153/S3153</f>
        <v/>
      </c>
      <c r="Y3153" s="4">
        <f>IF(T3153&gt;0,1,0)</f>
        <v/>
      </c>
      <c r="Z3153" s="4">
        <f>INDEX('Job Evaluation'!$I$5:$I$40,MATCH(G3153,'Job Evaluation'!$A$5:$A$40,0))</f>
        <v/>
      </c>
      <c r="AA3153" s="4">
        <f>SUMPRODUCT(($C$2:$C$3444=C3153)*($X$2:$X$3444&lt;X3153))+SUMPRODUCT(($C$2:C3153=C3153)*($X$2:X3153=X3153))</f>
        <v/>
      </c>
      <c r="AB3153" s="4">
        <f>MIN(4,INT((AA3153-1)*4/COUNTIF($C$2:$C$3444,C3153))+1)</f>
        <v/>
      </c>
    </row>
    <row r="3154">
      <c r="A3154" s="5" t="inlineStr">
        <is>
          <t>W03662</t>
        </is>
      </c>
      <c r="B3154" s="5" t="inlineStr">
        <is>
          <t>PL · Kraków</t>
        </is>
      </c>
      <c r="C3154" s="5" t="inlineStr">
        <is>
          <t>PL</t>
        </is>
      </c>
      <c r="D3154" s="5" t="inlineStr">
        <is>
          <t>Krakow</t>
        </is>
      </c>
      <c r="E3154" s="5" t="inlineStr">
        <is>
          <t>Tech</t>
        </is>
      </c>
      <c r="F3154" s="5" t="inlineStr">
        <is>
          <t>L2</t>
        </is>
      </c>
      <c r="G3154" s="5" t="inlineStr">
        <is>
          <t>Tech L2</t>
        </is>
      </c>
      <c r="H3154" s="5" t="inlineStr">
        <is>
          <t>F</t>
        </is>
      </c>
      <c r="I3154" s="5" t="inlineStr">
        <is>
          <t>Permanent</t>
        </is>
      </c>
      <c r="J3154" s="5" t="inlineStr">
        <is>
          <t>Remote</t>
        </is>
      </c>
      <c r="K3154" s="5" t="n">
        <v>1</v>
      </c>
      <c r="L3154" s="5" t="n">
        <v>40</v>
      </c>
      <c r="M3154" s="5" t="n">
        <v>4</v>
      </c>
      <c r="N3154" s="41" t="n">
        <v>33800</v>
      </c>
      <c r="O3154" s="41" t="n">
        <v>0</v>
      </c>
      <c r="P3154" s="41" t="n">
        <v>0</v>
      </c>
      <c r="Q3154" s="41" t="n">
        <v>0</v>
      </c>
      <c r="R3154" s="41" t="n">
        <v>0</v>
      </c>
      <c r="S3154" s="28">
        <f>L3154*Settings!$C$7</f>
        <v/>
      </c>
      <c r="T3154" s="34">
        <f>O3154+P3154+Q3154+R3154</f>
        <v/>
      </c>
      <c r="U3154" s="34">
        <f>N3154+T3154</f>
        <v/>
      </c>
      <c r="V3154" s="33">
        <f>N3154/S3154</f>
        <v/>
      </c>
      <c r="W3154" s="33">
        <f>T3154/S3154</f>
        <v/>
      </c>
      <c r="X3154" s="33">
        <f>U3154/S3154</f>
        <v/>
      </c>
      <c r="Y3154" s="4">
        <f>IF(T3154&gt;0,1,0)</f>
        <v/>
      </c>
      <c r="Z3154" s="4">
        <f>INDEX('Job Evaluation'!$I$5:$I$40,MATCH(G3154,'Job Evaluation'!$A$5:$A$40,0))</f>
        <v/>
      </c>
      <c r="AA3154" s="4">
        <f>SUMPRODUCT(($C$2:$C$3444=C3154)*($X$2:$X$3444&lt;X3154))+SUMPRODUCT(($C$2:C3154=C3154)*($X$2:X3154=X3154))</f>
        <v/>
      </c>
      <c r="AB3154" s="4">
        <f>MIN(4,INT((AA3154-1)*4/COUNTIF($C$2:$C$3444,C3154))+1)</f>
        <v/>
      </c>
    </row>
    <row r="3155">
      <c r="A3155" s="5" t="inlineStr">
        <is>
          <t>W03663</t>
        </is>
      </c>
      <c r="B3155" s="5" t="inlineStr">
        <is>
          <t>IT · Milan</t>
        </is>
      </c>
      <c r="C3155" s="5" t="inlineStr">
        <is>
          <t>IT</t>
        </is>
      </c>
      <c r="D3155" s="5" t="inlineStr">
        <is>
          <t>Milan</t>
        </is>
      </c>
      <c r="E3155" s="5" t="inlineStr">
        <is>
          <t>Tech</t>
        </is>
      </c>
      <c r="F3155" s="5" t="inlineStr">
        <is>
          <t>L3</t>
        </is>
      </c>
      <c r="G3155" s="5" t="inlineStr">
        <is>
          <t>Tech L3</t>
        </is>
      </c>
      <c r="H3155" s="5" t="inlineStr">
        <is>
          <t>F</t>
        </is>
      </c>
      <c r="I3155" s="5" t="inlineStr">
        <is>
          <t>Fixed-term</t>
        </is>
      </c>
      <c r="J3155" s="5" t="inlineStr">
        <is>
          <t>Hybrid</t>
        </is>
      </c>
      <c r="K3155" s="5" t="n">
        <v>1</v>
      </c>
      <c r="L3155" s="5" t="n">
        <v>40</v>
      </c>
      <c r="M3155" s="5" t="n">
        <v>3</v>
      </c>
      <c r="N3155" s="41" t="n">
        <v>46050</v>
      </c>
      <c r="O3155" s="41" t="n">
        <v>2130</v>
      </c>
      <c r="P3155" s="41" t="n">
        <v>0</v>
      </c>
      <c r="Q3155" s="41" t="n">
        <v>0</v>
      </c>
      <c r="R3155" s="41" t="n">
        <v>0</v>
      </c>
      <c r="S3155" s="28">
        <f>L3155*Settings!$C$7</f>
        <v/>
      </c>
      <c r="T3155" s="34">
        <f>O3155+P3155+Q3155+R3155</f>
        <v/>
      </c>
      <c r="U3155" s="34">
        <f>N3155+T3155</f>
        <v/>
      </c>
      <c r="V3155" s="33">
        <f>N3155/S3155</f>
        <v/>
      </c>
      <c r="W3155" s="33">
        <f>T3155/S3155</f>
        <v/>
      </c>
      <c r="X3155" s="33">
        <f>U3155/S3155</f>
        <v/>
      </c>
      <c r="Y3155" s="4">
        <f>IF(T3155&gt;0,1,0)</f>
        <v/>
      </c>
      <c r="Z3155" s="4">
        <f>INDEX('Job Evaluation'!$I$5:$I$40,MATCH(G3155,'Job Evaluation'!$A$5:$A$40,0))</f>
        <v/>
      </c>
      <c r="AA3155" s="4">
        <f>SUMPRODUCT(($C$2:$C$3444=C3155)*($X$2:$X$3444&lt;X3155))+SUMPRODUCT(($C$2:C3155=C3155)*($X$2:X3155=X3155))</f>
        <v/>
      </c>
      <c r="AB3155" s="4">
        <f>MIN(4,INT((AA3155-1)*4/COUNTIF($C$2:$C$3444,C3155))+1)</f>
        <v/>
      </c>
    </row>
    <row r="3156">
      <c r="A3156" s="5" t="inlineStr">
        <is>
          <t>W03664</t>
        </is>
      </c>
      <c r="B3156" s="5" t="inlineStr">
        <is>
          <t>PL · Kraków</t>
        </is>
      </c>
      <c r="C3156" s="5" t="inlineStr">
        <is>
          <t>PL</t>
        </is>
      </c>
      <c r="D3156" s="5" t="inlineStr">
        <is>
          <t>Krakow</t>
        </is>
      </c>
      <c r="E3156" s="5" t="inlineStr">
        <is>
          <t>Tech</t>
        </is>
      </c>
      <c r="F3156" s="5" t="inlineStr">
        <is>
          <t>L2</t>
        </is>
      </c>
      <c r="G3156" s="5" t="inlineStr">
        <is>
          <t>Tech L2</t>
        </is>
      </c>
      <c r="H3156" s="5" t="inlineStr">
        <is>
          <t>M</t>
        </is>
      </c>
      <c r="I3156" s="5" t="inlineStr">
        <is>
          <t>Permanent</t>
        </is>
      </c>
      <c r="J3156" s="5" t="inlineStr">
        <is>
          <t>Onsite</t>
        </is>
      </c>
      <c r="K3156" s="5" t="n">
        <v>1</v>
      </c>
      <c r="L3156" s="5" t="n">
        <v>40</v>
      </c>
      <c r="M3156" s="5" t="n">
        <v>4</v>
      </c>
      <c r="N3156" s="41" t="n">
        <v>36550</v>
      </c>
      <c r="O3156" s="41" t="n">
        <v>0</v>
      </c>
      <c r="P3156" s="41" t="n">
        <v>0</v>
      </c>
      <c r="Q3156" s="41" t="n">
        <v>0</v>
      </c>
      <c r="R3156" s="41" t="n">
        <v>0</v>
      </c>
      <c r="S3156" s="28">
        <f>L3156*Settings!$C$7</f>
        <v/>
      </c>
      <c r="T3156" s="34">
        <f>O3156+P3156+Q3156+R3156</f>
        <v/>
      </c>
      <c r="U3156" s="34">
        <f>N3156+T3156</f>
        <v/>
      </c>
      <c r="V3156" s="33">
        <f>N3156/S3156</f>
        <v/>
      </c>
      <c r="W3156" s="33">
        <f>T3156/S3156</f>
        <v/>
      </c>
      <c r="X3156" s="33">
        <f>U3156/S3156</f>
        <v/>
      </c>
      <c r="Y3156" s="4">
        <f>IF(T3156&gt;0,1,0)</f>
        <v/>
      </c>
      <c r="Z3156" s="4">
        <f>INDEX('Job Evaluation'!$I$5:$I$40,MATCH(G3156,'Job Evaluation'!$A$5:$A$40,0))</f>
        <v/>
      </c>
      <c r="AA3156" s="4">
        <f>SUMPRODUCT(($C$2:$C$3444=C3156)*($X$2:$X$3444&lt;X3156))+SUMPRODUCT(($C$2:C3156=C3156)*($X$2:X3156=X3156))</f>
        <v/>
      </c>
      <c r="AB3156" s="4">
        <f>MIN(4,INT((AA3156-1)*4/COUNTIF($C$2:$C$3444,C3156))+1)</f>
        <v/>
      </c>
    </row>
    <row r="3157">
      <c r="A3157" s="5" t="inlineStr">
        <is>
          <t>W03665</t>
        </is>
      </c>
      <c r="B3157" s="5" t="inlineStr">
        <is>
          <t>IT · Milan</t>
        </is>
      </c>
      <c r="C3157" s="5" t="inlineStr">
        <is>
          <t>IT</t>
        </is>
      </c>
      <c r="D3157" s="5" t="inlineStr">
        <is>
          <t>Milan</t>
        </is>
      </c>
      <c r="E3157" s="5" t="inlineStr">
        <is>
          <t>Finance</t>
        </is>
      </c>
      <c r="F3157" s="5" t="inlineStr">
        <is>
          <t>L1</t>
        </is>
      </c>
      <c r="G3157" s="5" t="inlineStr">
        <is>
          <t>Finance L1</t>
        </is>
      </c>
      <c r="H3157" s="5" t="inlineStr">
        <is>
          <t>M</t>
        </is>
      </c>
      <c r="I3157" s="5" t="inlineStr">
        <is>
          <t>Permanent</t>
        </is>
      </c>
      <c r="J3157" s="5" t="inlineStr">
        <is>
          <t>Hybrid</t>
        </is>
      </c>
      <c r="K3157" s="5" t="n">
        <v>1</v>
      </c>
      <c r="L3157" s="5" t="n">
        <v>40</v>
      </c>
      <c r="M3157" s="5" t="n">
        <v>5</v>
      </c>
      <c r="N3157" s="41" t="n">
        <v>31200</v>
      </c>
      <c r="O3157" s="41" t="n">
        <v>0</v>
      </c>
      <c r="P3157" s="41" t="n">
        <v>0</v>
      </c>
      <c r="Q3157" s="41" t="n">
        <v>0</v>
      </c>
      <c r="R3157" s="41" t="n">
        <v>0</v>
      </c>
      <c r="S3157" s="28">
        <f>L3157*Settings!$C$7</f>
        <v/>
      </c>
      <c r="T3157" s="34">
        <f>O3157+P3157+Q3157+R3157</f>
        <v/>
      </c>
      <c r="U3157" s="34">
        <f>N3157+T3157</f>
        <v/>
      </c>
      <c r="V3157" s="33">
        <f>N3157/S3157</f>
        <v/>
      </c>
      <c r="W3157" s="33">
        <f>T3157/S3157</f>
        <v/>
      </c>
      <c r="X3157" s="33">
        <f>U3157/S3157</f>
        <v/>
      </c>
      <c r="Y3157" s="4">
        <f>IF(T3157&gt;0,1,0)</f>
        <v/>
      </c>
      <c r="Z3157" s="4">
        <f>INDEX('Job Evaluation'!$I$5:$I$40,MATCH(G3157,'Job Evaluation'!$A$5:$A$40,0))</f>
        <v/>
      </c>
      <c r="AA3157" s="4">
        <f>SUMPRODUCT(($C$2:$C$3444=C3157)*($X$2:$X$3444&lt;X3157))+SUMPRODUCT(($C$2:C3157=C3157)*($X$2:X3157=X3157))</f>
        <v/>
      </c>
      <c r="AB3157" s="4">
        <f>MIN(4,INT((AA3157-1)*4/COUNTIF($C$2:$C$3444,C3157))+1)</f>
        <v/>
      </c>
    </row>
    <row r="3158">
      <c r="A3158" s="5" t="inlineStr">
        <is>
          <t>W03667</t>
        </is>
      </c>
      <c r="B3158" s="5" t="inlineStr">
        <is>
          <t>IT · Milan</t>
        </is>
      </c>
      <c r="C3158" s="5" t="inlineStr">
        <is>
          <t>IT</t>
        </is>
      </c>
      <c r="D3158" s="5" t="inlineStr">
        <is>
          <t>Milan</t>
        </is>
      </c>
      <c r="E3158" s="5" t="inlineStr">
        <is>
          <t>Sales</t>
        </is>
      </c>
      <c r="F3158" s="5" t="inlineStr">
        <is>
          <t>L2</t>
        </is>
      </c>
      <c r="G3158" s="5" t="inlineStr">
        <is>
          <t>Sales L2</t>
        </is>
      </c>
      <c r="H3158" s="5" t="inlineStr">
        <is>
          <t>F</t>
        </is>
      </c>
      <c r="I3158" s="5" t="inlineStr">
        <is>
          <t>Permanent</t>
        </is>
      </c>
      <c r="J3158" s="5" t="inlineStr">
        <is>
          <t>Hybrid</t>
        </is>
      </c>
      <c r="K3158" s="5" t="n">
        <v>1</v>
      </c>
      <c r="L3158" s="5" t="n">
        <v>40</v>
      </c>
      <c r="M3158" s="5" t="n">
        <v>3</v>
      </c>
      <c r="N3158" s="41" t="n">
        <v>36500</v>
      </c>
      <c r="O3158" s="41" t="n">
        <v>0</v>
      </c>
      <c r="P3158" s="41" t="n">
        <v>3930</v>
      </c>
      <c r="Q3158" s="41" t="n">
        <v>0</v>
      </c>
      <c r="R3158" s="41" t="n">
        <v>0</v>
      </c>
      <c r="S3158" s="28">
        <f>L3158*Settings!$C$7</f>
        <v/>
      </c>
      <c r="T3158" s="34">
        <f>O3158+P3158+Q3158+R3158</f>
        <v/>
      </c>
      <c r="U3158" s="34">
        <f>N3158+T3158</f>
        <v/>
      </c>
      <c r="V3158" s="33">
        <f>N3158/S3158</f>
        <v/>
      </c>
      <c r="W3158" s="33">
        <f>T3158/S3158</f>
        <v/>
      </c>
      <c r="X3158" s="33">
        <f>U3158/S3158</f>
        <v/>
      </c>
      <c r="Y3158" s="4">
        <f>IF(T3158&gt;0,1,0)</f>
        <v/>
      </c>
      <c r="Z3158" s="4">
        <f>INDEX('Job Evaluation'!$I$5:$I$40,MATCH(G3158,'Job Evaluation'!$A$5:$A$40,0))</f>
        <v/>
      </c>
      <c r="AA3158" s="4">
        <f>SUMPRODUCT(($C$2:$C$3444=C3158)*($X$2:$X$3444&lt;X3158))+SUMPRODUCT(($C$2:C3158=C3158)*($X$2:X3158=X3158))</f>
        <v/>
      </c>
      <c r="AB3158" s="4">
        <f>MIN(4,INT((AA3158-1)*4/COUNTIF($C$2:$C$3444,C3158))+1)</f>
        <v/>
      </c>
    </row>
    <row r="3159">
      <c r="A3159" s="5" t="inlineStr">
        <is>
          <t>W03669</t>
        </is>
      </c>
      <c r="B3159" s="5" t="inlineStr">
        <is>
          <t>PL · Kraków</t>
        </is>
      </c>
      <c r="C3159" s="5" t="inlineStr">
        <is>
          <t>PL</t>
        </is>
      </c>
      <c r="D3159" s="5" t="inlineStr">
        <is>
          <t>Krakow</t>
        </is>
      </c>
      <c r="E3159" s="5" t="inlineStr">
        <is>
          <t>Finance</t>
        </is>
      </c>
      <c r="F3159" s="5" t="inlineStr">
        <is>
          <t>L4</t>
        </is>
      </c>
      <c r="G3159" s="5" t="inlineStr">
        <is>
          <t>Finance L4</t>
        </is>
      </c>
      <c r="H3159" s="5" t="inlineStr">
        <is>
          <t>M</t>
        </is>
      </c>
      <c r="I3159" s="5" t="inlineStr">
        <is>
          <t>Permanent</t>
        </is>
      </c>
      <c r="J3159" s="5" t="inlineStr">
        <is>
          <t>Hybrid</t>
        </is>
      </c>
      <c r="K3159" s="5" t="n">
        <v>1</v>
      </c>
      <c r="L3159" s="5" t="n">
        <v>40</v>
      </c>
      <c r="M3159" s="5" t="n">
        <v>5</v>
      </c>
      <c r="N3159" s="41" t="n">
        <v>39250</v>
      </c>
      <c r="O3159" s="41" t="n">
        <v>4850</v>
      </c>
      <c r="P3159" s="41" t="n">
        <v>0</v>
      </c>
      <c r="Q3159" s="41" t="n">
        <v>0</v>
      </c>
      <c r="R3159" s="41" t="n">
        <v>0</v>
      </c>
      <c r="S3159" s="28">
        <f>L3159*Settings!$C$7</f>
        <v/>
      </c>
      <c r="T3159" s="34">
        <f>O3159+P3159+Q3159+R3159</f>
        <v/>
      </c>
      <c r="U3159" s="34">
        <f>N3159+T3159</f>
        <v/>
      </c>
      <c r="V3159" s="33">
        <f>N3159/S3159</f>
        <v/>
      </c>
      <c r="W3159" s="33">
        <f>T3159/S3159</f>
        <v/>
      </c>
      <c r="X3159" s="33">
        <f>U3159/S3159</f>
        <v/>
      </c>
      <c r="Y3159" s="4">
        <f>IF(T3159&gt;0,1,0)</f>
        <v/>
      </c>
      <c r="Z3159" s="4">
        <f>INDEX('Job Evaluation'!$I$5:$I$40,MATCH(G3159,'Job Evaluation'!$A$5:$A$40,0))</f>
        <v/>
      </c>
      <c r="AA3159" s="4">
        <f>SUMPRODUCT(($C$2:$C$3444=C3159)*($X$2:$X$3444&lt;X3159))+SUMPRODUCT(($C$2:C3159=C3159)*($X$2:X3159=X3159))</f>
        <v/>
      </c>
      <c r="AB3159" s="4">
        <f>MIN(4,INT((AA3159-1)*4/COUNTIF($C$2:$C$3444,C3159))+1)</f>
        <v/>
      </c>
    </row>
    <row r="3160">
      <c r="A3160" s="5" t="inlineStr">
        <is>
          <t>W03670</t>
        </is>
      </c>
      <c r="B3160" s="5" t="inlineStr">
        <is>
          <t>IT · Milan</t>
        </is>
      </c>
      <c r="C3160" s="5" t="inlineStr">
        <is>
          <t>IT</t>
        </is>
      </c>
      <c r="D3160" s="5" t="inlineStr">
        <is>
          <t>Milan</t>
        </is>
      </c>
      <c r="E3160" s="5" t="inlineStr">
        <is>
          <t>Customer Service</t>
        </is>
      </c>
      <c r="F3160" s="5" t="inlineStr">
        <is>
          <t>L2</t>
        </is>
      </c>
      <c r="G3160" s="5" t="inlineStr">
        <is>
          <t>Customer Service L2</t>
        </is>
      </c>
      <c r="H3160" s="5" t="inlineStr">
        <is>
          <t>F</t>
        </is>
      </c>
      <c r="I3160" s="5" t="inlineStr">
        <is>
          <t>Permanent</t>
        </is>
      </c>
      <c r="J3160" s="5" t="inlineStr">
        <is>
          <t>Hybrid</t>
        </is>
      </c>
      <c r="K3160" s="5" t="n">
        <v>1</v>
      </c>
      <c r="L3160" s="5" t="n">
        <v>40</v>
      </c>
      <c r="M3160" s="5" t="n">
        <v>5</v>
      </c>
      <c r="N3160" s="41" t="n">
        <v>25500</v>
      </c>
      <c r="O3160" s="41" t="n">
        <v>0</v>
      </c>
      <c r="P3160" s="41" t="n">
        <v>0</v>
      </c>
      <c r="Q3160" s="41" t="n">
        <v>0</v>
      </c>
      <c r="R3160" s="41" t="n">
        <v>0</v>
      </c>
      <c r="S3160" s="28">
        <f>L3160*Settings!$C$7</f>
        <v/>
      </c>
      <c r="T3160" s="34">
        <f>O3160+P3160+Q3160+R3160</f>
        <v/>
      </c>
      <c r="U3160" s="34">
        <f>N3160+T3160</f>
        <v/>
      </c>
      <c r="V3160" s="33">
        <f>N3160/S3160</f>
        <v/>
      </c>
      <c r="W3160" s="33">
        <f>T3160/S3160</f>
        <v/>
      </c>
      <c r="X3160" s="33">
        <f>U3160/S3160</f>
        <v/>
      </c>
      <c r="Y3160" s="4">
        <f>IF(T3160&gt;0,1,0)</f>
        <v/>
      </c>
      <c r="Z3160" s="4">
        <f>INDEX('Job Evaluation'!$I$5:$I$40,MATCH(G3160,'Job Evaluation'!$A$5:$A$40,0))</f>
        <v/>
      </c>
      <c r="AA3160" s="4">
        <f>SUMPRODUCT(($C$2:$C$3444=C3160)*($X$2:$X$3444&lt;X3160))+SUMPRODUCT(($C$2:C3160=C3160)*($X$2:X3160=X3160))</f>
        <v/>
      </c>
      <c r="AB3160" s="4">
        <f>MIN(4,INT((AA3160-1)*4/COUNTIF($C$2:$C$3444,C3160))+1)</f>
        <v/>
      </c>
    </row>
    <row r="3161">
      <c r="A3161" s="5" t="inlineStr">
        <is>
          <t>W03671</t>
        </is>
      </c>
      <c r="B3161" s="5" t="inlineStr">
        <is>
          <t>DE · Munich</t>
        </is>
      </c>
      <c r="C3161" s="5" t="inlineStr">
        <is>
          <t>DE</t>
        </is>
      </c>
      <c r="D3161" s="5" t="inlineStr">
        <is>
          <t>Munich</t>
        </is>
      </c>
      <c r="E3161" s="5" t="inlineStr">
        <is>
          <t>HR</t>
        </is>
      </c>
      <c r="F3161" s="5" t="inlineStr">
        <is>
          <t>L1</t>
        </is>
      </c>
      <c r="G3161" s="5" t="inlineStr">
        <is>
          <t>HR L1</t>
        </is>
      </c>
      <c r="H3161" s="5" t="inlineStr">
        <is>
          <t>F</t>
        </is>
      </c>
      <c r="I3161" s="5" t="inlineStr">
        <is>
          <t>Permanent</t>
        </is>
      </c>
      <c r="J3161" s="5" t="inlineStr">
        <is>
          <t>Hybrid</t>
        </is>
      </c>
      <c r="K3161" s="5" t="n">
        <v>1</v>
      </c>
      <c r="L3161" s="5" t="n">
        <v>40</v>
      </c>
      <c r="M3161" s="5" t="n">
        <v>4</v>
      </c>
      <c r="N3161" s="41" t="n">
        <v>36300</v>
      </c>
      <c r="O3161" s="41" t="n">
        <v>0</v>
      </c>
      <c r="P3161" s="41" t="n">
        <v>0</v>
      </c>
      <c r="Q3161" s="41" t="n">
        <v>0</v>
      </c>
      <c r="R3161" s="41" t="n">
        <v>0</v>
      </c>
      <c r="S3161" s="28">
        <f>L3161*Settings!$C$7</f>
        <v/>
      </c>
      <c r="T3161" s="34">
        <f>O3161+P3161+Q3161+R3161</f>
        <v/>
      </c>
      <c r="U3161" s="34">
        <f>N3161+T3161</f>
        <v/>
      </c>
      <c r="V3161" s="33">
        <f>N3161/S3161</f>
        <v/>
      </c>
      <c r="W3161" s="33">
        <f>T3161/S3161</f>
        <v/>
      </c>
      <c r="X3161" s="33">
        <f>U3161/S3161</f>
        <v/>
      </c>
      <c r="Y3161" s="4">
        <f>IF(T3161&gt;0,1,0)</f>
        <v/>
      </c>
      <c r="Z3161" s="4">
        <f>INDEX('Job Evaluation'!$I$5:$I$40,MATCH(G3161,'Job Evaluation'!$A$5:$A$40,0))</f>
        <v/>
      </c>
      <c r="AA3161" s="4">
        <f>SUMPRODUCT(($C$2:$C$3444=C3161)*($X$2:$X$3444&lt;X3161))+SUMPRODUCT(($C$2:C3161=C3161)*($X$2:X3161=X3161))</f>
        <v/>
      </c>
      <c r="AB3161" s="4">
        <f>MIN(4,INT((AA3161-1)*4/COUNTIF($C$2:$C$3444,C3161))+1)</f>
        <v/>
      </c>
    </row>
    <row r="3162">
      <c r="A3162" s="5" t="inlineStr">
        <is>
          <t>W03673</t>
        </is>
      </c>
      <c r="B3162" s="5" t="inlineStr">
        <is>
          <t>IT · Milan</t>
        </is>
      </c>
      <c r="C3162" s="5" t="inlineStr">
        <is>
          <t>IT</t>
        </is>
      </c>
      <c r="D3162" s="5" t="inlineStr">
        <is>
          <t>Milan</t>
        </is>
      </c>
      <c r="E3162" s="5" t="inlineStr">
        <is>
          <t>Customer Service</t>
        </is>
      </c>
      <c r="F3162" s="5" t="inlineStr">
        <is>
          <t>L2</t>
        </is>
      </c>
      <c r="G3162" s="5" t="inlineStr">
        <is>
          <t>Customer Service L2</t>
        </is>
      </c>
      <c r="H3162" s="5" t="inlineStr">
        <is>
          <t>M</t>
        </is>
      </c>
      <c r="I3162" s="5" t="inlineStr">
        <is>
          <t>Permanent</t>
        </is>
      </c>
      <c r="J3162" s="5" t="inlineStr">
        <is>
          <t>Remote</t>
        </is>
      </c>
      <c r="K3162" s="5" t="n">
        <v>1</v>
      </c>
      <c r="L3162" s="5" t="n">
        <v>40</v>
      </c>
      <c r="M3162" s="5" t="n">
        <v>4</v>
      </c>
      <c r="N3162" s="41" t="n">
        <v>28000</v>
      </c>
      <c r="O3162" s="41" t="n">
        <v>0</v>
      </c>
      <c r="P3162" s="41" t="n">
        <v>0</v>
      </c>
      <c r="Q3162" s="41" t="n">
        <v>0</v>
      </c>
      <c r="R3162" s="41" t="n">
        <v>0</v>
      </c>
      <c r="S3162" s="28">
        <f>L3162*Settings!$C$7</f>
        <v/>
      </c>
      <c r="T3162" s="34">
        <f>O3162+P3162+Q3162+R3162</f>
        <v/>
      </c>
      <c r="U3162" s="34">
        <f>N3162+T3162</f>
        <v/>
      </c>
      <c r="V3162" s="33">
        <f>N3162/S3162</f>
        <v/>
      </c>
      <c r="W3162" s="33">
        <f>T3162/S3162</f>
        <v/>
      </c>
      <c r="X3162" s="33">
        <f>U3162/S3162</f>
        <v/>
      </c>
      <c r="Y3162" s="4">
        <f>IF(T3162&gt;0,1,0)</f>
        <v/>
      </c>
      <c r="Z3162" s="4">
        <f>INDEX('Job Evaluation'!$I$5:$I$40,MATCH(G3162,'Job Evaluation'!$A$5:$A$40,0))</f>
        <v/>
      </c>
      <c r="AA3162" s="4">
        <f>SUMPRODUCT(($C$2:$C$3444=C3162)*($X$2:$X$3444&lt;X3162))+SUMPRODUCT(($C$2:C3162=C3162)*($X$2:X3162=X3162))</f>
        <v/>
      </c>
      <c r="AB3162" s="4">
        <f>MIN(4,INT((AA3162-1)*4/COUNTIF($C$2:$C$3444,C3162))+1)</f>
        <v/>
      </c>
    </row>
    <row r="3163">
      <c r="A3163" s="5" t="inlineStr">
        <is>
          <t>W03674</t>
        </is>
      </c>
      <c r="B3163" s="5" t="inlineStr">
        <is>
          <t>IT · Milan</t>
        </is>
      </c>
      <c r="C3163" s="5" t="inlineStr">
        <is>
          <t>IT</t>
        </is>
      </c>
      <c r="D3163" s="5" t="inlineStr">
        <is>
          <t>Milan</t>
        </is>
      </c>
      <c r="E3163" s="5" t="inlineStr">
        <is>
          <t>Sales</t>
        </is>
      </c>
      <c r="F3163" s="5" t="inlineStr">
        <is>
          <t>L3</t>
        </is>
      </c>
      <c r="G3163" s="5" t="inlineStr">
        <is>
          <t>Sales L3</t>
        </is>
      </c>
      <c r="H3163" s="5" t="inlineStr">
        <is>
          <t>M</t>
        </is>
      </c>
      <c r="I3163" s="5" t="inlineStr">
        <is>
          <t>Permanent</t>
        </is>
      </c>
      <c r="J3163" s="5" t="inlineStr">
        <is>
          <t>Hybrid</t>
        </is>
      </c>
      <c r="K3163" s="5" t="n">
        <v>1</v>
      </c>
      <c r="L3163" s="5" t="n">
        <v>40</v>
      </c>
      <c r="M3163" s="5" t="n">
        <v>2</v>
      </c>
      <c r="N3163" s="41" t="n">
        <v>44100</v>
      </c>
      <c r="O3163" s="41" t="n">
        <v>1060</v>
      </c>
      <c r="P3163" s="41" t="n">
        <v>6080</v>
      </c>
      <c r="Q3163" s="41" t="n">
        <v>0</v>
      </c>
      <c r="R3163" s="41" t="n">
        <v>0</v>
      </c>
      <c r="S3163" s="28">
        <f>L3163*Settings!$C$7</f>
        <v/>
      </c>
      <c r="T3163" s="34">
        <f>O3163+P3163+Q3163+R3163</f>
        <v/>
      </c>
      <c r="U3163" s="34">
        <f>N3163+T3163</f>
        <v/>
      </c>
      <c r="V3163" s="33">
        <f>N3163/S3163</f>
        <v/>
      </c>
      <c r="W3163" s="33">
        <f>T3163/S3163</f>
        <v/>
      </c>
      <c r="X3163" s="33">
        <f>U3163/S3163</f>
        <v/>
      </c>
      <c r="Y3163" s="4">
        <f>IF(T3163&gt;0,1,0)</f>
        <v/>
      </c>
      <c r="Z3163" s="4">
        <f>INDEX('Job Evaluation'!$I$5:$I$40,MATCH(G3163,'Job Evaluation'!$A$5:$A$40,0))</f>
        <v/>
      </c>
      <c r="AA3163" s="4">
        <f>SUMPRODUCT(($C$2:$C$3444=C3163)*($X$2:$X$3444&lt;X3163))+SUMPRODUCT(($C$2:C3163=C3163)*($X$2:X3163=X3163))</f>
        <v/>
      </c>
      <c r="AB3163" s="4">
        <f>MIN(4,INT((AA3163-1)*4/COUNTIF($C$2:$C$3444,C3163))+1)</f>
        <v/>
      </c>
    </row>
    <row r="3164">
      <c r="A3164" s="5" t="inlineStr">
        <is>
          <t>W03675</t>
        </is>
      </c>
      <c r="B3164" s="5" t="inlineStr">
        <is>
          <t>DE · Munich</t>
        </is>
      </c>
      <c r="C3164" s="5" t="inlineStr">
        <is>
          <t>DE</t>
        </is>
      </c>
      <c r="D3164" s="5" t="inlineStr">
        <is>
          <t>Munich</t>
        </is>
      </c>
      <c r="E3164" s="5" t="inlineStr">
        <is>
          <t>Operations</t>
        </is>
      </c>
      <c r="F3164" s="5" t="inlineStr">
        <is>
          <t>L6</t>
        </is>
      </c>
      <c r="G3164" s="5" t="inlineStr">
        <is>
          <t>Operations L6</t>
        </is>
      </c>
      <c r="H3164" s="5" t="inlineStr">
        <is>
          <t>M</t>
        </is>
      </c>
      <c r="I3164" s="5" t="inlineStr">
        <is>
          <t>Permanent</t>
        </is>
      </c>
      <c r="J3164" s="5" t="inlineStr">
        <is>
          <t>Onsite</t>
        </is>
      </c>
      <c r="K3164" s="5" t="n">
        <v>1</v>
      </c>
      <c r="L3164" s="5" t="n">
        <v>40</v>
      </c>
      <c r="M3164" s="5" t="n">
        <v>3</v>
      </c>
      <c r="N3164" s="41" t="n">
        <v>132200</v>
      </c>
      <c r="O3164" s="41" t="n">
        <v>26310</v>
      </c>
      <c r="P3164" s="41" t="n">
        <v>0</v>
      </c>
      <c r="Q3164" s="41" t="n">
        <v>0</v>
      </c>
      <c r="R3164" s="41" t="n">
        <v>7200</v>
      </c>
      <c r="S3164" s="28">
        <f>L3164*Settings!$C$7</f>
        <v/>
      </c>
      <c r="T3164" s="34">
        <f>O3164+P3164+Q3164+R3164</f>
        <v/>
      </c>
      <c r="U3164" s="34">
        <f>N3164+T3164</f>
        <v/>
      </c>
      <c r="V3164" s="33">
        <f>N3164/S3164</f>
        <v/>
      </c>
      <c r="W3164" s="33">
        <f>T3164/S3164</f>
        <v/>
      </c>
      <c r="X3164" s="33">
        <f>U3164/S3164</f>
        <v/>
      </c>
      <c r="Y3164" s="4">
        <f>IF(T3164&gt;0,1,0)</f>
        <v/>
      </c>
      <c r="Z3164" s="4">
        <f>INDEX('Job Evaluation'!$I$5:$I$40,MATCH(G3164,'Job Evaluation'!$A$5:$A$40,0))</f>
        <v/>
      </c>
      <c r="AA3164" s="4">
        <f>SUMPRODUCT(($C$2:$C$3444=C3164)*($X$2:$X$3444&lt;X3164))+SUMPRODUCT(($C$2:C3164=C3164)*($X$2:X3164=X3164))</f>
        <v/>
      </c>
      <c r="AB3164" s="4">
        <f>MIN(4,INT((AA3164-1)*4/COUNTIF($C$2:$C$3444,C3164))+1)</f>
        <v/>
      </c>
    </row>
    <row r="3165">
      <c r="A3165" s="5" t="inlineStr">
        <is>
          <t>W03676</t>
        </is>
      </c>
      <c r="B3165" s="5" t="inlineStr">
        <is>
          <t>IT · Milan</t>
        </is>
      </c>
      <c r="C3165" s="5" t="inlineStr">
        <is>
          <t>IT</t>
        </is>
      </c>
      <c r="D3165" s="5" t="inlineStr">
        <is>
          <t>Milan</t>
        </is>
      </c>
      <c r="E3165" s="5" t="inlineStr">
        <is>
          <t>Sales</t>
        </is>
      </c>
      <c r="F3165" s="5" t="inlineStr">
        <is>
          <t>L2</t>
        </is>
      </c>
      <c r="G3165" s="5" t="inlineStr">
        <is>
          <t>Sales L2</t>
        </is>
      </c>
      <c r="H3165" s="5" t="inlineStr">
        <is>
          <t>M</t>
        </is>
      </c>
      <c r="I3165" s="5" t="inlineStr">
        <is>
          <t>Permanent</t>
        </is>
      </c>
      <c r="J3165" s="5" t="inlineStr">
        <is>
          <t>Hybrid</t>
        </is>
      </c>
      <c r="K3165" s="5" t="n">
        <v>1</v>
      </c>
      <c r="L3165" s="5" t="n">
        <v>40</v>
      </c>
      <c r="M3165" s="5" t="n">
        <v>3</v>
      </c>
      <c r="N3165" s="41" t="n">
        <v>30650</v>
      </c>
      <c r="O3165" s="41" t="n">
        <v>0</v>
      </c>
      <c r="P3165" s="41" t="n">
        <v>5150</v>
      </c>
      <c r="Q3165" s="41" t="n">
        <v>0</v>
      </c>
      <c r="R3165" s="41" t="n">
        <v>0</v>
      </c>
      <c r="S3165" s="28">
        <f>L3165*Settings!$C$7</f>
        <v/>
      </c>
      <c r="T3165" s="34">
        <f>O3165+P3165+Q3165+R3165</f>
        <v/>
      </c>
      <c r="U3165" s="34">
        <f>N3165+T3165</f>
        <v/>
      </c>
      <c r="V3165" s="33">
        <f>N3165/S3165</f>
        <v/>
      </c>
      <c r="W3165" s="33">
        <f>T3165/S3165</f>
        <v/>
      </c>
      <c r="X3165" s="33">
        <f>U3165/S3165</f>
        <v/>
      </c>
      <c r="Y3165" s="4">
        <f>IF(T3165&gt;0,1,0)</f>
        <v/>
      </c>
      <c r="Z3165" s="4">
        <f>INDEX('Job Evaluation'!$I$5:$I$40,MATCH(G3165,'Job Evaluation'!$A$5:$A$40,0))</f>
        <v/>
      </c>
      <c r="AA3165" s="4">
        <f>SUMPRODUCT(($C$2:$C$3444=C3165)*($X$2:$X$3444&lt;X3165))+SUMPRODUCT(($C$2:C3165=C3165)*($X$2:X3165=X3165))</f>
        <v/>
      </c>
      <c r="AB3165" s="4">
        <f>MIN(4,INT((AA3165-1)*4/COUNTIF($C$2:$C$3444,C3165))+1)</f>
        <v/>
      </c>
    </row>
    <row r="3166">
      <c r="A3166" s="5" t="inlineStr">
        <is>
          <t>W03677</t>
        </is>
      </c>
      <c r="B3166" s="5" t="inlineStr">
        <is>
          <t>IT · Milan</t>
        </is>
      </c>
      <c r="C3166" s="5" t="inlineStr">
        <is>
          <t>IT</t>
        </is>
      </c>
      <c r="D3166" s="5" t="inlineStr">
        <is>
          <t>Milan</t>
        </is>
      </c>
      <c r="E3166" s="5" t="inlineStr">
        <is>
          <t>Customer Service</t>
        </is>
      </c>
      <c r="F3166" s="5" t="inlineStr">
        <is>
          <t>L6</t>
        </is>
      </c>
      <c r="G3166" s="5" t="inlineStr">
        <is>
          <t>Customer Service L6</t>
        </is>
      </c>
      <c r="H3166" s="5" t="inlineStr">
        <is>
          <t>M</t>
        </is>
      </c>
      <c r="I3166" s="5" t="inlineStr">
        <is>
          <t>Permanent</t>
        </is>
      </c>
      <c r="J3166" s="5" t="inlineStr">
        <is>
          <t>Onsite</t>
        </is>
      </c>
      <c r="K3166" s="5" t="n">
        <v>1</v>
      </c>
      <c r="L3166" s="5" t="n">
        <v>40</v>
      </c>
      <c r="M3166" s="5" t="n">
        <v>3</v>
      </c>
      <c r="N3166" s="41" t="n">
        <v>88450</v>
      </c>
      <c r="O3166" s="41" t="n">
        <v>18730</v>
      </c>
      <c r="P3166" s="41" t="n">
        <v>0</v>
      </c>
      <c r="Q3166" s="41" t="n">
        <v>0</v>
      </c>
      <c r="R3166" s="41" t="n">
        <v>6000</v>
      </c>
      <c r="S3166" s="28">
        <f>L3166*Settings!$C$7</f>
        <v/>
      </c>
      <c r="T3166" s="34">
        <f>O3166+P3166+Q3166+R3166</f>
        <v/>
      </c>
      <c r="U3166" s="34">
        <f>N3166+T3166</f>
        <v/>
      </c>
      <c r="V3166" s="33">
        <f>N3166/S3166</f>
        <v/>
      </c>
      <c r="W3166" s="33">
        <f>T3166/S3166</f>
        <v/>
      </c>
      <c r="X3166" s="33">
        <f>U3166/S3166</f>
        <v/>
      </c>
      <c r="Y3166" s="4">
        <f>IF(T3166&gt;0,1,0)</f>
        <v/>
      </c>
      <c r="Z3166" s="4">
        <f>INDEX('Job Evaluation'!$I$5:$I$40,MATCH(G3166,'Job Evaluation'!$A$5:$A$40,0))</f>
        <v/>
      </c>
      <c r="AA3166" s="4">
        <f>SUMPRODUCT(($C$2:$C$3444=C3166)*($X$2:$X$3444&lt;X3166))+SUMPRODUCT(($C$2:C3166=C3166)*($X$2:X3166=X3166))</f>
        <v/>
      </c>
      <c r="AB3166" s="4">
        <f>MIN(4,INT((AA3166-1)*4/COUNTIF($C$2:$C$3444,C3166))+1)</f>
        <v/>
      </c>
    </row>
    <row r="3167">
      <c r="A3167" s="5" t="inlineStr">
        <is>
          <t>W03678</t>
        </is>
      </c>
      <c r="B3167" s="5" t="inlineStr">
        <is>
          <t>IT · Milan</t>
        </is>
      </c>
      <c r="C3167" s="5" t="inlineStr">
        <is>
          <t>IT</t>
        </is>
      </c>
      <c r="D3167" s="5" t="inlineStr">
        <is>
          <t>Milan</t>
        </is>
      </c>
      <c r="E3167" s="5" t="inlineStr">
        <is>
          <t>Customer Service</t>
        </is>
      </c>
      <c r="F3167" s="5" t="inlineStr">
        <is>
          <t>L1</t>
        </is>
      </c>
      <c r="G3167" s="5" t="inlineStr">
        <is>
          <t>Customer Service L1</t>
        </is>
      </c>
      <c r="H3167" s="5" t="inlineStr">
        <is>
          <t>F</t>
        </is>
      </c>
      <c r="I3167" s="5" t="inlineStr">
        <is>
          <t>Permanent</t>
        </is>
      </c>
      <c r="J3167" s="5" t="inlineStr">
        <is>
          <t>Hybrid</t>
        </is>
      </c>
      <c r="K3167" s="5" t="n">
        <v>1</v>
      </c>
      <c r="L3167" s="5" t="n">
        <v>40</v>
      </c>
      <c r="M3167" s="5" t="n">
        <v>3</v>
      </c>
      <c r="N3167" s="41" t="n">
        <v>22750</v>
      </c>
      <c r="O3167" s="41" t="n">
        <v>0</v>
      </c>
      <c r="P3167" s="41" t="n">
        <v>0</v>
      </c>
      <c r="Q3167" s="41" t="n">
        <v>0</v>
      </c>
      <c r="R3167" s="41" t="n">
        <v>0</v>
      </c>
      <c r="S3167" s="28">
        <f>L3167*Settings!$C$7</f>
        <v/>
      </c>
      <c r="T3167" s="34">
        <f>O3167+P3167+Q3167+R3167</f>
        <v/>
      </c>
      <c r="U3167" s="34">
        <f>N3167+T3167</f>
        <v/>
      </c>
      <c r="V3167" s="33">
        <f>N3167/S3167</f>
        <v/>
      </c>
      <c r="W3167" s="33">
        <f>T3167/S3167</f>
        <v/>
      </c>
      <c r="X3167" s="33">
        <f>U3167/S3167</f>
        <v/>
      </c>
      <c r="Y3167" s="4">
        <f>IF(T3167&gt;0,1,0)</f>
        <v/>
      </c>
      <c r="Z3167" s="4">
        <f>INDEX('Job Evaluation'!$I$5:$I$40,MATCH(G3167,'Job Evaluation'!$A$5:$A$40,0))</f>
        <v/>
      </c>
      <c r="AA3167" s="4">
        <f>SUMPRODUCT(($C$2:$C$3444=C3167)*($X$2:$X$3444&lt;X3167))+SUMPRODUCT(($C$2:C3167=C3167)*($X$2:X3167=X3167))</f>
        <v/>
      </c>
      <c r="AB3167" s="4">
        <f>MIN(4,INT((AA3167-1)*4/COUNTIF($C$2:$C$3444,C3167))+1)</f>
        <v/>
      </c>
    </row>
    <row r="3168">
      <c r="A3168" s="5" t="inlineStr">
        <is>
          <t>W03679</t>
        </is>
      </c>
      <c r="B3168" s="5" t="inlineStr">
        <is>
          <t>DE · Munich</t>
        </is>
      </c>
      <c r="C3168" s="5" t="inlineStr">
        <is>
          <t>DE</t>
        </is>
      </c>
      <c r="D3168" s="5" t="inlineStr">
        <is>
          <t>Munich</t>
        </is>
      </c>
      <c r="E3168" s="5" t="inlineStr">
        <is>
          <t>Customer Service</t>
        </is>
      </c>
      <c r="F3168" s="5" t="inlineStr">
        <is>
          <t>L2</t>
        </is>
      </c>
      <c r="G3168" s="5" t="inlineStr">
        <is>
          <t>Customer Service L2</t>
        </is>
      </c>
      <c r="H3168" s="5" t="inlineStr">
        <is>
          <t>F</t>
        </is>
      </c>
      <c r="I3168" s="5" t="inlineStr">
        <is>
          <t>Permanent</t>
        </is>
      </c>
      <c r="J3168" s="5" t="inlineStr">
        <is>
          <t>Hybrid</t>
        </is>
      </c>
      <c r="K3168" s="5" t="n">
        <v>1</v>
      </c>
      <c r="L3168" s="5" t="n">
        <v>40</v>
      </c>
      <c r="M3168" s="5" t="n">
        <v>4</v>
      </c>
      <c r="N3168" s="41" t="n">
        <v>42400</v>
      </c>
      <c r="O3168" s="41" t="n">
        <v>0</v>
      </c>
      <c r="P3168" s="41" t="n">
        <v>0</v>
      </c>
      <c r="Q3168" s="41" t="n">
        <v>0</v>
      </c>
      <c r="R3168" s="41" t="n">
        <v>0</v>
      </c>
      <c r="S3168" s="28">
        <f>L3168*Settings!$C$7</f>
        <v/>
      </c>
      <c r="T3168" s="34">
        <f>O3168+P3168+Q3168+R3168</f>
        <v/>
      </c>
      <c r="U3168" s="34">
        <f>N3168+T3168</f>
        <v/>
      </c>
      <c r="V3168" s="33">
        <f>N3168/S3168</f>
        <v/>
      </c>
      <c r="W3168" s="33">
        <f>T3168/S3168</f>
        <v/>
      </c>
      <c r="X3168" s="33">
        <f>U3168/S3168</f>
        <v/>
      </c>
      <c r="Y3168" s="4">
        <f>IF(T3168&gt;0,1,0)</f>
        <v/>
      </c>
      <c r="Z3168" s="4">
        <f>INDEX('Job Evaluation'!$I$5:$I$40,MATCH(G3168,'Job Evaluation'!$A$5:$A$40,0))</f>
        <v/>
      </c>
      <c r="AA3168" s="4">
        <f>SUMPRODUCT(($C$2:$C$3444=C3168)*($X$2:$X$3444&lt;X3168))+SUMPRODUCT(($C$2:C3168=C3168)*($X$2:X3168=X3168))</f>
        <v/>
      </c>
      <c r="AB3168" s="4">
        <f>MIN(4,INT((AA3168-1)*4/COUNTIF($C$2:$C$3444,C3168))+1)</f>
        <v/>
      </c>
    </row>
    <row r="3169">
      <c r="A3169" s="5" t="inlineStr">
        <is>
          <t>W03680</t>
        </is>
      </c>
      <c r="B3169" s="5" t="inlineStr">
        <is>
          <t>IT · Milan</t>
        </is>
      </c>
      <c r="C3169" s="5" t="inlineStr">
        <is>
          <t>IT</t>
        </is>
      </c>
      <c r="D3169" s="5" t="inlineStr">
        <is>
          <t>Milan</t>
        </is>
      </c>
      <c r="E3169" s="5" t="inlineStr">
        <is>
          <t>HR</t>
        </is>
      </c>
      <c r="F3169" s="5" t="inlineStr">
        <is>
          <t>L4</t>
        </is>
      </c>
      <c r="G3169" s="5" t="inlineStr">
        <is>
          <t>HR L4</t>
        </is>
      </c>
      <c r="H3169" s="5" t="inlineStr">
        <is>
          <t>F</t>
        </is>
      </c>
      <c r="I3169" s="5" t="inlineStr">
        <is>
          <t>Fixed-term</t>
        </is>
      </c>
      <c r="J3169" s="5" t="inlineStr">
        <is>
          <t>Remote</t>
        </is>
      </c>
      <c r="K3169" s="5" t="n">
        <v>1</v>
      </c>
      <c r="L3169" s="5" t="n">
        <v>40</v>
      </c>
      <c r="M3169" s="5" t="n">
        <v>2</v>
      </c>
      <c r="N3169" s="41" t="n">
        <v>54700</v>
      </c>
      <c r="O3169" s="41" t="n">
        <v>2080</v>
      </c>
      <c r="P3169" s="41" t="n">
        <v>0</v>
      </c>
      <c r="Q3169" s="41" t="n">
        <v>0</v>
      </c>
      <c r="R3169" s="41" t="n">
        <v>0</v>
      </c>
      <c r="S3169" s="28">
        <f>L3169*Settings!$C$7</f>
        <v/>
      </c>
      <c r="T3169" s="34">
        <f>O3169+P3169+Q3169+R3169</f>
        <v/>
      </c>
      <c r="U3169" s="34">
        <f>N3169+T3169</f>
        <v/>
      </c>
      <c r="V3169" s="33">
        <f>N3169/S3169</f>
        <v/>
      </c>
      <c r="W3169" s="33">
        <f>T3169/S3169</f>
        <v/>
      </c>
      <c r="X3169" s="33">
        <f>U3169/S3169</f>
        <v/>
      </c>
      <c r="Y3169" s="4">
        <f>IF(T3169&gt;0,1,0)</f>
        <v/>
      </c>
      <c r="Z3169" s="4">
        <f>INDEX('Job Evaluation'!$I$5:$I$40,MATCH(G3169,'Job Evaluation'!$A$5:$A$40,0))</f>
        <v/>
      </c>
      <c r="AA3169" s="4">
        <f>SUMPRODUCT(($C$2:$C$3444=C3169)*($X$2:$X$3444&lt;X3169))+SUMPRODUCT(($C$2:C3169=C3169)*($X$2:X3169=X3169))</f>
        <v/>
      </c>
      <c r="AB3169" s="4">
        <f>MIN(4,INT((AA3169-1)*4/COUNTIF($C$2:$C$3444,C3169))+1)</f>
        <v/>
      </c>
    </row>
    <row r="3170">
      <c r="A3170" s="5" t="inlineStr">
        <is>
          <t>W03681</t>
        </is>
      </c>
      <c r="B3170" s="5" t="inlineStr">
        <is>
          <t>DE · Munich</t>
        </is>
      </c>
      <c r="C3170" s="5" t="inlineStr">
        <is>
          <t>DE</t>
        </is>
      </c>
      <c r="D3170" s="5" t="inlineStr">
        <is>
          <t>Munich</t>
        </is>
      </c>
      <c r="E3170" s="5" t="inlineStr">
        <is>
          <t>Tech</t>
        </is>
      </c>
      <c r="F3170" s="5" t="inlineStr">
        <is>
          <t>L6</t>
        </is>
      </c>
      <c r="G3170" s="5" t="inlineStr">
        <is>
          <t>Tech L6</t>
        </is>
      </c>
      <c r="H3170" s="5" t="inlineStr">
        <is>
          <t>M</t>
        </is>
      </c>
      <c r="I3170" s="5" t="inlineStr">
        <is>
          <t>Permanent</t>
        </is>
      </c>
      <c r="J3170" s="5" t="inlineStr">
        <is>
          <t>Hybrid</t>
        </is>
      </c>
      <c r="K3170" s="5" t="n">
        <v>1</v>
      </c>
      <c r="L3170" s="5" t="n">
        <v>40</v>
      </c>
      <c r="M3170" s="5" t="n">
        <v>2</v>
      </c>
      <c r="N3170" s="41" t="n">
        <v>198700</v>
      </c>
      <c r="O3170" s="41" t="n">
        <v>19890</v>
      </c>
      <c r="P3170" s="41" t="n">
        <v>0</v>
      </c>
      <c r="Q3170" s="41" t="n">
        <v>0</v>
      </c>
      <c r="R3170" s="41" t="n">
        <v>7200</v>
      </c>
      <c r="S3170" s="28">
        <f>L3170*Settings!$C$7</f>
        <v/>
      </c>
      <c r="T3170" s="34">
        <f>O3170+P3170+Q3170+R3170</f>
        <v/>
      </c>
      <c r="U3170" s="34">
        <f>N3170+T3170</f>
        <v/>
      </c>
      <c r="V3170" s="33">
        <f>N3170/S3170</f>
        <v/>
      </c>
      <c r="W3170" s="33">
        <f>T3170/S3170</f>
        <v/>
      </c>
      <c r="X3170" s="33">
        <f>U3170/S3170</f>
        <v/>
      </c>
      <c r="Y3170" s="4">
        <f>IF(T3170&gt;0,1,0)</f>
        <v/>
      </c>
      <c r="Z3170" s="4">
        <f>INDEX('Job Evaluation'!$I$5:$I$40,MATCH(G3170,'Job Evaluation'!$A$5:$A$40,0))</f>
        <v/>
      </c>
      <c r="AA3170" s="4">
        <f>SUMPRODUCT(($C$2:$C$3444=C3170)*($X$2:$X$3444&lt;X3170))+SUMPRODUCT(($C$2:C3170=C3170)*($X$2:X3170=X3170))</f>
        <v/>
      </c>
      <c r="AB3170" s="4">
        <f>MIN(4,INT((AA3170-1)*4/COUNTIF($C$2:$C$3444,C3170))+1)</f>
        <v/>
      </c>
    </row>
    <row r="3171">
      <c r="A3171" s="5" t="inlineStr">
        <is>
          <t>W03682</t>
        </is>
      </c>
      <c r="B3171" s="5" t="inlineStr">
        <is>
          <t>PL · Kraków</t>
        </is>
      </c>
      <c r="C3171" s="5" t="inlineStr">
        <is>
          <t>PL</t>
        </is>
      </c>
      <c r="D3171" s="5" t="inlineStr">
        <is>
          <t>Krakow</t>
        </is>
      </c>
      <c r="E3171" s="5" t="inlineStr">
        <is>
          <t>Operations</t>
        </is>
      </c>
      <c r="F3171" s="5" t="inlineStr">
        <is>
          <t>L3</t>
        </is>
      </c>
      <c r="G3171" s="5" t="inlineStr">
        <is>
          <t>Operations L3</t>
        </is>
      </c>
      <c r="H3171" s="5" t="inlineStr">
        <is>
          <t>M</t>
        </is>
      </c>
      <c r="I3171" s="5" t="inlineStr">
        <is>
          <t>Permanent</t>
        </is>
      </c>
      <c r="J3171" s="5" t="inlineStr">
        <is>
          <t>Remote</t>
        </is>
      </c>
      <c r="K3171" s="5" t="n">
        <v>1</v>
      </c>
      <c r="L3171" s="5" t="n">
        <v>40</v>
      </c>
      <c r="M3171" s="5" t="n">
        <v>4</v>
      </c>
      <c r="N3171" s="41" t="n">
        <v>31800</v>
      </c>
      <c r="O3171" s="41" t="n">
        <v>2210</v>
      </c>
      <c r="P3171" s="41" t="n">
        <v>0</v>
      </c>
      <c r="Q3171" s="41" t="n">
        <v>0</v>
      </c>
      <c r="R3171" s="41" t="n">
        <v>0</v>
      </c>
      <c r="S3171" s="28">
        <f>L3171*Settings!$C$7</f>
        <v/>
      </c>
      <c r="T3171" s="34">
        <f>O3171+P3171+Q3171+R3171</f>
        <v/>
      </c>
      <c r="U3171" s="34">
        <f>N3171+T3171</f>
        <v/>
      </c>
      <c r="V3171" s="33">
        <f>N3171/S3171</f>
        <v/>
      </c>
      <c r="W3171" s="33">
        <f>T3171/S3171</f>
        <v/>
      </c>
      <c r="X3171" s="33">
        <f>U3171/S3171</f>
        <v/>
      </c>
      <c r="Y3171" s="4">
        <f>IF(T3171&gt;0,1,0)</f>
        <v/>
      </c>
      <c r="Z3171" s="4">
        <f>INDEX('Job Evaluation'!$I$5:$I$40,MATCH(G3171,'Job Evaluation'!$A$5:$A$40,0))</f>
        <v/>
      </c>
      <c r="AA3171" s="4">
        <f>SUMPRODUCT(($C$2:$C$3444=C3171)*($X$2:$X$3444&lt;X3171))+SUMPRODUCT(($C$2:C3171=C3171)*($X$2:X3171=X3171))</f>
        <v/>
      </c>
      <c r="AB3171" s="4">
        <f>MIN(4,INT((AA3171-1)*4/COUNTIF($C$2:$C$3444,C3171))+1)</f>
        <v/>
      </c>
    </row>
    <row r="3172">
      <c r="A3172" s="5" t="inlineStr">
        <is>
          <t>W03683</t>
        </is>
      </c>
      <c r="B3172" s="5" t="inlineStr">
        <is>
          <t>PL · Kraków</t>
        </is>
      </c>
      <c r="C3172" s="5" t="inlineStr">
        <is>
          <t>PL</t>
        </is>
      </c>
      <c r="D3172" s="5" t="inlineStr">
        <is>
          <t>Krakow</t>
        </is>
      </c>
      <c r="E3172" s="5" t="inlineStr">
        <is>
          <t>Operations</t>
        </is>
      </c>
      <c r="F3172" s="5" t="inlineStr">
        <is>
          <t>L1</t>
        </is>
      </c>
      <c r="G3172" s="5" t="inlineStr">
        <is>
          <t>Operations L1</t>
        </is>
      </c>
      <c r="H3172" s="5" t="inlineStr">
        <is>
          <t>M</t>
        </is>
      </c>
      <c r="I3172" s="5" t="inlineStr">
        <is>
          <t>Fixed-term</t>
        </is>
      </c>
      <c r="J3172" s="5" t="inlineStr">
        <is>
          <t>Remote</t>
        </is>
      </c>
      <c r="K3172" s="5" t="n">
        <v>1</v>
      </c>
      <c r="L3172" s="5" t="n">
        <v>40</v>
      </c>
      <c r="M3172" s="5" t="n">
        <v>4</v>
      </c>
      <c r="N3172" s="41" t="n">
        <v>19450</v>
      </c>
      <c r="O3172" s="41" t="n">
        <v>0</v>
      </c>
      <c r="P3172" s="41" t="n">
        <v>0</v>
      </c>
      <c r="Q3172" s="41" t="n">
        <v>0</v>
      </c>
      <c r="R3172" s="41" t="n">
        <v>0</v>
      </c>
      <c r="S3172" s="28">
        <f>L3172*Settings!$C$7</f>
        <v/>
      </c>
      <c r="T3172" s="34">
        <f>O3172+P3172+Q3172+R3172</f>
        <v/>
      </c>
      <c r="U3172" s="34">
        <f>N3172+T3172</f>
        <v/>
      </c>
      <c r="V3172" s="33">
        <f>N3172/S3172</f>
        <v/>
      </c>
      <c r="W3172" s="33">
        <f>T3172/S3172</f>
        <v/>
      </c>
      <c r="X3172" s="33">
        <f>U3172/S3172</f>
        <v/>
      </c>
      <c r="Y3172" s="4">
        <f>IF(T3172&gt;0,1,0)</f>
        <v/>
      </c>
      <c r="Z3172" s="4">
        <f>INDEX('Job Evaluation'!$I$5:$I$40,MATCH(G3172,'Job Evaluation'!$A$5:$A$40,0))</f>
        <v/>
      </c>
      <c r="AA3172" s="4">
        <f>SUMPRODUCT(($C$2:$C$3444=C3172)*($X$2:$X$3444&lt;X3172))+SUMPRODUCT(($C$2:C3172=C3172)*($X$2:X3172=X3172))</f>
        <v/>
      </c>
      <c r="AB3172" s="4">
        <f>MIN(4,INT((AA3172-1)*4/COUNTIF($C$2:$C$3444,C3172))+1)</f>
        <v/>
      </c>
    </row>
    <row r="3173">
      <c r="A3173" s="5" t="inlineStr">
        <is>
          <t>W03684</t>
        </is>
      </c>
      <c r="B3173" s="5" t="inlineStr">
        <is>
          <t>PL · Kraków</t>
        </is>
      </c>
      <c r="C3173" s="5" t="inlineStr">
        <is>
          <t>PL</t>
        </is>
      </c>
      <c r="D3173" s="5" t="inlineStr">
        <is>
          <t>Krakow</t>
        </is>
      </c>
      <c r="E3173" s="5" t="inlineStr">
        <is>
          <t>Customer Service</t>
        </is>
      </c>
      <c r="F3173" s="5" t="inlineStr">
        <is>
          <t>L5</t>
        </is>
      </c>
      <c r="G3173" s="5" t="inlineStr">
        <is>
          <t>Customer Service L5</t>
        </is>
      </c>
      <c r="H3173" s="5" t="inlineStr">
        <is>
          <t>M</t>
        </is>
      </c>
      <c r="I3173" s="5" t="inlineStr">
        <is>
          <t>Permanent</t>
        </is>
      </c>
      <c r="J3173" s="5" t="inlineStr">
        <is>
          <t>Remote</t>
        </is>
      </c>
      <c r="K3173" s="5" t="n">
        <v>1</v>
      </c>
      <c r="L3173" s="5" t="n">
        <v>40</v>
      </c>
      <c r="M3173" s="5" t="n">
        <v>3</v>
      </c>
      <c r="N3173" s="41" t="n">
        <v>38450</v>
      </c>
      <c r="O3173" s="41" t="n">
        <v>4490</v>
      </c>
      <c r="P3173" s="41" t="n">
        <v>0</v>
      </c>
      <c r="Q3173" s="41" t="n">
        <v>0</v>
      </c>
      <c r="R3173" s="41" t="n">
        <v>4200</v>
      </c>
      <c r="S3173" s="28">
        <f>L3173*Settings!$C$7</f>
        <v/>
      </c>
      <c r="T3173" s="34">
        <f>O3173+P3173+Q3173+R3173</f>
        <v/>
      </c>
      <c r="U3173" s="34">
        <f>N3173+T3173</f>
        <v/>
      </c>
      <c r="V3173" s="33">
        <f>N3173/S3173</f>
        <v/>
      </c>
      <c r="W3173" s="33">
        <f>T3173/S3173</f>
        <v/>
      </c>
      <c r="X3173" s="33">
        <f>U3173/S3173</f>
        <v/>
      </c>
      <c r="Y3173" s="4">
        <f>IF(T3173&gt;0,1,0)</f>
        <v/>
      </c>
      <c r="Z3173" s="4">
        <f>INDEX('Job Evaluation'!$I$5:$I$40,MATCH(G3173,'Job Evaluation'!$A$5:$A$40,0))</f>
        <v/>
      </c>
      <c r="AA3173" s="4">
        <f>SUMPRODUCT(($C$2:$C$3444=C3173)*($X$2:$X$3444&lt;X3173))+SUMPRODUCT(($C$2:C3173=C3173)*($X$2:X3173=X3173))</f>
        <v/>
      </c>
      <c r="AB3173" s="4">
        <f>MIN(4,INT((AA3173-1)*4/COUNTIF($C$2:$C$3444,C3173))+1)</f>
        <v/>
      </c>
    </row>
    <row r="3174">
      <c r="A3174" s="5" t="inlineStr">
        <is>
          <t>W03685</t>
        </is>
      </c>
      <c r="B3174" s="5" t="inlineStr">
        <is>
          <t>DE · Munich</t>
        </is>
      </c>
      <c r="C3174" s="5" t="inlineStr">
        <is>
          <t>DE</t>
        </is>
      </c>
      <c r="D3174" s="5" t="inlineStr">
        <is>
          <t>Munich</t>
        </is>
      </c>
      <c r="E3174" s="5" t="inlineStr">
        <is>
          <t>Sales</t>
        </is>
      </c>
      <c r="F3174" s="5" t="inlineStr">
        <is>
          <t>L4</t>
        </is>
      </c>
      <c r="G3174" s="5" t="inlineStr">
        <is>
          <t>Sales L4</t>
        </is>
      </c>
      <c r="H3174" s="5" t="inlineStr">
        <is>
          <t>M</t>
        </is>
      </c>
      <c r="I3174" s="5" t="inlineStr">
        <is>
          <t>Permanent</t>
        </is>
      </c>
      <c r="J3174" s="5" t="inlineStr">
        <is>
          <t>Hybrid</t>
        </is>
      </c>
      <c r="K3174" s="5" t="n">
        <v>1</v>
      </c>
      <c r="L3174" s="5" t="n">
        <v>40</v>
      </c>
      <c r="M3174" s="5" t="n">
        <v>3</v>
      </c>
      <c r="N3174" s="41" t="n">
        <v>77500</v>
      </c>
      <c r="O3174" s="41" t="n">
        <v>6380</v>
      </c>
      <c r="P3174" s="41" t="n">
        <v>8250</v>
      </c>
      <c r="Q3174" s="41" t="n">
        <v>0</v>
      </c>
      <c r="R3174" s="41" t="n">
        <v>0</v>
      </c>
      <c r="S3174" s="28">
        <f>L3174*Settings!$C$7</f>
        <v/>
      </c>
      <c r="T3174" s="34">
        <f>O3174+P3174+Q3174+R3174</f>
        <v/>
      </c>
      <c r="U3174" s="34">
        <f>N3174+T3174</f>
        <v/>
      </c>
      <c r="V3174" s="33">
        <f>N3174/S3174</f>
        <v/>
      </c>
      <c r="W3174" s="33">
        <f>T3174/S3174</f>
        <v/>
      </c>
      <c r="X3174" s="33">
        <f>U3174/S3174</f>
        <v/>
      </c>
      <c r="Y3174" s="4">
        <f>IF(T3174&gt;0,1,0)</f>
        <v/>
      </c>
      <c r="Z3174" s="4">
        <f>INDEX('Job Evaluation'!$I$5:$I$40,MATCH(G3174,'Job Evaluation'!$A$5:$A$40,0))</f>
        <v/>
      </c>
      <c r="AA3174" s="4">
        <f>SUMPRODUCT(($C$2:$C$3444=C3174)*($X$2:$X$3444&lt;X3174))+SUMPRODUCT(($C$2:C3174=C3174)*($X$2:X3174=X3174))</f>
        <v/>
      </c>
      <c r="AB3174" s="4">
        <f>MIN(4,INT((AA3174-1)*4/COUNTIF($C$2:$C$3444,C3174))+1)</f>
        <v/>
      </c>
    </row>
    <row r="3175">
      <c r="A3175" s="5" t="inlineStr">
        <is>
          <t>W03688</t>
        </is>
      </c>
      <c r="B3175" s="5" t="inlineStr">
        <is>
          <t>IT · Milan</t>
        </is>
      </c>
      <c r="C3175" s="5" t="inlineStr">
        <is>
          <t>IT</t>
        </is>
      </c>
      <c r="D3175" s="5" t="inlineStr">
        <is>
          <t>Milan</t>
        </is>
      </c>
      <c r="E3175" s="5" t="inlineStr">
        <is>
          <t>Customer Service</t>
        </is>
      </c>
      <c r="F3175" s="5" t="inlineStr">
        <is>
          <t>L1</t>
        </is>
      </c>
      <c r="G3175" s="5" t="inlineStr">
        <is>
          <t>Customer Service L1</t>
        </is>
      </c>
      <c r="H3175" s="5" t="inlineStr">
        <is>
          <t>F</t>
        </is>
      </c>
      <c r="I3175" s="5" t="inlineStr">
        <is>
          <t>Permanent</t>
        </is>
      </c>
      <c r="J3175" s="5" t="inlineStr">
        <is>
          <t>Hybrid</t>
        </is>
      </c>
      <c r="K3175" s="5" t="n">
        <v>1</v>
      </c>
      <c r="L3175" s="5" t="n">
        <v>40</v>
      </c>
      <c r="M3175" s="5" t="n">
        <v>3</v>
      </c>
      <c r="N3175" s="41" t="n">
        <v>23400</v>
      </c>
      <c r="O3175" s="41" t="n">
        <v>0</v>
      </c>
      <c r="P3175" s="41" t="n">
        <v>0</v>
      </c>
      <c r="Q3175" s="41" t="n">
        <v>0</v>
      </c>
      <c r="R3175" s="41" t="n">
        <v>0</v>
      </c>
      <c r="S3175" s="28">
        <f>L3175*Settings!$C$7</f>
        <v/>
      </c>
      <c r="T3175" s="34">
        <f>O3175+P3175+Q3175+R3175</f>
        <v/>
      </c>
      <c r="U3175" s="34">
        <f>N3175+T3175</f>
        <v/>
      </c>
      <c r="V3175" s="33">
        <f>N3175/S3175</f>
        <v/>
      </c>
      <c r="W3175" s="33">
        <f>T3175/S3175</f>
        <v/>
      </c>
      <c r="X3175" s="33">
        <f>U3175/S3175</f>
        <v/>
      </c>
      <c r="Y3175" s="4">
        <f>IF(T3175&gt;0,1,0)</f>
        <v/>
      </c>
      <c r="Z3175" s="4">
        <f>INDEX('Job Evaluation'!$I$5:$I$40,MATCH(G3175,'Job Evaluation'!$A$5:$A$40,0))</f>
        <v/>
      </c>
      <c r="AA3175" s="4">
        <f>SUMPRODUCT(($C$2:$C$3444=C3175)*($X$2:$X$3444&lt;X3175))+SUMPRODUCT(($C$2:C3175=C3175)*($X$2:X3175=X3175))</f>
        <v/>
      </c>
      <c r="AB3175" s="4">
        <f>MIN(4,INT((AA3175-1)*4/COUNTIF($C$2:$C$3444,C3175))+1)</f>
        <v/>
      </c>
    </row>
    <row r="3176">
      <c r="A3176" s="5" t="inlineStr">
        <is>
          <t>W03690</t>
        </is>
      </c>
      <c r="B3176" s="5" t="inlineStr">
        <is>
          <t>DE · Munich</t>
        </is>
      </c>
      <c r="C3176" s="5" t="inlineStr">
        <is>
          <t>DE</t>
        </is>
      </c>
      <c r="D3176" s="5" t="inlineStr">
        <is>
          <t>Munich</t>
        </is>
      </c>
      <c r="E3176" s="5" t="inlineStr">
        <is>
          <t>Tech</t>
        </is>
      </c>
      <c r="F3176" s="5" t="inlineStr">
        <is>
          <t>L1</t>
        </is>
      </c>
      <c r="G3176" s="5" t="inlineStr">
        <is>
          <t>Tech L1</t>
        </is>
      </c>
      <c r="H3176" s="5" t="inlineStr">
        <is>
          <t>F</t>
        </is>
      </c>
      <c r="I3176" s="5" t="inlineStr">
        <is>
          <t>Fixed-term</t>
        </is>
      </c>
      <c r="J3176" s="5" t="inlineStr">
        <is>
          <t>Hybrid</t>
        </is>
      </c>
      <c r="K3176" s="5" t="n">
        <v>1</v>
      </c>
      <c r="L3176" s="5" t="n">
        <v>40</v>
      </c>
      <c r="M3176" s="5" t="n">
        <v>3</v>
      </c>
      <c r="N3176" s="41" t="n">
        <v>50500</v>
      </c>
      <c r="O3176" s="41" t="n">
        <v>0</v>
      </c>
      <c r="P3176" s="41" t="n">
        <v>0</v>
      </c>
      <c r="Q3176" s="41" t="n">
        <v>0</v>
      </c>
      <c r="R3176" s="41" t="n">
        <v>0</v>
      </c>
      <c r="S3176" s="28">
        <f>L3176*Settings!$C$7</f>
        <v/>
      </c>
      <c r="T3176" s="34">
        <f>O3176+P3176+Q3176+R3176</f>
        <v/>
      </c>
      <c r="U3176" s="34">
        <f>N3176+T3176</f>
        <v/>
      </c>
      <c r="V3176" s="33">
        <f>N3176/S3176</f>
        <v/>
      </c>
      <c r="W3176" s="33">
        <f>T3176/S3176</f>
        <v/>
      </c>
      <c r="X3176" s="33">
        <f>U3176/S3176</f>
        <v/>
      </c>
      <c r="Y3176" s="4">
        <f>IF(T3176&gt;0,1,0)</f>
        <v/>
      </c>
      <c r="Z3176" s="4">
        <f>INDEX('Job Evaluation'!$I$5:$I$40,MATCH(G3176,'Job Evaluation'!$A$5:$A$40,0))</f>
        <v/>
      </c>
      <c r="AA3176" s="4">
        <f>SUMPRODUCT(($C$2:$C$3444=C3176)*($X$2:$X$3444&lt;X3176))+SUMPRODUCT(($C$2:C3176=C3176)*($X$2:X3176=X3176))</f>
        <v/>
      </c>
      <c r="AB3176" s="4">
        <f>MIN(4,INT((AA3176-1)*4/COUNTIF($C$2:$C$3444,C3176))+1)</f>
        <v/>
      </c>
    </row>
    <row r="3177">
      <c r="A3177" s="5" t="inlineStr">
        <is>
          <t>W03693</t>
        </is>
      </c>
      <c r="B3177" s="5" t="inlineStr">
        <is>
          <t>PL · Kraków</t>
        </is>
      </c>
      <c r="C3177" s="5" t="inlineStr">
        <is>
          <t>PL</t>
        </is>
      </c>
      <c r="D3177" s="5" t="inlineStr">
        <is>
          <t>Krakow</t>
        </is>
      </c>
      <c r="E3177" s="5" t="inlineStr">
        <is>
          <t>Customer Service</t>
        </is>
      </c>
      <c r="F3177" s="5" t="inlineStr">
        <is>
          <t>L2</t>
        </is>
      </c>
      <c r="G3177" s="5" t="inlineStr">
        <is>
          <t>Customer Service L2</t>
        </is>
      </c>
      <c r="H3177" s="5" t="inlineStr">
        <is>
          <t>F</t>
        </is>
      </c>
      <c r="I3177" s="5" t="inlineStr">
        <is>
          <t>Fixed-term</t>
        </is>
      </c>
      <c r="J3177" s="5" t="inlineStr">
        <is>
          <t>Remote</t>
        </is>
      </c>
      <c r="K3177" s="5" t="n">
        <v>1</v>
      </c>
      <c r="L3177" s="5" t="n">
        <v>40</v>
      </c>
      <c r="M3177" s="5" t="n">
        <v>3</v>
      </c>
      <c r="N3177" s="41" t="n">
        <v>23650</v>
      </c>
      <c r="O3177" s="41" t="n">
        <v>0</v>
      </c>
      <c r="P3177" s="41" t="n">
        <v>0</v>
      </c>
      <c r="Q3177" s="41" t="n">
        <v>0</v>
      </c>
      <c r="R3177" s="41" t="n">
        <v>0</v>
      </c>
      <c r="S3177" s="28">
        <f>L3177*Settings!$C$7</f>
        <v/>
      </c>
      <c r="T3177" s="34">
        <f>O3177+P3177+Q3177+R3177</f>
        <v/>
      </c>
      <c r="U3177" s="34">
        <f>N3177+T3177</f>
        <v/>
      </c>
      <c r="V3177" s="33">
        <f>N3177/S3177</f>
        <v/>
      </c>
      <c r="W3177" s="33">
        <f>T3177/S3177</f>
        <v/>
      </c>
      <c r="X3177" s="33">
        <f>U3177/S3177</f>
        <v/>
      </c>
      <c r="Y3177" s="4">
        <f>IF(T3177&gt;0,1,0)</f>
        <v/>
      </c>
      <c r="Z3177" s="4">
        <f>INDEX('Job Evaluation'!$I$5:$I$40,MATCH(G3177,'Job Evaluation'!$A$5:$A$40,0))</f>
        <v/>
      </c>
      <c r="AA3177" s="4">
        <f>SUMPRODUCT(($C$2:$C$3444=C3177)*($X$2:$X$3444&lt;X3177))+SUMPRODUCT(($C$2:C3177=C3177)*($X$2:X3177=X3177))</f>
        <v/>
      </c>
      <c r="AB3177" s="4">
        <f>MIN(4,INT((AA3177-1)*4/COUNTIF($C$2:$C$3444,C3177))+1)</f>
        <v/>
      </c>
    </row>
    <row r="3178">
      <c r="A3178" s="5" t="inlineStr">
        <is>
          <t>W03694</t>
        </is>
      </c>
      <c r="B3178" s="5" t="inlineStr">
        <is>
          <t>ES · Barcelona</t>
        </is>
      </c>
      <c r="C3178" s="5" t="inlineStr">
        <is>
          <t>ES</t>
        </is>
      </c>
      <c r="D3178" s="5" t="inlineStr">
        <is>
          <t>Barcelona</t>
        </is>
      </c>
      <c r="E3178" s="5" t="inlineStr">
        <is>
          <t>Sales</t>
        </is>
      </c>
      <c r="F3178" s="5" t="inlineStr">
        <is>
          <t>L1</t>
        </is>
      </c>
      <c r="G3178" s="5" t="inlineStr">
        <is>
          <t>Sales L1</t>
        </is>
      </c>
      <c r="H3178" s="5" t="inlineStr">
        <is>
          <t>F</t>
        </is>
      </c>
      <c r="I3178" s="5" t="inlineStr">
        <is>
          <t>Permanent</t>
        </is>
      </c>
      <c r="J3178" s="5" t="inlineStr">
        <is>
          <t>Onsite</t>
        </is>
      </c>
      <c r="K3178" s="5" t="n">
        <v>1</v>
      </c>
      <c r="L3178" s="5" t="n">
        <v>40</v>
      </c>
      <c r="M3178" s="5" t="n">
        <v>4</v>
      </c>
      <c r="N3178" s="41" t="n">
        <v>24700</v>
      </c>
      <c r="O3178" s="41" t="n">
        <v>0</v>
      </c>
      <c r="P3178" s="41" t="n">
        <v>3560</v>
      </c>
      <c r="Q3178" s="41" t="n">
        <v>0</v>
      </c>
      <c r="R3178" s="41" t="n">
        <v>0</v>
      </c>
      <c r="S3178" s="28">
        <f>L3178*Settings!$C$7</f>
        <v/>
      </c>
      <c r="T3178" s="34">
        <f>O3178+P3178+Q3178+R3178</f>
        <v/>
      </c>
      <c r="U3178" s="34">
        <f>N3178+T3178</f>
        <v/>
      </c>
      <c r="V3178" s="33">
        <f>N3178/S3178</f>
        <v/>
      </c>
      <c r="W3178" s="33">
        <f>T3178/S3178</f>
        <v/>
      </c>
      <c r="X3178" s="33">
        <f>U3178/S3178</f>
        <v/>
      </c>
      <c r="Y3178" s="4">
        <f>IF(T3178&gt;0,1,0)</f>
        <v/>
      </c>
      <c r="Z3178" s="4">
        <f>INDEX('Job Evaluation'!$I$5:$I$40,MATCH(G3178,'Job Evaluation'!$A$5:$A$40,0))</f>
        <v/>
      </c>
      <c r="AA3178" s="4">
        <f>SUMPRODUCT(($C$2:$C$3444=C3178)*($X$2:$X$3444&lt;X3178))+SUMPRODUCT(($C$2:C3178=C3178)*($X$2:X3178=X3178))</f>
        <v/>
      </c>
      <c r="AB3178" s="4">
        <f>MIN(4,INT((AA3178-1)*4/COUNTIF($C$2:$C$3444,C3178))+1)</f>
        <v/>
      </c>
    </row>
    <row r="3179">
      <c r="A3179" s="5" t="inlineStr">
        <is>
          <t>W03696</t>
        </is>
      </c>
      <c r="B3179" s="5" t="inlineStr">
        <is>
          <t>PL · Kraków</t>
        </is>
      </c>
      <c r="C3179" s="5" t="inlineStr">
        <is>
          <t>PL</t>
        </is>
      </c>
      <c r="D3179" s="5" t="inlineStr">
        <is>
          <t>Krakow</t>
        </is>
      </c>
      <c r="E3179" s="5" t="inlineStr">
        <is>
          <t>Customer Service</t>
        </is>
      </c>
      <c r="F3179" s="5" t="inlineStr">
        <is>
          <t>L4</t>
        </is>
      </c>
      <c r="G3179" s="5" t="inlineStr">
        <is>
          <t>Customer Service L4</t>
        </is>
      </c>
      <c r="H3179" s="5" t="inlineStr">
        <is>
          <t>M</t>
        </is>
      </c>
      <c r="I3179" s="5" t="inlineStr">
        <is>
          <t>Permanent</t>
        </is>
      </c>
      <c r="J3179" s="5" t="inlineStr">
        <is>
          <t>Remote</t>
        </is>
      </c>
      <c r="K3179" s="5" t="n">
        <v>1</v>
      </c>
      <c r="L3179" s="5" t="n">
        <v>40</v>
      </c>
      <c r="M3179" s="5" t="n">
        <v>4</v>
      </c>
      <c r="N3179" s="41" t="n">
        <v>42050</v>
      </c>
      <c r="O3179" s="41" t="n">
        <v>4530</v>
      </c>
      <c r="P3179" s="41" t="n">
        <v>0</v>
      </c>
      <c r="Q3179" s="41" t="n">
        <v>0</v>
      </c>
      <c r="R3179" s="41" t="n">
        <v>0</v>
      </c>
      <c r="S3179" s="28">
        <f>L3179*Settings!$C$7</f>
        <v/>
      </c>
      <c r="T3179" s="34">
        <f>O3179+P3179+Q3179+R3179</f>
        <v/>
      </c>
      <c r="U3179" s="34">
        <f>N3179+T3179</f>
        <v/>
      </c>
      <c r="V3179" s="33">
        <f>N3179/S3179</f>
        <v/>
      </c>
      <c r="W3179" s="33">
        <f>T3179/S3179</f>
        <v/>
      </c>
      <c r="X3179" s="33">
        <f>U3179/S3179</f>
        <v/>
      </c>
      <c r="Y3179" s="4">
        <f>IF(T3179&gt;0,1,0)</f>
        <v/>
      </c>
      <c r="Z3179" s="4">
        <f>INDEX('Job Evaluation'!$I$5:$I$40,MATCH(G3179,'Job Evaluation'!$A$5:$A$40,0))</f>
        <v/>
      </c>
      <c r="AA3179" s="4">
        <f>SUMPRODUCT(($C$2:$C$3444=C3179)*($X$2:$X$3444&lt;X3179))+SUMPRODUCT(($C$2:C3179=C3179)*($X$2:X3179=X3179))</f>
        <v/>
      </c>
      <c r="AB3179" s="4">
        <f>MIN(4,INT((AA3179-1)*4/COUNTIF($C$2:$C$3444,C3179))+1)</f>
        <v/>
      </c>
    </row>
    <row r="3180">
      <c r="A3180" s="5" t="inlineStr">
        <is>
          <t>W03697</t>
        </is>
      </c>
      <c r="B3180" s="5" t="inlineStr">
        <is>
          <t>IT · Milan</t>
        </is>
      </c>
      <c r="C3180" s="5" t="inlineStr">
        <is>
          <t>IT</t>
        </is>
      </c>
      <c r="D3180" s="5" t="inlineStr">
        <is>
          <t>Milan</t>
        </is>
      </c>
      <c r="E3180" s="5" t="inlineStr">
        <is>
          <t>Sales</t>
        </is>
      </c>
      <c r="F3180" s="5" t="inlineStr">
        <is>
          <t>L3</t>
        </is>
      </c>
      <c r="G3180" s="5" t="inlineStr">
        <is>
          <t>Sales L3</t>
        </is>
      </c>
      <c r="H3180" s="5" t="inlineStr">
        <is>
          <t>F</t>
        </is>
      </c>
      <c r="I3180" s="5" t="inlineStr">
        <is>
          <t>Permanent</t>
        </is>
      </c>
      <c r="J3180" s="5" t="inlineStr">
        <is>
          <t>Hybrid</t>
        </is>
      </c>
      <c r="K3180" s="5" t="n">
        <v>1</v>
      </c>
      <c r="L3180" s="5" t="n">
        <v>40</v>
      </c>
      <c r="M3180" s="5" t="n">
        <v>3</v>
      </c>
      <c r="N3180" s="41" t="n">
        <v>39450</v>
      </c>
      <c r="O3180" s="41" t="n">
        <v>1860</v>
      </c>
      <c r="P3180" s="41" t="n">
        <v>4630</v>
      </c>
      <c r="Q3180" s="41" t="n">
        <v>0</v>
      </c>
      <c r="R3180" s="41" t="n">
        <v>0</v>
      </c>
      <c r="S3180" s="28">
        <f>L3180*Settings!$C$7</f>
        <v/>
      </c>
      <c r="T3180" s="34">
        <f>O3180+P3180+Q3180+R3180</f>
        <v/>
      </c>
      <c r="U3180" s="34">
        <f>N3180+T3180</f>
        <v/>
      </c>
      <c r="V3180" s="33">
        <f>N3180/S3180</f>
        <v/>
      </c>
      <c r="W3180" s="33">
        <f>T3180/S3180</f>
        <v/>
      </c>
      <c r="X3180" s="33">
        <f>U3180/S3180</f>
        <v/>
      </c>
      <c r="Y3180" s="4">
        <f>IF(T3180&gt;0,1,0)</f>
        <v/>
      </c>
      <c r="Z3180" s="4">
        <f>INDEX('Job Evaluation'!$I$5:$I$40,MATCH(G3180,'Job Evaluation'!$A$5:$A$40,0))</f>
        <v/>
      </c>
      <c r="AA3180" s="4">
        <f>SUMPRODUCT(($C$2:$C$3444=C3180)*($X$2:$X$3444&lt;X3180))+SUMPRODUCT(($C$2:C3180=C3180)*($X$2:X3180=X3180))</f>
        <v/>
      </c>
      <c r="AB3180" s="4">
        <f>MIN(4,INT((AA3180-1)*4/COUNTIF($C$2:$C$3444,C3180))+1)</f>
        <v/>
      </c>
    </row>
    <row r="3181">
      <c r="A3181" s="5" t="inlineStr">
        <is>
          <t>W03698</t>
        </is>
      </c>
      <c r="B3181" s="5" t="inlineStr">
        <is>
          <t>IT · Milan</t>
        </is>
      </c>
      <c r="C3181" s="5" t="inlineStr">
        <is>
          <t>IT</t>
        </is>
      </c>
      <c r="D3181" s="5" t="inlineStr">
        <is>
          <t>Milan</t>
        </is>
      </c>
      <c r="E3181" s="5" t="inlineStr">
        <is>
          <t>Sales</t>
        </is>
      </c>
      <c r="F3181" s="5" t="inlineStr">
        <is>
          <t>L5</t>
        </is>
      </c>
      <c r="G3181" s="5" t="inlineStr">
        <is>
          <t>Sales L5</t>
        </is>
      </c>
      <c r="H3181" s="5" t="inlineStr">
        <is>
          <t>F</t>
        </is>
      </c>
      <c r="I3181" s="5" t="inlineStr">
        <is>
          <t>Permanent</t>
        </is>
      </c>
      <c r="J3181" s="5" t="inlineStr">
        <is>
          <t>Remote</t>
        </is>
      </c>
      <c r="K3181" s="5" t="n">
        <v>0.8</v>
      </c>
      <c r="L3181" s="5" t="n">
        <v>32</v>
      </c>
      <c r="M3181" s="5" t="n">
        <v>2</v>
      </c>
      <c r="N3181" s="41" t="n">
        <v>61240</v>
      </c>
      <c r="O3181" s="41" t="n">
        <v>3870</v>
      </c>
      <c r="P3181" s="41" t="n">
        <v>6420</v>
      </c>
      <c r="Q3181" s="41" t="n">
        <v>0</v>
      </c>
      <c r="R3181" s="41" t="n">
        <v>6000</v>
      </c>
      <c r="S3181" s="28">
        <f>L3181*Settings!$C$7</f>
        <v/>
      </c>
      <c r="T3181" s="34">
        <f>O3181+P3181+Q3181+R3181</f>
        <v/>
      </c>
      <c r="U3181" s="34">
        <f>N3181+T3181</f>
        <v/>
      </c>
      <c r="V3181" s="33">
        <f>N3181/S3181</f>
        <v/>
      </c>
      <c r="W3181" s="33">
        <f>T3181/S3181</f>
        <v/>
      </c>
      <c r="X3181" s="33">
        <f>U3181/S3181</f>
        <v/>
      </c>
      <c r="Y3181" s="4">
        <f>IF(T3181&gt;0,1,0)</f>
        <v/>
      </c>
      <c r="Z3181" s="4">
        <f>INDEX('Job Evaluation'!$I$5:$I$40,MATCH(G3181,'Job Evaluation'!$A$5:$A$40,0))</f>
        <v/>
      </c>
      <c r="AA3181" s="4">
        <f>SUMPRODUCT(($C$2:$C$3444=C3181)*($X$2:$X$3444&lt;X3181))+SUMPRODUCT(($C$2:C3181=C3181)*($X$2:X3181=X3181))</f>
        <v/>
      </c>
      <c r="AB3181" s="4">
        <f>MIN(4,INT((AA3181-1)*4/COUNTIF($C$2:$C$3444,C3181))+1)</f>
        <v/>
      </c>
    </row>
    <row r="3182">
      <c r="A3182" s="5" t="inlineStr">
        <is>
          <t>W03699</t>
        </is>
      </c>
      <c r="B3182" s="5" t="inlineStr">
        <is>
          <t>IT · Milan</t>
        </is>
      </c>
      <c r="C3182" s="5" t="inlineStr">
        <is>
          <t>IT</t>
        </is>
      </c>
      <c r="D3182" s="5" t="inlineStr">
        <is>
          <t>Milan</t>
        </is>
      </c>
      <c r="E3182" s="5" t="inlineStr">
        <is>
          <t>Finance</t>
        </is>
      </c>
      <c r="F3182" s="5" t="inlineStr">
        <is>
          <t>L1</t>
        </is>
      </c>
      <c r="G3182" s="5" t="inlineStr">
        <is>
          <t>Finance L1</t>
        </is>
      </c>
      <c r="H3182" s="5" t="inlineStr">
        <is>
          <t>F</t>
        </is>
      </c>
      <c r="I3182" s="5" t="inlineStr">
        <is>
          <t>Permanent</t>
        </is>
      </c>
      <c r="J3182" s="5" t="inlineStr">
        <is>
          <t>Onsite</t>
        </is>
      </c>
      <c r="K3182" s="5" t="n">
        <v>1</v>
      </c>
      <c r="L3182" s="5" t="n">
        <v>40</v>
      </c>
      <c r="M3182" s="5" t="n">
        <v>3</v>
      </c>
      <c r="N3182" s="41" t="n">
        <v>28050</v>
      </c>
      <c r="O3182" s="41" t="n">
        <v>0</v>
      </c>
      <c r="P3182" s="41" t="n">
        <v>0</v>
      </c>
      <c r="Q3182" s="41" t="n">
        <v>0</v>
      </c>
      <c r="R3182" s="41" t="n">
        <v>0</v>
      </c>
      <c r="S3182" s="28">
        <f>L3182*Settings!$C$7</f>
        <v/>
      </c>
      <c r="T3182" s="34">
        <f>O3182+P3182+Q3182+R3182</f>
        <v/>
      </c>
      <c r="U3182" s="34">
        <f>N3182+T3182</f>
        <v/>
      </c>
      <c r="V3182" s="33">
        <f>N3182/S3182</f>
        <v/>
      </c>
      <c r="W3182" s="33">
        <f>T3182/S3182</f>
        <v/>
      </c>
      <c r="X3182" s="33">
        <f>U3182/S3182</f>
        <v/>
      </c>
      <c r="Y3182" s="4">
        <f>IF(T3182&gt;0,1,0)</f>
        <v/>
      </c>
      <c r="Z3182" s="4">
        <f>INDEX('Job Evaluation'!$I$5:$I$40,MATCH(G3182,'Job Evaluation'!$A$5:$A$40,0))</f>
        <v/>
      </c>
      <c r="AA3182" s="4">
        <f>SUMPRODUCT(($C$2:$C$3444=C3182)*($X$2:$X$3444&lt;X3182))+SUMPRODUCT(($C$2:C3182=C3182)*($X$2:X3182=X3182))</f>
        <v/>
      </c>
      <c r="AB3182" s="4">
        <f>MIN(4,INT((AA3182-1)*4/COUNTIF($C$2:$C$3444,C3182))+1)</f>
        <v/>
      </c>
    </row>
    <row r="3183">
      <c r="A3183" s="5" t="inlineStr">
        <is>
          <t>W03700</t>
        </is>
      </c>
      <c r="B3183" s="5" t="inlineStr">
        <is>
          <t>IT · Milan</t>
        </is>
      </c>
      <c r="C3183" s="5" t="inlineStr">
        <is>
          <t>IT</t>
        </is>
      </c>
      <c r="D3183" s="5" t="inlineStr">
        <is>
          <t>Milan</t>
        </is>
      </c>
      <c r="E3183" s="5" t="inlineStr">
        <is>
          <t>Customer Service</t>
        </is>
      </c>
      <c r="F3183" s="5" t="inlineStr">
        <is>
          <t>L1</t>
        </is>
      </c>
      <c r="G3183" s="5" t="inlineStr">
        <is>
          <t>Customer Service L1</t>
        </is>
      </c>
      <c r="H3183" s="5" t="inlineStr">
        <is>
          <t>M</t>
        </is>
      </c>
      <c r="I3183" s="5" t="inlineStr">
        <is>
          <t>Permanent</t>
        </is>
      </c>
      <c r="J3183" s="5" t="inlineStr">
        <is>
          <t>Hybrid</t>
        </is>
      </c>
      <c r="K3183" s="5" t="n">
        <v>1</v>
      </c>
      <c r="L3183" s="5" t="n">
        <v>40</v>
      </c>
      <c r="M3183" s="5" t="n">
        <v>5</v>
      </c>
      <c r="N3183" s="41" t="n">
        <v>22450</v>
      </c>
      <c r="O3183" s="41" t="n">
        <v>0</v>
      </c>
      <c r="P3183" s="41" t="n">
        <v>0</v>
      </c>
      <c r="Q3183" s="41" t="n">
        <v>0</v>
      </c>
      <c r="R3183" s="41" t="n">
        <v>0</v>
      </c>
      <c r="S3183" s="28">
        <f>L3183*Settings!$C$7</f>
        <v/>
      </c>
      <c r="T3183" s="34">
        <f>O3183+P3183+Q3183+R3183</f>
        <v/>
      </c>
      <c r="U3183" s="34">
        <f>N3183+T3183</f>
        <v/>
      </c>
      <c r="V3183" s="33">
        <f>N3183/S3183</f>
        <v/>
      </c>
      <c r="W3183" s="33">
        <f>T3183/S3183</f>
        <v/>
      </c>
      <c r="X3183" s="33">
        <f>U3183/S3183</f>
        <v/>
      </c>
      <c r="Y3183" s="4">
        <f>IF(T3183&gt;0,1,0)</f>
        <v/>
      </c>
      <c r="Z3183" s="4">
        <f>INDEX('Job Evaluation'!$I$5:$I$40,MATCH(G3183,'Job Evaluation'!$A$5:$A$40,0))</f>
        <v/>
      </c>
      <c r="AA3183" s="4">
        <f>SUMPRODUCT(($C$2:$C$3444=C3183)*($X$2:$X$3444&lt;X3183))+SUMPRODUCT(($C$2:C3183=C3183)*($X$2:X3183=X3183))</f>
        <v/>
      </c>
      <c r="AB3183" s="4">
        <f>MIN(4,INT((AA3183-1)*4/COUNTIF($C$2:$C$3444,C3183))+1)</f>
        <v/>
      </c>
    </row>
    <row r="3184">
      <c r="A3184" s="5" t="inlineStr">
        <is>
          <t>W03701</t>
        </is>
      </c>
      <c r="B3184" s="5" t="inlineStr">
        <is>
          <t>PL · Kraków</t>
        </is>
      </c>
      <c r="C3184" s="5" t="inlineStr">
        <is>
          <t>PL</t>
        </is>
      </c>
      <c r="D3184" s="5" t="inlineStr">
        <is>
          <t>Krakow</t>
        </is>
      </c>
      <c r="E3184" s="5" t="inlineStr">
        <is>
          <t>HR</t>
        </is>
      </c>
      <c r="F3184" s="5" t="inlineStr">
        <is>
          <t>L1</t>
        </is>
      </c>
      <c r="G3184" s="5" t="inlineStr">
        <is>
          <t>HR L1</t>
        </is>
      </c>
      <c r="H3184" s="5" t="inlineStr">
        <is>
          <t>M</t>
        </is>
      </c>
      <c r="I3184" s="5" t="inlineStr">
        <is>
          <t>Permanent</t>
        </is>
      </c>
      <c r="J3184" s="5" t="inlineStr">
        <is>
          <t>Remote</t>
        </is>
      </c>
      <c r="K3184" s="5" t="n">
        <v>1</v>
      </c>
      <c r="L3184" s="5" t="n">
        <v>40</v>
      </c>
      <c r="M3184" s="5" t="n">
        <v>2</v>
      </c>
      <c r="N3184" s="41" t="n">
        <v>21150</v>
      </c>
      <c r="O3184" s="41" t="n">
        <v>0</v>
      </c>
      <c r="P3184" s="41" t="n">
        <v>0</v>
      </c>
      <c r="Q3184" s="41" t="n">
        <v>0</v>
      </c>
      <c r="R3184" s="41" t="n">
        <v>0</v>
      </c>
      <c r="S3184" s="28">
        <f>L3184*Settings!$C$7</f>
        <v/>
      </c>
      <c r="T3184" s="34">
        <f>O3184+P3184+Q3184+R3184</f>
        <v/>
      </c>
      <c r="U3184" s="34">
        <f>N3184+T3184</f>
        <v/>
      </c>
      <c r="V3184" s="33">
        <f>N3184/S3184</f>
        <v/>
      </c>
      <c r="W3184" s="33">
        <f>T3184/S3184</f>
        <v/>
      </c>
      <c r="X3184" s="33">
        <f>U3184/S3184</f>
        <v/>
      </c>
      <c r="Y3184" s="4">
        <f>IF(T3184&gt;0,1,0)</f>
        <v/>
      </c>
      <c r="Z3184" s="4">
        <f>INDEX('Job Evaluation'!$I$5:$I$40,MATCH(G3184,'Job Evaluation'!$A$5:$A$40,0))</f>
        <v/>
      </c>
      <c r="AA3184" s="4">
        <f>SUMPRODUCT(($C$2:$C$3444=C3184)*($X$2:$X$3444&lt;X3184))+SUMPRODUCT(($C$2:C3184=C3184)*($X$2:X3184=X3184))</f>
        <v/>
      </c>
      <c r="AB3184" s="4">
        <f>MIN(4,INT((AA3184-1)*4/COUNTIF($C$2:$C$3444,C3184))+1)</f>
        <v/>
      </c>
    </row>
    <row r="3185">
      <c r="A3185" s="5" t="inlineStr">
        <is>
          <t>W03702</t>
        </is>
      </c>
      <c r="B3185" s="5" t="inlineStr">
        <is>
          <t>ES · Barcelona</t>
        </is>
      </c>
      <c r="C3185" s="5" t="inlineStr">
        <is>
          <t>ES</t>
        </is>
      </c>
      <c r="D3185" s="5" t="inlineStr">
        <is>
          <t>Barcelona</t>
        </is>
      </c>
      <c r="E3185" s="5" t="inlineStr">
        <is>
          <t>Sales</t>
        </is>
      </c>
      <c r="F3185" s="5" t="inlineStr">
        <is>
          <t>L4</t>
        </is>
      </c>
      <c r="G3185" s="5" t="inlineStr">
        <is>
          <t>Sales L4</t>
        </is>
      </c>
      <c r="H3185" s="5" t="inlineStr">
        <is>
          <t>M</t>
        </is>
      </c>
      <c r="I3185" s="5" t="inlineStr">
        <is>
          <t>Permanent</t>
        </is>
      </c>
      <c r="J3185" s="5" t="inlineStr">
        <is>
          <t>Onsite</t>
        </is>
      </c>
      <c r="K3185" s="5" t="n">
        <v>1</v>
      </c>
      <c r="L3185" s="5" t="n">
        <v>40</v>
      </c>
      <c r="M3185" s="5" t="n">
        <v>3</v>
      </c>
      <c r="N3185" s="41" t="n">
        <v>54850</v>
      </c>
      <c r="O3185" s="41" t="n">
        <v>4420</v>
      </c>
      <c r="P3185" s="41" t="n">
        <v>10890</v>
      </c>
      <c r="Q3185" s="41" t="n">
        <v>0</v>
      </c>
      <c r="R3185" s="41" t="n">
        <v>0</v>
      </c>
      <c r="S3185" s="28">
        <f>L3185*Settings!$C$7</f>
        <v/>
      </c>
      <c r="T3185" s="34">
        <f>O3185+P3185+Q3185+R3185</f>
        <v/>
      </c>
      <c r="U3185" s="34">
        <f>N3185+T3185</f>
        <v/>
      </c>
      <c r="V3185" s="33">
        <f>N3185/S3185</f>
        <v/>
      </c>
      <c r="W3185" s="33">
        <f>T3185/S3185</f>
        <v/>
      </c>
      <c r="X3185" s="33">
        <f>U3185/S3185</f>
        <v/>
      </c>
      <c r="Y3185" s="4">
        <f>IF(T3185&gt;0,1,0)</f>
        <v/>
      </c>
      <c r="Z3185" s="4">
        <f>INDEX('Job Evaluation'!$I$5:$I$40,MATCH(G3185,'Job Evaluation'!$A$5:$A$40,0))</f>
        <v/>
      </c>
      <c r="AA3185" s="4">
        <f>SUMPRODUCT(($C$2:$C$3444=C3185)*($X$2:$X$3444&lt;X3185))+SUMPRODUCT(($C$2:C3185=C3185)*($X$2:X3185=X3185))</f>
        <v/>
      </c>
      <c r="AB3185" s="4">
        <f>MIN(4,INT((AA3185-1)*4/COUNTIF($C$2:$C$3444,C3185))+1)</f>
        <v/>
      </c>
    </row>
    <row r="3186">
      <c r="A3186" s="5" t="inlineStr">
        <is>
          <t>W03703</t>
        </is>
      </c>
      <c r="B3186" s="5" t="inlineStr">
        <is>
          <t>ES · Barcelona</t>
        </is>
      </c>
      <c r="C3186" s="5" t="inlineStr">
        <is>
          <t>ES</t>
        </is>
      </c>
      <c r="D3186" s="5" t="inlineStr">
        <is>
          <t>Barcelona</t>
        </is>
      </c>
      <c r="E3186" s="5" t="inlineStr">
        <is>
          <t>Tech</t>
        </is>
      </c>
      <c r="F3186" s="5" t="inlineStr">
        <is>
          <t>L5</t>
        </is>
      </c>
      <c r="G3186" s="5" t="inlineStr">
        <is>
          <t>Tech L5</t>
        </is>
      </c>
      <c r="H3186" s="5" t="inlineStr">
        <is>
          <t>F</t>
        </is>
      </c>
      <c r="I3186" s="5" t="inlineStr">
        <is>
          <t>Permanent</t>
        </is>
      </c>
      <c r="J3186" s="5" t="inlineStr">
        <is>
          <t>Onsite</t>
        </is>
      </c>
      <c r="K3186" s="5" t="n">
        <v>1</v>
      </c>
      <c r="L3186" s="5" t="n">
        <v>40</v>
      </c>
      <c r="M3186" s="5" t="n">
        <v>2</v>
      </c>
      <c r="N3186" s="41" t="n">
        <v>97500</v>
      </c>
      <c r="O3186" s="41" t="n">
        <v>6250</v>
      </c>
      <c r="P3186" s="41" t="n">
        <v>0</v>
      </c>
      <c r="Q3186" s="41" t="n">
        <v>0</v>
      </c>
      <c r="R3186" s="41" t="n">
        <v>5400</v>
      </c>
      <c r="S3186" s="28">
        <f>L3186*Settings!$C$7</f>
        <v/>
      </c>
      <c r="T3186" s="34">
        <f>O3186+P3186+Q3186+R3186</f>
        <v/>
      </c>
      <c r="U3186" s="34">
        <f>N3186+T3186</f>
        <v/>
      </c>
      <c r="V3186" s="33">
        <f>N3186/S3186</f>
        <v/>
      </c>
      <c r="W3186" s="33">
        <f>T3186/S3186</f>
        <v/>
      </c>
      <c r="X3186" s="33">
        <f>U3186/S3186</f>
        <v/>
      </c>
      <c r="Y3186" s="4">
        <f>IF(T3186&gt;0,1,0)</f>
        <v/>
      </c>
      <c r="Z3186" s="4">
        <f>INDEX('Job Evaluation'!$I$5:$I$40,MATCH(G3186,'Job Evaluation'!$A$5:$A$40,0))</f>
        <v/>
      </c>
      <c r="AA3186" s="4">
        <f>SUMPRODUCT(($C$2:$C$3444=C3186)*($X$2:$X$3444&lt;X3186))+SUMPRODUCT(($C$2:C3186=C3186)*($X$2:X3186=X3186))</f>
        <v/>
      </c>
      <c r="AB3186" s="4">
        <f>MIN(4,INT((AA3186-1)*4/COUNTIF($C$2:$C$3444,C3186))+1)</f>
        <v/>
      </c>
    </row>
    <row r="3187">
      <c r="A3187" s="5" t="inlineStr">
        <is>
          <t>W03704</t>
        </is>
      </c>
      <c r="B3187" s="5" t="inlineStr">
        <is>
          <t>DE · Munich</t>
        </is>
      </c>
      <c r="C3187" s="5" t="inlineStr">
        <is>
          <t>DE</t>
        </is>
      </c>
      <c r="D3187" s="5" t="inlineStr">
        <is>
          <t>Munich</t>
        </is>
      </c>
      <c r="E3187" s="5" t="inlineStr">
        <is>
          <t>Customer Service</t>
        </is>
      </c>
      <c r="F3187" s="5" t="inlineStr">
        <is>
          <t>L2</t>
        </is>
      </c>
      <c r="G3187" s="5" t="inlineStr">
        <is>
          <t>Customer Service L2</t>
        </is>
      </c>
      <c r="H3187" s="5" t="inlineStr">
        <is>
          <t>M</t>
        </is>
      </c>
      <c r="I3187" s="5" t="inlineStr">
        <is>
          <t>Permanent</t>
        </is>
      </c>
      <c r="J3187" s="5" t="inlineStr">
        <is>
          <t>Hybrid</t>
        </is>
      </c>
      <c r="K3187" s="5" t="n">
        <v>1</v>
      </c>
      <c r="L3187" s="5" t="n">
        <v>40</v>
      </c>
      <c r="M3187" s="5" t="n">
        <v>4</v>
      </c>
      <c r="N3187" s="41" t="n">
        <v>48500</v>
      </c>
      <c r="O3187" s="41" t="n">
        <v>0</v>
      </c>
      <c r="P3187" s="41" t="n">
        <v>0</v>
      </c>
      <c r="Q3187" s="41" t="n">
        <v>0</v>
      </c>
      <c r="R3187" s="41" t="n">
        <v>0</v>
      </c>
      <c r="S3187" s="28">
        <f>L3187*Settings!$C$7</f>
        <v/>
      </c>
      <c r="T3187" s="34">
        <f>O3187+P3187+Q3187+R3187</f>
        <v/>
      </c>
      <c r="U3187" s="34">
        <f>N3187+T3187</f>
        <v/>
      </c>
      <c r="V3187" s="33">
        <f>N3187/S3187</f>
        <v/>
      </c>
      <c r="W3187" s="33">
        <f>T3187/S3187</f>
        <v/>
      </c>
      <c r="X3187" s="33">
        <f>U3187/S3187</f>
        <v/>
      </c>
      <c r="Y3187" s="4">
        <f>IF(T3187&gt;0,1,0)</f>
        <v/>
      </c>
      <c r="Z3187" s="4">
        <f>INDEX('Job Evaluation'!$I$5:$I$40,MATCH(G3187,'Job Evaluation'!$A$5:$A$40,0))</f>
        <v/>
      </c>
      <c r="AA3187" s="4">
        <f>SUMPRODUCT(($C$2:$C$3444=C3187)*($X$2:$X$3444&lt;X3187))+SUMPRODUCT(($C$2:C3187=C3187)*($X$2:X3187=X3187))</f>
        <v/>
      </c>
      <c r="AB3187" s="4">
        <f>MIN(4,INT((AA3187-1)*4/COUNTIF($C$2:$C$3444,C3187))+1)</f>
        <v/>
      </c>
    </row>
    <row r="3188">
      <c r="A3188" s="5" t="inlineStr">
        <is>
          <t>W03705</t>
        </is>
      </c>
      <c r="B3188" s="5" t="inlineStr">
        <is>
          <t>IT · Milan</t>
        </is>
      </c>
      <c r="C3188" s="5" t="inlineStr">
        <is>
          <t>IT</t>
        </is>
      </c>
      <c r="D3188" s="5" t="inlineStr">
        <is>
          <t>Milan</t>
        </is>
      </c>
      <c r="E3188" s="5" t="inlineStr">
        <is>
          <t>Tech</t>
        </is>
      </c>
      <c r="F3188" s="5" t="inlineStr">
        <is>
          <t>L3</t>
        </is>
      </c>
      <c r="G3188" s="5" t="inlineStr">
        <is>
          <t>Tech L3</t>
        </is>
      </c>
      <c r="H3188" s="5" t="inlineStr">
        <is>
          <t>M</t>
        </is>
      </c>
      <c r="I3188" s="5" t="inlineStr">
        <is>
          <t>Permanent</t>
        </is>
      </c>
      <c r="J3188" s="5" t="inlineStr">
        <is>
          <t>Hybrid</t>
        </is>
      </c>
      <c r="K3188" s="5" t="n">
        <v>0.8</v>
      </c>
      <c r="L3188" s="5" t="n">
        <v>32</v>
      </c>
      <c r="M3188" s="5" t="n">
        <v>3</v>
      </c>
      <c r="N3188" s="41" t="n">
        <v>40040</v>
      </c>
      <c r="O3188" s="41" t="n">
        <v>1980</v>
      </c>
      <c r="P3188" s="41" t="n">
        <v>0</v>
      </c>
      <c r="Q3188" s="41" t="n">
        <v>0</v>
      </c>
      <c r="R3188" s="41" t="n">
        <v>0</v>
      </c>
      <c r="S3188" s="28">
        <f>L3188*Settings!$C$7</f>
        <v/>
      </c>
      <c r="T3188" s="34">
        <f>O3188+P3188+Q3188+R3188</f>
        <v/>
      </c>
      <c r="U3188" s="34">
        <f>N3188+T3188</f>
        <v/>
      </c>
      <c r="V3188" s="33">
        <f>N3188/S3188</f>
        <v/>
      </c>
      <c r="W3188" s="33">
        <f>T3188/S3188</f>
        <v/>
      </c>
      <c r="X3188" s="33">
        <f>U3188/S3188</f>
        <v/>
      </c>
      <c r="Y3188" s="4">
        <f>IF(T3188&gt;0,1,0)</f>
        <v/>
      </c>
      <c r="Z3188" s="4">
        <f>INDEX('Job Evaluation'!$I$5:$I$40,MATCH(G3188,'Job Evaluation'!$A$5:$A$40,0))</f>
        <v/>
      </c>
      <c r="AA3188" s="4">
        <f>SUMPRODUCT(($C$2:$C$3444=C3188)*($X$2:$X$3444&lt;X3188))+SUMPRODUCT(($C$2:C3188=C3188)*($X$2:X3188=X3188))</f>
        <v/>
      </c>
      <c r="AB3188" s="4">
        <f>MIN(4,INT((AA3188-1)*4/COUNTIF($C$2:$C$3444,C3188))+1)</f>
        <v/>
      </c>
    </row>
    <row r="3189">
      <c r="A3189" s="5" t="inlineStr">
        <is>
          <t>W03706</t>
        </is>
      </c>
      <c r="B3189" s="5" t="inlineStr">
        <is>
          <t>PL · Kraków</t>
        </is>
      </c>
      <c r="C3189" s="5" t="inlineStr">
        <is>
          <t>PL</t>
        </is>
      </c>
      <c r="D3189" s="5" t="inlineStr">
        <is>
          <t>Krakow</t>
        </is>
      </c>
      <c r="E3189" s="5" t="inlineStr">
        <is>
          <t>Customer Service</t>
        </is>
      </c>
      <c r="F3189" s="5" t="inlineStr">
        <is>
          <t>L3</t>
        </is>
      </c>
      <c r="G3189" s="5" t="inlineStr">
        <is>
          <t>Customer Service L3</t>
        </is>
      </c>
      <c r="H3189" s="5" t="inlineStr">
        <is>
          <t>M</t>
        </is>
      </c>
      <c r="I3189" s="5" t="inlineStr">
        <is>
          <t>Permanent</t>
        </is>
      </c>
      <c r="J3189" s="5" t="inlineStr">
        <is>
          <t>Hybrid</t>
        </is>
      </c>
      <c r="K3189" s="5" t="n">
        <v>0.8</v>
      </c>
      <c r="L3189" s="5" t="n">
        <v>32</v>
      </c>
      <c r="M3189" s="5" t="n">
        <v>3</v>
      </c>
      <c r="N3189" s="41" t="n">
        <v>23480</v>
      </c>
      <c r="O3189" s="41" t="n">
        <v>1170</v>
      </c>
      <c r="P3189" s="41" t="n">
        <v>0</v>
      </c>
      <c r="Q3189" s="41" t="n">
        <v>0</v>
      </c>
      <c r="R3189" s="41" t="n">
        <v>0</v>
      </c>
      <c r="S3189" s="28">
        <f>L3189*Settings!$C$7</f>
        <v/>
      </c>
      <c r="T3189" s="34">
        <f>O3189+P3189+Q3189+R3189</f>
        <v/>
      </c>
      <c r="U3189" s="34">
        <f>N3189+T3189</f>
        <v/>
      </c>
      <c r="V3189" s="33">
        <f>N3189/S3189</f>
        <v/>
      </c>
      <c r="W3189" s="33">
        <f>T3189/S3189</f>
        <v/>
      </c>
      <c r="X3189" s="33">
        <f>U3189/S3189</f>
        <v/>
      </c>
      <c r="Y3189" s="4">
        <f>IF(T3189&gt;0,1,0)</f>
        <v/>
      </c>
      <c r="Z3189" s="4">
        <f>INDEX('Job Evaluation'!$I$5:$I$40,MATCH(G3189,'Job Evaluation'!$A$5:$A$40,0))</f>
        <v/>
      </c>
      <c r="AA3189" s="4">
        <f>SUMPRODUCT(($C$2:$C$3444=C3189)*($X$2:$X$3444&lt;X3189))+SUMPRODUCT(($C$2:C3189=C3189)*($X$2:X3189=X3189))</f>
        <v/>
      </c>
      <c r="AB3189" s="4">
        <f>MIN(4,INT((AA3189-1)*4/COUNTIF($C$2:$C$3444,C3189))+1)</f>
        <v/>
      </c>
    </row>
    <row r="3190">
      <c r="A3190" s="5" t="inlineStr">
        <is>
          <t>W03707</t>
        </is>
      </c>
      <c r="B3190" s="5" t="inlineStr">
        <is>
          <t>IT · Milan</t>
        </is>
      </c>
      <c r="C3190" s="5" t="inlineStr">
        <is>
          <t>IT</t>
        </is>
      </c>
      <c r="D3190" s="5" t="inlineStr">
        <is>
          <t>Milan</t>
        </is>
      </c>
      <c r="E3190" s="5" t="inlineStr">
        <is>
          <t>Finance</t>
        </is>
      </c>
      <c r="F3190" s="5" t="inlineStr">
        <is>
          <t>L2</t>
        </is>
      </c>
      <c r="G3190" s="5" t="inlineStr">
        <is>
          <t>Finance L2</t>
        </is>
      </c>
      <c r="H3190" s="5" t="inlineStr">
        <is>
          <t>M</t>
        </is>
      </c>
      <c r="I3190" s="5" t="inlineStr">
        <is>
          <t>Permanent</t>
        </is>
      </c>
      <c r="J3190" s="5" t="inlineStr">
        <is>
          <t>Onsite</t>
        </is>
      </c>
      <c r="K3190" s="5" t="n">
        <v>1</v>
      </c>
      <c r="L3190" s="5" t="n">
        <v>40</v>
      </c>
      <c r="M3190" s="5" t="n">
        <v>3</v>
      </c>
      <c r="N3190" s="41" t="n">
        <v>38500</v>
      </c>
      <c r="O3190" s="41" t="n">
        <v>0</v>
      </c>
      <c r="P3190" s="41" t="n">
        <v>0</v>
      </c>
      <c r="Q3190" s="41" t="n">
        <v>0</v>
      </c>
      <c r="R3190" s="41" t="n">
        <v>0</v>
      </c>
      <c r="S3190" s="28">
        <f>L3190*Settings!$C$7</f>
        <v/>
      </c>
      <c r="T3190" s="34">
        <f>O3190+P3190+Q3190+R3190</f>
        <v/>
      </c>
      <c r="U3190" s="34">
        <f>N3190+T3190</f>
        <v/>
      </c>
      <c r="V3190" s="33">
        <f>N3190/S3190</f>
        <v/>
      </c>
      <c r="W3190" s="33">
        <f>T3190/S3190</f>
        <v/>
      </c>
      <c r="X3190" s="33">
        <f>U3190/S3190</f>
        <v/>
      </c>
      <c r="Y3190" s="4">
        <f>IF(T3190&gt;0,1,0)</f>
        <v/>
      </c>
      <c r="Z3190" s="4">
        <f>INDEX('Job Evaluation'!$I$5:$I$40,MATCH(G3190,'Job Evaluation'!$A$5:$A$40,0))</f>
        <v/>
      </c>
      <c r="AA3190" s="4">
        <f>SUMPRODUCT(($C$2:$C$3444=C3190)*($X$2:$X$3444&lt;X3190))+SUMPRODUCT(($C$2:C3190=C3190)*($X$2:X3190=X3190))</f>
        <v/>
      </c>
      <c r="AB3190" s="4">
        <f>MIN(4,INT((AA3190-1)*4/COUNTIF($C$2:$C$3444,C3190))+1)</f>
        <v/>
      </c>
    </row>
    <row r="3191">
      <c r="A3191" s="5" t="inlineStr">
        <is>
          <t>W03708</t>
        </is>
      </c>
      <c r="B3191" s="5" t="inlineStr">
        <is>
          <t>IT · Milan</t>
        </is>
      </c>
      <c r="C3191" s="5" t="inlineStr">
        <is>
          <t>IT</t>
        </is>
      </c>
      <c r="D3191" s="5" t="inlineStr">
        <is>
          <t>Milan</t>
        </is>
      </c>
      <c r="E3191" s="5" t="inlineStr">
        <is>
          <t>Operations</t>
        </is>
      </c>
      <c r="F3191" s="5" t="inlineStr">
        <is>
          <t>L6</t>
        </is>
      </c>
      <c r="G3191" s="5" t="inlineStr">
        <is>
          <t>Operations L6</t>
        </is>
      </c>
      <c r="H3191" s="5" t="inlineStr">
        <is>
          <t>F</t>
        </is>
      </c>
      <c r="I3191" s="5" t="inlineStr">
        <is>
          <t>Permanent</t>
        </is>
      </c>
      <c r="J3191" s="5" t="inlineStr">
        <is>
          <t>Onsite</t>
        </is>
      </c>
      <c r="K3191" s="5" t="n">
        <v>1</v>
      </c>
      <c r="L3191" s="5" t="n">
        <v>40</v>
      </c>
      <c r="M3191" s="5" t="n">
        <v>2</v>
      </c>
      <c r="N3191" s="41" t="n">
        <v>98500</v>
      </c>
      <c r="O3191" s="41" t="n">
        <v>10130</v>
      </c>
      <c r="P3191" s="41" t="n">
        <v>0</v>
      </c>
      <c r="Q3191" s="41" t="n">
        <v>0</v>
      </c>
      <c r="R3191" s="41" t="n">
        <v>6000</v>
      </c>
      <c r="S3191" s="28">
        <f>L3191*Settings!$C$7</f>
        <v/>
      </c>
      <c r="T3191" s="34">
        <f>O3191+P3191+Q3191+R3191</f>
        <v/>
      </c>
      <c r="U3191" s="34">
        <f>N3191+T3191</f>
        <v/>
      </c>
      <c r="V3191" s="33">
        <f>N3191/S3191</f>
        <v/>
      </c>
      <c r="W3191" s="33">
        <f>T3191/S3191</f>
        <v/>
      </c>
      <c r="X3191" s="33">
        <f>U3191/S3191</f>
        <v/>
      </c>
      <c r="Y3191" s="4">
        <f>IF(T3191&gt;0,1,0)</f>
        <v/>
      </c>
      <c r="Z3191" s="4">
        <f>INDEX('Job Evaluation'!$I$5:$I$40,MATCH(G3191,'Job Evaluation'!$A$5:$A$40,0))</f>
        <v/>
      </c>
      <c r="AA3191" s="4">
        <f>SUMPRODUCT(($C$2:$C$3444=C3191)*($X$2:$X$3444&lt;X3191))+SUMPRODUCT(($C$2:C3191=C3191)*($X$2:X3191=X3191))</f>
        <v/>
      </c>
      <c r="AB3191" s="4">
        <f>MIN(4,INT((AA3191-1)*4/COUNTIF($C$2:$C$3444,C3191))+1)</f>
        <v/>
      </c>
    </row>
    <row r="3192">
      <c r="A3192" s="5" t="inlineStr">
        <is>
          <t>W03709</t>
        </is>
      </c>
      <c r="B3192" s="5" t="inlineStr">
        <is>
          <t>DE · Munich</t>
        </is>
      </c>
      <c r="C3192" s="5" t="inlineStr">
        <is>
          <t>DE</t>
        </is>
      </c>
      <c r="D3192" s="5" t="inlineStr">
        <is>
          <t>Munich</t>
        </is>
      </c>
      <c r="E3192" s="5" t="inlineStr">
        <is>
          <t>Customer Service</t>
        </is>
      </c>
      <c r="F3192" s="5" t="inlineStr">
        <is>
          <t>L1</t>
        </is>
      </c>
      <c r="G3192" s="5" t="inlineStr">
        <is>
          <t>Customer Service L1</t>
        </is>
      </c>
      <c r="H3192" s="5" t="inlineStr">
        <is>
          <t>M</t>
        </is>
      </c>
      <c r="I3192" s="5" t="inlineStr">
        <is>
          <t>Permanent</t>
        </is>
      </c>
      <c r="J3192" s="5" t="inlineStr">
        <is>
          <t>Remote</t>
        </is>
      </c>
      <c r="K3192" s="5" t="n">
        <v>1</v>
      </c>
      <c r="L3192" s="5" t="n">
        <v>40</v>
      </c>
      <c r="M3192" s="5" t="n">
        <v>3</v>
      </c>
      <c r="N3192" s="41" t="n">
        <v>34400</v>
      </c>
      <c r="O3192" s="41" t="n">
        <v>0</v>
      </c>
      <c r="P3192" s="41" t="n">
        <v>0</v>
      </c>
      <c r="Q3192" s="41" t="n">
        <v>0</v>
      </c>
      <c r="R3192" s="41" t="n">
        <v>0</v>
      </c>
      <c r="S3192" s="28">
        <f>L3192*Settings!$C$7</f>
        <v/>
      </c>
      <c r="T3192" s="34">
        <f>O3192+P3192+Q3192+R3192</f>
        <v/>
      </c>
      <c r="U3192" s="34">
        <f>N3192+T3192</f>
        <v/>
      </c>
      <c r="V3192" s="33">
        <f>N3192/S3192</f>
        <v/>
      </c>
      <c r="W3192" s="33">
        <f>T3192/S3192</f>
        <v/>
      </c>
      <c r="X3192" s="33">
        <f>U3192/S3192</f>
        <v/>
      </c>
      <c r="Y3192" s="4">
        <f>IF(T3192&gt;0,1,0)</f>
        <v/>
      </c>
      <c r="Z3192" s="4">
        <f>INDEX('Job Evaluation'!$I$5:$I$40,MATCH(G3192,'Job Evaluation'!$A$5:$A$40,0))</f>
        <v/>
      </c>
      <c r="AA3192" s="4">
        <f>SUMPRODUCT(($C$2:$C$3444=C3192)*($X$2:$X$3444&lt;X3192))+SUMPRODUCT(($C$2:C3192=C3192)*($X$2:X3192=X3192))</f>
        <v/>
      </c>
      <c r="AB3192" s="4">
        <f>MIN(4,INT((AA3192-1)*4/COUNTIF($C$2:$C$3444,C3192))+1)</f>
        <v/>
      </c>
    </row>
    <row r="3193">
      <c r="A3193" s="5" t="inlineStr">
        <is>
          <t>W03711</t>
        </is>
      </c>
      <c r="B3193" s="5" t="inlineStr">
        <is>
          <t>ES · Barcelona</t>
        </is>
      </c>
      <c r="C3193" s="5" t="inlineStr">
        <is>
          <t>ES</t>
        </is>
      </c>
      <c r="D3193" s="5" t="inlineStr">
        <is>
          <t>Barcelona</t>
        </is>
      </c>
      <c r="E3193" s="5" t="inlineStr">
        <is>
          <t>Sales</t>
        </is>
      </c>
      <c r="F3193" s="5" t="inlineStr">
        <is>
          <t>L4</t>
        </is>
      </c>
      <c r="G3193" s="5" t="inlineStr">
        <is>
          <t>Sales L4</t>
        </is>
      </c>
      <c r="H3193" s="5" t="inlineStr">
        <is>
          <t>M</t>
        </is>
      </c>
      <c r="I3193" s="5" t="inlineStr">
        <is>
          <t>Permanent</t>
        </is>
      </c>
      <c r="J3193" s="5" t="inlineStr">
        <is>
          <t>Hybrid</t>
        </is>
      </c>
      <c r="K3193" s="5" t="n">
        <v>1</v>
      </c>
      <c r="L3193" s="5" t="n">
        <v>40</v>
      </c>
      <c r="M3193" s="5" t="n">
        <v>2</v>
      </c>
      <c r="N3193" s="41" t="n">
        <v>52600</v>
      </c>
      <c r="O3193" s="41" t="n">
        <v>1960</v>
      </c>
      <c r="P3193" s="41" t="n">
        <v>7940</v>
      </c>
      <c r="Q3193" s="41" t="n">
        <v>0</v>
      </c>
      <c r="R3193" s="41" t="n">
        <v>0</v>
      </c>
      <c r="S3193" s="28">
        <f>L3193*Settings!$C$7</f>
        <v/>
      </c>
      <c r="T3193" s="34">
        <f>O3193+P3193+Q3193+R3193</f>
        <v/>
      </c>
      <c r="U3193" s="34">
        <f>N3193+T3193</f>
        <v/>
      </c>
      <c r="V3193" s="33">
        <f>N3193/S3193</f>
        <v/>
      </c>
      <c r="W3193" s="33">
        <f>T3193/S3193</f>
        <v/>
      </c>
      <c r="X3193" s="33">
        <f>U3193/S3193</f>
        <v/>
      </c>
      <c r="Y3193" s="4">
        <f>IF(T3193&gt;0,1,0)</f>
        <v/>
      </c>
      <c r="Z3193" s="4">
        <f>INDEX('Job Evaluation'!$I$5:$I$40,MATCH(G3193,'Job Evaluation'!$A$5:$A$40,0))</f>
        <v/>
      </c>
      <c r="AA3193" s="4">
        <f>SUMPRODUCT(($C$2:$C$3444=C3193)*($X$2:$X$3444&lt;X3193))+SUMPRODUCT(($C$2:C3193=C3193)*($X$2:X3193=X3193))</f>
        <v/>
      </c>
      <c r="AB3193" s="4">
        <f>MIN(4,INT((AA3193-1)*4/COUNTIF($C$2:$C$3444,C3193))+1)</f>
        <v/>
      </c>
    </row>
    <row r="3194">
      <c r="A3194" s="5" t="inlineStr">
        <is>
          <t>W03712</t>
        </is>
      </c>
      <c r="B3194" s="5" t="inlineStr">
        <is>
          <t>IT · Milan</t>
        </is>
      </c>
      <c r="C3194" s="5" t="inlineStr">
        <is>
          <t>IT</t>
        </is>
      </c>
      <c r="D3194" s="5" t="inlineStr">
        <is>
          <t>Milan</t>
        </is>
      </c>
      <c r="E3194" s="5" t="inlineStr">
        <is>
          <t>Sales</t>
        </is>
      </c>
      <c r="F3194" s="5" t="inlineStr">
        <is>
          <t>L4</t>
        </is>
      </c>
      <c r="G3194" s="5" t="inlineStr">
        <is>
          <t>Sales L4</t>
        </is>
      </c>
      <c r="H3194" s="5" t="inlineStr">
        <is>
          <t>M</t>
        </is>
      </c>
      <c r="I3194" s="5" t="inlineStr">
        <is>
          <t>Permanent</t>
        </is>
      </c>
      <c r="J3194" s="5" t="inlineStr">
        <is>
          <t>Hybrid</t>
        </is>
      </c>
      <c r="K3194" s="5" t="n">
        <v>1</v>
      </c>
      <c r="L3194" s="5" t="n">
        <v>40</v>
      </c>
      <c r="M3194" s="5" t="n">
        <v>2</v>
      </c>
      <c r="N3194" s="41" t="n">
        <v>65800</v>
      </c>
      <c r="O3194" s="41" t="n">
        <v>2920</v>
      </c>
      <c r="P3194" s="41" t="n">
        <v>12610</v>
      </c>
      <c r="Q3194" s="41" t="n">
        <v>0</v>
      </c>
      <c r="R3194" s="41" t="n">
        <v>0</v>
      </c>
      <c r="S3194" s="28">
        <f>L3194*Settings!$C$7</f>
        <v/>
      </c>
      <c r="T3194" s="34">
        <f>O3194+P3194+Q3194+R3194</f>
        <v/>
      </c>
      <c r="U3194" s="34">
        <f>N3194+T3194</f>
        <v/>
      </c>
      <c r="V3194" s="33">
        <f>N3194/S3194</f>
        <v/>
      </c>
      <c r="W3194" s="33">
        <f>T3194/S3194</f>
        <v/>
      </c>
      <c r="X3194" s="33">
        <f>U3194/S3194</f>
        <v/>
      </c>
      <c r="Y3194" s="4">
        <f>IF(T3194&gt;0,1,0)</f>
        <v/>
      </c>
      <c r="Z3194" s="4">
        <f>INDEX('Job Evaluation'!$I$5:$I$40,MATCH(G3194,'Job Evaluation'!$A$5:$A$40,0))</f>
        <v/>
      </c>
      <c r="AA3194" s="4">
        <f>SUMPRODUCT(($C$2:$C$3444=C3194)*($X$2:$X$3444&lt;X3194))+SUMPRODUCT(($C$2:C3194=C3194)*($X$2:X3194=X3194))</f>
        <v/>
      </c>
      <c r="AB3194" s="4">
        <f>MIN(4,INT((AA3194-1)*4/COUNTIF($C$2:$C$3444,C3194))+1)</f>
        <v/>
      </c>
    </row>
    <row r="3195">
      <c r="A3195" s="5" t="inlineStr">
        <is>
          <t>W03713</t>
        </is>
      </c>
      <c r="B3195" s="5" t="inlineStr">
        <is>
          <t>IT · Milan</t>
        </is>
      </c>
      <c r="C3195" s="5" t="inlineStr">
        <is>
          <t>IT</t>
        </is>
      </c>
      <c r="D3195" s="5" t="inlineStr">
        <is>
          <t>Milan</t>
        </is>
      </c>
      <c r="E3195" s="5" t="inlineStr">
        <is>
          <t>Operations</t>
        </is>
      </c>
      <c r="F3195" s="5" t="inlineStr">
        <is>
          <t>L2</t>
        </is>
      </c>
      <c r="G3195" s="5" t="inlineStr">
        <is>
          <t>Operations L2</t>
        </is>
      </c>
      <c r="H3195" s="5" t="inlineStr">
        <is>
          <t>F</t>
        </is>
      </c>
      <c r="I3195" s="5" t="inlineStr">
        <is>
          <t>Fixed-term</t>
        </is>
      </c>
      <c r="J3195" s="5" t="inlineStr">
        <is>
          <t>Hybrid</t>
        </is>
      </c>
      <c r="K3195" s="5" t="n">
        <v>1</v>
      </c>
      <c r="L3195" s="5" t="n">
        <v>40</v>
      </c>
      <c r="M3195" s="5" t="n">
        <v>3</v>
      </c>
      <c r="N3195" s="41" t="n">
        <v>30350</v>
      </c>
      <c r="O3195" s="41" t="n">
        <v>0</v>
      </c>
      <c r="P3195" s="41" t="n">
        <v>0</v>
      </c>
      <c r="Q3195" s="41" t="n">
        <v>0</v>
      </c>
      <c r="R3195" s="41" t="n">
        <v>0</v>
      </c>
      <c r="S3195" s="28">
        <f>L3195*Settings!$C$7</f>
        <v/>
      </c>
      <c r="T3195" s="34">
        <f>O3195+P3195+Q3195+R3195</f>
        <v/>
      </c>
      <c r="U3195" s="34">
        <f>N3195+T3195</f>
        <v/>
      </c>
      <c r="V3195" s="33">
        <f>N3195/S3195</f>
        <v/>
      </c>
      <c r="W3195" s="33">
        <f>T3195/S3195</f>
        <v/>
      </c>
      <c r="X3195" s="33">
        <f>U3195/S3195</f>
        <v/>
      </c>
      <c r="Y3195" s="4">
        <f>IF(T3195&gt;0,1,0)</f>
        <v/>
      </c>
      <c r="Z3195" s="4">
        <f>INDEX('Job Evaluation'!$I$5:$I$40,MATCH(G3195,'Job Evaluation'!$A$5:$A$40,0))</f>
        <v/>
      </c>
      <c r="AA3195" s="4">
        <f>SUMPRODUCT(($C$2:$C$3444=C3195)*($X$2:$X$3444&lt;X3195))+SUMPRODUCT(($C$2:C3195=C3195)*($X$2:X3195=X3195))</f>
        <v/>
      </c>
      <c r="AB3195" s="4">
        <f>MIN(4,INT((AA3195-1)*4/COUNTIF($C$2:$C$3444,C3195))+1)</f>
        <v/>
      </c>
    </row>
    <row r="3196">
      <c r="A3196" s="5" t="inlineStr">
        <is>
          <t>W03715</t>
        </is>
      </c>
      <c r="B3196" s="5" t="inlineStr">
        <is>
          <t>IT · Milan</t>
        </is>
      </c>
      <c r="C3196" s="5" t="inlineStr">
        <is>
          <t>IT</t>
        </is>
      </c>
      <c r="D3196" s="5" t="inlineStr">
        <is>
          <t>Milan</t>
        </is>
      </c>
      <c r="E3196" s="5" t="inlineStr">
        <is>
          <t>Operations</t>
        </is>
      </c>
      <c r="F3196" s="5" t="inlineStr">
        <is>
          <t>L2</t>
        </is>
      </c>
      <c r="G3196" s="5" t="inlineStr">
        <is>
          <t>Operations L2</t>
        </is>
      </c>
      <c r="H3196" s="5" t="inlineStr">
        <is>
          <t>F</t>
        </is>
      </c>
      <c r="I3196" s="5" t="inlineStr">
        <is>
          <t>Permanent</t>
        </is>
      </c>
      <c r="J3196" s="5" t="inlineStr">
        <is>
          <t>Onsite</t>
        </is>
      </c>
      <c r="K3196" s="5" t="n">
        <v>1</v>
      </c>
      <c r="L3196" s="5" t="n">
        <v>40</v>
      </c>
      <c r="M3196" s="5" t="n">
        <v>4</v>
      </c>
      <c r="N3196" s="41" t="n">
        <v>27650</v>
      </c>
      <c r="O3196" s="41" t="n">
        <v>0</v>
      </c>
      <c r="P3196" s="41" t="n">
        <v>0</v>
      </c>
      <c r="Q3196" s="41" t="n">
        <v>1320</v>
      </c>
      <c r="R3196" s="41" t="n">
        <v>0</v>
      </c>
      <c r="S3196" s="28">
        <f>L3196*Settings!$C$7</f>
        <v/>
      </c>
      <c r="T3196" s="34">
        <f>O3196+P3196+Q3196+R3196</f>
        <v/>
      </c>
      <c r="U3196" s="34">
        <f>N3196+T3196</f>
        <v/>
      </c>
      <c r="V3196" s="33">
        <f>N3196/S3196</f>
        <v/>
      </c>
      <c r="W3196" s="33">
        <f>T3196/S3196</f>
        <v/>
      </c>
      <c r="X3196" s="33">
        <f>U3196/S3196</f>
        <v/>
      </c>
      <c r="Y3196" s="4">
        <f>IF(T3196&gt;0,1,0)</f>
        <v/>
      </c>
      <c r="Z3196" s="4">
        <f>INDEX('Job Evaluation'!$I$5:$I$40,MATCH(G3196,'Job Evaluation'!$A$5:$A$40,0))</f>
        <v/>
      </c>
      <c r="AA3196" s="4">
        <f>SUMPRODUCT(($C$2:$C$3444=C3196)*($X$2:$X$3444&lt;X3196))+SUMPRODUCT(($C$2:C3196=C3196)*($X$2:X3196=X3196))</f>
        <v/>
      </c>
      <c r="AB3196" s="4">
        <f>MIN(4,INT((AA3196-1)*4/COUNTIF($C$2:$C$3444,C3196))+1)</f>
        <v/>
      </c>
    </row>
    <row r="3197">
      <c r="A3197" s="5" t="inlineStr">
        <is>
          <t>W03716</t>
        </is>
      </c>
      <c r="B3197" s="5" t="inlineStr">
        <is>
          <t>DE · Munich</t>
        </is>
      </c>
      <c r="C3197" s="5" t="inlineStr">
        <is>
          <t>DE</t>
        </is>
      </c>
      <c r="D3197" s="5" t="inlineStr">
        <is>
          <t>Munich</t>
        </is>
      </c>
      <c r="E3197" s="5" t="inlineStr">
        <is>
          <t>Tech</t>
        </is>
      </c>
      <c r="F3197" s="5" t="inlineStr">
        <is>
          <t>L4</t>
        </is>
      </c>
      <c r="G3197" s="5" t="inlineStr">
        <is>
          <t>Tech L4</t>
        </is>
      </c>
      <c r="H3197" s="5" t="inlineStr">
        <is>
          <t>M</t>
        </is>
      </c>
      <c r="I3197" s="5" t="inlineStr">
        <is>
          <t>Permanent</t>
        </is>
      </c>
      <c r="J3197" s="5" t="inlineStr">
        <is>
          <t>Hybrid</t>
        </is>
      </c>
      <c r="K3197" s="5" t="n">
        <v>1</v>
      </c>
      <c r="L3197" s="5" t="n">
        <v>40</v>
      </c>
      <c r="M3197" s="5" t="n">
        <v>4</v>
      </c>
      <c r="N3197" s="41" t="n">
        <v>107500</v>
      </c>
      <c r="O3197" s="41" t="n">
        <v>10340</v>
      </c>
      <c r="P3197" s="41" t="n">
        <v>0</v>
      </c>
      <c r="Q3197" s="41" t="n">
        <v>0</v>
      </c>
      <c r="R3197" s="41" t="n">
        <v>0</v>
      </c>
      <c r="S3197" s="28">
        <f>L3197*Settings!$C$7</f>
        <v/>
      </c>
      <c r="T3197" s="34">
        <f>O3197+P3197+Q3197+R3197</f>
        <v/>
      </c>
      <c r="U3197" s="34">
        <f>N3197+T3197</f>
        <v/>
      </c>
      <c r="V3197" s="33">
        <f>N3197/S3197</f>
        <v/>
      </c>
      <c r="W3197" s="33">
        <f>T3197/S3197</f>
        <v/>
      </c>
      <c r="X3197" s="33">
        <f>U3197/S3197</f>
        <v/>
      </c>
      <c r="Y3197" s="4">
        <f>IF(T3197&gt;0,1,0)</f>
        <v/>
      </c>
      <c r="Z3197" s="4">
        <f>INDEX('Job Evaluation'!$I$5:$I$40,MATCH(G3197,'Job Evaluation'!$A$5:$A$40,0))</f>
        <v/>
      </c>
      <c r="AA3197" s="4">
        <f>SUMPRODUCT(($C$2:$C$3444=C3197)*($X$2:$X$3444&lt;X3197))+SUMPRODUCT(($C$2:C3197=C3197)*($X$2:X3197=X3197))</f>
        <v/>
      </c>
      <c r="AB3197" s="4">
        <f>MIN(4,INT((AA3197-1)*4/COUNTIF($C$2:$C$3444,C3197))+1)</f>
        <v/>
      </c>
    </row>
    <row r="3198">
      <c r="A3198" s="5" t="inlineStr">
        <is>
          <t>W03717</t>
        </is>
      </c>
      <c r="B3198" s="5" t="inlineStr">
        <is>
          <t>IT · Milan</t>
        </is>
      </c>
      <c r="C3198" s="5" t="inlineStr">
        <is>
          <t>IT</t>
        </is>
      </c>
      <c r="D3198" s="5" t="inlineStr">
        <is>
          <t>Milan</t>
        </is>
      </c>
      <c r="E3198" s="5" t="inlineStr">
        <is>
          <t>Finance</t>
        </is>
      </c>
      <c r="F3198" s="5" t="inlineStr">
        <is>
          <t>L3</t>
        </is>
      </c>
      <c r="G3198" s="5" t="inlineStr">
        <is>
          <t>Finance L3</t>
        </is>
      </c>
      <c r="H3198" s="5" t="inlineStr">
        <is>
          <t>F</t>
        </is>
      </c>
      <c r="I3198" s="5" t="inlineStr">
        <is>
          <t>Permanent</t>
        </is>
      </c>
      <c r="J3198" s="5" t="inlineStr">
        <is>
          <t>Onsite</t>
        </is>
      </c>
      <c r="K3198" s="5" t="n">
        <v>1</v>
      </c>
      <c r="L3198" s="5" t="n">
        <v>40</v>
      </c>
      <c r="M3198" s="5" t="n">
        <v>2</v>
      </c>
      <c r="N3198" s="41" t="n">
        <v>48000</v>
      </c>
      <c r="O3198" s="41" t="n">
        <v>1270</v>
      </c>
      <c r="P3198" s="41" t="n">
        <v>0</v>
      </c>
      <c r="Q3198" s="41" t="n">
        <v>0</v>
      </c>
      <c r="R3198" s="41" t="n">
        <v>0</v>
      </c>
      <c r="S3198" s="28">
        <f>L3198*Settings!$C$7</f>
        <v/>
      </c>
      <c r="T3198" s="34">
        <f>O3198+P3198+Q3198+R3198</f>
        <v/>
      </c>
      <c r="U3198" s="34">
        <f>N3198+T3198</f>
        <v/>
      </c>
      <c r="V3198" s="33">
        <f>N3198/S3198</f>
        <v/>
      </c>
      <c r="W3198" s="33">
        <f>T3198/S3198</f>
        <v/>
      </c>
      <c r="X3198" s="33">
        <f>U3198/S3198</f>
        <v/>
      </c>
      <c r="Y3198" s="4">
        <f>IF(T3198&gt;0,1,0)</f>
        <v/>
      </c>
      <c r="Z3198" s="4">
        <f>INDEX('Job Evaluation'!$I$5:$I$40,MATCH(G3198,'Job Evaluation'!$A$5:$A$40,0))</f>
        <v/>
      </c>
      <c r="AA3198" s="4">
        <f>SUMPRODUCT(($C$2:$C$3444=C3198)*($X$2:$X$3444&lt;X3198))+SUMPRODUCT(($C$2:C3198=C3198)*($X$2:X3198=X3198))</f>
        <v/>
      </c>
      <c r="AB3198" s="4">
        <f>MIN(4,INT((AA3198-1)*4/COUNTIF($C$2:$C$3444,C3198))+1)</f>
        <v/>
      </c>
    </row>
    <row r="3199">
      <c r="A3199" s="5" t="inlineStr">
        <is>
          <t>W03718</t>
        </is>
      </c>
      <c r="B3199" s="5" t="inlineStr">
        <is>
          <t>PL · Kraków</t>
        </is>
      </c>
      <c r="C3199" s="5" t="inlineStr">
        <is>
          <t>PL</t>
        </is>
      </c>
      <c r="D3199" s="5" t="inlineStr">
        <is>
          <t>Krakow</t>
        </is>
      </c>
      <c r="E3199" s="5" t="inlineStr">
        <is>
          <t>Sales</t>
        </is>
      </c>
      <c r="F3199" s="5" t="inlineStr">
        <is>
          <t>L1</t>
        </is>
      </c>
      <c r="G3199" s="5" t="inlineStr">
        <is>
          <t>Sales L1</t>
        </is>
      </c>
      <c r="H3199" s="5" t="inlineStr">
        <is>
          <t>F</t>
        </is>
      </c>
      <c r="I3199" s="5" t="inlineStr">
        <is>
          <t>Fixed-term</t>
        </is>
      </c>
      <c r="J3199" s="5" t="inlineStr">
        <is>
          <t>Hybrid</t>
        </is>
      </c>
      <c r="K3199" s="5" t="n">
        <v>1</v>
      </c>
      <c r="L3199" s="5" t="n">
        <v>40</v>
      </c>
      <c r="M3199" s="5" t="n">
        <v>3</v>
      </c>
      <c r="N3199" s="41" t="n">
        <v>25400</v>
      </c>
      <c r="O3199" s="41" t="n">
        <v>0</v>
      </c>
      <c r="P3199" s="41" t="n">
        <v>4690</v>
      </c>
      <c r="Q3199" s="41" t="n">
        <v>0</v>
      </c>
      <c r="R3199" s="41" t="n">
        <v>0</v>
      </c>
      <c r="S3199" s="28">
        <f>L3199*Settings!$C$7</f>
        <v/>
      </c>
      <c r="T3199" s="34">
        <f>O3199+P3199+Q3199+R3199</f>
        <v/>
      </c>
      <c r="U3199" s="34">
        <f>N3199+T3199</f>
        <v/>
      </c>
      <c r="V3199" s="33">
        <f>N3199/S3199</f>
        <v/>
      </c>
      <c r="W3199" s="33">
        <f>T3199/S3199</f>
        <v/>
      </c>
      <c r="X3199" s="33">
        <f>U3199/S3199</f>
        <v/>
      </c>
      <c r="Y3199" s="4">
        <f>IF(T3199&gt;0,1,0)</f>
        <v/>
      </c>
      <c r="Z3199" s="4">
        <f>INDEX('Job Evaluation'!$I$5:$I$40,MATCH(G3199,'Job Evaluation'!$A$5:$A$40,0))</f>
        <v/>
      </c>
      <c r="AA3199" s="4">
        <f>SUMPRODUCT(($C$2:$C$3444=C3199)*($X$2:$X$3444&lt;X3199))+SUMPRODUCT(($C$2:C3199=C3199)*($X$2:X3199=X3199))</f>
        <v/>
      </c>
      <c r="AB3199" s="4">
        <f>MIN(4,INT((AA3199-1)*4/COUNTIF($C$2:$C$3444,C3199))+1)</f>
        <v/>
      </c>
    </row>
    <row r="3200">
      <c r="A3200" s="5" t="inlineStr">
        <is>
          <t>W03719</t>
        </is>
      </c>
      <c r="B3200" s="5" t="inlineStr">
        <is>
          <t>IT · Milan</t>
        </is>
      </c>
      <c r="C3200" s="5" t="inlineStr">
        <is>
          <t>IT</t>
        </is>
      </c>
      <c r="D3200" s="5" t="inlineStr">
        <is>
          <t>Milan</t>
        </is>
      </c>
      <c r="E3200" s="5" t="inlineStr">
        <is>
          <t>Customer Service</t>
        </is>
      </c>
      <c r="F3200" s="5" t="inlineStr">
        <is>
          <t>L2</t>
        </is>
      </c>
      <c r="G3200" s="5" t="inlineStr">
        <is>
          <t>Customer Service L2</t>
        </is>
      </c>
      <c r="H3200" s="5" t="inlineStr">
        <is>
          <t>F</t>
        </is>
      </c>
      <c r="I3200" s="5" t="inlineStr">
        <is>
          <t>Permanent</t>
        </is>
      </c>
      <c r="J3200" s="5" t="inlineStr">
        <is>
          <t>Remote</t>
        </is>
      </c>
      <c r="K3200" s="5" t="n">
        <v>1</v>
      </c>
      <c r="L3200" s="5" t="n">
        <v>40</v>
      </c>
      <c r="M3200" s="5" t="n">
        <v>4</v>
      </c>
      <c r="N3200" s="41" t="n">
        <v>29800</v>
      </c>
      <c r="O3200" s="41" t="n">
        <v>0</v>
      </c>
      <c r="P3200" s="41" t="n">
        <v>0</v>
      </c>
      <c r="Q3200" s="41" t="n">
        <v>0</v>
      </c>
      <c r="R3200" s="41" t="n">
        <v>0</v>
      </c>
      <c r="S3200" s="28">
        <f>L3200*Settings!$C$7</f>
        <v/>
      </c>
      <c r="T3200" s="34">
        <f>O3200+P3200+Q3200+R3200</f>
        <v/>
      </c>
      <c r="U3200" s="34">
        <f>N3200+T3200</f>
        <v/>
      </c>
      <c r="V3200" s="33">
        <f>N3200/S3200</f>
        <v/>
      </c>
      <c r="W3200" s="33">
        <f>T3200/S3200</f>
        <v/>
      </c>
      <c r="X3200" s="33">
        <f>U3200/S3200</f>
        <v/>
      </c>
      <c r="Y3200" s="4">
        <f>IF(T3200&gt;0,1,0)</f>
        <v/>
      </c>
      <c r="Z3200" s="4">
        <f>INDEX('Job Evaluation'!$I$5:$I$40,MATCH(G3200,'Job Evaluation'!$A$5:$A$40,0))</f>
        <v/>
      </c>
      <c r="AA3200" s="4">
        <f>SUMPRODUCT(($C$2:$C$3444=C3200)*($X$2:$X$3444&lt;X3200))+SUMPRODUCT(($C$2:C3200=C3200)*($X$2:X3200=X3200))</f>
        <v/>
      </c>
      <c r="AB3200" s="4">
        <f>MIN(4,INT((AA3200-1)*4/COUNTIF($C$2:$C$3444,C3200))+1)</f>
        <v/>
      </c>
    </row>
    <row r="3201">
      <c r="A3201" s="5" t="inlineStr">
        <is>
          <t>W03720</t>
        </is>
      </c>
      <c r="B3201" s="5" t="inlineStr">
        <is>
          <t>IT · Milan</t>
        </is>
      </c>
      <c r="C3201" s="5" t="inlineStr">
        <is>
          <t>IT</t>
        </is>
      </c>
      <c r="D3201" s="5" t="inlineStr">
        <is>
          <t>Milan</t>
        </is>
      </c>
      <c r="E3201" s="5" t="inlineStr">
        <is>
          <t>Finance</t>
        </is>
      </c>
      <c r="F3201" s="5" t="inlineStr">
        <is>
          <t>L3</t>
        </is>
      </c>
      <c r="G3201" s="5" t="inlineStr">
        <is>
          <t>Finance L3</t>
        </is>
      </c>
      <c r="H3201" s="5" t="inlineStr">
        <is>
          <t>M</t>
        </is>
      </c>
      <c r="I3201" s="5" t="inlineStr">
        <is>
          <t>Permanent</t>
        </is>
      </c>
      <c r="J3201" s="5" t="inlineStr">
        <is>
          <t>Remote</t>
        </is>
      </c>
      <c r="K3201" s="5" t="n">
        <v>1</v>
      </c>
      <c r="L3201" s="5" t="n">
        <v>40</v>
      </c>
      <c r="M3201" s="5" t="n">
        <v>4</v>
      </c>
      <c r="N3201" s="41" t="n">
        <v>51250</v>
      </c>
      <c r="O3201" s="41" t="n">
        <v>2910</v>
      </c>
      <c r="P3201" s="41" t="n">
        <v>0</v>
      </c>
      <c r="Q3201" s="41" t="n">
        <v>0</v>
      </c>
      <c r="R3201" s="41" t="n">
        <v>0</v>
      </c>
      <c r="S3201" s="28">
        <f>L3201*Settings!$C$7</f>
        <v/>
      </c>
      <c r="T3201" s="34">
        <f>O3201+P3201+Q3201+R3201</f>
        <v/>
      </c>
      <c r="U3201" s="34">
        <f>N3201+T3201</f>
        <v/>
      </c>
      <c r="V3201" s="33">
        <f>N3201/S3201</f>
        <v/>
      </c>
      <c r="W3201" s="33">
        <f>T3201/S3201</f>
        <v/>
      </c>
      <c r="X3201" s="33">
        <f>U3201/S3201</f>
        <v/>
      </c>
      <c r="Y3201" s="4">
        <f>IF(T3201&gt;0,1,0)</f>
        <v/>
      </c>
      <c r="Z3201" s="4">
        <f>INDEX('Job Evaluation'!$I$5:$I$40,MATCH(G3201,'Job Evaluation'!$A$5:$A$40,0))</f>
        <v/>
      </c>
      <c r="AA3201" s="4">
        <f>SUMPRODUCT(($C$2:$C$3444=C3201)*($X$2:$X$3444&lt;X3201))+SUMPRODUCT(($C$2:C3201=C3201)*($X$2:X3201=X3201))</f>
        <v/>
      </c>
      <c r="AB3201" s="4">
        <f>MIN(4,INT((AA3201-1)*4/COUNTIF($C$2:$C$3444,C3201))+1)</f>
        <v/>
      </c>
    </row>
    <row r="3202">
      <c r="A3202" s="5" t="inlineStr">
        <is>
          <t>W03721</t>
        </is>
      </c>
      <c r="B3202" s="5" t="inlineStr">
        <is>
          <t>PL · Kraków</t>
        </is>
      </c>
      <c r="C3202" s="5" t="inlineStr">
        <is>
          <t>PL</t>
        </is>
      </c>
      <c r="D3202" s="5" t="inlineStr">
        <is>
          <t>Krakow</t>
        </is>
      </c>
      <c r="E3202" s="5" t="inlineStr">
        <is>
          <t>Customer Service</t>
        </is>
      </c>
      <c r="F3202" s="5" t="inlineStr">
        <is>
          <t>L4</t>
        </is>
      </c>
      <c r="G3202" s="5" t="inlineStr">
        <is>
          <t>Customer Service L4</t>
        </is>
      </c>
      <c r="H3202" s="5" t="inlineStr">
        <is>
          <t>F</t>
        </is>
      </c>
      <c r="I3202" s="5" t="inlineStr">
        <is>
          <t>Permanent</t>
        </is>
      </c>
      <c r="J3202" s="5" t="inlineStr">
        <is>
          <t>Hybrid</t>
        </is>
      </c>
      <c r="K3202" s="5" t="n">
        <v>0.8</v>
      </c>
      <c r="L3202" s="5" t="n">
        <v>32</v>
      </c>
      <c r="M3202" s="5" t="n">
        <v>2</v>
      </c>
      <c r="N3202" s="41" t="n">
        <v>30840</v>
      </c>
      <c r="O3202" s="41" t="n">
        <v>1120</v>
      </c>
      <c r="P3202" s="41" t="n">
        <v>0</v>
      </c>
      <c r="Q3202" s="41" t="n">
        <v>0</v>
      </c>
      <c r="R3202" s="41" t="n">
        <v>0</v>
      </c>
      <c r="S3202" s="28">
        <f>L3202*Settings!$C$7</f>
        <v/>
      </c>
      <c r="T3202" s="34">
        <f>O3202+P3202+Q3202+R3202</f>
        <v/>
      </c>
      <c r="U3202" s="34">
        <f>N3202+T3202</f>
        <v/>
      </c>
      <c r="V3202" s="33">
        <f>N3202/S3202</f>
        <v/>
      </c>
      <c r="W3202" s="33">
        <f>T3202/S3202</f>
        <v/>
      </c>
      <c r="X3202" s="33">
        <f>U3202/S3202</f>
        <v/>
      </c>
      <c r="Y3202" s="4">
        <f>IF(T3202&gt;0,1,0)</f>
        <v/>
      </c>
      <c r="Z3202" s="4">
        <f>INDEX('Job Evaluation'!$I$5:$I$40,MATCH(G3202,'Job Evaluation'!$A$5:$A$40,0))</f>
        <v/>
      </c>
      <c r="AA3202" s="4">
        <f>SUMPRODUCT(($C$2:$C$3444=C3202)*($X$2:$X$3444&lt;X3202))+SUMPRODUCT(($C$2:C3202=C3202)*($X$2:X3202=X3202))</f>
        <v/>
      </c>
      <c r="AB3202" s="4">
        <f>MIN(4,INT((AA3202-1)*4/COUNTIF($C$2:$C$3444,C3202))+1)</f>
        <v/>
      </c>
    </row>
    <row r="3203">
      <c r="A3203" s="5" t="inlineStr">
        <is>
          <t>W03722</t>
        </is>
      </c>
      <c r="B3203" s="5" t="inlineStr">
        <is>
          <t>PL · Kraków</t>
        </is>
      </c>
      <c r="C3203" s="5" t="inlineStr">
        <is>
          <t>PL</t>
        </is>
      </c>
      <c r="D3203" s="5" t="inlineStr">
        <is>
          <t>Krakow</t>
        </is>
      </c>
      <c r="E3203" s="5" t="inlineStr">
        <is>
          <t>Operations</t>
        </is>
      </c>
      <c r="F3203" s="5" t="inlineStr">
        <is>
          <t>L1</t>
        </is>
      </c>
      <c r="G3203" s="5" t="inlineStr">
        <is>
          <t>Operations L1</t>
        </is>
      </c>
      <c r="H3203" s="5" t="inlineStr">
        <is>
          <t>M</t>
        </is>
      </c>
      <c r="I3203" s="5" t="inlineStr">
        <is>
          <t>Permanent</t>
        </is>
      </c>
      <c r="J3203" s="5" t="inlineStr">
        <is>
          <t>Onsite</t>
        </is>
      </c>
      <c r="K3203" s="5" t="n">
        <v>1</v>
      </c>
      <c r="L3203" s="5" t="n">
        <v>40</v>
      </c>
      <c r="M3203" s="5" t="n">
        <v>3</v>
      </c>
      <c r="N3203" s="41" t="n">
        <v>21850</v>
      </c>
      <c r="O3203" s="41" t="n">
        <v>0</v>
      </c>
      <c r="P3203" s="41" t="n">
        <v>0</v>
      </c>
      <c r="Q3203" s="41" t="n">
        <v>840</v>
      </c>
      <c r="R3203" s="41" t="n">
        <v>0</v>
      </c>
      <c r="S3203" s="28">
        <f>L3203*Settings!$C$7</f>
        <v/>
      </c>
      <c r="T3203" s="34">
        <f>O3203+P3203+Q3203+R3203</f>
        <v/>
      </c>
      <c r="U3203" s="34">
        <f>N3203+T3203</f>
        <v/>
      </c>
      <c r="V3203" s="33">
        <f>N3203/S3203</f>
        <v/>
      </c>
      <c r="W3203" s="33">
        <f>T3203/S3203</f>
        <v/>
      </c>
      <c r="X3203" s="33">
        <f>U3203/S3203</f>
        <v/>
      </c>
      <c r="Y3203" s="4">
        <f>IF(T3203&gt;0,1,0)</f>
        <v/>
      </c>
      <c r="Z3203" s="4">
        <f>INDEX('Job Evaluation'!$I$5:$I$40,MATCH(G3203,'Job Evaluation'!$A$5:$A$40,0))</f>
        <v/>
      </c>
      <c r="AA3203" s="4">
        <f>SUMPRODUCT(($C$2:$C$3444=C3203)*($X$2:$X$3444&lt;X3203))+SUMPRODUCT(($C$2:C3203=C3203)*($X$2:X3203=X3203))</f>
        <v/>
      </c>
      <c r="AB3203" s="4">
        <f>MIN(4,INT((AA3203-1)*4/COUNTIF($C$2:$C$3444,C3203))+1)</f>
        <v/>
      </c>
    </row>
    <row r="3204">
      <c r="A3204" s="5" t="inlineStr">
        <is>
          <t>W03723</t>
        </is>
      </c>
      <c r="B3204" s="5" t="inlineStr">
        <is>
          <t>PL · Kraków</t>
        </is>
      </c>
      <c r="C3204" s="5" t="inlineStr">
        <is>
          <t>PL</t>
        </is>
      </c>
      <c r="D3204" s="5" t="inlineStr">
        <is>
          <t>Krakow</t>
        </is>
      </c>
      <c r="E3204" s="5" t="inlineStr">
        <is>
          <t>Tech</t>
        </is>
      </c>
      <c r="F3204" s="5" t="inlineStr">
        <is>
          <t>L2</t>
        </is>
      </c>
      <c r="G3204" s="5" t="inlineStr">
        <is>
          <t>Tech L2</t>
        </is>
      </c>
      <c r="H3204" s="5" t="inlineStr">
        <is>
          <t>M</t>
        </is>
      </c>
      <c r="I3204" s="5" t="inlineStr">
        <is>
          <t>Permanent</t>
        </is>
      </c>
      <c r="J3204" s="5" t="inlineStr">
        <is>
          <t>Hybrid</t>
        </is>
      </c>
      <c r="K3204" s="5" t="n">
        <v>1</v>
      </c>
      <c r="L3204" s="5" t="n">
        <v>40</v>
      </c>
      <c r="M3204" s="5" t="n">
        <v>3</v>
      </c>
      <c r="N3204" s="41" t="n">
        <v>30900</v>
      </c>
      <c r="O3204" s="41" t="n">
        <v>0</v>
      </c>
      <c r="P3204" s="41" t="n">
        <v>0</v>
      </c>
      <c r="Q3204" s="41" t="n">
        <v>0</v>
      </c>
      <c r="R3204" s="41" t="n">
        <v>0</v>
      </c>
      <c r="S3204" s="28">
        <f>L3204*Settings!$C$7</f>
        <v/>
      </c>
      <c r="T3204" s="34">
        <f>O3204+P3204+Q3204+R3204</f>
        <v/>
      </c>
      <c r="U3204" s="34">
        <f>N3204+T3204</f>
        <v/>
      </c>
      <c r="V3204" s="33">
        <f>N3204/S3204</f>
        <v/>
      </c>
      <c r="W3204" s="33">
        <f>T3204/S3204</f>
        <v/>
      </c>
      <c r="X3204" s="33">
        <f>U3204/S3204</f>
        <v/>
      </c>
      <c r="Y3204" s="4">
        <f>IF(T3204&gt;0,1,0)</f>
        <v/>
      </c>
      <c r="Z3204" s="4">
        <f>INDEX('Job Evaluation'!$I$5:$I$40,MATCH(G3204,'Job Evaluation'!$A$5:$A$40,0))</f>
        <v/>
      </c>
      <c r="AA3204" s="4">
        <f>SUMPRODUCT(($C$2:$C$3444=C3204)*($X$2:$X$3444&lt;X3204))+SUMPRODUCT(($C$2:C3204=C3204)*($X$2:X3204=X3204))</f>
        <v/>
      </c>
      <c r="AB3204" s="4">
        <f>MIN(4,INT((AA3204-1)*4/COUNTIF($C$2:$C$3444,C3204))+1)</f>
        <v/>
      </c>
    </row>
    <row r="3205">
      <c r="A3205" s="5" t="inlineStr">
        <is>
          <t>W03725</t>
        </is>
      </c>
      <c r="B3205" s="5" t="inlineStr">
        <is>
          <t>PL · Kraków</t>
        </is>
      </c>
      <c r="C3205" s="5" t="inlineStr">
        <is>
          <t>PL</t>
        </is>
      </c>
      <c r="D3205" s="5" t="inlineStr">
        <is>
          <t>Krakow</t>
        </is>
      </c>
      <c r="E3205" s="5" t="inlineStr">
        <is>
          <t>Tech</t>
        </is>
      </c>
      <c r="F3205" s="5" t="inlineStr">
        <is>
          <t>L3</t>
        </is>
      </c>
      <c r="G3205" s="5" t="inlineStr">
        <is>
          <t>Tech L3</t>
        </is>
      </c>
      <c r="H3205" s="5" t="inlineStr">
        <is>
          <t>M</t>
        </is>
      </c>
      <c r="I3205" s="5" t="inlineStr">
        <is>
          <t>Permanent</t>
        </is>
      </c>
      <c r="J3205" s="5" t="inlineStr">
        <is>
          <t>Remote</t>
        </is>
      </c>
      <c r="K3205" s="5" t="n">
        <v>0.8</v>
      </c>
      <c r="L3205" s="5" t="n">
        <v>32</v>
      </c>
      <c r="M3205" s="5" t="n">
        <v>4</v>
      </c>
      <c r="N3205" s="41" t="n">
        <v>32240</v>
      </c>
      <c r="O3205" s="41" t="n">
        <v>1940</v>
      </c>
      <c r="P3205" s="41" t="n">
        <v>0</v>
      </c>
      <c r="Q3205" s="41" t="n">
        <v>0</v>
      </c>
      <c r="R3205" s="41" t="n">
        <v>0</v>
      </c>
      <c r="S3205" s="28">
        <f>L3205*Settings!$C$7</f>
        <v/>
      </c>
      <c r="T3205" s="34">
        <f>O3205+P3205+Q3205+R3205</f>
        <v/>
      </c>
      <c r="U3205" s="34">
        <f>N3205+T3205</f>
        <v/>
      </c>
      <c r="V3205" s="33">
        <f>N3205/S3205</f>
        <v/>
      </c>
      <c r="W3205" s="33">
        <f>T3205/S3205</f>
        <v/>
      </c>
      <c r="X3205" s="33">
        <f>U3205/S3205</f>
        <v/>
      </c>
      <c r="Y3205" s="4">
        <f>IF(T3205&gt;0,1,0)</f>
        <v/>
      </c>
      <c r="Z3205" s="4">
        <f>INDEX('Job Evaluation'!$I$5:$I$40,MATCH(G3205,'Job Evaluation'!$A$5:$A$40,0))</f>
        <v/>
      </c>
      <c r="AA3205" s="4">
        <f>SUMPRODUCT(($C$2:$C$3444=C3205)*($X$2:$X$3444&lt;X3205))+SUMPRODUCT(($C$2:C3205=C3205)*($X$2:X3205=X3205))</f>
        <v/>
      </c>
      <c r="AB3205" s="4">
        <f>MIN(4,INT((AA3205-1)*4/COUNTIF($C$2:$C$3444,C3205))+1)</f>
        <v/>
      </c>
    </row>
    <row r="3206">
      <c r="A3206" s="5" t="inlineStr">
        <is>
          <t>W03727</t>
        </is>
      </c>
      <c r="B3206" s="5" t="inlineStr">
        <is>
          <t>PL · Kraków</t>
        </is>
      </c>
      <c r="C3206" s="5" t="inlineStr">
        <is>
          <t>PL</t>
        </is>
      </c>
      <c r="D3206" s="5" t="inlineStr">
        <is>
          <t>Krakow</t>
        </is>
      </c>
      <c r="E3206" s="5" t="inlineStr">
        <is>
          <t>Finance</t>
        </is>
      </c>
      <c r="F3206" s="5" t="inlineStr">
        <is>
          <t>L5</t>
        </is>
      </c>
      <c r="G3206" s="5" t="inlineStr">
        <is>
          <t>Finance L5</t>
        </is>
      </c>
      <c r="H3206" s="5" t="inlineStr">
        <is>
          <t>M</t>
        </is>
      </c>
      <c r="I3206" s="5" t="inlineStr">
        <is>
          <t>Permanent</t>
        </is>
      </c>
      <c r="J3206" s="5" t="inlineStr">
        <is>
          <t>Onsite</t>
        </is>
      </c>
      <c r="K3206" s="5" t="n">
        <v>1</v>
      </c>
      <c r="L3206" s="5" t="n">
        <v>40</v>
      </c>
      <c r="M3206" s="5" t="n">
        <v>4</v>
      </c>
      <c r="N3206" s="41" t="n">
        <v>69950</v>
      </c>
      <c r="O3206" s="41" t="n">
        <v>10330</v>
      </c>
      <c r="P3206" s="41" t="n">
        <v>0</v>
      </c>
      <c r="Q3206" s="41" t="n">
        <v>0</v>
      </c>
      <c r="R3206" s="41" t="n">
        <v>4200</v>
      </c>
      <c r="S3206" s="28">
        <f>L3206*Settings!$C$7</f>
        <v/>
      </c>
      <c r="T3206" s="34">
        <f>O3206+P3206+Q3206+R3206</f>
        <v/>
      </c>
      <c r="U3206" s="34">
        <f>N3206+T3206</f>
        <v/>
      </c>
      <c r="V3206" s="33">
        <f>N3206/S3206</f>
        <v/>
      </c>
      <c r="W3206" s="33">
        <f>T3206/S3206</f>
        <v/>
      </c>
      <c r="X3206" s="33">
        <f>U3206/S3206</f>
        <v/>
      </c>
      <c r="Y3206" s="4">
        <f>IF(T3206&gt;0,1,0)</f>
        <v/>
      </c>
      <c r="Z3206" s="4">
        <f>INDEX('Job Evaluation'!$I$5:$I$40,MATCH(G3206,'Job Evaluation'!$A$5:$A$40,0))</f>
        <v/>
      </c>
      <c r="AA3206" s="4">
        <f>SUMPRODUCT(($C$2:$C$3444=C3206)*($X$2:$X$3444&lt;X3206))+SUMPRODUCT(($C$2:C3206=C3206)*($X$2:X3206=X3206))</f>
        <v/>
      </c>
      <c r="AB3206" s="4">
        <f>MIN(4,INT((AA3206-1)*4/COUNTIF($C$2:$C$3444,C3206))+1)</f>
        <v/>
      </c>
    </row>
    <row r="3207">
      <c r="A3207" s="5" t="inlineStr">
        <is>
          <t>W03729</t>
        </is>
      </c>
      <c r="B3207" s="5" t="inlineStr">
        <is>
          <t>PL · Kraków</t>
        </is>
      </c>
      <c r="C3207" s="5" t="inlineStr">
        <is>
          <t>PL</t>
        </is>
      </c>
      <c r="D3207" s="5" t="inlineStr">
        <is>
          <t>Krakow</t>
        </is>
      </c>
      <c r="E3207" s="5" t="inlineStr">
        <is>
          <t>Operations</t>
        </is>
      </c>
      <c r="F3207" s="5" t="inlineStr">
        <is>
          <t>L3</t>
        </is>
      </c>
      <c r="G3207" s="5" t="inlineStr">
        <is>
          <t>Operations L3</t>
        </is>
      </c>
      <c r="H3207" s="5" t="inlineStr">
        <is>
          <t>M</t>
        </is>
      </c>
      <c r="I3207" s="5" t="inlineStr">
        <is>
          <t>Permanent</t>
        </is>
      </c>
      <c r="J3207" s="5" t="inlineStr">
        <is>
          <t>Onsite</t>
        </is>
      </c>
      <c r="K3207" s="5" t="n">
        <v>1</v>
      </c>
      <c r="L3207" s="5" t="n">
        <v>40</v>
      </c>
      <c r="M3207" s="5" t="n">
        <v>3</v>
      </c>
      <c r="N3207" s="41" t="n">
        <v>38500</v>
      </c>
      <c r="O3207" s="41" t="n">
        <v>1930</v>
      </c>
      <c r="P3207" s="41" t="n">
        <v>0</v>
      </c>
      <c r="Q3207" s="41" t="n">
        <v>840</v>
      </c>
      <c r="R3207" s="41" t="n">
        <v>0</v>
      </c>
      <c r="S3207" s="28">
        <f>L3207*Settings!$C$7</f>
        <v/>
      </c>
      <c r="T3207" s="34">
        <f>O3207+P3207+Q3207+R3207</f>
        <v/>
      </c>
      <c r="U3207" s="34">
        <f>N3207+T3207</f>
        <v/>
      </c>
      <c r="V3207" s="33">
        <f>N3207/S3207</f>
        <v/>
      </c>
      <c r="W3207" s="33">
        <f>T3207/S3207</f>
        <v/>
      </c>
      <c r="X3207" s="33">
        <f>U3207/S3207</f>
        <v/>
      </c>
      <c r="Y3207" s="4">
        <f>IF(T3207&gt;0,1,0)</f>
        <v/>
      </c>
      <c r="Z3207" s="4">
        <f>INDEX('Job Evaluation'!$I$5:$I$40,MATCH(G3207,'Job Evaluation'!$A$5:$A$40,0))</f>
        <v/>
      </c>
      <c r="AA3207" s="4">
        <f>SUMPRODUCT(($C$2:$C$3444=C3207)*($X$2:$X$3444&lt;X3207))+SUMPRODUCT(($C$2:C3207=C3207)*($X$2:X3207=X3207))</f>
        <v/>
      </c>
      <c r="AB3207" s="4">
        <f>MIN(4,INT((AA3207-1)*4/COUNTIF($C$2:$C$3444,C3207))+1)</f>
        <v/>
      </c>
    </row>
    <row r="3208">
      <c r="A3208" s="5" t="inlineStr">
        <is>
          <t>W03730</t>
        </is>
      </c>
      <c r="B3208" s="5" t="inlineStr">
        <is>
          <t>PL · Kraków</t>
        </is>
      </c>
      <c r="C3208" s="5" t="inlineStr">
        <is>
          <t>PL</t>
        </is>
      </c>
      <c r="D3208" s="5" t="inlineStr">
        <is>
          <t>Krakow</t>
        </is>
      </c>
      <c r="E3208" s="5" t="inlineStr">
        <is>
          <t>Operations</t>
        </is>
      </c>
      <c r="F3208" s="5" t="inlineStr">
        <is>
          <t>L2</t>
        </is>
      </c>
      <c r="G3208" s="5" t="inlineStr">
        <is>
          <t>Operations L2</t>
        </is>
      </c>
      <c r="H3208" s="5" t="inlineStr">
        <is>
          <t>M</t>
        </is>
      </c>
      <c r="I3208" s="5" t="inlineStr">
        <is>
          <t>Permanent</t>
        </is>
      </c>
      <c r="J3208" s="5" t="inlineStr">
        <is>
          <t>Onsite</t>
        </is>
      </c>
      <c r="K3208" s="5" t="n">
        <v>1</v>
      </c>
      <c r="L3208" s="5" t="n">
        <v>40</v>
      </c>
      <c r="M3208" s="5" t="n">
        <v>3</v>
      </c>
      <c r="N3208" s="41" t="n">
        <v>26700</v>
      </c>
      <c r="O3208" s="41" t="n">
        <v>0</v>
      </c>
      <c r="P3208" s="41" t="n">
        <v>0</v>
      </c>
      <c r="Q3208" s="41" t="n">
        <v>840</v>
      </c>
      <c r="R3208" s="41" t="n">
        <v>0</v>
      </c>
      <c r="S3208" s="28">
        <f>L3208*Settings!$C$7</f>
        <v/>
      </c>
      <c r="T3208" s="34">
        <f>O3208+P3208+Q3208+R3208</f>
        <v/>
      </c>
      <c r="U3208" s="34">
        <f>N3208+T3208</f>
        <v/>
      </c>
      <c r="V3208" s="33">
        <f>N3208/S3208</f>
        <v/>
      </c>
      <c r="W3208" s="33">
        <f>T3208/S3208</f>
        <v/>
      </c>
      <c r="X3208" s="33">
        <f>U3208/S3208</f>
        <v/>
      </c>
      <c r="Y3208" s="4">
        <f>IF(T3208&gt;0,1,0)</f>
        <v/>
      </c>
      <c r="Z3208" s="4">
        <f>INDEX('Job Evaluation'!$I$5:$I$40,MATCH(G3208,'Job Evaluation'!$A$5:$A$40,0))</f>
        <v/>
      </c>
      <c r="AA3208" s="4">
        <f>SUMPRODUCT(($C$2:$C$3444=C3208)*($X$2:$X$3444&lt;X3208))+SUMPRODUCT(($C$2:C3208=C3208)*($X$2:X3208=X3208))</f>
        <v/>
      </c>
      <c r="AB3208" s="4">
        <f>MIN(4,INT((AA3208-1)*4/COUNTIF($C$2:$C$3444,C3208))+1)</f>
        <v/>
      </c>
    </row>
    <row r="3209">
      <c r="A3209" s="5" t="inlineStr">
        <is>
          <t>W03733</t>
        </is>
      </c>
      <c r="B3209" s="5" t="inlineStr">
        <is>
          <t>DE · Munich</t>
        </is>
      </c>
      <c r="C3209" s="5" t="inlineStr">
        <is>
          <t>DE</t>
        </is>
      </c>
      <c r="D3209" s="5" t="inlineStr">
        <is>
          <t>Munich</t>
        </is>
      </c>
      <c r="E3209" s="5" t="inlineStr">
        <is>
          <t>Tech</t>
        </is>
      </c>
      <c r="F3209" s="5" t="inlineStr">
        <is>
          <t>L3</t>
        </is>
      </c>
      <c r="G3209" s="5" t="inlineStr">
        <is>
          <t>Tech L3</t>
        </is>
      </c>
      <c r="H3209" s="5" t="inlineStr">
        <is>
          <t>F</t>
        </is>
      </c>
      <c r="I3209" s="5" t="inlineStr">
        <is>
          <t>Permanent</t>
        </is>
      </c>
      <c r="J3209" s="5" t="inlineStr">
        <is>
          <t>Hybrid</t>
        </is>
      </c>
      <c r="K3209" s="5" t="n">
        <v>1</v>
      </c>
      <c r="L3209" s="5" t="n">
        <v>40</v>
      </c>
      <c r="M3209" s="5" t="n">
        <v>3</v>
      </c>
      <c r="N3209" s="41" t="n">
        <v>82150</v>
      </c>
      <c r="O3209" s="41" t="n">
        <v>4030</v>
      </c>
      <c r="P3209" s="41" t="n">
        <v>0</v>
      </c>
      <c r="Q3209" s="41" t="n">
        <v>0</v>
      </c>
      <c r="R3209" s="41" t="n">
        <v>0</v>
      </c>
      <c r="S3209" s="28">
        <f>L3209*Settings!$C$7</f>
        <v/>
      </c>
      <c r="T3209" s="34">
        <f>O3209+P3209+Q3209+R3209</f>
        <v/>
      </c>
      <c r="U3209" s="34">
        <f>N3209+T3209</f>
        <v/>
      </c>
      <c r="V3209" s="33">
        <f>N3209/S3209</f>
        <v/>
      </c>
      <c r="W3209" s="33">
        <f>T3209/S3209</f>
        <v/>
      </c>
      <c r="X3209" s="33">
        <f>U3209/S3209</f>
        <v/>
      </c>
      <c r="Y3209" s="4">
        <f>IF(T3209&gt;0,1,0)</f>
        <v/>
      </c>
      <c r="Z3209" s="4">
        <f>INDEX('Job Evaluation'!$I$5:$I$40,MATCH(G3209,'Job Evaluation'!$A$5:$A$40,0))</f>
        <v/>
      </c>
      <c r="AA3209" s="4">
        <f>SUMPRODUCT(($C$2:$C$3444=C3209)*($X$2:$X$3444&lt;X3209))+SUMPRODUCT(($C$2:C3209=C3209)*($X$2:X3209=X3209))</f>
        <v/>
      </c>
      <c r="AB3209" s="4">
        <f>MIN(4,INT((AA3209-1)*4/COUNTIF($C$2:$C$3444,C3209))+1)</f>
        <v/>
      </c>
    </row>
    <row r="3210">
      <c r="A3210" s="5" t="inlineStr">
        <is>
          <t>W03734</t>
        </is>
      </c>
      <c r="B3210" s="5" t="inlineStr">
        <is>
          <t>IT · Milan</t>
        </is>
      </c>
      <c r="C3210" s="5" t="inlineStr">
        <is>
          <t>IT</t>
        </is>
      </c>
      <c r="D3210" s="5" t="inlineStr">
        <is>
          <t>Milan</t>
        </is>
      </c>
      <c r="E3210" s="5" t="inlineStr">
        <is>
          <t>Tech</t>
        </is>
      </c>
      <c r="F3210" s="5" t="inlineStr">
        <is>
          <t>L2</t>
        </is>
      </c>
      <c r="G3210" s="5" t="inlineStr">
        <is>
          <t>Tech L2</t>
        </is>
      </c>
      <c r="H3210" s="5" t="inlineStr">
        <is>
          <t>M</t>
        </is>
      </c>
      <c r="I3210" s="5" t="inlineStr">
        <is>
          <t>Permanent</t>
        </is>
      </c>
      <c r="J3210" s="5" t="inlineStr">
        <is>
          <t>Remote</t>
        </is>
      </c>
      <c r="K3210" s="5" t="n">
        <v>1</v>
      </c>
      <c r="L3210" s="5" t="n">
        <v>40</v>
      </c>
      <c r="M3210" s="5" t="n">
        <v>3</v>
      </c>
      <c r="N3210" s="41" t="n">
        <v>43650</v>
      </c>
      <c r="O3210" s="41" t="n">
        <v>0</v>
      </c>
      <c r="P3210" s="41" t="n">
        <v>0</v>
      </c>
      <c r="Q3210" s="41" t="n">
        <v>0</v>
      </c>
      <c r="R3210" s="41" t="n">
        <v>0</v>
      </c>
      <c r="S3210" s="28">
        <f>L3210*Settings!$C$7</f>
        <v/>
      </c>
      <c r="T3210" s="34">
        <f>O3210+P3210+Q3210+R3210</f>
        <v/>
      </c>
      <c r="U3210" s="34">
        <f>N3210+T3210</f>
        <v/>
      </c>
      <c r="V3210" s="33">
        <f>N3210/S3210</f>
        <v/>
      </c>
      <c r="W3210" s="33">
        <f>T3210/S3210</f>
        <v/>
      </c>
      <c r="X3210" s="33">
        <f>U3210/S3210</f>
        <v/>
      </c>
      <c r="Y3210" s="4">
        <f>IF(T3210&gt;0,1,0)</f>
        <v/>
      </c>
      <c r="Z3210" s="4">
        <f>INDEX('Job Evaluation'!$I$5:$I$40,MATCH(G3210,'Job Evaluation'!$A$5:$A$40,0))</f>
        <v/>
      </c>
      <c r="AA3210" s="4">
        <f>SUMPRODUCT(($C$2:$C$3444=C3210)*($X$2:$X$3444&lt;X3210))+SUMPRODUCT(($C$2:C3210=C3210)*($X$2:X3210=X3210))</f>
        <v/>
      </c>
      <c r="AB3210" s="4">
        <f>MIN(4,INT((AA3210-1)*4/COUNTIF($C$2:$C$3444,C3210))+1)</f>
        <v/>
      </c>
    </row>
    <row r="3211">
      <c r="A3211" s="5" t="inlineStr">
        <is>
          <t>W03735</t>
        </is>
      </c>
      <c r="B3211" s="5" t="inlineStr">
        <is>
          <t>ES · Barcelona</t>
        </is>
      </c>
      <c r="C3211" s="5" t="inlineStr">
        <is>
          <t>ES</t>
        </is>
      </c>
      <c r="D3211" s="5" t="inlineStr">
        <is>
          <t>Barcelona</t>
        </is>
      </c>
      <c r="E3211" s="5" t="inlineStr">
        <is>
          <t>Tech</t>
        </is>
      </c>
      <c r="F3211" s="5" t="inlineStr">
        <is>
          <t>L3</t>
        </is>
      </c>
      <c r="G3211" s="5" t="inlineStr">
        <is>
          <t>Tech L3</t>
        </is>
      </c>
      <c r="H3211" s="5" t="inlineStr">
        <is>
          <t>M</t>
        </is>
      </c>
      <c r="I3211" s="5" t="inlineStr">
        <is>
          <t>Permanent</t>
        </is>
      </c>
      <c r="J3211" s="5" t="inlineStr">
        <is>
          <t>Hybrid</t>
        </is>
      </c>
      <c r="K3211" s="5" t="n">
        <v>0.8</v>
      </c>
      <c r="L3211" s="5" t="n">
        <v>32</v>
      </c>
      <c r="M3211" s="5" t="n">
        <v>3</v>
      </c>
      <c r="N3211" s="41" t="n">
        <v>39120</v>
      </c>
      <c r="O3211" s="41" t="n">
        <v>1910</v>
      </c>
      <c r="P3211" s="41" t="n">
        <v>0</v>
      </c>
      <c r="Q3211" s="41" t="n">
        <v>0</v>
      </c>
      <c r="R3211" s="41" t="n">
        <v>0</v>
      </c>
      <c r="S3211" s="28">
        <f>L3211*Settings!$C$7</f>
        <v/>
      </c>
      <c r="T3211" s="34">
        <f>O3211+P3211+Q3211+R3211</f>
        <v/>
      </c>
      <c r="U3211" s="34">
        <f>N3211+T3211</f>
        <v/>
      </c>
      <c r="V3211" s="33">
        <f>N3211/S3211</f>
        <v/>
      </c>
      <c r="W3211" s="33">
        <f>T3211/S3211</f>
        <v/>
      </c>
      <c r="X3211" s="33">
        <f>U3211/S3211</f>
        <v/>
      </c>
      <c r="Y3211" s="4">
        <f>IF(T3211&gt;0,1,0)</f>
        <v/>
      </c>
      <c r="Z3211" s="4">
        <f>INDEX('Job Evaluation'!$I$5:$I$40,MATCH(G3211,'Job Evaluation'!$A$5:$A$40,0))</f>
        <v/>
      </c>
      <c r="AA3211" s="4">
        <f>SUMPRODUCT(($C$2:$C$3444=C3211)*($X$2:$X$3444&lt;X3211))+SUMPRODUCT(($C$2:C3211=C3211)*($X$2:X3211=X3211))</f>
        <v/>
      </c>
      <c r="AB3211" s="4">
        <f>MIN(4,INT((AA3211-1)*4/COUNTIF($C$2:$C$3444,C3211))+1)</f>
        <v/>
      </c>
    </row>
    <row r="3212">
      <c r="A3212" s="5" t="inlineStr">
        <is>
          <t>W03736</t>
        </is>
      </c>
      <c r="B3212" s="5" t="inlineStr">
        <is>
          <t>PL · Kraków</t>
        </is>
      </c>
      <c r="C3212" s="5" t="inlineStr">
        <is>
          <t>PL</t>
        </is>
      </c>
      <c r="D3212" s="5" t="inlineStr">
        <is>
          <t>Krakow</t>
        </is>
      </c>
      <c r="E3212" s="5" t="inlineStr">
        <is>
          <t>Finance</t>
        </is>
      </c>
      <c r="F3212" s="5" t="inlineStr">
        <is>
          <t>L3</t>
        </is>
      </c>
      <c r="G3212" s="5" t="inlineStr">
        <is>
          <t>Finance L3</t>
        </is>
      </c>
      <c r="H3212" s="5" t="inlineStr">
        <is>
          <t>M</t>
        </is>
      </c>
      <c r="I3212" s="5" t="inlineStr">
        <is>
          <t>Permanent</t>
        </is>
      </c>
      <c r="J3212" s="5" t="inlineStr">
        <is>
          <t>Onsite</t>
        </is>
      </c>
      <c r="K3212" s="5" t="n">
        <v>0.8</v>
      </c>
      <c r="L3212" s="5" t="n">
        <v>32</v>
      </c>
      <c r="M3212" s="5" t="n">
        <v>4</v>
      </c>
      <c r="N3212" s="41" t="n">
        <v>29400</v>
      </c>
      <c r="O3212" s="41" t="n">
        <v>1800</v>
      </c>
      <c r="P3212" s="41" t="n">
        <v>0</v>
      </c>
      <c r="Q3212" s="41" t="n">
        <v>0</v>
      </c>
      <c r="R3212" s="41" t="n">
        <v>0</v>
      </c>
      <c r="S3212" s="28">
        <f>L3212*Settings!$C$7</f>
        <v/>
      </c>
      <c r="T3212" s="34">
        <f>O3212+P3212+Q3212+R3212</f>
        <v/>
      </c>
      <c r="U3212" s="34">
        <f>N3212+T3212</f>
        <v/>
      </c>
      <c r="V3212" s="33">
        <f>N3212/S3212</f>
        <v/>
      </c>
      <c r="W3212" s="33">
        <f>T3212/S3212</f>
        <v/>
      </c>
      <c r="X3212" s="33">
        <f>U3212/S3212</f>
        <v/>
      </c>
      <c r="Y3212" s="4">
        <f>IF(T3212&gt;0,1,0)</f>
        <v/>
      </c>
      <c r="Z3212" s="4">
        <f>INDEX('Job Evaluation'!$I$5:$I$40,MATCH(G3212,'Job Evaluation'!$A$5:$A$40,0))</f>
        <v/>
      </c>
      <c r="AA3212" s="4">
        <f>SUMPRODUCT(($C$2:$C$3444=C3212)*($X$2:$X$3444&lt;X3212))+SUMPRODUCT(($C$2:C3212=C3212)*($X$2:X3212=X3212))</f>
        <v/>
      </c>
      <c r="AB3212" s="4">
        <f>MIN(4,INT((AA3212-1)*4/COUNTIF($C$2:$C$3444,C3212))+1)</f>
        <v/>
      </c>
    </row>
    <row r="3213">
      <c r="A3213" s="5" t="inlineStr">
        <is>
          <t>W03737</t>
        </is>
      </c>
      <c r="B3213" s="5" t="inlineStr">
        <is>
          <t>PL · Kraków</t>
        </is>
      </c>
      <c r="C3213" s="5" t="inlineStr">
        <is>
          <t>PL</t>
        </is>
      </c>
      <c r="D3213" s="5" t="inlineStr">
        <is>
          <t>Krakow</t>
        </is>
      </c>
      <c r="E3213" s="5" t="inlineStr">
        <is>
          <t>Sales</t>
        </is>
      </c>
      <c r="F3213" s="5" t="inlineStr">
        <is>
          <t>L3</t>
        </is>
      </c>
      <c r="G3213" s="5" t="inlineStr">
        <is>
          <t>Sales L3</t>
        </is>
      </c>
      <c r="H3213" s="5" t="inlineStr">
        <is>
          <t>F</t>
        </is>
      </c>
      <c r="I3213" s="5" t="inlineStr">
        <is>
          <t>Permanent</t>
        </is>
      </c>
      <c r="J3213" s="5" t="inlineStr">
        <is>
          <t>Onsite</t>
        </is>
      </c>
      <c r="K3213" s="5" t="n">
        <v>1</v>
      </c>
      <c r="L3213" s="5" t="n">
        <v>40</v>
      </c>
      <c r="M3213" s="5" t="n">
        <v>4</v>
      </c>
      <c r="N3213" s="41" t="n">
        <v>40400</v>
      </c>
      <c r="O3213" s="41" t="n">
        <v>2830</v>
      </c>
      <c r="P3213" s="41" t="n">
        <v>6380</v>
      </c>
      <c r="Q3213" s="41" t="n">
        <v>0</v>
      </c>
      <c r="R3213" s="41" t="n">
        <v>0</v>
      </c>
      <c r="S3213" s="28">
        <f>L3213*Settings!$C$7</f>
        <v/>
      </c>
      <c r="T3213" s="34">
        <f>O3213+P3213+Q3213+R3213</f>
        <v/>
      </c>
      <c r="U3213" s="34">
        <f>N3213+T3213</f>
        <v/>
      </c>
      <c r="V3213" s="33">
        <f>N3213/S3213</f>
        <v/>
      </c>
      <c r="W3213" s="33">
        <f>T3213/S3213</f>
        <v/>
      </c>
      <c r="X3213" s="33">
        <f>U3213/S3213</f>
        <v/>
      </c>
      <c r="Y3213" s="4">
        <f>IF(T3213&gt;0,1,0)</f>
        <v/>
      </c>
      <c r="Z3213" s="4">
        <f>INDEX('Job Evaluation'!$I$5:$I$40,MATCH(G3213,'Job Evaluation'!$A$5:$A$40,0))</f>
        <v/>
      </c>
      <c r="AA3213" s="4">
        <f>SUMPRODUCT(($C$2:$C$3444=C3213)*($X$2:$X$3444&lt;X3213))+SUMPRODUCT(($C$2:C3213=C3213)*($X$2:X3213=X3213))</f>
        <v/>
      </c>
      <c r="AB3213" s="4">
        <f>MIN(4,INT((AA3213-1)*4/COUNTIF($C$2:$C$3444,C3213))+1)</f>
        <v/>
      </c>
    </row>
    <row r="3214">
      <c r="A3214" s="5" t="inlineStr">
        <is>
          <t>W03738</t>
        </is>
      </c>
      <c r="B3214" s="5" t="inlineStr">
        <is>
          <t>DE · Munich</t>
        </is>
      </c>
      <c r="C3214" s="5" t="inlineStr">
        <is>
          <t>DE</t>
        </is>
      </c>
      <c r="D3214" s="5" t="inlineStr">
        <is>
          <t>Munich</t>
        </is>
      </c>
      <c r="E3214" s="5" t="inlineStr">
        <is>
          <t>Customer Service</t>
        </is>
      </c>
      <c r="F3214" s="5" t="inlineStr">
        <is>
          <t>L1</t>
        </is>
      </c>
      <c r="G3214" s="5" t="inlineStr">
        <is>
          <t>Customer Service L1</t>
        </is>
      </c>
      <c r="H3214" s="5" t="inlineStr">
        <is>
          <t>M</t>
        </is>
      </c>
      <c r="I3214" s="5" t="inlineStr">
        <is>
          <t>Permanent</t>
        </is>
      </c>
      <c r="J3214" s="5" t="inlineStr">
        <is>
          <t>Onsite</t>
        </is>
      </c>
      <c r="K3214" s="5" t="n">
        <v>1</v>
      </c>
      <c r="L3214" s="5" t="n">
        <v>40</v>
      </c>
      <c r="M3214" s="5" t="n">
        <v>3</v>
      </c>
      <c r="N3214" s="41" t="n">
        <v>34250</v>
      </c>
      <c r="O3214" s="41" t="n">
        <v>0</v>
      </c>
      <c r="P3214" s="41" t="n">
        <v>0</v>
      </c>
      <c r="Q3214" s="41" t="n">
        <v>1800</v>
      </c>
      <c r="R3214" s="41" t="n">
        <v>0</v>
      </c>
      <c r="S3214" s="28">
        <f>L3214*Settings!$C$7</f>
        <v/>
      </c>
      <c r="T3214" s="34">
        <f>O3214+P3214+Q3214+R3214</f>
        <v/>
      </c>
      <c r="U3214" s="34">
        <f>N3214+T3214</f>
        <v/>
      </c>
      <c r="V3214" s="33">
        <f>N3214/S3214</f>
        <v/>
      </c>
      <c r="W3214" s="33">
        <f>T3214/S3214</f>
        <v/>
      </c>
      <c r="X3214" s="33">
        <f>U3214/S3214</f>
        <v/>
      </c>
      <c r="Y3214" s="4">
        <f>IF(T3214&gt;0,1,0)</f>
        <v/>
      </c>
      <c r="Z3214" s="4">
        <f>INDEX('Job Evaluation'!$I$5:$I$40,MATCH(G3214,'Job Evaluation'!$A$5:$A$40,0))</f>
        <v/>
      </c>
      <c r="AA3214" s="4">
        <f>SUMPRODUCT(($C$2:$C$3444=C3214)*($X$2:$X$3444&lt;X3214))+SUMPRODUCT(($C$2:C3214=C3214)*($X$2:X3214=X3214))</f>
        <v/>
      </c>
      <c r="AB3214" s="4">
        <f>MIN(4,INT((AA3214-1)*4/COUNTIF($C$2:$C$3444,C3214))+1)</f>
        <v/>
      </c>
    </row>
    <row r="3215">
      <c r="A3215" s="5" t="inlineStr">
        <is>
          <t>W03739</t>
        </is>
      </c>
      <c r="B3215" s="5" t="inlineStr">
        <is>
          <t>IT · Milan</t>
        </is>
      </c>
      <c r="C3215" s="5" t="inlineStr">
        <is>
          <t>IT</t>
        </is>
      </c>
      <c r="D3215" s="5" t="inlineStr">
        <is>
          <t>Milan</t>
        </is>
      </c>
      <c r="E3215" s="5" t="inlineStr">
        <is>
          <t>Customer Service</t>
        </is>
      </c>
      <c r="F3215" s="5" t="inlineStr">
        <is>
          <t>L1</t>
        </is>
      </c>
      <c r="G3215" s="5" t="inlineStr">
        <is>
          <t>Customer Service L1</t>
        </is>
      </c>
      <c r="H3215" s="5" t="inlineStr">
        <is>
          <t>F</t>
        </is>
      </c>
      <c r="I3215" s="5" t="inlineStr">
        <is>
          <t>Permanent</t>
        </is>
      </c>
      <c r="J3215" s="5" t="inlineStr">
        <is>
          <t>Hybrid</t>
        </is>
      </c>
      <c r="K3215" s="5" t="n">
        <v>1</v>
      </c>
      <c r="L3215" s="5" t="n">
        <v>40</v>
      </c>
      <c r="M3215" s="5" t="n">
        <v>2</v>
      </c>
      <c r="N3215" s="41" t="n">
        <v>21850</v>
      </c>
      <c r="O3215" s="41" t="n">
        <v>0</v>
      </c>
      <c r="P3215" s="41" t="n">
        <v>0</v>
      </c>
      <c r="Q3215" s="41" t="n">
        <v>0</v>
      </c>
      <c r="R3215" s="41" t="n">
        <v>0</v>
      </c>
      <c r="S3215" s="28">
        <f>L3215*Settings!$C$7</f>
        <v/>
      </c>
      <c r="T3215" s="34">
        <f>O3215+P3215+Q3215+R3215</f>
        <v/>
      </c>
      <c r="U3215" s="34">
        <f>N3215+T3215</f>
        <v/>
      </c>
      <c r="V3215" s="33">
        <f>N3215/S3215</f>
        <v/>
      </c>
      <c r="W3215" s="33">
        <f>T3215/S3215</f>
        <v/>
      </c>
      <c r="X3215" s="33">
        <f>U3215/S3215</f>
        <v/>
      </c>
      <c r="Y3215" s="4">
        <f>IF(T3215&gt;0,1,0)</f>
        <v/>
      </c>
      <c r="Z3215" s="4">
        <f>INDEX('Job Evaluation'!$I$5:$I$40,MATCH(G3215,'Job Evaluation'!$A$5:$A$40,0))</f>
        <v/>
      </c>
      <c r="AA3215" s="4">
        <f>SUMPRODUCT(($C$2:$C$3444=C3215)*($X$2:$X$3444&lt;X3215))+SUMPRODUCT(($C$2:C3215=C3215)*($X$2:X3215=X3215))</f>
        <v/>
      </c>
      <c r="AB3215" s="4">
        <f>MIN(4,INT((AA3215-1)*4/COUNTIF($C$2:$C$3444,C3215))+1)</f>
        <v/>
      </c>
    </row>
    <row r="3216">
      <c r="A3216" s="5" t="inlineStr">
        <is>
          <t>W03740</t>
        </is>
      </c>
      <c r="B3216" s="5" t="inlineStr">
        <is>
          <t>IT · Milan</t>
        </is>
      </c>
      <c r="C3216" s="5" t="inlineStr">
        <is>
          <t>IT</t>
        </is>
      </c>
      <c r="D3216" s="5" t="inlineStr">
        <is>
          <t>Milan</t>
        </is>
      </c>
      <c r="E3216" s="5" t="inlineStr">
        <is>
          <t>Customer Service</t>
        </is>
      </c>
      <c r="F3216" s="5" t="inlineStr">
        <is>
          <t>L2</t>
        </is>
      </c>
      <c r="G3216" s="5" t="inlineStr">
        <is>
          <t>Customer Service L2</t>
        </is>
      </c>
      <c r="H3216" s="5" t="inlineStr">
        <is>
          <t>F</t>
        </is>
      </c>
      <c r="I3216" s="5" t="inlineStr">
        <is>
          <t>Fixed-term</t>
        </is>
      </c>
      <c r="J3216" s="5" t="inlineStr">
        <is>
          <t>Hybrid</t>
        </is>
      </c>
      <c r="K3216" s="5" t="n">
        <v>1</v>
      </c>
      <c r="L3216" s="5" t="n">
        <v>40</v>
      </c>
      <c r="M3216" s="5" t="n">
        <v>3</v>
      </c>
      <c r="N3216" s="41" t="n">
        <v>23250</v>
      </c>
      <c r="O3216" s="41" t="n">
        <v>0</v>
      </c>
      <c r="P3216" s="41" t="n">
        <v>0</v>
      </c>
      <c r="Q3216" s="41" t="n">
        <v>0</v>
      </c>
      <c r="R3216" s="41" t="n">
        <v>0</v>
      </c>
      <c r="S3216" s="28">
        <f>L3216*Settings!$C$7</f>
        <v/>
      </c>
      <c r="T3216" s="34">
        <f>O3216+P3216+Q3216+R3216</f>
        <v/>
      </c>
      <c r="U3216" s="34">
        <f>N3216+T3216</f>
        <v/>
      </c>
      <c r="V3216" s="33">
        <f>N3216/S3216</f>
        <v/>
      </c>
      <c r="W3216" s="33">
        <f>T3216/S3216</f>
        <v/>
      </c>
      <c r="X3216" s="33">
        <f>U3216/S3216</f>
        <v/>
      </c>
      <c r="Y3216" s="4">
        <f>IF(T3216&gt;0,1,0)</f>
        <v/>
      </c>
      <c r="Z3216" s="4">
        <f>INDEX('Job Evaluation'!$I$5:$I$40,MATCH(G3216,'Job Evaluation'!$A$5:$A$40,0))</f>
        <v/>
      </c>
      <c r="AA3216" s="4">
        <f>SUMPRODUCT(($C$2:$C$3444=C3216)*($X$2:$X$3444&lt;X3216))+SUMPRODUCT(($C$2:C3216=C3216)*($X$2:X3216=X3216))</f>
        <v/>
      </c>
      <c r="AB3216" s="4">
        <f>MIN(4,INT((AA3216-1)*4/COUNTIF($C$2:$C$3444,C3216))+1)</f>
        <v/>
      </c>
    </row>
    <row r="3217">
      <c r="A3217" s="5" t="inlineStr">
        <is>
          <t>W03741</t>
        </is>
      </c>
      <c r="B3217" s="5" t="inlineStr">
        <is>
          <t>PL · Kraków</t>
        </is>
      </c>
      <c r="C3217" s="5" t="inlineStr">
        <is>
          <t>PL</t>
        </is>
      </c>
      <c r="D3217" s="5" t="inlineStr">
        <is>
          <t>Krakow</t>
        </is>
      </c>
      <c r="E3217" s="5" t="inlineStr">
        <is>
          <t>Finance</t>
        </is>
      </c>
      <c r="F3217" s="5" t="inlineStr">
        <is>
          <t>L2</t>
        </is>
      </c>
      <c r="G3217" s="5" t="inlineStr">
        <is>
          <t>Finance L2</t>
        </is>
      </c>
      <c r="H3217" s="5" t="inlineStr">
        <is>
          <t>F</t>
        </is>
      </c>
      <c r="I3217" s="5" t="inlineStr">
        <is>
          <t>Permanent</t>
        </is>
      </c>
      <c r="J3217" s="5" t="inlineStr">
        <is>
          <t>Hybrid</t>
        </is>
      </c>
      <c r="K3217" s="5" t="n">
        <v>1</v>
      </c>
      <c r="L3217" s="5" t="n">
        <v>40</v>
      </c>
      <c r="M3217" s="5" t="n">
        <v>2</v>
      </c>
      <c r="N3217" s="41" t="n">
        <v>32550</v>
      </c>
      <c r="O3217" s="41" t="n">
        <v>0</v>
      </c>
      <c r="P3217" s="41" t="n">
        <v>0</v>
      </c>
      <c r="Q3217" s="41" t="n">
        <v>0</v>
      </c>
      <c r="R3217" s="41" t="n">
        <v>0</v>
      </c>
      <c r="S3217" s="28">
        <f>L3217*Settings!$C$7</f>
        <v/>
      </c>
      <c r="T3217" s="34">
        <f>O3217+P3217+Q3217+R3217</f>
        <v/>
      </c>
      <c r="U3217" s="34">
        <f>N3217+T3217</f>
        <v/>
      </c>
      <c r="V3217" s="33">
        <f>N3217/S3217</f>
        <v/>
      </c>
      <c r="W3217" s="33">
        <f>T3217/S3217</f>
        <v/>
      </c>
      <c r="X3217" s="33">
        <f>U3217/S3217</f>
        <v/>
      </c>
      <c r="Y3217" s="4">
        <f>IF(T3217&gt;0,1,0)</f>
        <v/>
      </c>
      <c r="Z3217" s="4">
        <f>INDEX('Job Evaluation'!$I$5:$I$40,MATCH(G3217,'Job Evaluation'!$A$5:$A$40,0))</f>
        <v/>
      </c>
      <c r="AA3217" s="4">
        <f>SUMPRODUCT(($C$2:$C$3444=C3217)*($X$2:$X$3444&lt;X3217))+SUMPRODUCT(($C$2:C3217=C3217)*($X$2:X3217=X3217))</f>
        <v/>
      </c>
      <c r="AB3217" s="4">
        <f>MIN(4,INT((AA3217-1)*4/COUNTIF($C$2:$C$3444,C3217))+1)</f>
        <v/>
      </c>
    </row>
    <row r="3218">
      <c r="A3218" s="5" t="inlineStr">
        <is>
          <t>W03742</t>
        </is>
      </c>
      <c r="B3218" s="5" t="inlineStr">
        <is>
          <t>DE · Munich</t>
        </is>
      </c>
      <c r="C3218" s="5" t="inlineStr">
        <is>
          <t>DE</t>
        </is>
      </c>
      <c r="D3218" s="5" t="inlineStr">
        <is>
          <t>Munich</t>
        </is>
      </c>
      <c r="E3218" s="5" t="inlineStr">
        <is>
          <t>Operations</t>
        </is>
      </c>
      <c r="F3218" s="5" t="inlineStr">
        <is>
          <t>L2</t>
        </is>
      </c>
      <c r="G3218" s="5" t="inlineStr">
        <is>
          <t>Operations L2</t>
        </is>
      </c>
      <c r="H3218" s="5" t="inlineStr">
        <is>
          <t>F</t>
        </is>
      </c>
      <c r="I3218" s="5" t="inlineStr">
        <is>
          <t>Permanent</t>
        </is>
      </c>
      <c r="J3218" s="5" t="inlineStr">
        <is>
          <t>Hybrid</t>
        </is>
      </c>
      <c r="K3218" s="5" t="n">
        <v>1</v>
      </c>
      <c r="L3218" s="5" t="n">
        <v>40</v>
      </c>
      <c r="M3218" s="5" t="n">
        <v>2</v>
      </c>
      <c r="N3218" s="41" t="n">
        <v>39450</v>
      </c>
      <c r="O3218" s="41" t="n">
        <v>0</v>
      </c>
      <c r="P3218" s="41" t="n">
        <v>0</v>
      </c>
      <c r="Q3218" s="41" t="n">
        <v>0</v>
      </c>
      <c r="R3218" s="41" t="n">
        <v>0</v>
      </c>
      <c r="S3218" s="28">
        <f>L3218*Settings!$C$7</f>
        <v/>
      </c>
      <c r="T3218" s="34">
        <f>O3218+P3218+Q3218+R3218</f>
        <v/>
      </c>
      <c r="U3218" s="34">
        <f>N3218+T3218</f>
        <v/>
      </c>
      <c r="V3218" s="33">
        <f>N3218/S3218</f>
        <v/>
      </c>
      <c r="W3218" s="33">
        <f>T3218/S3218</f>
        <v/>
      </c>
      <c r="X3218" s="33">
        <f>U3218/S3218</f>
        <v/>
      </c>
      <c r="Y3218" s="4">
        <f>IF(T3218&gt;0,1,0)</f>
        <v/>
      </c>
      <c r="Z3218" s="4">
        <f>INDEX('Job Evaluation'!$I$5:$I$40,MATCH(G3218,'Job Evaluation'!$A$5:$A$40,0))</f>
        <v/>
      </c>
      <c r="AA3218" s="4">
        <f>SUMPRODUCT(($C$2:$C$3444=C3218)*($X$2:$X$3444&lt;X3218))+SUMPRODUCT(($C$2:C3218=C3218)*($X$2:X3218=X3218))</f>
        <v/>
      </c>
      <c r="AB3218" s="4">
        <f>MIN(4,INT((AA3218-1)*4/COUNTIF($C$2:$C$3444,C3218))+1)</f>
        <v/>
      </c>
    </row>
    <row r="3219">
      <c r="A3219" s="5" t="inlineStr">
        <is>
          <t>W03744</t>
        </is>
      </c>
      <c r="B3219" s="5" t="inlineStr">
        <is>
          <t>DE · Munich</t>
        </is>
      </c>
      <c r="C3219" s="5" t="inlineStr">
        <is>
          <t>DE</t>
        </is>
      </c>
      <c r="D3219" s="5" t="inlineStr">
        <is>
          <t>Munich</t>
        </is>
      </c>
      <c r="E3219" s="5" t="inlineStr">
        <is>
          <t>Customer Service</t>
        </is>
      </c>
      <c r="F3219" s="5" t="inlineStr">
        <is>
          <t>L2</t>
        </is>
      </c>
      <c r="G3219" s="5" t="inlineStr">
        <is>
          <t>Customer Service L2</t>
        </is>
      </c>
      <c r="H3219" s="5" t="inlineStr">
        <is>
          <t>F</t>
        </is>
      </c>
      <c r="I3219" s="5" t="inlineStr">
        <is>
          <t>Permanent</t>
        </is>
      </c>
      <c r="J3219" s="5" t="inlineStr">
        <is>
          <t>Hybrid</t>
        </is>
      </c>
      <c r="K3219" s="5" t="n">
        <v>1</v>
      </c>
      <c r="L3219" s="5" t="n">
        <v>40</v>
      </c>
      <c r="M3219" s="5" t="n">
        <v>3</v>
      </c>
      <c r="N3219" s="41" t="n">
        <v>40250</v>
      </c>
      <c r="O3219" s="41" t="n">
        <v>0</v>
      </c>
      <c r="P3219" s="41" t="n">
        <v>0</v>
      </c>
      <c r="Q3219" s="41" t="n">
        <v>0</v>
      </c>
      <c r="R3219" s="41" t="n">
        <v>0</v>
      </c>
      <c r="S3219" s="28">
        <f>L3219*Settings!$C$7</f>
        <v/>
      </c>
      <c r="T3219" s="34">
        <f>O3219+P3219+Q3219+R3219</f>
        <v/>
      </c>
      <c r="U3219" s="34">
        <f>N3219+T3219</f>
        <v/>
      </c>
      <c r="V3219" s="33">
        <f>N3219/S3219</f>
        <v/>
      </c>
      <c r="W3219" s="33">
        <f>T3219/S3219</f>
        <v/>
      </c>
      <c r="X3219" s="33">
        <f>U3219/S3219</f>
        <v/>
      </c>
      <c r="Y3219" s="4">
        <f>IF(T3219&gt;0,1,0)</f>
        <v/>
      </c>
      <c r="Z3219" s="4">
        <f>INDEX('Job Evaluation'!$I$5:$I$40,MATCH(G3219,'Job Evaluation'!$A$5:$A$40,0))</f>
        <v/>
      </c>
      <c r="AA3219" s="4">
        <f>SUMPRODUCT(($C$2:$C$3444=C3219)*($X$2:$X$3444&lt;X3219))+SUMPRODUCT(($C$2:C3219=C3219)*($X$2:X3219=X3219))</f>
        <v/>
      </c>
      <c r="AB3219" s="4">
        <f>MIN(4,INT((AA3219-1)*4/COUNTIF($C$2:$C$3444,C3219))+1)</f>
        <v/>
      </c>
    </row>
    <row r="3220">
      <c r="A3220" s="5" t="inlineStr">
        <is>
          <t>W03746</t>
        </is>
      </c>
      <c r="B3220" s="5" t="inlineStr">
        <is>
          <t>ES · Barcelona</t>
        </is>
      </c>
      <c r="C3220" s="5" t="inlineStr">
        <is>
          <t>ES</t>
        </is>
      </c>
      <c r="D3220" s="5" t="inlineStr">
        <is>
          <t>Barcelona</t>
        </is>
      </c>
      <c r="E3220" s="5" t="inlineStr">
        <is>
          <t>Customer Service</t>
        </is>
      </c>
      <c r="F3220" s="5" t="inlineStr">
        <is>
          <t>L1</t>
        </is>
      </c>
      <c r="G3220" s="5" t="inlineStr">
        <is>
          <t>Customer Service L1</t>
        </is>
      </c>
      <c r="H3220" s="5" t="inlineStr">
        <is>
          <t>F</t>
        </is>
      </c>
      <c r="I3220" s="5" t="inlineStr">
        <is>
          <t>Permanent</t>
        </is>
      </c>
      <c r="J3220" s="5" t="inlineStr">
        <is>
          <t>Onsite</t>
        </is>
      </c>
      <c r="K3220" s="5" t="n">
        <v>1</v>
      </c>
      <c r="L3220" s="5" t="n">
        <v>40</v>
      </c>
      <c r="M3220" s="5" t="n">
        <v>4</v>
      </c>
      <c r="N3220" s="41" t="n">
        <v>24750</v>
      </c>
      <c r="O3220" s="41" t="n">
        <v>0</v>
      </c>
      <c r="P3220" s="41" t="n">
        <v>0</v>
      </c>
      <c r="Q3220" s="41" t="n">
        <v>1200</v>
      </c>
      <c r="R3220" s="41" t="n">
        <v>0</v>
      </c>
      <c r="S3220" s="28">
        <f>L3220*Settings!$C$7</f>
        <v/>
      </c>
      <c r="T3220" s="34">
        <f>O3220+P3220+Q3220+R3220</f>
        <v/>
      </c>
      <c r="U3220" s="34">
        <f>N3220+T3220</f>
        <v/>
      </c>
      <c r="V3220" s="33">
        <f>N3220/S3220</f>
        <v/>
      </c>
      <c r="W3220" s="33">
        <f>T3220/S3220</f>
        <v/>
      </c>
      <c r="X3220" s="33">
        <f>U3220/S3220</f>
        <v/>
      </c>
      <c r="Y3220" s="4">
        <f>IF(T3220&gt;0,1,0)</f>
        <v/>
      </c>
      <c r="Z3220" s="4">
        <f>INDEX('Job Evaluation'!$I$5:$I$40,MATCH(G3220,'Job Evaluation'!$A$5:$A$40,0))</f>
        <v/>
      </c>
      <c r="AA3220" s="4">
        <f>SUMPRODUCT(($C$2:$C$3444=C3220)*($X$2:$X$3444&lt;X3220))+SUMPRODUCT(($C$2:C3220=C3220)*($X$2:X3220=X3220))</f>
        <v/>
      </c>
      <c r="AB3220" s="4">
        <f>MIN(4,INT((AA3220-1)*4/COUNTIF($C$2:$C$3444,C3220))+1)</f>
        <v/>
      </c>
    </row>
    <row r="3221">
      <c r="A3221" s="5" t="inlineStr">
        <is>
          <t>W03747</t>
        </is>
      </c>
      <c r="B3221" s="5" t="inlineStr">
        <is>
          <t>IT · Milan</t>
        </is>
      </c>
      <c r="C3221" s="5" t="inlineStr">
        <is>
          <t>IT</t>
        </is>
      </c>
      <c r="D3221" s="5" t="inlineStr">
        <is>
          <t>Milan</t>
        </is>
      </c>
      <c r="E3221" s="5" t="inlineStr">
        <is>
          <t>Customer Service</t>
        </is>
      </c>
      <c r="F3221" s="5" t="inlineStr">
        <is>
          <t>L4</t>
        </is>
      </c>
      <c r="G3221" s="5" t="inlineStr">
        <is>
          <t>Customer Service L4</t>
        </is>
      </c>
      <c r="H3221" s="5" t="inlineStr">
        <is>
          <t>F</t>
        </is>
      </c>
      <c r="I3221" s="5" t="inlineStr">
        <is>
          <t>Permanent</t>
        </is>
      </c>
      <c r="J3221" s="5" t="inlineStr">
        <is>
          <t>Hybrid</t>
        </is>
      </c>
      <c r="K3221" s="5" t="n">
        <v>1</v>
      </c>
      <c r="L3221" s="5" t="n">
        <v>40</v>
      </c>
      <c r="M3221" s="5" t="n">
        <v>3</v>
      </c>
      <c r="N3221" s="41" t="n">
        <v>52450</v>
      </c>
      <c r="O3221" s="41" t="n">
        <v>4150</v>
      </c>
      <c r="P3221" s="41" t="n">
        <v>0</v>
      </c>
      <c r="Q3221" s="41" t="n">
        <v>0</v>
      </c>
      <c r="R3221" s="41" t="n">
        <v>0</v>
      </c>
      <c r="S3221" s="28">
        <f>L3221*Settings!$C$7</f>
        <v/>
      </c>
      <c r="T3221" s="34">
        <f>O3221+P3221+Q3221+R3221</f>
        <v/>
      </c>
      <c r="U3221" s="34">
        <f>N3221+T3221</f>
        <v/>
      </c>
      <c r="V3221" s="33">
        <f>N3221/S3221</f>
        <v/>
      </c>
      <c r="W3221" s="33">
        <f>T3221/S3221</f>
        <v/>
      </c>
      <c r="X3221" s="33">
        <f>U3221/S3221</f>
        <v/>
      </c>
      <c r="Y3221" s="4">
        <f>IF(T3221&gt;0,1,0)</f>
        <v/>
      </c>
      <c r="Z3221" s="4">
        <f>INDEX('Job Evaluation'!$I$5:$I$40,MATCH(G3221,'Job Evaluation'!$A$5:$A$40,0))</f>
        <v/>
      </c>
      <c r="AA3221" s="4">
        <f>SUMPRODUCT(($C$2:$C$3444=C3221)*($X$2:$X$3444&lt;X3221))+SUMPRODUCT(($C$2:C3221=C3221)*($X$2:X3221=X3221))</f>
        <v/>
      </c>
      <c r="AB3221" s="4">
        <f>MIN(4,INT((AA3221-1)*4/COUNTIF($C$2:$C$3444,C3221))+1)</f>
        <v/>
      </c>
    </row>
    <row r="3222">
      <c r="A3222" s="5" t="inlineStr">
        <is>
          <t>W03748</t>
        </is>
      </c>
      <c r="B3222" s="5" t="inlineStr">
        <is>
          <t>PL · Kraków</t>
        </is>
      </c>
      <c r="C3222" s="5" t="inlineStr">
        <is>
          <t>PL</t>
        </is>
      </c>
      <c r="D3222" s="5" t="inlineStr">
        <is>
          <t>Krakow</t>
        </is>
      </c>
      <c r="E3222" s="5" t="inlineStr">
        <is>
          <t>Operations</t>
        </is>
      </c>
      <c r="F3222" s="5" t="inlineStr">
        <is>
          <t>L2</t>
        </is>
      </c>
      <c r="G3222" s="5" t="inlineStr">
        <is>
          <t>Operations L2</t>
        </is>
      </c>
      <c r="H3222" s="5" t="inlineStr">
        <is>
          <t>M</t>
        </is>
      </c>
      <c r="I3222" s="5" t="inlineStr">
        <is>
          <t>Permanent</t>
        </is>
      </c>
      <c r="J3222" s="5" t="inlineStr">
        <is>
          <t>Hybrid</t>
        </is>
      </c>
      <c r="K3222" s="5" t="n">
        <v>0.8</v>
      </c>
      <c r="L3222" s="5" t="n">
        <v>32</v>
      </c>
      <c r="M3222" s="5" t="n">
        <v>3</v>
      </c>
      <c r="N3222" s="41" t="n">
        <v>22200</v>
      </c>
      <c r="O3222" s="41" t="n">
        <v>0</v>
      </c>
      <c r="P3222" s="41" t="n">
        <v>0</v>
      </c>
      <c r="Q3222" s="41" t="n">
        <v>0</v>
      </c>
      <c r="R3222" s="41" t="n">
        <v>0</v>
      </c>
      <c r="S3222" s="28">
        <f>L3222*Settings!$C$7</f>
        <v/>
      </c>
      <c r="T3222" s="34">
        <f>O3222+P3222+Q3222+R3222</f>
        <v/>
      </c>
      <c r="U3222" s="34">
        <f>N3222+T3222</f>
        <v/>
      </c>
      <c r="V3222" s="33">
        <f>N3222/S3222</f>
        <v/>
      </c>
      <c r="W3222" s="33">
        <f>T3222/S3222</f>
        <v/>
      </c>
      <c r="X3222" s="33">
        <f>U3222/S3222</f>
        <v/>
      </c>
      <c r="Y3222" s="4">
        <f>IF(T3222&gt;0,1,0)</f>
        <v/>
      </c>
      <c r="Z3222" s="4">
        <f>INDEX('Job Evaluation'!$I$5:$I$40,MATCH(G3222,'Job Evaluation'!$A$5:$A$40,0))</f>
        <v/>
      </c>
      <c r="AA3222" s="4">
        <f>SUMPRODUCT(($C$2:$C$3444=C3222)*($X$2:$X$3444&lt;X3222))+SUMPRODUCT(($C$2:C3222=C3222)*($X$2:X3222=X3222))</f>
        <v/>
      </c>
      <c r="AB3222" s="4">
        <f>MIN(4,INT((AA3222-1)*4/COUNTIF($C$2:$C$3444,C3222))+1)</f>
        <v/>
      </c>
    </row>
    <row r="3223">
      <c r="A3223" s="5" t="inlineStr">
        <is>
          <t>W03749</t>
        </is>
      </c>
      <c r="B3223" s="5" t="inlineStr">
        <is>
          <t>PL · Kraków</t>
        </is>
      </c>
      <c r="C3223" s="5" t="inlineStr">
        <is>
          <t>PL</t>
        </is>
      </c>
      <c r="D3223" s="5" t="inlineStr">
        <is>
          <t>Krakow</t>
        </is>
      </c>
      <c r="E3223" s="5" t="inlineStr">
        <is>
          <t>Sales</t>
        </is>
      </c>
      <c r="F3223" s="5" t="inlineStr">
        <is>
          <t>L3</t>
        </is>
      </c>
      <c r="G3223" s="5" t="inlineStr">
        <is>
          <t>Sales L3</t>
        </is>
      </c>
      <c r="H3223" s="5" t="inlineStr">
        <is>
          <t>F</t>
        </is>
      </c>
      <c r="I3223" s="5" t="inlineStr">
        <is>
          <t>Permanent</t>
        </is>
      </c>
      <c r="J3223" s="5" t="inlineStr">
        <is>
          <t>Hybrid</t>
        </is>
      </c>
      <c r="K3223" s="5" t="n">
        <v>1</v>
      </c>
      <c r="L3223" s="5" t="n">
        <v>40</v>
      </c>
      <c r="M3223" s="5" t="n">
        <v>2</v>
      </c>
      <c r="N3223" s="41" t="n">
        <v>37050</v>
      </c>
      <c r="O3223" s="41" t="n">
        <v>980</v>
      </c>
      <c r="P3223" s="41" t="n">
        <v>4730</v>
      </c>
      <c r="Q3223" s="41" t="n">
        <v>0</v>
      </c>
      <c r="R3223" s="41" t="n">
        <v>0</v>
      </c>
      <c r="S3223" s="28">
        <f>L3223*Settings!$C$7</f>
        <v/>
      </c>
      <c r="T3223" s="34">
        <f>O3223+P3223+Q3223+R3223</f>
        <v/>
      </c>
      <c r="U3223" s="34">
        <f>N3223+T3223</f>
        <v/>
      </c>
      <c r="V3223" s="33">
        <f>N3223/S3223</f>
        <v/>
      </c>
      <c r="W3223" s="33">
        <f>T3223/S3223</f>
        <v/>
      </c>
      <c r="X3223" s="33">
        <f>U3223/S3223</f>
        <v/>
      </c>
      <c r="Y3223" s="4">
        <f>IF(T3223&gt;0,1,0)</f>
        <v/>
      </c>
      <c r="Z3223" s="4">
        <f>INDEX('Job Evaluation'!$I$5:$I$40,MATCH(G3223,'Job Evaluation'!$A$5:$A$40,0))</f>
        <v/>
      </c>
      <c r="AA3223" s="4">
        <f>SUMPRODUCT(($C$2:$C$3444=C3223)*($X$2:$X$3444&lt;X3223))+SUMPRODUCT(($C$2:C3223=C3223)*($X$2:X3223=X3223))</f>
        <v/>
      </c>
      <c r="AB3223" s="4">
        <f>MIN(4,INT((AA3223-1)*4/COUNTIF($C$2:$C$3444,C3223))+1)</f>
        <v/>
      </c>
    </row>
    <row r="3224">
      <c r="A3224" s="5" t="inlineStr">
        <is>
          <t>W03750</t>
        </is>
      </c>
      <c r="B3224" s="5" t="inlineStr">
        <is>
          <t>IT · Milan</t>
        </is>
      </c>
      <c r="C3224" s="5" t="inlineStr">
        <is>
          <t>IT</t>
        </is>
      </c>
      <c r="D3224" s="5" t="inlineStr">
        <is>
          <t>Milan</t>
        </is>
      </c>
      <c r="E3224" s="5" t="inlineStr">
        <is>
          <t>Operations</t>
        </is>
      </c>
      <c r="F3224" s="5" t="inlineStr">
        <is>
          <t>L3</t>
        </is>
      </c>
      <c r="G3224" s="5" t="inlineStr">
        <is>
          <t>Operations L3</t>
        </is>
      </c>
      <c r="H3224" s="5" t="inlineStr">
        <is>
          <t>F</t>
        </is>
      </c>
      <c r="I3224" s="5" t="inlineStr">
        <is>
          <t>Permanent</t>
        </is>
      </c>
      <c r="J3224" s="5" t="inlineStr">
        <is>
          <t>Onsite</t>
        </is>
      </c>
      <c r="K3224" s="5" t="n">
        <v>1</v>
      </c>
      <c r="L3224" s="5" t="n">
        <v>40</v>
      </c>
      <c r="M3224" s="5" t="n">
        <v>3</v>
      </c>
      <c r="N3224" s="41" t="n">
        <v>40300</v>
      </c>
      <c r="O3224" s="41" t="n">
        <v>1970</v>
      </c>
      <c r="P3224" s="41" t="n">
        <v>0</v>
      </c>
      <c r="Q3224" s="41" t="n">
        <v>1320</v>
      </c>
      <c r="R3224" s="41" t="n">
        <v>0</v>
      </c>
      <c r="S3224" s="28">
        <f>L3224*Settings!$C$7</f>
        <v/>
      </c>
      <c r="T3224" s="34">
        <f>O3224+P3224+Q3224+R3224</f>
        <v/>
      </c>
      <c r="U3224" s="34">
        <f>N3224+T3224</f>
        <v/>
      </c>
      <c r="V3224" s="33">
        <f>N3224/S3224</f>
        <v/>
      </c>
      <c r="W3224" s="33">
        <f>T3224/S3224</f>
        <v/>
      </c>
      <c r="X3224" s="33">
        <f>U3224/S3224</f>
        <v/>
      </c>
      <c r="Y3224" s="4">
        <f>IF(T3224&gt;0,1,0)</f>
        <v/>
      </c>
      <c r="Z3224" s="4">
        <f>INDEX('Job Evaluation'!$I$5:$I$40,MATCH(G3224,'Job Evaluation'!$A$5:$A$40,0))</f>
        <v/>
      </c>
      <c r="AA3224" s="4">
        <f>SUMPRODUCT(($C$2:$C$3444=C3224)*($X$2:$X$3444&lt;X3224))+SUMPRODUCT(($C$2:C3224=C3224)*($X$2:X3224=X3224))</f>
        <v/>
      </c>
      <c r="AB3224" s="4">
        <f>MIN(4,INT((AA3224-1)*4/COUNTIF($C$2:$C$3444,C3224))+1)</f>
        <v/>
      </c>
    </row>
    <row r="3225">
      <c r="A3225" s="5" t="inlineStr">
        <is>
          <t>W03751</t>
        </is>
      </c>
      <c r="B3225" s="5" t="inlineStr">
        <is>
          <t>PL · Kraków</t>
        </is>
      </c>
      <c r="C3225" s="5" t="inlineStr">
        <is>
          <t>PL</t>
        </is>
      </c>
      <c r="D3225" s="5" t="inlineStr">
        <is>
          <t>Krakow</t>
        </is>
      </c>
      <c r="E3225" s="5" t="inlineStr">
        <is>
          <t>Finance</t>
        </is>
      </c>
      <c r="F3225" s="5" t="inlineStr">
        <is>
          <t>L3</t>
        </is>
      </c>
      <c r="G3225" s="5" t="inlineStr">
        <is>
          <t>Finance L3</t>
        </is>
      </c>
      <c r="H3225" s="5" t="inlineStr">
        <is>
          <t>F</t>
        </is>
      </c>
      <c r="I3225" s="5" t="inlineStr">
        <is>
          <t>Permanent</t>
        </is>
      </c>
      <c r="J3225" s="5" t="inlineStr">
        <is>
          <t>Hybrid</t>
        </is>
      </c>
      <c r="K3225" s="5" t="n">
        <v>1</v>
      </c>
      <c r="L3225" s="5" t="n">
        <v>40</v>
      </c>
      <c r="M3225" s="5" t="n">
        <v>1</v>
      </c>
      <c r="N3225" s="41" t="n">
        <v>36400</v>
      </c>
      <c r="O3225" s="41" t="n">
        <v>0</v>
      </c>
      <c r="P3225" s="41" t="n">
        <v>0</v>
      </c>
      <c r="Q3225" s="41" t="n">
        <v>0</v>
      </c>
      <c r="R3225" s="41" t="n">
        <v>0</v>
      </c>
      <c r="S3225" s="28">
        <f>L3225*Settings!$C$7</f>
        <v/>
      </c>
      <c r="T3225" s="34">
        <f>O3225+P3225+Q3225+R3225</f>
        <v/>
      </c>
      <c r="U3225" s="34">
        <f>N3225+T3225</f>
        <v/>
      </c>
      <c r="V3225" s="33">
        <f>N3225/S3225</f>
        <v/>
      </c>
      <c r="W3225" s="33">
        <f>T3225/S3225</f>
        <v/>
      </c>
      <c r="X3225" s="33">
        <f>U3225/S3225</f>
        <v/>
      </c>
      <c r="Y3225" s="4">
        <f>IF(T3225&gt;0,1,0)</f>
        <v/>
      </c>
      <c r="Z3225" s="4">
        <f>INDEX('Job Evaluation'!$I$5:$I$40,MATCH(G3225,'Job Evaluation'!$A$5:$A$40,0))</f>
        <v/>
      </c>
      <c r="AA3225" s="4">
        <f>SUMPRODUCT(($C$2:$C$3444=C3225)*($X$2:$X$3444&lt;X3225))+SUMPRODUCT(($C$2:C3225=C3225)*($X$2:X3225=X3225))</f>
        <v/>
      </c>
      <c r="AB3225" s="4">
        <f>MIN(4,INT((AA3225-1)*4/COUNTIF($C$2:$C$3444,C3225))+1)</f>
        <v/>
      </c>
    </row>
    <row r="3226">
      <c r="A3226" s="5" t="inlineStr">
        <is>
          <t>W03752</t>
        </is>
      </c>
      <c r="B3226" s="5" t="inlineStr">
        <is>
          <t>PL · Kraków</t>
        </is>
      </c>
      <c r="C3226" s="5" t="inlineStr">
        <is>
          <t>PL</t>
        </is>
      </c>
      <c r="D3226" s="5" t="inlineStr">
        <is>
          <t>Krakow</t>
        </is>
      </c>
      <c r="E3226" s="5" t="inlineStr">
        <is>
          <t>Finance</t>
        </is>
      </c>
      <c r="F3226" s="5" t="inlineStr">
        <is>
          <t>L4</t>
        </is>
      </c>
      <c r="G3226" s="5" t="inlineStr">
        <is>
          <t>Finance L4</t>
        </is>
      </c>
      <c r="H3226" s="5" t="inlineStr">
        <is>
          <t>M</t>
        </is>
      </c>
      <c r="I3226" s="5" t="inlineStr">
        <is>
          <t>Fixed-term</t>
        </is>
      </c>
      <c r="J3226" s="5" t="inlineStr">
        <is>
          <t>Remote</t>
        </is>
      </c>
      <c r="K3226" s="5" t="n">
        <v>1</v>
      </c>
      <c r="L3226" s="5" t="n">
        <v>40</v>
      </c>
      <c r="M3226" s="5" t="n">
        <v>3</v>
      </c>
      <c r="N3226" s="41" t="n">
        <v>48600</v>
      </c>
      <c r="O3226" s="41" t="n">
        <v>3460</v>
      </c>
      <c r="P3226" s="41" t="n">
        <v>0</v>
      </c>
      <c r="Q3226" s="41" t="n">
        <v>0</v>
      </c>
      <c r="R3226" s="41" t="n">
        <v>0</v>
      </c>
      <c r="S3226" s="28">
        <f>L3226*Settings!$C$7</f>
        <v/>
      </c>
      <c r="T3226" s="34">
        <f>O3226+P3226+Q3226+R3226</f>
        <v/>
      </c>
      <c r="U3226" s="34">
        <f>N3226+T3226</f>
        <v/>
      </c>
      <c r="V3226" s="33">
        <f>N3226/S3226</f>
        <v/>
      </c>
      <c r="W3226" s="33">
        <f>T3226/S3226</f>
        <v/>
      </c>
      <c r="X3226" s="33">
        <f>U3226/S3226</f>
        <v/>
      </c>
      <c r="Y3226" s="4">
        <f>IF(T3226&gt;0,1,0)</f>
        <v/>
      </c>
      <c r="Z3226" s="4">
        <f>INDEX('Job Evaluation'!$I$5:$I$40,MATCH(G3226,'Job Evaluation'!$A$5:$A$40,0))</f>
        <v/>
      </c>
      <c r="AA3226" s="4">
        <f>SUMPRODUCT(($C$2:$C$3444=C3226)*($X$2:$X$3444&lt;X3226))+SUMPRODUCT(($C$2:C3226=C3226)*($X$2:X3226=X3226))</f>
        <v/>
      </c>
      <c r="AB3226" s="4">
        <f>MIN(4,INT((AA3226-1)*4/COUNTIF($C$2:$C$3444,C3226))+1)</f>
        <v/>
      </c>
    </row>
    <row r="3227">
      <c r="A3227" s="5" t="inlineStr">
        <is>
          <t>W03754</t>
        </is>
      </c>
      <c r="B3227" s="5" t="inlineStr">
        <is>
          <t>PL · Kraków</t>
        </is>
      </c>
      <c r="C3227" s="5" t="inlineStr">
        <is>
          <t>PL</t>
        </is>
      </c>
      <c r="D3227" s="5" t="inlineStr">
        <is>
          <t>Krakow</t>
        </is>
      </c>
      <c r="E3227" s="5" t="inlineStr">
        <is>
          <t>Customer Service</t>
        </is>
      </c>
      <c r="F3227" s="5" t="inlineStr">
        <is>
          <t>L3</t>
        </is>
      </c>
      <c r="G3227" s="5" t="inlineStr">
        <is>
          <t>Customer Service L3</t>
        </is>
      </c>
      <c r="H3227" s="5" t="inlineStr">
        <is>
          <t>M</t>
        </is>
      </c>
      <c r="I3227" s="5" t="inlineStr">
        <is>
          <t>Permanent</t>
        </is>
      </c>
      <c r="J3227" s="5" t="inlineStr">
        <is>
          <t>Remote</t>
        </is>
      </c>
      <c r="K3227" s="5" t="n">
        <v>1</v>
      </c>
      <c r="L3227" s="5" t="n">
        <v>40</v>
      </c>
      <c r="M3227" s="5" t="n">
        <v>2</v>
      </c>
      <c r="N3227" s="41" t="n">
        <v>33300</v>
      </c>
      <c r="O3227" s="41" t="n">
        <v>850</v>
      </c>
      <c r="P3227" s="41" t="n">
        <v>0</v>
      </c>
      <c r="Q3227" s="41" t="n">
        <v>0</v>
      </c>
      <c r="R3227" s="41" t="n">
        <v>0</v>
      </c>
      <c r="S3227" s="28">
        <f>L3227*Settings!$C$7</f>
        <v/>
      </c>
      <c r="T3227" s="34">
        <f>O3227+P3227+Q3227+R3227</f>
        <v/>
      </c>
      <c r="U3227" s="34">
        <f>N3227+T3227</f>
        <v/>
      </c>
      <c r="V3227" s="33">
        <f>N3227/S3227</f>
        <v/>
      </c>
      <c r="W3227" s="33">
        <f>T3227/S3227</f>
        <v/>
      </c>
      <c r="X3227" s="33">
        <f>U3227/S3227</f>
        <v/>
      </c>
      <c r="Y3227" s="4">
        <f>IF(T3227&gt;0,1,0)</f>
        <v/>
      </c>
      <c r="Z3227" s="4">
        <f>INDEX('Job Evaluation'!$I$5:$I$40,MATCH(G3227,'Job Evaluation'!$A$5:$A$40,0))</f>
        <v/>
      </c>
      <c r="AA3227" s="4">
        <f>SUMPRODUCT(($C$2:$C$3444=C3227)*($X$2:$X$3444&lt;X3227))+SUMPRODUCT(($C$2:C3227=C3227)*($X$2:X3227=X3227))</f>
        <v/>
      </c>
      <c r="AB3227" s="4">
        <f>MIN(4,INT((AA3227-1)*4/COUNTIF($C$2:$C$3444,C3227))+1)</f>
        <v/>
      </c>
    </row>
    <row r="3228">
      <c r="A3228" s="5" t="inlineStr">
        <is>
          <t>W03755</t>
        </is>
      </c>
      <c r="B3228" s="5" t="inlineStr">
        <is>
          <t>IT · Milan</t>
        </is>
      </c>
      <c r="C3228" s="5" t="inlineStr">
        <is>
          <t>IT</t>
        </is>
      </c>
      <c r="D3228" s="5" t="inlineStr">
        <is>
          <t>Milan</t>
        </is>
      </c>
      <c r="E3228" s="5" t="inlineStr">
        <is>
          <t>Sales</t>
        </is>
      </c>
      <c r="F3228" s="5" t="inlineStr">
        <is>
          <t>L2</t>
        </is>
      </c>
      <c r="G3228" s="5" t="inlineStr">
        <is>
          <t>Sales L2</t>
        </is>
      </c>
      <c r="H3228" s="5" t="inlineStr">
        <is>
          <t>M</t>
        </is>
      </c>
      <c r="I3228" s="5" t="inlineStr">
        <is>
          <t>Fixed-term</t>
        </is>
      </c>
      <c r="J3228" s="5" t="inlineStr">
        <is>
          <t>Onsite</t>
        </is>
      </c>
      <c r="K3228" s="5" t="n">
        <v>1</v>
      </c>
      <c r="L3228" s="5" t="n">
        <v>40</v>
      </c>
      <c r="M3228" s="5" t="n">
        <v>4</v>
      </c>
      <c r="N3228" s="41" t="n">
        <v>26800</v>
      </c>
      <c r="O3228" s="41" t="n">
        <v>0</v>
      </c>
      <c r="P3228" s="41" t="n">
        <v>5190</v>
      </c>
      <c r="Q3228" s="41" t="n">
        <v>0</v>
      </c>
      <c r="R3228" s="41" t="n">
        <v>0</v>
      </c>
      <c r="S3228" s="28">
        <f>L3228*Settings!$C$7</f>
        <v/>
      </c>
      <c r="T3228" s="34">
        <f>O3228+P3228+Q3228+R3228</f>
        <v/>
      </c>
      <c r="U3228" s="34">
        <f>N3228+T3228</f>
        <v/>
      </c>
      <c r="V3228" s="33">
        <f>N3228/S3228</f>
        <v/>
      </c>
      <c r="W3228" s="33">
        <f>T3228/S3228</f>
        <v/>
      </c>
      <c r="X3228" s="33">
        <f>U3228/S3228</f>
        <v/>
      </c>
      <c r="Y3228" s="4">
        <f>IF(T3228&gt;0,1,0)</f>
        <v/>
      </c>
      <c r="Z3228" s="4">
        <f>INDEX('Job Evaluation'!$I$5:$I$40,MATCH(G3228,'Job Evaluation'!$A$5:$A$40,0))</f>
        <v/>
      </c>
      <c r="AA3228" s="4">
        <f>SUMPRODUCT(($C$2:$C$3444=C3228)*($X$2:$X$3444&lt;X3228))+SUMPRODUCT(($C$2:C3228=C3228)*($X$2:X3228=X3228))</f>
        <v/>
      </c>
      <c r="AB3228" s="4">
        <f>MIN(4,INT((AA3228-1)*4/COUNTIF($C$2:$C$3444,C3228))+1)</f>
        <v/>
      </c>
    </row>
    <row r="3229">
      <c r="A3229" s="5" t="inlineStr">
        <is>
          <t>W03756</t>
        </is>
      </c>
      <c r="B3229" s="5" t="inlineStr">
        <is>
          <t>ES · Barcelona</t>
        </is>
      </c>
      <c r="C3229" s="5" t="inlineStr">
        <is>
          <t>ES</t>
        </is>
      </c>
      <c r="D3229" s="5" t="inlineStr">
        <is>
          <t>Barcelona</t>
        </is>
      </c>
      <c r="E3229" s="5" t="inlineStr">
        <is>
          <t>Operations</t>
        </is>
      </c>
      <c r="F3229" s="5" t="inlineStr">
        <is>
          <t>L4</t>
        </is>
      </c>
      <c r="G3229" s="5" t="inlineStr">
        <is>
          <t>Operations L4</t>
        </is>
      </c>
      <c r="H3229" s="5" t="inlineStr">
        <is>
          <t>M</t>
        </is>
      </c>
      <c r="I3229" s="5" t="inlineStr">
        <is>
          <t>Fixed-term</t>
        </is>
      </c>
      <c r="J3229" s="5" t="inlineStr">
        <is>
          <t>Remote</t>
        </is>
      </c>
      <c r="K3229" s="5" t="n">
        <v>1</v>
      </c>
      <c r="L3229" s="5" t="n">
        <v>40</v>
      </c>
      <c r="M3229" s="5" t="n">
        <v>3</v>
      </c>
      <c r="N3229" s="41" t="n">
        <v>51800</v>
      </c>
      <c r="O3229" s="41" t="n">
        <v>4460</v>
      </c>
      <c r="P3229" s="41" t="n">
        <v>0</v>
      </c>
      <c r="Q3229" s="41" t="n">
        <v>0</v>
      </c>
      <c r="R3229" s="41" t="n">
        <v>0</v>
      </c>
      <c r="S3229" s="28">
        <f>L3229*Settings!$C$7</f>
        <v/>
      </c>
      <c r="T3229" s="34">
        <f>O3229+P3229+Q3229+R3229</f>
        <v/>
      </c>
      <c r="U3229" s="34">
        <f>N3229+T3229</f>
        <v/>
      </c>
      <c r="V3229" s="33">
        <f>N3229/S3229</f>
        <v/>
      </c>
      <c r="W3229" s="33">
        <f>T3229/S3229</f>
        <v/>
      </c>
      <c r="X3229" s="33">
        <f>U3229/S3229</f>
        <v/>
      </c>
      <c r="Y3229" s="4">
        <f>IF(T3229&gt;0,1,0)</f>
        <v/>
      </c>
      <c r="Z3229" s="4">
        <f>INDEX('Job Evaluation'!$I$5:$I$40,MATCH(G3229,'Job Evaluation'!$A$5:$A$40,0))</f>
        <v/>
      </c>
      <c r="AA3229" s="4">
        <f>SUMPRODUCT(($C$2:$C$3444=C3229)*($X$2:$X$3444&lt;X3229))+SUMPRODUCT(($C$2:C3229=C3229)*($X$2:X3229=X3229))</f>
        <v/>
      </c>
      <c r="AB3229" s="4">
        <f>MIN(4,INT((AA3229-1)*4/COUNTIF($C$2:$C$3444,C3229))+1)</f>
        <v/>
      </c>
    </row>
    <row r="3230">
      <c r="A3230" s="5" t="inlineStr">
        <is>
          <t>W03757</t>
        </is>
      </c>
      <c r="B3230" s="5" t="inlineStr">
        <is>
          <t>ES · Barcelona</t>
        </is>
      </c>
      <c r="C3230" s="5" t="inlineStr">
        <is>
          <t>ES</t>
        </is>
      </c>
      <c r="D3230" s="5" t="inlineStr">
        <is>
          <t>Barcelona</t>
        </is>
      </c>
      <c r="E3230" s="5" t="inlineStr">
        <is>
          <t>Customer Service</t>
        </is>
      </c>
      <c r="F3230" s="5" t="inlineStr">
        <is>
          <t>L3</t>
        </is>
      </c>
      <c r="G3230" s="5" t="inlineStr">
        <is>
          <t>Customer Service L3</t>
        </is>
      </c>
      <c r="H3230" s="5" t="inlineStr">
        <is>
          <t>M</t>
        </is>
      </c>
      <c r="I3230" s="5" t="inlineStr">
        <is>
          <t>Permanent</t>
        </is>
      </c>
      <c r="J3230" s="5" t="inlineStr">
        <is>
          <t>Hybrid</t>
        </is>
      </c>
      <c r="K3230" s="5" t="n">
        <v>1</v>
      </c>
      <c r="L3230" s="5" t="n">
        <v>40</v>
      </c>
      <c r="M3230" s="5" t="n">
        <v>4</v>
      </c>
      <c r="N3230" s="41" t="n">
        <v>34650</v>
      </c>
      <c r="O3230" s="41" t="n">
        <v>2040</v>
      </c>
      <c r="P3230" s="41" t="n">
        <v>0</v>
      </c>
      <c r="Q3230" s="41" t="n">
        <v>0</v>
      </c>
      <c r="R3230" s="41" t="n">
        <v>0</v>
      </c>
      <c r="S3230" s="28">
        <f>L3230*Settings!$C$7</f>
        <v/>
      </c>
      <c r="T3230" s="34">
        <f>O3230+P3230+Q3230+R3230</f>
        <v/>
      </c>
      <c r="U3230" s="34">
        <f>N3230+T3230</f>
        <v/>
      </c>
      <c r="V3230" s="33">
        <f>N3230/S3230</f>
        <v/>
      </c>
      <c r="W3230" s="33">
        <f>T3230/S3230</f>
        <v/>
      </c>
      <c r="X3230" s="33">
        <f>U3230/S3230</f>
        <v/>
      </c>
      <c r="Y3230" s="4">
        <f>IF(T3230&gt;0,1,0)</f>
        <v/>
      </c>
      <c r="Z3230" s="4">
        <f>INDEX('Job Evaluation'!$I$5:$I$40,MATCH(G3230,'Job Evaluation'!$A$5:$A$40,0))</f>
        <v/>
      </c>
      <c r="AA3230" s="4">
        <f>SUMPRODUCT(($C$2:$C$3444=C3230)*($X$2:$X$3444&lt;X3230))+SUMPRODUCT(($C$2:C3230=C3230)*($X$2:X3230=X3230))</f>
        <v/>
      </c>
      <c r="AB3230" s="4">
        <f>MIN(4,INT((AA3230-1)*4/COUNTIF($C$2:$C$3444,C3230))+1)</f>
        <v/>
      </c>
    </row>
    <row r="3231">
      <c r="A3231" s="5" t="inlineStr">
        <is>
          <t>W03758</t>
        </is>
      </c>
      <c r="B3231" s="5" t="inlineStr">
        <is>
          <t>PL · Kraków</t>
        </is>
      </c>
      <c r="C3231" s="5" t="inlineStr">
        <is>
          <t>PL</t>
        </is>
      </c>
      <c r="D3231" s="5" t="inlineStr">
        <is>
          <t>Krakow</t>
        </is>
      </c>
      <c r="E3231" s="5" t="inlineStr">
        <is>
          <t>Operations</t>
        </is>
      </c>
      <c r="F3231" s="5" t="inlineStr">
        <is>
          <t>L5</t>
        </is>
      </c>
      <c r="G3231" s="5" t="inlineStr">
        <is>
          <t>Operations L5</t>
        </is>
      </c>
      <c r="H3231" s="5" t="inlineStr">
        <is>
          <t>F</t>
        </is>
      </c>
      <c r="I3231" s="5" t="inlineStr">
        <is>
          <t>Permanent</t>
        </is>
      </c>
      <c r="J3231" s="5" t="inlineStr">
        <is>
          <t>Hybrid</t>
        </is>
      </c>
      <c r="K3231" s="5" t="n">
        <v>1</v>
      </c>
      <c r="L3231" s="5" t="n">
        <v>40</v>
      </c>
      <c r="M3231" s="5" t="n">
        <v>1</v>
      </c>
      <c r="N3231" s="41" t="n">
        <v>68150</v>
      </c>
      <c r="O3231" s="41" t="n">
        <v>0</v>
      </c>
      <c r="P3231" s="41" t="n">
        <v>0</v>
      </c>
      <c r="Q3231" s="41" t="n">
        <v>0</v>
      </c>
      <c r="R3231" s="41" t="n">
        <v>4200</v>
      </c>
      <c r="S3231" s="28">
        <f>L3231*Settings!$C$7</f>
        <v/>
      </c>
      <c r="T3231" s="34">
        <f>O3231+P3231+Q3231+R3231</f>
        <v/>
      </c>
      <c r="U3231" s="34">
        <f>N3231+T3231</f>
        <v/>
      </c>
      <c r="V3231" s="33">
        <f>N3231/S3231</f>
        <v/>
      </c>
      <c r="W3231" s="33">
        <f>T3231/S3231</f>
        <v/>
      </c>
      <c r="X3231" s="33">
        <f>U3231/S3231</f>
        <v/>
      </c>
      <c r="Y3231" s="4">
        <f>IF(T3231&gt;0,1,0)</f>
        <v/>
      </c>
      <c r="Z3231" s="4">
        <f>INDEX('Job Evaluation'!$I$5:$I$40,MATCH(G3231,'Job Evaluation'!$A$5:$A$40,0))</f>
        <v/>
      </c>
      <c r="AA3231" s="4">
        <f>SUMPRODUCT(($C$2:$C$3444=C3231)*($X$2:$X$3444&lt;X3231))+SUMPRODUCT(($C$2:C3231=C3231)*($X$2:X3231=X3231))</f>
        <v/>
      </c>
      <c r="AB3231" s="4">
        <f>MIN(4,INT((AA3231-1)*4/COUNTIF($C$2:$C$3444,C3231))+1)</f>
        <v/>
      </c>
    </row>
    <row r="3232">
      <c r="A3232" s="5" t="inlineStr">
        <is>
          <t>W03759</t>
        </is>
      </c>
      <c r="B3232" s="5" t="inlineStr">
        <is>
          <t>IT · Milan</t>
        </is>
      </c>
      <c r="C3232" s="5" t="inlineStr">
        <is>
          <t>IT</t>
        </is>
      </c>
      <c r="D3232" s="5" t="inlineStr">
        <is>
          <t>Milan</t>
        </is>
      </c>
      <c r="E3232" s="5" t="inlineStr">
        <is>
          <t>Tech</t>
        </is>
      </c>
      <c r="F3232" s="5" t="inlineStr">
        <is>
          <t>L4</t>
        </is>
      </c>
      <c r="G3232" s="5" t="inlineStr">
        <is>
          <t>Tech L4</t>
        </is>
      </c>
      <c r="H3232" s="5" t="inlineStr">
        <is>
          <t>F</t>
        </is>
      </c>
      <c r="I3232" s="5" t="inlineStr">
        <is>
          <t>Permanent</t>
        </is>
      </c>
      <c r="J3232" s="5" t="inlineStr">
        <is>
          <t>Onsite</t>
        </is>
      </c>
      <c r="K3232" s="5" t="n">
        <v>1</v>
      </c>
      <c r="L3232" s="5" t="n">
        <v>40</v>
      </c>
      <c r="M3232" s="5" t="n">
        <v>3</v>
      </c>
      <c r="N3232" s="41" t="n">
        <v>69150</v>
      </c>
      <c r="O3232" s="41" t="n">
        <v>5200</v>
      </c>
      <c r="P3232" s="41" t="n">
        <v>0</v>
      </c>
      <c r="Q3232" s="41" t="n">
        <v>0</v>
      </c>
      <c r="R3232" s="41" t="n">
        <v>0</v>
      </c>
      <c r="S3232" s="28">
        <f>L3232*Settings!$C$7</f>
        <v/>
      </c>
      <c r="T3232" s="34">
        <f>O3232+P3232+Q3232+R3232</f>
        <v/>
      </c>
      <c r="U3232" s="34">
        <f>N3232+T3232</f>
        <v/>
      </c>
      <c r="V3232" s="33">
        <f>N3232/S3232</f>
        <v/>
      </c>
      <c r="W3232" s="33">
        <f>T3232/S3232</f>
        <v/>
      </c>
      <c r="X3232" s="33">
        <f>U3232/S3232</f>
        <v/>
      </c>
      <c r="Y3232" s="4">
        <f>IF(T3232&gt;0,1,0)</f>
        <v/>
      </c>
      <c r="Z3232" s="4">
        <f>INDEX('Job Evaluation'!$I$5:$I$40,MATCH(G3232,'Job Evaluation'!$A$5:$A$40,0))</f>
        <v/>
      </c>
      <c r="AA3232" s="4">
        <f>SUMPRODUCT(($C$2:$C$3444=C3232)*($X$2:$X$3444&lt;X3232))+SUMPRODUCT(($C$2:C3232=C3232)*($X$2:X3232=X3232))</f>
        <v/>
      </c>
      <c r="AB3232" s="4">
        <f>MIN(4,INT((AA3232-1)*4/COUNTIF($C$2:$C$3444,C3232))+1)</f>
        <v/>
      </c>
    </row>
    <row r="3233">
      <c r="A3233" s="5" t="inlineStr">
        <is>
          <t>W03761</t>
        </is>
      </c>
      <c r="B3233" s="5" t="inlineStr">
        <is>
          <t>IT · Milan</t>
        </is>
      </c>
      <c r="C3233" s="5" t="inlineStr">
        <is>
          <t>IT</t>
        </is>
      </c>
      <c r="D3233" s="5" t="inlineStr">
        <is>
          <t>Milan</t>
        </is>
      </c>
      <c r="E3233" s="5" t="inlineStr">
        <is>
          <t>Sales</t>
        </is>
      </c>
      <c r="F3233" s="5" t="inlineStr">
        <is>
          <t>L3</t>
        </is>
      </c>
      <c r="G3233" s="5" t="inlineStr">
        <is>
          <t>Sales L3</t>
        </is>
      </c>
      <c r="H3233" s="5" t="inlineStr">
        <is>
          <t>F</t>
        </is>
      </c>
      <c r="I3233" s="5" t="inlineStr">
        <is>
          <t>Fixed-term</t>
        </is>
      </c>
      <c r="J3233" s="5" t="inlineStr">
        <is>
          <t>Onsite</t>
        </is>
      </c>
      <c r="K3233" s="5" t="n">
        <v>1</v>
      </c>
      <c r="L3233" s="5" t="n">
        <v>40</v>
      </c>
      <c r="M3233" s="5" t="n">
        <v>3</v>
      </c>
      <c r="N3233" s="41" t="n">
        <v>39300</v>
      </c>
      <c r="O3233" s="41" t="n">
        <v>2040</v>
      </c>
      <c r="P3233" s="41" t="n">
        <v>5530</v>
      </c>
      <c r="Q3233" s="41" t="n">
        <v>0</v>
      </c>
      <c r="R3233" s="41" t="n">
        <v>0</v>
      </c>
      <c r="S3233" s="28">
        <f>L3233*Settings!$C$7</f>
        <v/>
      </c>
      <c r="T3233" s="34">
        <f>O3233+P3233+Q3233+R3233</f>
        <v/>
      </c>
      <c r="U3233" s="34">
        <f>N3233+T3233</f>
        <v/>
      </c>
      <c r="V3233" s="33">
        <f>N3233/S3233</f>
        <v/>
      </c>
      <c r="W3233" s="33">
        <f>T3233/S3233</f>
        <v/>
      </c>
      <c r="X3233" s="33">
        <f>U3233/S3233</f>
        <v/>
      </c>
      <c r="Y3233" s="4">
        <f>IF(T3233&gt;0,1,0)</f>
        <v/>
      </c>
      <c r="Z3233" s="4">
        <f>INDEX('Job Evaluation'!$I$5:$I$40,MATCH(G3233,'Job Evaluation'!$A$5:$A$40,0))</f>
        <v/>
      </c>
      <c r="AA3233" s="4">
        <f>SUMPRODUCT(($C$2:$C$3444=C3233)*($X$2:$X$3444&lt;X3233))+SUMPRODUCT(($C$2:C3233=C3233)*($X$2:X3233=X3233))</f>
        <v/>
      </c>
      <c r="AB3233" s="4">
        <f>MIN(4,INT((AA3233-1)*4/COUNTIF($C$2:$C$3444,C3233))+1)</f>
        <v/>
      </c>
    </row>
    <row r="3234">
      <c r="A3234" s="5" t="inlineStr">
        <is>
          <t>W03762</t>
        </is>
      </c>
      <c r="B3234" s="5" t="inlineStr">
        <is>
          <t>PL · Kraków</t>
        </is>
      </c>
      <c r="C3234" s="5" t="inlineStr">
        <is>
          <t>PL</t>
        </is>
      </c>
      <c r="D3234" s="5" t="inlineStr">
        <is>
          <t>Krakow</t>
        </is>
      </c>
      <c r="E3234" s="5" t="inlineStr">
        <is>
          <t>Tech</t>
        </is>
      </c>
      <c r="F3234" s="5" t="inlineStr">
        <is>
          <t>L2</t>
        </is>
      </c>
      <c r="G3234" s="5" t="inlineStr">
        <is>
          <t>Tech L2</t>
        </is>
      </c>
      <c r="H3234" s="5" t="inlineStr">
        <is>
          <t>M</t>
        </is>
      </c>
      <c r="I3234" s="5" t="inlineStr">
        <is>
          <t>Permanent</t>
        </is>
      </c>
      <c r="J3234" s="5" t="inlineStr">
        <is>
          <t>Onsite</t>
        </is>
      </c>
      <c r="K3234" s="5" t="n">
        <v>1</v>
      </c>
      <c r="L3234" s="5" t="n">
        <v>40</v>
      </c>
      <c r="M3234" s="5" t="n">
        <v>3</v>
      </c>
      <c r="N3234" s="41" t="n">
        <v>34200</v>
      </c>
      <c r="O3234" s="41" t="n">
        <v>0</v>
      </c>
      <c r="P3234" s="41" t="n">
        <v>0</v>
      </c>
      <c r="Q3234" s="41" t="n">
        <v>0</v>
      </c>
      <c r="R3234" s="41" t="n">
        <v>0</v>
      </c>
      <c r="S3234" s="28">
        <f>L3234*Settings!$C$7</f>
        <v/>
      </c>
      <c r="T3234" s="34">
        <f>O3234+P3234+Q3234+R3234</f>
        <v/>
      </c>
      <c r="U3234" s="34">
        <f>N3234+T3234</f>
        <v/>
      </c>
      <c r="V3234" s="33">
        <f>N3234/S3234</f>
        <v/>
      </c>
      <c r="W3234" s="33">
        <f>T3234/S3234</f>
        <v/>
      </c>
      <c r="X3234" s="33">
        <f>U3234/S3234</f>
        <v/>
      </c>
      <c r="Y3234" s="4">
        <f>IF(T3234&gt;0,1,0)</f>
        <v/>
      </c>
      <c r="Z3234" s="4">
        <f>INDEX('Job Evaluation'!$I$5:$I$40,MATCH(G3234,'Job Evaluation'!$A$5:$A$40,0))</f>
        <v/>
      </c>
      <c r="AA3234" s="4">
        <f>SUMPRODUCT(($C$2:$C$3444=C3234)*($X$2:$X$3444&lt;X3234))+SUMPRODUCT(($C$2:C3234=C3234)*($X$2:X3234=X3234))</f>
        <v/>
      </c>
      <c r="AB3234" s="4">
        <f>MIN(4,INT((AA3234-1)*4/COUNTIF($C$2:$C$3444,C3234))+1)</f>
        <v/>
      </c>
    </row>
    <row r="3235">
      <c r="A3235" s="5" t="inlineStr">
        <is>
          <t>W03763</t>
        </is>
      </c>
      <c r="B3235" s="5" t="inlineStr">
        <is>
          <t>IT · Milan</t>
        </is>
      </c>
      <c r="C3235" s="5" t="inlineStr">
        <is>
          <t>IT</t>
        </is>
      </c>
      <c r="D3235" s="5" t="inlineStr">
        <is>
          <t>Milan</t>
        </is>
      </c>
      <c r="E3235" s="5" t="inlineStr">
        <is>
          <t>HR</t>
        </is>
      </c>
      <c r="F3235" s="5" t="inlineStr">
        <is>
          <t>L1</t>
        </is>
      </c>
      <c r="G3235" s="5" t="inlineStr">
        <is>
          <t>HR L1</t>
        </is>
      </c>
      <c r="H3235" s="5" t="inlineStr">
        <is>
          <t>M</t>
        </is>
      </c>
      <c r="I3235" s="5" t="inlineStr">
        <is>
          <t>Fixed-term</t>
        </is>
      </c>
      <c r="J3235" s="5" t="inlineStr">
        <is>
          <t>Hybrid</t>
        </is>
      </c>
      <c r="K3235" s="5" t="n">
        <v>1</v>
      </c>
      <c r="L3235" s="5" t="n">
        <v>40</v>
      </c>
      <c r="M3235" s="5" t="n">
        <v>4</v>
      </c>
      <c r="N3235" s="41" t="n">
        <v>26500</v>
      </c>
      <c r="O3235" s="41" t="n">
        <v>0</v>
      </c>
      <c r="P3235" s="41" t="n">
        <v>0</v>
      </c>
      <c r="Q3235" s="41" t="n">
        <v>0</v>
      </c>
      <c r="R3235" s="41" t="n">
        <v>0</v>
      </c>
      <c r="S3235" s="28">
        <f>L3235*Settings!$C$7</f>
        <v/>
      </c>
      <c r="T3235" s="34">
        <f>O3235+P3235+Q3235+R3235</f>
        <v/>
      </c>
      <c r="U3235" s="34">
        <f>N3235+T3235</f>
        <v/>
      </c>
      <c r="V3235" s="33">
        <f>N3235/S3235</f>
        <v/>
      </c>
      <c r="W3235" s="33">
        <f>T3235/S3235</f>
        <v/>
      </c>
      <c r="X3235" s="33">
        <f>U3235/S3235</f>
        <v/>
      </c>
      <c r="Y3235" s="4">
        <f>IF(T3235&gt;0,1,0)</f>
        <v/>
      </c>
      <c r="Z3235" s="4">
        <f>INDEX('Job Evaluation'!$I$5:$I$40,MATCH(G3235,'Job Evaluation'!$A$5:$A$40,0))</f>
        <v/>
      </c>
      <c r="AA3235" s="4">
        <f>SUMPRODUCT(($C$2:$C$3444=C3235)*($X$2:$X$3444&lt;X3235))+SUMPRODUCT(($C$2:C3235=C3235)*($X$2:X3235=X3235))</f>
        <v/>
      </c>
      <c r="AB3235" s="4">
        <f>MIN(4,INT((AA3235-1)*4/COUNTIF($C$2:$C$3444,C3235))+1)</f>
        <v/>
      </c>
    </row>
    <row r="3236">
      <c r="A3236" s="5" t="inlineStr">
        <is>
          <t>W03764</t>
        </is>
      </c>
      <c r="B3236" s="5" t="inlineStr">
        <is>
          <t>IT · Milan</t>
        </is>
      </c>
      <c r="C3236" s="5" t="inlineStr">
        <is>
          <t>IT</t>
        </is>
      </c>
      <c r="D3236" s="5" t="inlineStr">
        <is>
          <t>Milan</t>
        </is>
      </c>
      <c r="E3236" s="5" t="inlineStr">
        <is>
          <t>HR</t>
        </is>
      </c>
      <c r="F3236" s="5" t="inlineStr">
        <is>
          <t>L2</t>
        </is>
      </c>
      <c r="G3236" s="5" t="inlineStr">
        <is>
          <t>HR L2</t>
        </is>
      </c>
      <c r="H3236" s="5" t="inlineStr">
        <is>
          <t>F</t>
        </is>
      </c>
      <c r="I3236" s="5" t="inlineStr">
        <is>
          <t>Permanent</t>
        </is>
      </c>
      <c r="J3236" s="5" t="inlineStr">
        <is>
          <t>Remote</t>
        </is>
      </c>
      <c r="K3236" s="5" t="n">
        <v>1</v>
      </c>
      <c r="L3236" s="5" t="n">
        <v>40</v>
      </c>
      <c r="M3236" s="5" t="n">
        <v>3</v>
      </c>
      <c r="N3236" s="41" t="n">
        <v>35100</v>
      </c>
      <c r="O3236" s="41" t="n">
        <v>0</v>
      </c>
      <c r="P3236" s="41" t="n">
        <v>0</v>
      </c>
      <c r="Q3236" s="41" t="n">
        <v>0</v>
      </c>
      <c r="R3236" s="41" t="n">
        <v>0</v>
      </c>
      <c r="S3236" s="28">
        <f>L3236*Settings!$C$7</f>
        <v/>
      </c>
      <c r="T3236" s="34">
        <f>O3236+P3236+Q3236+R3236</f>
        <v/>
      </c>
      <c r="U3236" s="34">
        <f>N3236+T3236</f>
        <v/>
      </c>
      <c r="V3236" s="33">
        <f>N3236/S3236</f>
        <v/>
      </c>
      <c r="W3236" s="33">
        <f>T3236/S3236</f>
        <v/>
      </c>
      <c r="X3236" s="33">
        <f>U3236/S3236</f>
        <v/>
      </c>
      <c r="Y3236" s="4">
        <f>IF(T3236&gt;0,1,0)</f>
        <v/>
      </c>
      <c r="Z3236" s="4">
        <f>INDEX('Job Evaluation'!$I$5:$I$40,MATCH(G3236,'Job Evaluation'!$A$5:$A$40,0))</f>
        <v/>
      </c>
      <c r="AA3236" s="4">
        <f>SUMPRODUCT(($C$2:$C$3444=C3236)*($X$2:$X$3444&lt;X3236))+SUMPRODUCT(($C$2:C3236=C3236)*($X$2:X3236=X3236))</f>
        <v/>
      </c>
      <c r="AB3236" s="4">
        <f>MIN(4,INT((AA3236-1)*4/COUNTIF($C$2:$C$3444,C3236))+1)</f>
        <v/>
      </c>
    </row>
    <row r="3237">
      <c r="A3237" s="5" t="inlineStr">
        <is>
          <t>W03765</t>
        </is>
      </c>
      <c r="B3237" s="5" t="inlineStr">
        <is>
          <t>PL · Kraków</t>
        </is>
      </c>
      <c r="C3237" s="5" t="inlineStr">
        <is>
          <t>PL</t>
        </is>
      </c>
      <c r="D3237" s="5" t="inlineStr">
        <is>
          <t>Krakow</t>
        </is>
      </c>
      <c r="E3237" s="5" t="inlineStr">
        <is>
          <t>Customer Service</t>
        </is>
      </c>
      <c r="F3237" s="5" t="inlineStr">
        <is>
          <t>L4</t>
        </is>
      </c>
      <c r="G3237" s="5" t="inlineStr">
        <is>
          <t>Customer Service L4</t>
        </is>
      </c>
      <c r="H3237" s="5" t="inlineStr">
        <is>
          <t>M</t>
        </is>
      </c>
      <c r="I3237" s="5" t="inlineStr">
        <is>
          <t>Permanent</t>
        </is>
      </c>
      <c r="J3237" s="5" t="inlineStr">
        <is>
          <t>Hybrid</t>
        </is>
      </c>
      <c r="K3237" s="5" t="n">
        <v>1</v>
      </c>
      <c r="L3237" s="5" t="n">
        <v>40</v>
      </c>
      <c r="M3237" s="5" t="n">
        <v>3</v>
      </c>
      <c r="N3237" s="41" t="n">
        <v>40600</v>
      </c>
      <c r="O3237" s="41" t="n">
        <v>3010</v>
      </c>
      <c r="P3237" s="41" t="n">
        <v>0</v>
      </c>
      <c r="Q3237" s="41" t="n">
        <v>0</v>
      </c>
      <c r="R3237" s="41" t="n">
        <v>0</v>
      </c>
      <c r="S3237" s="28">
        <f>L3237*Settings!$C$7</f>
        <v/>
      </c>
      <c r="T3237" s="34">
        <f>O3237+P3237+Q3237+R3237</f>
        <v/>
      </c>
      <c r="U3237" s="34">
        <f>N3237+T3237</f>
        <v/>
      </c>
      <c r="V3237" s="33">
        <f>N3237/S3237</f>
        <v/>
      </c>
      <c r="W3237" s="33">
        <f>T3237/S3237</f>
        <v/>
      </c>
      <c r="X3237" s="33">
        <f>U3237/S3237</f>
        <v/>
      </c>
      <c r="Y3237" s="4">
        <f>IF(T3237&gt;0,1,0)</f>
        <v/>
      </c>
      <c r="Z3237" s="4">
        <f>INDEX('Job Evaluation'!$I$5:$I$40,MATCH(G3237,'Job Evaluation'!$A$5:$A$40,0))</f>
        <v/>
      </c>
      <c r="AA3237" s="4">
        <f>SUMPRODUCT(($C$2:$C$3444=C3237)*($X$2:$X$3444&lt;X3237))+SUMPRODUCT(($C$2:C3237=C3237)*($X$2:X3237=X3237))</f>
        <v/>
      </c>
      <c r="AB3237" s="4">
        <f>MIN(4,INT((AA3237-1)*4/COUNTIF($C$2:$C$3444,C3237))+1)</f>
        <v/>
      </c>
    </row>
    <row r="3238">
      <c r="A3238" s="5" t="inlineStr">
        <is>
          <t>W03766</t>
        </is>
      </c>
      <c r="B3238" s="5" t="inlineStr">
        <is>
          <t>PL · Kraków</t>
        </is>
      </c>
      <c r="C3238" s="5" t="inlineStr">
        <is>
          <t>PL</t>
        </is>
      </c>
      <c r="D3238" s="5" t="inlineStr">
        <is>
          <t>Krakow</t>
        </is>
      </c>
      <c r="E3238" s="5" t="inlineStr">
        <is>
          <t>Customer Service</t>
        </is>
      </c>
      <c r="F3238" s="5" t="inlineStr">
        <is>
          <t>L1</t>
        </is>
      </c>
      <c r="G3238" s="5" t="inlineStr">
        <is>
          <t>Customer Service L1</t>
        </is>
      </c>
      <c r="H3238" s="5" t="inlineStr">
        <is>
          <t>F</t>
        </is>
      </c>
      <c r="I3238" s="5" t="inlineStr">
        <is>
          <t>Fixed-term</t>
        </is>
      </c>
      <c r="J3238" s="5" t="inlineStr">
        <is>
          <t>Remote</t>
        </is>
      </c>
      <c r="K3238" s="5" t="n">
        <v>0.8</v>
      </c>
      <c r="L3238" s="5" t="n">
        <v>32</v>
      </c>
      <c r="M3238" s="5" t="n">
        <v>2</v>
      </c>
      <c r="N3238" s="41" t="n">
        <v>16280</v>
      </c>
      <c r="O3238" s="41" t="n">
        <v>0</v>
      </c>
      <c r="P3238" s="41" t="n">
        <v>0</v>
      </c>
      <c r="Q3238" s="41" t="n">
        <v>0</v>
      </c>
      <c r="R3238" s="41" t="n">
        <v>0</v>
      </c>
      <c r="S3238" s="28">
        <f>L3238*Settings!$C$7</f>
        <v/>
      </c>
      <c r="T3238" s="34">
        <f>O3238+P3238+Q3238+R3238</f>
        <v/>
      </c>
      <c r="U3238" s="34">
        <f>N3238+T3238</f>
        <v/>
      </c>
      <c r="V3238" s="33">
        <f>N3238/S3238</f>
        <v/>
      </c>
      <c r="W3238" s="33">
        <f>T3238/S3238</f>
        <v/>
      </c>
      <c r="X3238" s="33">
        <f>U3238/S3238</f>
        <v/>
      </c>
      <c r="Y3238" s="4">
        <f>IF(T3238&gt;0,1,0)</f>
        <v/>
      </c>
      <c r="Z3238" s="4">
        <f>INDEX('Job Evaluation'!$I$5:$I$40,MATCH(G3238,'Job Evaluation'!$A$5:$A$40,0))</f>
        <v/>
      </c>
      <c r="AA3238" s="4">
        <f>SUMPRODUCT(($C$2:$C$3444=C3238)*($X$2:$X$3444&lt;X3238))+SUMPRODUCT(($C$2:C3238=C3238)*($X$2:X3238=X3238))</f>
        <v/>
      </c>
      <c r="AB3238" s="4">
        <f>MIN(4,INT((AA3238-1)*4/COUNTIF($C$2:$C$3444,C3238))+1)</f>
        <v/>
      </c>
    </row>
    <row r="3239">
      <c r="A3239" s="5" t="inlineStr">
        <is>
          <t>W03767</t>
        </is>
      </c>
      <c r="B3239" s="5" t="inlineStr">
        <is>
          <t>PL · Kraków</t>
        </is>
      </c>
      <c r="C3239" s="5" t="inlineStr">
        <is>
          <t>PL</t>
        </is>
      </c>
      <c r="D3239" s="5" t="inlineStr">
        <is>
          <t>Krakow</t>
        </is>
      </c>
      <c r="E3239" s="5" t="inlineStr">
        <is>
          <t>Tech</t>
        </is>
      </c>
      <c r="F3239" s="5" t="inlineStr">
        <is>
          <t>L4</t>
        </is>
      </c>
      <c r="G3239" s="5" t="inlineStr">
        <is>
          <t>Tech L4</t>
        </is>
      </c>
      <c r="H3239" s="5" t="inlineStr">
        <is>
          <t>M</t>
        </is>
      </c>
      <c r="I3239" s="5" t="inlineStr">
        <is>
          <t>Permanent</t>
        </is>
      </c>
      <c r="J3239" s="5" t="inlineStr">
        <is>
          <t>Remote</t>
        </is>
      </c>
      <c r="K3239" s="5" t="n">
        <v>1</v>
      </c>
      <c r="L3239" s="5" t="n">
        <v>40</v>
      </c>
      <c r="M3239" s="5" t="n">
        <v>3</v>
      </c>
      <c r="N3239" s="41" t="n">
        <v>38150</v>
      </c>
      <c r="O3239" s="41" t="n">
        <v>2910</v>
      </c>
      <c r="P3239" s="41" t="n">
        <v>0</v>
      </c>
      <c r="Q3239" s="41" t="n">
        <v>0</v>
      </c>
      <c r="R3239" s="41" t="n">
        <v>0</v>
      </c>
      <c r="S3239" s="28">
        <f>L3239*Settings!$C$7</f>
        <v/>
      </c>
      <c r="T3239" s="34">
        <f>O3239+P3239+Q3239+R3239</f>
        <v/>
      </c>
      <c r="U3239" s="34">
        <f>N3239+T3239</f>
        <v/>
      </c>
      <c r="V3239" s="33">
        <f>N3239/S3239</f>
        <v/>
      </c>
      <c r="W3239" s="33">
        <f>T3239/S3239</f>
        <v/>
      </c>
      <c r="X3239" s="33">
        <f>U3239/S3239</f>
        <v/>
      </c>
      <c r="Y3239" s="4">
        <f>IF(T3239&gt;0,1,0)</f>
        <v/>
      </c>
      <c r="Z3239" s="4">
        <f>INDEX('Job Evaluation'!$I$5:$I$40,MATCH(G3239,'Job Evaluation'!$A$5:$A$40,0))</f>
        <v/>
      </c>
      <c r="AA3239" s="4">
        <f>SUMPRODUCT(($C$2:$C$3444=C3239)*($X$2:$X$3444&lt;X3239))+SUMPRODUCT(($C$2:C3239=C3239)*($X$2:X3239=X3239))</f>
        <v/>
      </c>
      <c r="AB3239" s="4">
        <f>MIN(4,INT((AA3239-1)*4/COUNTIF($C$2:$C$3444,C3239))+1)</f>
        <v/>
      </c>
    </row>
    <row r="3240">
      <c r="A3240" s="5" t="inlineStr">
        <is>
          <t>W03768</t>
        </is>
      </c>
      <c r="B3240" s="5" t="inlineStr">
        <is>
          <t>IT · Milan</t>
        </is>
      </c>
      <c r="C3240" s="5" t="inlineStr">
        <is>
          <t>IT</t>
        </is>
      </c>
      <c r="D3240" s="5" t="inlineStr">
        <is>
          <t>Milan</t>
        </is>
      </c>
      <c r="E3240" s="5" t="inlineStr">
        <is>
          <t>Customer Service</t>
        </is>
      </c>
      <c r="F3240" s="5" t="inlineStr">
        <is>
          <t>L1</t>
        </is>
      </c>
      <c r="G3240" s="5" t="inlineStr">
        <is>
          <t>Customer Service L1</t>
        </is>
      </c>
      <c r="H3240" s="5" t="inlineStr">
        <is>
          <t>F</t>
        </is>
      </c>
      <c r="I3240" s="5" t="inlineStr">
        <is>
          <t>Permanent</t>
        </is>
      </c>
      <c r="J3240" s="5" t="inlineStr">
        <is>
          <t>Hybrid</t>
        </is>
      </c>
      <c r="K3240" s="5" t="n">
        <v>1</v>
      </c>
      <c r="L3240" s="5" t="n">
        <v>40</v>
      </c>
      <c r="M3240" s="5" t="n">
        <v>3</v>
      </c>
      <c r="N3240" s="41" t="n">
        <v>21100</v>
      </c>
      <c r="O3240" s="41" t="n">
        <v>0</v>
      </c>
      <c r="P3240" s="41" t="n">
        <v>0</v>
      </c>
      <c r="Q3240" s="41" t="n">
        <v>0</v>
      </c>
      <c r="R3240" s="41" t="n">
        <v>0</v>
      </c>
      <c r="S3240" s="28">
        <f>L3240*Settings!$C$7</f>
        <v/>
      </c>
      <c r="T3240" s="34">
        <f>O3240+P3240+Q3240+R3240</f>
        <v/>
      </c>
      <c r="U3240" s="34">
        <f>N3240+T3240</f>
        <v/>
      </c>
      <c r="V3240" s="33">
        <f>N3240/S3240</f>
        <v/>
      </c>
      <c r="W3240" s="33">
        <f>T3240/S3240</f>
        <v/>
      </c>
      <c r="X3240" s="33">
        <f>U3240/S3240</f>
        <v/>
      </c>
      <c r="Y3240" s="4">
        <f>IF(T3240&gt;0,1,0)</f>
        <v/>
      </c>
      <c r="Z3240" s="4">
        <f>INDEX('Job Evaluation'!$I$5:$I$40,MATCH(G3240,'Job Evaluation'!$A$5:$A$40,0))</f>
        <v/>
      </c>
      <c r="AA3240" s="4">
        <f>SUMPRODUCT(($C$2:$C$3444=C3240)*($X$2:$X$3444&lt;X3240))+SUMPRODUCT(($C$2:C3240=C3240)*($X$2:X3240=X3240))</f>
        <v/>
      </c>
      <c r="AB3240" s="4">
        <f>MIN(4,INT((AA3240-1)*4/COUNTIF($C$2:$C$3444,C3240))+1)</f>
        <v/>
      </c>
    </row>
    <row r="3241">
      <c r="A3241" s="5" t="inlineStr">
        <is>
          <t>W03769</t>
        </is>
      </c>
      <c r="B3241" s="5" t="inlineStr">
        <is>
          <t>PL · Kraków</t>
        </is>
      </c>
      <c r="C3241" s="5" t="inlineStr">
        <is>
          <t>PL</t>
        </is>
      </c>
      <c r="D3241" s="5" t="inlineStr">
        <is>
          <t>Krakow</t>
        </is>
      </c>
      <c r="E3241" s="5" t="inlineStr">
        <is>
          <t>Sales</t>
        </is>
      </c>
      <c r="F3241" s="5" t="inlineStr">
        <is>
          <t>L1</t>
        </is>
      </c>
      <c r="G3241" s="5" t="inlineStr">
        <is>
          <t>Sales L1</t>
        </is>
      </c>
      <c r="H3241" s="5" t="inlineStr">
        <is>
          <t>F</t>
        </is>
      </c>
      <c r="I3241" s="5" t="inlineStr">
        <is>
          <t>Permanent</t>
        </is>
      </c>
      <c r="J3241" s="5" t="inlineStr">
        <is>
          <t>Onsite</t>
        </is>
      </c>
      <c r="K3241" s="5" t="n">
        <v>1</v>
      </c>
      <c r="L3241" s="5" t="n">
        <v>40</v>
      </c>
      <c r="M3241" s="5" t="n">
        <v>3</v>
      </c>
      <c r="N3241" s="41" t="n">
        <v>23900</v>
      </c>
      <c r="O3241" s="41" t="n">
        <v>0</v>
      </c>
      <c r="P3241" s="41" t="n">
        <v>3180</v>
      </c>
      <c r="Q3241" s="41" t="n">
        <v>0</v>
      </c>
      <c r="R3241" s="41" t="n">
        <v>0</v>
      </c>
      <c r="S3241" s="28">
        <f>L3241*Settings!$C$7</f>
        <v/>
      </c>
      <c r="T3241" s="34">
        <f>O3241+P3241+Q3241+R3241</f>
        <v/>
      </c>
      <c r="U3241" s="34">
        <f>N3241+T3241</f>
        <v/>
      </c>
      <c r="V3241" s="33">
        <f>N3241/S3241</f>
        <v/>
      </c>
      <c r="W3241" s="33">
        <f>T3241/S3241</f>
        <v/>
      </c>
      <c r="X3241" s="33">
        <f>U3241/S3241</f>
        <v/>
      </c>
      <c r="Y3241" s="4">
        <f>IF(T3241&gt;0,1,0)</f>
        <v/>
      </c>
      <c r="Z3241" s="4">
        <f>INDEX('Job Evaluation'!$I$5:$I$40,MATCH(G3241,'Job Evaluation'!$A$5:$A$40,0))</f>
        <v/>
      </c>
      <c r="AA3241" s="4">
        <f>SUMPRODUCT(($C$2:$C$3444=C3241)*($X$2:$X$3444&lt;X3241))+SUMPRODUCT(($C$2:C3241=C3241)*($X$2:X3241=X3241))</f>
        <v/>
      </c>
      <c r="AB3241" s="4">
        <f>MIN(4,INT((AA3241-1)*4/COUNTIF($C$2:$C$3444,C3241))+1)</f>
        <v/>
      </c>
    </row>
    <row r="3242">
      <c r="A3242" s="5" t="inlineStr">
        <is>
          <t>W03770</t>
        </is>
      </c>
      <c r="B3242" s="5" t="inlineStr">
        <is>
          <t>PL · Kraków</t>
        </is>
      </c>
      <c r="C3242" s="5" t="inlineStr">
        <is>
          <t>PL</t>
        </is>
      </c>
      <c r="D3242" s="5" t="inlineStr">
        <is>
          <t>Krakow</t>
        </is>
      </c>
      <c r="E3242" s="5" t="inlineStr">
        <is>
          <t>Operations</t>
        </is>
      </c>
      <c r="F3242" s="5" t="inlineStr">
        <is>
          <t>L2</t>
        </is>
      </c>
      <c r="G3242" s="5" t="inlineStr">
        <is>
          <t>Operations L2</t>
        </is>
      </c>
      <c r="H3242" s="5" t="inlineStr">
        <is>
          <t>M</t>
        </is>
      </c>
      <c r="I3242" s="5" t="inlineStr">
        <is>
          <t>Permanent</t>
        </is>
      </c>
      <c r="J3242" s="5" t="inlineStr">
        <is>
          <t>Onsite</t>
        </is>
      </c>
      <c r="K3242" s="5" t="n">
        <v>1</v>
      </c>
      <c r="L3242" s="5" t="n">
        <v>40</v>
      </c>
      <c r="M3242" s="5" t="n">
        <v>4</v>
      </c>
      <c r="N3242" s="41" t="n">
        <v>25450</v>
      </c>
      <c r="O3242" s="41" t="n">
        <v>0</v>
      </c>
      <c r="P3242" s="41" t="n">
        <v>0</v>
      </c>
      <c r="Q3242" s="41" t="n">
        <v>840</v>
      </c>
      <c r="R3242" s="41" t="n">
        <v>0</v>
      </c>
      <c r="S3242" s="28">
        <f>L3242*Settings!$C$7</f>
        <v/>
      </c>
      <c r="T3242" s="34">
        <f>O3242+P3242+Q3242+R3242</f>
        <v/>
      </c>
      <c r="U3242" s="34">
        <f>N3242+T3242</f>
        <v/>
      </c>
      <c r="V3242" s="33">
        <f>N3242/S3242</f>
        <v/>
      </c>
      <c r="W3242" s="33">
        <f>T3242/S3242</f>
        <v/>
      </c>
      <c r="X3242" s="33">
        <f>U3242/S3242</f>
        <v/>
      </c>
      <c r="Y3242" s="4">
        <f>IF(T3242&gt;0,1,0)</f>
        <v/>
      </c>
      <c r="Z3242" s="4">
        <f>INDEX('Job Evaluation'!$I$5:$I$40,MATCH(G3242,'Job Evaluation'!$A$5:$A$40,0))</f>
        <v/>
      </c>
      <c r="AA3242" s="4">
        <f>SUMPRODUCT(($C$2:$C$3444=C3242)*($X$2:$X$3444&lt;X3242))+SUMPRODUCT(($C$2:C3242=C3242)*($X$2:X3242=X3242))</f>
        <v/>
      </c>
      <c r="AB3242" s="4">
        <f>MIN(4,INT((AA3242-1)*4/COUNTIF($C$2:$C$3444,C3242))+1)</f>
        <v/>
      </c>
    </row>
    <row r="3243">
      <c r="A3243" s="5" t="inlineStr">
        <is>
          <t>W03771</t>
        </is>
      </c>
      <c r="B3243" s="5" t="inlineStr">
        <is>
          <t>IT · Milan</t>
        </is>
      </c>
      <c r="C3243" s="5" t="inlineStr">
        <is>
          <t>IT</t>
        </is>
      </c>
      <c r="D3243" s="5" t="inlineStr">
        <is>
          <t>Milan</t>
        </is>
      </c>
      <c r="E3243" s="5" t="inlineStr">
        <is>
          <t>Customer Service</t>
        </is>
      </c>
      <c r="F3243" s="5" t="inlineStr">
        <is>
          <t>L3</t>
        </is>
      </c>
      <c r="G3243" s="5" t="inlineStr">
        <is>
          <t>Customer Service L3</t>
        </is>
      </c>
      <c r="H3243" s="5" t="inlineStr">
        <is>
          <t>M</t>
        </is>
      </c>
      <c r="I3243" s="5" t="inlineStr">
        <is>
          <t>Permanent</t>
        </is>
      </c>
      <c r="J3243" s="5" t="inlineStr">
        <is>
          <t>Onsite</t>
        </is>
      </c>
      <c r="K3243" s="5" t="n">
        <v>1</v>
      </c>
      <c r="L3243" s="5" t="n">
        <v>40</v>
      </c>
      <c r="M3243" s="5" t="n">
        <v>3</v>
      </c>
      <c r="N3243" s="41" t="n">
        <v>33700</v>
      </c>
      <c r="O3243" s="41" t="n">
        <v>1720</v>
      </c>
      <c r="P3243" s="41" t="n">
        <v>0</v>
      </c>
      <c r="Q3243" s="41" t="n">
        <v>1320</v>
      </c>
      <c r="R3243" s="41" t="n">
        <v>0</v>
      </c>
      <c r="S3243" s="28">
        <f>L3243*Settings!$C$7</f>
        <v/>
      </c>
      <c r="T3243" s="34">
        <f>O3243+P3243+Q3243+R3243</f>
        <v/>
      </c>
      <c r="U3243" s="34">
        <f>N3243+T3243</f>
        <v/>
      </c>
      <c r="V3243" s="33">
        <f>N3243/S3243</f>
        <v/>
      </c>
      <c r="W3243" s="33">
        <f>T3243/S3243</f>
        <v/>
      </c>
      <c r="X3243" s="33">
        <f>U3243/S3243</f>
        <v/>
      </c>
      <c r="Y3243" s="4">
        <f>IF(T3243&gt;0,1,0)</f>
        <v/>
      </c>
      <c r="Z3243" s="4">
        <f>INDEX('Job Evaluation'!$I$5:$I$40,MATCH(G3243,'Job Evaluation'!$A$5:$A$40,0))</f>
        <v/>
      </c>
      <c r="AA3243" s="4">
        <f>SUMPRODUCT(($C$2:$C$3444=C3243)*($X$2:$X$3444&lt;X3243))+SUMPRODUCT(($C$2:C3243=C3243)*($X$2:X3243=X3243))</f>
        <v/>
      </c>
      <c r="AB3243" s="4">
        <f>MIN(4,INT((AA3243-1)*4/COUNTIF($C$2:$C$3444,C3243))+1)</f>
        <v/>
      </c>
    </row>
    <row r="3244">
      <c r="A3244" s="5" t="inlineStr">
        <is>
          <t>W03772</t>
        </is>
      </c>
      <c r="B3244" s="5" t="inlineStr">
        <is>
          <t>DE · Munich</t>
        </is>
      </c>
      <c r="C3244" s="5" t="inlineStr">
        <is>
          <t>DE</t>
        </is>
      </c>
      <c r="D3244" s="5" t="inlineStr">
        <is>
          <t>Munich</t>
        </is>
      </c>
      <c r="E3244" s="5" t="inlineStr">
        <is>
          <t>Tech</t>
        </is>
      </c>
      <c r="F3244" s="5" t="inlineStr">
        <is>
          <t>L4</t>
        </is>
      </c>
      <c r="G3244" s="5" t="inlineStr">
        <is>
          <t>Tech L4</t>
        </is>
      </c>
      <c r="H3244" s="5" t="inlineStr">
        <is>
          <t>M</t>
        </is>
      </c>
      <c r="I3244" s="5" t="inlineStr">
        <is>
          <t>Permanent</t>
        </is>
      </c>
      <c r="J3244" s="5" t="inlineStr">
        <is>
          <t>Remote</t>
        </is>
      </c>
      <c r="K3244" s="5" t="n">
        <v>1</v>
      </c>
      <c r="L3244" s="5" t="n">
        <v>40</v>
      </c>
      <c r="M3244" s="5" t="n">
        <v>4</v>
      </c>
      <c r="N3244" s="41" t="n">
        <v>88400</v>
      </c>
      <c r="O3244" s="41" t="n">
        <v>8640</v>
      </c>
      <c r="P3244" s="41" t="n">
        <v>0</v>
      </c>
      <c r="Q3244" s="41" t="n">
        <v>0</v>
      </c>
      <c r="R3244" s="41" t="n">
        <v>0</v>
      </c>
      <c r="S3244" s="28">
        <f>L3244*Settings!$C$7</f>
        <v/>
      </c>
      <c r="T3244" s="34">
        <f>O3244+P3244+Q3244+R3244</f>
        <v/>
      </c>
      <c r="U3244" s="34">
        <f>N3244+T3244</f>
        <v/>
      </c>
      <c r="V3244" s="33">
        <f>N3244/S3244</f>
        <v/>
      </c>
      <c r="W3244" s="33">
        <f>T3244/S3244</f>
        <v/>
      </c>
      <c r="X3244" s="33">
        <f>U3244/S3244</f>
        <v/>
      </c>
      <c r="Y3244" s="4">
        <f>IF(T3244&gt;0,1,0)</f>
        <v/>
      </c>
      <c r="Z3244" s="4">
        <f>INDEX('Job Evaluation'!$I$5:$I$40,MATCH(G3244,'Job Evaluation'!$A$5:$A$40,0))</f>
        <v/>
      </c>
      <c r="AA3244" s="4">
        <f>SUMPRODUCT(($C$2:$C$3444=C3244)*($X$2:$X$3444&lt;X3244))+SUMPRODUCT(($C$2:C3244=C3244)*($X$2:X3244=X3244))</f>
        <v/>
      </c>
      <c r="AB3244" s="4">
        <f>MIN(4,INT((AA3244-1)*4/COUNTIF($C$2:$C$3444,C3244))+1)</f>
        <v/>
      </c>
    </row>
    <row r="3245">
      <c r="A3245" s="5" t="inlineStr">
        <is>
          <t>W03773</t>
        </is>
      </c>
      <c r="B3245" s="5" t="inlineStr">
        <is>
          <t>PL · Kraków</t>
        </is>
      </c>
      <c r="C3245" s="5" t="inlineStr">
        <is>
          <t>PL</t>
        </is>
      </c>
      <c r="D3245" s="5" t="inlineStr">
        <is>
          <t>Krakow</t>
        </is>
      </c>
      <c r="E3245" s="5" t="inlineStr">
        <is>
          <t>Operations</t>
        </is>
      </c>
      <c r="F3245" s="5" t="inlineStr">
        <is>
          <t>L1</t>
        </is>
      </c>
      <c r="G3245" s="5" t="inlineStr">
        <is>
          <t>Operations L1</t>
        </is>
      </c>
      <c r="H3245" s="5" t="inlineStr">
        <is>
          <t>M</t>
        </is>
      </c>
      <c r="I3245" s="5" t="inlineStr">
        <is>
          <t>Permanent</t>
        </is>
      </c>
      <c r="J3245" s="5" t="inlineStr">
        <is>
          <t>Hybrid</t>
        </is>
      </c>
      <c r="K3245" s="5" t="n">
        <v>1</v>
      </c>
      <c r="L3245" s="5" t="n">
        <v>40</v>
      </c>
      <c r="M3245" s="5" t="n">
        <v>3</v>
      </c>
      <c r="N3245" s="41" t="n">
        <v>20650</v>
      </c>
      <c r="O3245" s="41" t="n">
        <v>0</v>
      </c>
      <c r="P3245" s="41" t="n">
        <v>0</v>
      </c>
      <c r="Q3245" s="41" t="n">
        <v>0</v>
      </c>
      <c r="R3245" s="41" t="n">
        <v>0</v>
      </c>
      <c r="S3245" s="28">
        <f>L3245*Settings!$C$7</f>
        <v/>
      </c>
      <c r="T3245" s="34">
        <f>O3245+P3245+Q3245+R3245</f>
        <v/>
      </c>
      <c r="U3245" s="34">
        <f>N3245+T3245</f>
        <v/>
      </c>
      <c r="V3245" s="33">
        <f>N3245/S3245</f>
        <v/>
      </c>
      <c r="W3245" s="33">
        <f>T3245/S3245</f>
        <v/>
      </c>
      <c r="X3245" s="33">
        <f>U3245/S3245</f>
        <v/>
      </c>
      <c r="Y3245" s="4">
        <f>IF(T3245&gt;0,1,0)</f>
        <v/>
      </c>
      <c r="Z3245" s="4">
        <f>INDEX('Job Evaluation'!$I$5:$I$40,MATCH(G3245,'Job Evaluation'!$A$5:$A$40,0))</f>
        <v/>
      </c>
      <c r="AA3245" s="4">
        <f>SUMPRODUCT(($C$2:$C$3444=C3245)*($X$2:$X$3444&lt;X3245))+SUMPRODUCT(($C$2:C3245=C3245)*($X$2:X3245=X3245))</f>
        <v/>
      </c>
      <c r="AB3245" s="4">
        <f>MIN(4,INT((AA3245-1)*4/COUNTIF($C$2:$C$3444,C3245))+1)</f>
        <v/>
      </c>
    </row>
    <row r="3246">
      <c r="A3246" s="5" t="inlineStr">
        <is>
          <t>W03774</t>
        </is>
      </c>
      <c r="B3246" s="5" t="inlineStr">
        <is>
          <t>PL · Kraków</t>
        </is>
      </c>
      <c r="C3246" s="5" t="inlineStr">
        <is>
          <t>PL</t>
        </is>
      </c>
      <c r="D3246" s="5" t="inlineStr">
        <is>
          <t>Krakow</t>
        </is>
      </c>
      <c r="E3246" s="5" t="inlineStr">
        <is>
          <t>Customer Service</t>
        </is>
      </c>
      <c r="F3246" s="5" t="inlineStr">
        <is>
          <t>L1</t>
        </is>
      </c>
      <c r="G3246" s="5" t="inlineStr">
        <is>
          <t>Customer Service L1</t>
        </is>
      </c>
      <c r="H3246" s="5" t="inlineStr">
        <is>
          <t>M</t>
        </is>
      </c>
      <c r="I3246" s="5" t="inlineStr">
        <is>
          <t>Fixed-term</t>
        </is>
      </c>
      <c r="J3246" s="5" t="inlineStr">
        <is>
          <t>Remote</t>
        </is>
      </c>
      <c r="K3246" s="5" t="n">
        <v>1</v>
      </c>
      <c r="L3246" s="5" t="n">
        <v>40</v>
      </c>
      <c r="M3246" s="5" t="n">
        <v>2</v>
      </c>
      <c r="N3246" s="41" t="n">
        <v>18650</v>
      </c>
      <c r="O3246" s="41" t="n">
        <v>0</v>
      </c>
      <c r="P3246" s="41" t="n">
        <v>0</v>
      </c>
      <c r="Q3246" s="41" t="n">
        <v>0</v>
      </c>
      <c r="R3246" s="41" t="n">
        <v>0</v>
      </c>
      <c r="S3246" s="28">
        <f>L3246*Settings!$C$7</f>
        <v/>
      </c>
      <c r="T3246" s="34">
        <f>O3246+P3246+Q3246+R3246</f>
        <v/>
      </c>
      <c r="U3246" s="34">
        <f>N3246+T3246</f>
        <v/>
      </c>
      <c r="V3246" s="33">
        <f>N3246/S3246</f>
        <v/>
      </c>
      <c r="W3246" s="33">
        <f>T3246/S3246</f>
        <v/>
      </c>
      <c r="X3246" s="33">
        <f>U3246/S3246</f>
        <v/>
      </c>
      <c r="Y3246" s="4">
        <f>IF(T3246&gt;0,1,0)</f>
        <v/>
      </c>
      <c r="Z3246" s="4">
        <f>INDEX('Job Evaluation'!$I$5:$I$40,MATCH(G3246,'Job Evaluation'!$A$5:$A$40,0))</f>
        <v/>
      </c>
      <c r="AA3246" s="4">
        <f>SUMPRODUCT(($C$2:$C$3444=C3246)*($X$2:$X$3444&lt;X3246))+SUMPRODUCT(($C$2:C3246=C3246)*($X$2:X3246=X3246))</f>
        <v/>
      </c>
      <c r="AB3246" s="4">
        <f>MIN(4,INT((AA3246-1)*4/COUNTIF($C$2:$C$3444,C3246))+1)</f>
        <v/>
      </c>
    </row>
    <row r="3247">
      <c r="A3247" s="5" t="inlineStr">
        <is>
          <t>W03775</t>
        </is>
      </c>
      <c r="B3247" s="5" t="inlineStr">
        <is>
          <t>PL · Kraków</t>
        </is>
      </c>
      <c r="C3247" s="5" t="inlineStr">
        <is>
          <t>PL</t>
        </is>
      </c>
      <c r="D3247" s="5" t="inlineStr">
        <is>
          <t>Krakow</t>
        </is>
      </c>
      <c r="E3247" s="5" t="inlineStr">
        <is>
          <t>Customer Service</t>
        </is>
      </c>
      <c r="F3247" s="5" t="inlineStr">
        <is>
          <t>L2</t>
        </is>
      </c>
      <c r="G3247" s="5" t="inlineStr">
        <is>
          <t>Customer Service L2</t>
        </is>
      </c>
      <c r="H3247" s="5" t="inlineStr">
        <is>
          <t>F</t>
        </is>
      </c>
      <c r="I3247" s="5" t="inlineStr">
        <is>
          <t>Permanent</t>
        </is>
      </c>
      <c r="J3247" s="5" t="inlineStr">
        <is>
          <t>Hybrid</t>
        </is>
      </c>
      <c r="K3247" s="5" t="n">
        <v>1</v>
      </c>
      <c r="L3247" s="5" t="n">
        <v>40</v>
      </c>
      <c r="M3247" s="5" t="n">
        <v>4</v>
      </c>
      <c r="N3247" s="41" t="n">
        <v>24250</v>
      </c>
      <c r="O3247" s="41" t="n">
        <v>0</v>
      </c>
      <c r="P3247" s="41" t="n">
        <v>0</v>
      </c>
      <c r="Q3247" s="41" t="n">
        <v>0</v>
      </c>
      <c r="R3247" s="41" t="n">
        <v>0</v>
      </c>
      <c r="S3247" s="28">
        <f>L3247*Settings!$C$7</f>
        <v/>
      </c>
      <c r="T3247" s="34">
        <f>O3247+P3247+Q3247+R3247</f>
        <v/>
      </c>
      <c r="U3247" s="34">
        <f>N3247+T3247</f>
        <v/>
      </c>
      <c r="V3247" s="33">
        <f>N3247/S3247</f>
        <v/>
      </c>
      <c r="W3247" s="33">
        <f>T3247/S3247</f>
        <v/>
      </c>
      <c r="X3247" s="33">
        <f>U3247/S3247</f>
        <v/>
      </c>
      <c r="Y3247" s="4">
        <f>IF(T3247&gt;0,1,0)</f>
        <v/>
      </c>
      <c r="Z3247" s="4">
        <f>INDEX('Job Evaluation'!$I$5:$I$40,MATCH(G3247,'Job Evaluation'!$A$5:$A$40,0))</f>
        <v/>
      </c>
      <c r="AA3247" s="4">
        <f>SUMPRODUCT(($C$2:$C$3444=C3247)*($X$2:$X$3444&lt;X3247))+SUMPRODUCT(($C$2:C3247=C3247)*($X$2:X3247=X3247))</f>
        <v/>
      </c>
      <c r="AB3247" s="4">
        <f>MIN(4,INT((AA3247-1)*4/COUNTIF($C$2:$C$3444,C3247))+1)</f>
        <v/>
      </c>
    </row>
    <row r="3248">
      <c r="A3248" s="5" t="inlineStr">
        <is>
          <t>W03776</t>
        </is>
      </c>
      <c r="B3248" s="5" t="inlineStr">
        <is>
          <t>IT · Milan</t>
        </is>
      </c>
      <c r="C3248" s="5" t="inlineStr">
        <is>
          <t>IT</t>
        </is>
      </c>
      <c r="D3248" s="5" t="inlineStr">
        <is>
          <t>Milan</t>
        </is>
      </c>
      <c r="E3248" s="5" t="inlineStr">
        <is>
          <t>Operations</t>
        </is>
      </c>
      <c r="F3248" s="5" t="inlineStr">
        <is>
          <t>L2</t>
        </is>
      </c>
      <c r="G3248" s="5" t="inlineStr">
        <is>
          <t>Operations L2</t>
        </is>
      </c>
      <c r="H3248" s="5" t="inlineStr">
        <is>
          <t>F</t>
        </is>
      </c>
      <c r="I3248" s="5" t="inlineStr">
        <is>
          <t>Fixed-term</t>
        </is>
      </c>
      <c r="J3248" s="5" t="inlineStr">
        <is>
          <t>Hybrid</t>
        </is>
      </c>
      <c r="K3248" s="5" t="n">
        <v>1</v>
      </c>
      <c r="L3248" s="5" t="n">
        <v>40</v>
      </c>
      <c r="M3248" s="5" t="n">
        <v>1</v>
      </c>
      <c r="N3248" s="41" t="n">
        <v>28450</v>
      </c>
      <c r="O3248" s="41" t="n">
        <v>0</v>
      </c>
      <c r="P3248" s="41" t="n">
        <v>0</v>
      </c>
      <c r="Q3248" s="41" t="n">
        <v>0</v>
      </c>
      <c r="R3248" s="41" t="n">
        <v>0</v>
      </c>
      <c r="S3248" s="28">
        <f>L3248*Settings!$C$7</f>
        <v/>
      </c>
      <c r="T3248" s="34">
        <f>O3248+P3248+Q3248+R3248</f>
        <v/>
      </c>
      <c r="U3248" s="34">
        <f>N3248+T3248</f>
        <v/>
      </c>
      <c r="V3248" s="33">
        <f>N3248/S3248</f>
        <v/>
      </c>
      <c r="W3248" s="33">
        <f>T3248/S3248</f>
        <v/>
      </c>
      <c r="X3248" s="33">
        <f>U3248/S3248</f>
        <v/>
      </c>
      <c r="Y3248" s="4">
        <f>IF(T3248&gt;0,1,0)</f>
        <v/>
      </c>
      <c r="Z3248" s="4">
        <f>INDEX('Job Evaluation'!$I$5:$I$40,MATCH(G3248,'Job Evaluation'!$A$5:$A$40,0))</f>
        <v/>
      </c>
      <c r="AA3248" s="4">
        <f>SUMPRODUCT(($C$2:$C$3444=C3248)*($X$2:$X$3444&lt;X3248))+SUMPRODUCT(($C$2:C3248=C3248)*($X$2:X3248=X3248))</f>
        <v/>
      </c>
      <c r="AB3248" s="4">
        <f>MIN(4,INT((AA3248-1)*4/COUNTIF($C$2:$C$3444,C3248))+1)</f>
        <v/>
      </c>
    </row>
    <row r="3249">
      <c r="A3249" s="5" t="inlineStr">
        <is>
          <t>W03778</t>
        </is>
      </c>
      <c r="B3249" s="5" t="inlineStr">
        <is>
          <t>PL · Kraków</t>
        </is>
      </c>
      <c r="C3249" s="5" t="inlineStr">
        <is>
          <t>PL</t>
        </is>
      </c>
      <c r="D3249" s="5" t="inlineStr">
        <is>
          <t>Krakow</t>
        </is>
      </c>
      <c r="E3249" s="5" t="inlineStr">
        <is>
          <t>Customer Service</t>
        </is>
      </c>
      <c r="F3249" s="5" t="inlineStr">
        <is>
          <t>L3</t>
        </is>
      </c>
      <c r="G3249" s="5" t="inlineStr">
        <is>
          <t>Customer Service L3</t>
        </is>
      </c>
      <c r="H3249" s="5" t="inlineStr">
        <is>
          <t>F</t>
        </is>
      </c>
      <c r="I3249" s="5" t="inlineStr">
        <is>
          <t>Permanent</t>
        </is>
      </c>
      <c r="J3249" s="5" t="inlineStr">
        <is>
          <t>Onsite</t>
        </is>
      </c>
      <c r="K3249" s="5" t="n">
        <v>1</v>
      </c>
      <c r="L3249" s="5" t="n">
        <v>40</v>
      </c>
      <c r="M3249" s="5" t="n">
        <v>3</v>
      </c>
      <c r="N3249" s="41" t="n">
        <v>32950</v>
      </c>
      <c r="O3249" s="41" t="n">
        <v>1590</v>
      </c>
      <c r="P3249" s="41" t="n">
        <v>0</v>
      </c>
      <c r="Q3249" s="41" t="n">
        <v>840</v>
      </c>
      <c r="R3249" s="41" t="n">
        <v>0</v>
      </c>
      <c r="S3249" s="28">
        <f>L3249*Settings!$C$7</f>
        <v/>
      </c>
      <c r="T3249" s="34">
        <f>O3249+P3249+Q3249+R3249</f>
        <v/>
      </c>
      <c r="U3249" s="34">
        <f>N3249+T3249</f>
        <v/>
      </c>
      <c r="V3249" s="33">
        <f>N3249/S3249</f>
        <v/>
      </c>
      <c r="W3249" s="33">
        <f>T3249/S3249</f>
        <v/>
      </c>
      <c r="X3249" s="33">
        <f>U3249/S3249</f>
        <v/>
      </c>
      <c r="Y3249" s="4">
        <f>IF(T3249&gt;0,1,0)</f>
        <v/>
      </c>
      <c r="Z3249" s="4">
        <f>INDEX('Job Evaluation'!$I$5:$I$40,MATCH(G3249,'Job Evaluation'!$A$5:$A$40,0))</f>
        <v/>
      </c>
      <c r="AA3249" s="4">
        <f>SUMPRODUCT(($C$2:$C$3444=C3249)*($X$2:$X$3444&lt;X3249))+SUMPRODUCT(($C$2:C3249=C3249)*($X$2:X3249=X3249))</f>
        <v/>
      </c>
      <c r="AB3249" s="4">
        <f>MIN(4,INT((AA3249-1)*4/COUNTIF($C$2:$C$3444,C3249))+1)</f>
        <v/>
      </c>
    </row>
    <row r="3250">
      <c r="A3250" s="5" t="inlineStr">
        <is>
          <t>W03780</t>
        </is>
      </c>
      <c r="B3250" s="5" t="inlineStr">
        <is>
          <t>PL · Kraków</t>
        </is>
      </c>
      <c r="C3250" s="5" t="inlineStr">
        <is>
          <t>PL</t>
        </is>
      </c>
      <c r="D3250" s="5" t="inlineStr">
        <is>
          <t>Krakow</t>
        </is>
      </c>
      <c r="E3250" s="5" t="inlineStr">
        <is>
          <t>Customer Service</t>
        </is>
      </c>
      <c r="F3250" s="5" t="inlineStr">
        <is>
          <t>L2</t>
        </is>
      </c>
      <c r="G3250" s="5" t="inlineStr">
        <is>
          <t>Customer Service L2</t>
        </is>
      </c>
      <c r="H3250" s="5" t="inlineStr">
        <is>
          <t>F</t>
        </is>
      </c>
      <c r="I3250" s="5" t="inlineStr">
        <is>
          <t>Permanent</t>
        </is>
      </c>
      <c r="J3250" s="5" t="inlineStr">
        <is>
          <t>Onsite</t>
        </is>
      </c>
      <c r="K3250" s="5" t="n">
        <v>1</v>
      </c>
      <c r="L3250" s="5" t="n">
        <v>40</v>
      </c>
      <c r="M3250" s="5" t="n">
        <v>2</v>
      </c>
      <c r="N3250" s="41" t="n">
        <v>24400</v>
      </c>
      <c r="O3250" s="41" t="n">
        <v>0</v>
      </c>
      <c r="P3250" s="41" t="n">
        <v>0</v>
      </c>
      <c r="Q3250" s="41" t="n">
        <v>840</v>
      </c>
      <c r="R3250" s="41" t="n">
        <v>0</v>
      </c>
      <c r="S3250" s="28">
        <f>L3250*Settings!$C$7</f>
        <v/>
      </c>
      <c r="T3250" s="34">
        <f>O3250+P3250+Q3250+R3250</f>
        <v/>
      </c>
      <c r="U3250" s="34">
        <f>N3250+T3250</f>
        <v/>
      </c>
      <c r="V3250" s="33">
        <f>N3250/S3250</f>
        <v/>
      </c>
      <c r="W3250" s="33">
        <f>T3250/S3250</f>
        <v/>
      </c>
      <c r="X3250" s="33">
        <f>U3250/S3250</f>
        <v/>
      </c>
      <c r="Y3250" s="4">
        <f>IF(T3250&gt;0,1,0)</f>
        <v/>
      </c>
      <c r="Z3250" s="4">
        <f>INDEX('Job Evaluation'!$I$5:$I$40,MATCH(G3250,'Job Evaluation'!$A$5:$A$40,0))</f>
        <v/>
      </c>
      <c r="AA3250" s="4">
        <f>SUMPRODUCT(($C$2:$C$3444=C3250)*($X$2:$X$3444&lt;X3250))+SUMPRODUCT(($C$2:C3250=C3250)*($X$2:X3250=X3250))</f>
        <v/>
      </c>
      <c r="AB3250" s="4">
        <f>MIN(4,INT((AA3250-1)*4/COUNTIF($C$2:$C$3444,C3250))+1)</f>
        <v/>
      </c>
    </row>
    <row r="3251">
      <c r="A3251" s="5" t="inlineStr">
        <is>
          <t>W03781</t>
        </is>
      </c>
      <c r="B3251" s="5" t="inlineStr">
        <is>
          <t>IT · Milan</t>
        </is>
      </c>
      <c r="C3251" s="5" t="inlineStr">
        <is>
          <t>IT</t>
        </is>
      </c>
      <c r="D3251" s="5" t="inlineStr">
        <is>
          <t>Milan</t>
        </is>
      </c>
      <c r="E3251" s="5" t="inlineStr">
        <is>
          <t>HR</t>
        </is>
      </c>
      <c r="F3251" s="5" t="inlineStr">
        <is>
          <t>L3</t>
        </is>
      </c>
      <c r="G3251" s="5" t="inlineStr">
        <is>
          <t>HR L3</t>
        </is>
      </c>
      <c r="H3251" s="5" t="inlineStr">
        <is>
          <t>M</t>
        </is>
      </c>
      <c r="I3251" s="5" t="inlineStr">
        <is>
          <t>Permanent</t>
        </is>
      </c>
      <c r="J3251" s="5" t="inlineStr">
        <is>
          <t>Hybrid</t>
        </is>
      </c>
      <c r="K3251" s="5" t="n">
        <v>1</v>
      </c>
      <c r="L3251" s="5" t="n">
        <v>40</v>
      </c>
      <c r="M3251" s="5" t="n">
        <v>3</v>
      </c>
      <c r="N3251" s="41" t="n">
        <v>37150</v>
      </c>
      <c r="O3251" s="41" t="n">
        <v>1820</v>
      </c>
      <c r="P3251" s="41" t="n">
        <v>0</v>
      </c>
      <c r="Q3251" s="41" t="n">
        <v>0</v>
      </c>
      <c r="R3251" s="41" t="n">
        <v>0</v>
      </c>
      <c r="S3251" s="28">
        <f>L3251*Settings!$C$7</f>
        <v/>
      </c>
      <c r="T3251" s="34">
        <f>O3251+P3251+Q3251+R3251</f>
        <v/>
      </c>
      <c r="U3251" s="34">
        <f>N3251+T3251</f>
        <v/>
      </c>
      <c r="V3251" s="33">
        <f>N3251/S3251</f>
        <v/>
      </c>
      <c r="W3251" s="33">
        <f>T3251/S3251</f>
        <v/>
      </c>
      <c r="X3251" s="33">
        <f>U3251/S3251</f>
        <v/>
      </c>
      <c r="Y3251" s="4">
        <f>IF(T3251&gt;0,1,0)</f>
        <v/>
      </c>
      <c r="Z3251" s="4">
        <f>INDEX('Job Evaluation'!$I$5:$I$40,MATCH(G3251,'Job Evaluation'!$A$5:$A$40,0))</f>
        <v/>
      </c>
      <c r="AA3251" s="4">
        <f>SUMPRODUCT(($C$2:$C$3444=C3251)*($X$2:$X$3444&lt;X3251))+SUMPRODUCT(($C$2:C3251=C3251)*($X$2:X3251=X3251))</f>
        <v/>
      </c>
      <c r="AB3251" s="4">
        <f>MIN(4,INT((AA3251-1)*4/COUNTIF($C$2:$C$3444,C3251))+1)</f>
        <v/>
      </c>
    </row>
    <row r="3252">
      <c r="A3252" s="5" t="inlineStr">
        <is>
          <t>W03782</t>
        </is>
      </c>
      <c r="B3252" s="5" t="inlineStr">
        <is>
          <t>ES · Barcelona</t>
        </is>
      </c>
      <c r="C3252" s="5" t="inlineStr">
        <is>
          <t>ES</t>
        </is>
      </c>
      <c r="D3252" s="5" t="inlineStr">
        <is>
          <t>Barcelona</t>
        </is>
      </c>
      <c r="E3252" s="5" t="inlineStr">
        <is>
          <t>Customer Service</t>
        </is>
      </c>
      <c r="F3252" s="5" t="inlineStr">
        <is>
          <t>L1</t>
        </is>
      </c>
      <c r="G3252" s="5" t="inlineStr">
        <is>
          <t>Customer Service L1</t>
        </is>
      </c>
      <c r="H3252" s="5" t="inlineStr">
        <is>
          <t>F</t>
        </is>
      </c>
      <c r="I3252" s="5" t="inlineStr">
        <is>
          <t>Permanent</t>
        </is>
      </c>
      <c r="J3252" s="5" t="inlineStr">
        <is>
          <t>Hybrid</t>
        </is>
      </c>
      <c r="K3252" s="5" t="n">
        <v>1</v>
      </c>
      <c r="L3252" s="5" t="n">
        <v>40</v>
      </c>
      <c r="M3252" s="5" t="n">
        <v>1</v>
      </c>
      <c r="N3252" s="41" t="n">
        <v>26350</v>
      </c>
      <c r="O3252" s="41" t="n">
        <v>0</v>
      </c>
      <c r="P3252" s="41" t="n">
        <v>0</v>
      </c>
      <c r="Q3252" s="41" t="n">
        <v>0</v>
      </c>
      <c r="R3252" s="41" t="n">
        <v>0</v>
      </c>
      <c r="S3252" s="28">
        <f>L3252*Settings!$C$7</f>
        <v/>
      </c>
      <c r="T3252" s="34">
        <f>O3252+P3252+Q3252+R3252</f>
        <v/>
      </c>
      <c r="U3252" s="34">
        <f>N3252+T3252</f>
        <v/>
      </c>
      <c r="V3252" s="33">
        <f>N3252/S3252</f>
        <v/>
      </c>
      <c r="W3252" s="33">
        <f>T3252/S3252</f>
        <v/>
      </c>
      <c r="X3252" s="33">
        <f>U3252/S3252</f>
        <v/>
      </c>
      <c r="Y3252" s="4">
        <f>IF(T3252&gt;0,1,0)</f>
        <v/>
      </c>
      <c r="Z3252" s="4">
        <f>INDEX('Job Evaluation'!$I$5:$I$40,MATCH(G3252,'Job Evaluation'!$A$5:$A$40,0))</f>
        <v/>
      </c>
      <c r="AA3252" s="4">
        <f>SUMPRODUCT(($C$2:$C$3444=C3252)*($X$2:$X$3444&lt;X3252))+SUMPRODUCT(($C$2:C3252=C3252)*($X$2:X3252=X3252))</f>
        <v/>
      </c>
      <c r="AB3252" s="4">
        <f>MIN(4,INT((AA3252-1)*4/COUNTIF($C$2:$C$3444,C3252))+1)</f>
        <v/>
      </c>
    </row>
    <row r="3253">
      <c r="A3253" s="5" t="inlineStr">
        <is>
          <t>W03783</t>
        </is>
      </c>
      <c r="B3253" s="5" t="inlineStr">
        <is>
          <t>PL · Kraków</t>
        </is>
      </c>
      <c r="C3253" s="5" t="inlineStr">
        <is>
          <t>PL</t>
        </is>
      </c>
      <c r="D3253" s="5" t="inlineStr">
        <is>
          <t>Krakow</t>
        </is>
      </c>
      <c r="E3253" s="5" t="inlineStr">
        <is>
          <t>Sales</t>
        </is>
      </c>
      <c r="F3253" s="5" t="inlineStr">
        <is>
          <t>L2</t>
        </is>
      </c>
      <c r="G3253" s="5" t="inlineStr">
        <is>
          <t>Sales L2</t>
        </is>
      </c>
      <c r="H3253" s="5" t="inlineStr">
        <is>
          <t>F</t>
        </is>
      </c>
      <c r="I3253" s="5" t="inlineStr">
        <is>
          <t>Permanent</t>
        </is>
      </c>
      <c r="J3253" s="5" t="inlineStr">
        <is>
          <t>Onsite</t>
        </is>
      </c>
      <c r="K3253" s="5" t="n">
        <v>1</v>
      </c>
      <c r="L3253" s="5" t="n">
        <v>40</v>
      </c>
      <c r="M3253" s="5" t="n">
        <v>5</v>
      </c>
      <c r="N3253" s="41" t="n">
        <v>29050</v>
      </c>
      <c r="O3253" s="41" t="n">
        <v>0</v>
      </c>
      <c r="P3253" s="41" t="n">
        <v>3510</v>
      </c>
      <c r="Q3253" s="41" t="n">
        <v>0</v>
      </c>
      <c r="R3253" s="41" t="n">
        <v>0</v>
      </c>
      <c r="S3253" s="28">
        <f>L3253*Settings!$C$7</f>
        <v/>
      </c>
      <c r="T3253" s="34">
        <f>O3253+P3253+Q3253+R3253</f>
        <v/>
      </c>
      <c r="U3253" s="34">
        <f>N3253+T3253</f>
        <v/>
      </c>
      <c r="V3253" s="33">
        <f>N3253/S3253</f>
        <v/>
      </c>
      <c r="W3253" s="33">
        <f>T3253/S3253</f>
        <v/>
      </c>
      <c r="X3253" s="33">
        <f>U3253/S3253</f>
        <v/>
      </c>
      <c r="Y3253" s="4">
        <f>IF(T3253&gt;0,1,0)</f>
        <v/>
      </c>
      <c r="Z3253" s="4">
        <f>INDEX('Job Evaluation'!$I$5:$I$40,MATCH(G3253,'Job Evaluation'!$A$5:$A$40,0))</f>
        <v/>
      </c>
      <c r="AA3253" s="4">
        <f>SUMPRODUCT(($C$2:$C$3444=C3253)*($X$2:$X$3444&lt;X3253))+SUMPRODUCT(($C$2:C3253=C3253)*($X$2:X3253=X3253))</f>
        <v/>
      </c>
      <c r="AB3253" s="4">
        <f>MIN(4,INT((AA3253-1)*4/COUNTIF($C$2:$C$3444,C3253))+1)</f>
        <v/>
      </c>
    </row>
    <row r="3254">
      <c r="A3254" s="5" t="inlineStr">
        <is>
          <t>W03784</t>
        </is>
      </c>
      <c r="B3254" s="5" t="inlineStr">
        <is>
          <t>PL · Kraków</t>
        </is>
      </c>
      <c r="C3254" s="5" t="inlineStr">
        <is>
          <t>PL</t>
        </is>
      </c>
      <c r="D3254" s="5" t="inlineStr">
        <is>
          <t>Krakow</t>
        </is>
      </c>
      <c r="E3254" s="5" t="inlineStr">
        <is>
          <t>Finance</t>
        </is>
      </c>
      <c r="F3254" s="5" t="inlineStr">
        <is>
          <t>L1</t>
        </is>
      </c>
      <c r="G3254" s="5" t="inlineStr">
        <is>
          <t>Finance L1</t>
        </is>
      </c>
      <c r="H3254" s="5" t="inlineStr">
        <is>
          <t>F</t>
        </is>
      </c>
      <c r="I3254" s="5" t="inlineStr">
        <is>
          <t>Permanent</t>
        </is>
      </c>
      <c r="J3254" s="5" t="inlineStr">
        <is>
          <t>Onsite</t>
        </is>
      </c>
      <c r="K3254" s="5" t="n">
        <v>1</v>
      </c>
      <c r="L3254" s="5" t="n">
        <v>40</v>
      </c>
      <c r="M3254" s="5" t="n">
        <v>3</v>
      </c>
      <c r="N3254" s="41" t="n">
        <v>24050</v>
      </c>
      <c r="O3254" s="41" t="n">
        <v>0</v>
      </c>
      <c r="P3254" s="41" t="n">
        <v>0</v>
      </c>
      <c r="Q3254" s="41" t="n">
        <v>0</v>
      </c>
      <c r="R3254" s="41" t="n">
        <v>0</v>
      </c>
      <c r="S3254" s="28">
        <f>L3254*Settings!$C$7</f>
        <v/>
      </c>
      <c r="T3254" s="34">
        <f>O3254+P3254+Q3254+R3254</f>
        <v/>
      </c>
      <c r="U3254" s="34">
        <f>N3254+T3254</f>
        <v/>
      </c>
      <c r="V3254" s="33">
        <f>N3254/S3254</f>
        <v/>
      </c>
      <c r="W3254" s="33">
        <f>T3254/S3254</f>
        <v/>
      </c>
      <c r="X3254" s="33">
        <f>U3254/S3254</f>
        <v/>
      </c>
      <c r="Y3254" s="4">
        <f>IF(T3254&gt;0,1,0)</f>
        <v/>
      </c>
      <c r="Z3254" s="4">
        <f>INDEX('Job Evaluation'!$I$5:$I$40,MATCH(G3254,'Job Evaluation'!$A$5:$A$40,0))</f>
        <v/>
      </c>
      <c r="AA3254" s="4">
        <f>SUMPRODUCT(($C$2:$C$3444=C3254)*($X$2:$X$3444&lt;X3254))+SUMPRODUCT(($C$2:C3254=C3254)*($X$2:X3254=X3254))</f>
        <v/>
      </c>
      <c r="AB3254" s="4">
        <f>MIN(4,INT((AA3254-1)*4/COUNTIF($C$2:$C$3444,C3254))+1)</f>
        <v/>
      </c>
    </row>
    <row r="3255">
      <c r="A3255" s="5" t="inlineStr">
        <is>
          <t>W03786</t>
        </is>
      </c>
      <c r="B3255" s="5" t="inlineStr">
        <is>
          <t>IT · Milan</t>
        </is>
      </c>
      <c r="C3255" s="5" t="inlineStr">
        <is>
          <t>IT</t>
        </is>
      </c>
      <c r="D3255" s="5" t="inlineStr">
        <is>
          <t>Milan</t>
        </is>
      </c>
      <c r="E3255" s="5" t="inlineStr">
        <is>
          <t>Sales</t>
        </is>
      </c>
      <c r="F3255" s="5" t="inlineStr">
        <is>
          <t>L1</t>
        </is>
      </c>
      <c r="G3255" s="5" t="inlineStr">
        <is>
          <t>Sales L1</t>
        </is>
      </c>
      <c r="H3255" s="5" t="inlineStr">
        <is>
          <t>F</t>
        </is>
      </c>
      <c r="I3255" s="5" t="inlineStr">
        <is>
          <t>Permanent</t>
        </is>
      </c>
      <c r="J3255" s="5" t="inlineStr">
        <is>
          <t>Onsite</t>
        </is>
      </c>
      <c r="K3255" s="5" t="n">
        <v>0.8</v>
      </c>
      <c r="L3255" s="5" t="n">
        <v>32</v>
      </c>
      <c r="M3255" s="5" t="n">
        <v>5</v>
      </c>
      <c r="N3255" s="41" t="n">
        <v>19760</v>
      </c>
      <c r="O3255" s="41" t="n">
        <v>0</v>
      </c>
      <c r="P3255" s="41" t="n">
        <v>3250</v>
      </c>
      <c r="Q3255" s="41" t="n">
        <v>0</v>
      </c>
      <c r="R3255" s="41" t="n">
        <v>0</v>
      </c>
      <c r="S3255" s="28">
        <f>L3255*Settings!$C$7</f>
        <v/>
      </c>
      <c r="T3255" s="34">
        <f>O3255+P3255+Q3255+R3255</f>
        <v/>
      </c>
      <c r="U3255" s="34">
        <f>N3255+T3255</f>
        <v/>
      </c>
      <c r="V3255" s="33">
        <f>N3255/S3255</f>
        <v/>
      </c>
      <c r="W3255" s="33">
        <f>T3255/S3255</f>
        <v/>
      </c>
      <c r="X3255" s="33">
        <f>U3255/S3255</f>
        <v/>
      </c>
      <c r="Y3255" s="4">
        <f>IF(T3255&gt;0,1,0)</f>
        <v/>
      </c>
      <c r="Z3255" s="4">
        <f>INDEX('Job Evaluation'!$I$5:$I$40,MATCH(G3255,'Job Evaluation'!$A$5:$A$40,0))</f>
        <v/>
      </c>
      <c r="AA3255" s="4">
        <f>SUMPRODUCT(($C$2:$C$3444=C3255)*($X$2:$X$3444&lt;X3255))+SUMPRODUCT(($C$2:C3255=C3255)*($X$2:X3255=X3255))</f>
        <v/>
      </c>
      <c r="AB3255" s="4">
        <f>MIN(4,INT((AA3255-1)*4/COUNTIF($C$2:$C$3444,C3255))+1)</f>
        <v/>
      </c>
    </row>
    <row r="3256">
      <c r="A3256" s="5" t="inlineStr">
        <is>
          <t>W03787</t>
        </is>
      </c>
      <c r="B3256" s="5" t="inlineStr">
        <is>
          <t>IT · Milan</t>
        </is>
      </c>
      <c r="C3256" s="5" t="inlineStr">
        <is>
          <t>IT</t>
        </is>
      </c>
      <c r="D3256" s="5" t="inlineStr">
        <is>
          <t>Milan</t>
        </is>
      </c>
      <c r="E3256" s="5" t="inlineStr">
        <is>
          <t>Tech</t>
        </is>
      </c>
      <c r="F3256" s="5" t="inlineStr">
        <is>
          <t>L2</t>
        </is>
      </c>
      <c r="G3256" s="5" t="inlineStr">
        <is>
          <t>Tech L2</t>
        </is>
      </c>
      <c r="H3256" s="5" t="inlineStr">
        <is>
          <t>F</t>
        </is>
      </c>
      <c r="I3256" s="5" t="inlineStr">
        <is>
          <t>Fixed-term</t>
        </is>
      </c>
      <c r="J3256" s="5" t="inlineStr">
        <is>
          <t>Remote</t>
        </is>
      </c>
      <c r="K3256" s="5" t="n">
        <v>1</v>
      </c>
      <c r="L3256" s="5" t="n">
        <v>40</v>
      </c>
      <c r="M3256" s="5" t="n">
        <v>3</v>
      </c>
      <c r="N3256" s="41" t="n">
        <v>40050</v>
      </c>
      <c r="O3256" s="41" t="n">
        <v>0</v>
      </c>
      <c r="P3256" s="41" t="n">
        <v>0</v>
      </c>
      <c r="Q3256" s="41" t="n">
        <v>0</v>
      </c>
      <c r="R3256" s="41" t="n">
        <v>0</v>
      </c>
      <c r="S3256" s="28">
        <f>L3256*Settings!$C$7</f>
        <v/>
      </c>
      <c r="T3256" s="34">
        <f>O3256+P3256+Q3256+R3256</f>
        <v/>
      </c>
      <c r="U3256" s="34">
        <f>N3256+T3256</f>
        <v/>
      </c>
      <c r="V3256" s="33">
        <f>N3256/S3256</f>
        <v/>
      </c>
      <c r="W3256" s="33">
        <f>T3256/S3256</f>
        <v/>
      </c>
      <c r="X3256" s="33">
        <f>U3256/S3256</f>
        <v/>
      </c>
      <c r="Y3256" s="4">
        <f>IF(T3256&gt;0,1,0)</f>
        <v/>
      </c>
      <c r="Z3256" s="4">
        <f>INDEX('Job Evaluation'!$I$5:$I$40,MATCH(G3256,'Job Evaluation'!$A$5:$A$40,0))</f>
        <v/>
      </c>
      <c r="AA3256" s="4">
        <f>SUMPRODUCT(($C$2:$C$3444=C3256)*($X$2:$X$3444&lt;X3256))+SUMPRODUCT(($C$2:C3256=C3256)*($X$2:X3256=X3256))</f>
        <v/>
      </c>
      <c r="AB3256" s="4">
        <f>MIN(4,INT((AA3256-1)*4/COUNTIF($C$2:$C$3444,C3256))+1)</f>
        <v/>
      </c>
    </row>
    <row r="3257">
      <c r="A3257" s="5" t="inlineStr">
        <is>
          <t>W03788</t>
        </is>
      </c>
      <c r="B3257" s="5" t="inlineStr">
        <is>
          <t>PL · Kraków</t>
        </is>
      </c>
      <c r="C3257" s="5" t="inlineStr">
        <is>
          <t>PL</t>
        </is>
      </c>
      <c r="D3257" s="5" t="inlineStr">
        <is>
          <t>Krakow</t>
        </is>
      </c>
      <c r="E3257" s="5" t="inlineStr">
        <is>
          <t>Customer Service</t>
        </is>
      </c>
      <c r="F3257" s="5" t="inlineStr">
        <is>
          <t>L1</t>
        </is>
      </c>
      <c r="G3257" s="5" t="inlineStr">
        <is>
          <t>Customer Service L1</t>
        </is>
      </c>
      <c r="H3257" s="5" t="inlineStr">
        <is>
          <t>F</t>
        </is>
      </c>
      <c r="I3257" s="5" t="inlineStr">
        <is>
          <t>Fixed-term</t>
        </is>
      </c>
      <c r="J3257" s="5" t="inlineStr">
        <is>
          <t>Onsite</t>
        </is>
      </c>
      <c r="K3257" s="5" t="n">
        <v>1</v>
      </c>
      <c r="L3257" s="5" t="n">
        <v>40</v>
      </c>
      <c r="M3257" s="5" t="n">
        <v>4</v>
      </c>
      <c r="N3257" s="41" t="n">
        <v>18300</v>
      </c>
      <c r="O3257" s="41" t="n">
        <v>0</v>
      </c>
      <c r="P3257" s="41" t="n">
        <v>0</v>
      </c>
      <c r="Q3257" s="41" t="n">
        <v>840</v>
      </c>
      <c r="R3257" s="41" t="n">
        <v>0</v>
      </c>
      <c r="S3257" s="28">
        <f>L3257*Settings!$C$7</f>
        <v/>
      </c>
      <c r="T3257" s="34">
        <f>O3257+P3257+Q3257+R3257</f>
        <v/>
      </c>
      <c r="U3257" s="34">
        <f>N3257+T3257</f>
        <v/>
      </c>
      <c r="V3257" s="33">
        <f>N3257/S3257</f>
        <v/>
      </c>
      <c r="W3257" s="33">
        <f>T3257/S3257</f>
        <v/>
      </c>
      <c r="X3257" s="33">
        <f>U3257/S3257</f>
        <v/>
      </c>
      <c r="Y3257" s="4">
        <f>IF(T3257&gt;0,1,0)</f>
        <v/>
      </c>
      <c r="Z3257" s="4">
        <f>INDEX('Job Evaluation'!$I$5:$I$40,MATCH(G3257,'Job Evaluation'!$A$5:$A$40,0))</f>
        <v/>
      </c>
      <c r="AA3257" s="4">
        <f>SUMPRODUCT(($C$2:$C$3444=C3257)*($X$2:$X$3444&lt;X3257))+SUMPRODUCT(($C$2:C3257=C3257)*($X$2:X3257=X3257))</f>
        <v/>
      </c>
      <c r="AB3257" s="4">
        <f>MIN(4,INT((AA3257-1)*4/COUNTIF($C$2:$C$3444,C3257))+1)</f>
        <v/>
      </c>
    </row>
    <row r="3258">
      <c r="A3258" s="5" t="inlineStr">
        <is>
          <t>W03789</t>
        </is>
      </c>
      <c r="B3258" s="5" t="inlineStr">
        <is>
          <t>DE · Munich</t>
        </is>
      </c>
      <c r="C3258" s="5" t="inlineStr">
        <is>
          <t>DE</t>
        </is>
      </c>
      <c r="D3258" s="5" t="inlineStr">
        <is>
          <t>Munich</t>
        </is>
      </c>
      <c r="E3258" s="5" t="inlineStr">
        <is>
          <t>HR</t>
        </is>
      </c>
      <c r="F3258" s="5" t="inlineStr">
        <is>
          <t>L4</t>
        </is>
      </c>
      <c r="G3258" s="5" t="inlineStr">
        <is>
          <t>HR L4</t>
        </is>
      </c>
      <c r="H3258" s="5" t="inlineStr">
        <is>
          <t>F</t>
        </is>
      </c>
      <c r="I3258" s="5" t="inlineStr">
        <is>
          <t>Permanent</t>
        </is>
      </c>
      <c r="J3258" s="5" t="inlineStr">
        <is>
          <t>Hybrid</t>
        </is>
      </c>
      <c r="K3258" s="5" t="n">
        <v>1</v>
      </c>
      <c r="L3258" s="5" t="n">
        <v>40</v>
      </c>
      <c r="M3258" s="5" t="n">
        <v>3</v>
      </c>
      <c r="N3258" s="41" t="n">
        <v>63650</v>
      </c>
      <c r="O3258" s="41" t="n">
        <v>5060</v>
      </c>
      <c r="P3258" s="41" t="n">
        <v>0</v>
      </c>
      <c r="Q3258" s="41" t="n">
        <v>0</v>
      </c>
      <c r="R3258" s="41" t="n">
        <v>0</v>
      </c>
      <c r="S3258" s="28">
        <f>L3258*Settings!$C$7</f>
        <v/>
      </c>
      <c r="T3258" s="34">
        <f>O3258+P3258+Q3258+R3258</f>
        <v/>
      </c>
      <c r="U3258" s="34">
        <f>N3258+T3258</f>
        <v/>
      </c>
      <c r="V3258" s="33">
        <f>N3258/S3258</f>
        <v/>
      </c>
      <c r="W3258" s="33">
        <f>T3258/S3258</f>
        <v/>
      </c>
      <c r="X3258" s="33">
        <f>U3258/S3258</f>
        <v/>
      </c>
      <c r="Y3258" s="4">
        <f>IF(T3258&gt;0,1,0)</f>
        <v/>
      </c>
      <c r="Z3258" s="4">
        <f>INDEX('Job Evaluation'!$I$5:$I$40,MATCH(G3258,'Job Evaluation'!$A$5:$A$40,0))</f>
        <v/>
      </c>
      <c r="AA3258" s="4">
        <f>SUMPRODUCT(($C$2:$C$3444=C3258)*($X$2:$X$3444&lt;X3258))+SUMPRODUCT(($C$2:C3258=C3258)*($X$2:X3258=X3258))</f>
        <v/>
      </c>
      <c r="AB3258" s="4">
        <f>MIN(4,INT((AA3258-1)*4/COUNTIF($C$2:$C$3444,C3258))+1)</f>
        <v/>
      </c>
    </row>
    <row r="3259">
      <c r="A3259" s="5" t="inlineStr">
        <is>
          <t>W03790</t>
        </is>
      </c>
      <c r="B3259" s="5" t="inlineStr">
        <is>
          <t>IT · Milan</t>
        </is>
      </c>
      <c r="C3259" s="5" t="inlineStr">
        <is>
          <t>IT</t>
        </is>
      </c>
      <c r="D3259" s="5" t="inlineStr">
        <is>
          <t>Milan</t>
        </is>
      </c>
      <c r="E3259" s="5" t="inlineStr">
        <is>
          <t>Customer Service</t>
        </is>
      </c>
      <c r="F3259" s="5" t="inlineStr">
        <is>
          <t>L4</t>
        </is>
      </c>
      <c r="G3259" s="5" t="inlineStr">
        <is>
          <t>Customer Service L4</t>
        </is>
      </c>
      <c r="H3259" s="5" t="inlineStr">
        <is>
          <t>F</t>
        </is>
      </c>
      <c r="I3259" s="5" t="inlineStr">
        <is>
          <t>Permanent</t>
        </is>
      </c>
      <c r="J3259" s="5" t="inlineStr">
        <is>
          <t>Remote</t>
        </is>
      </c>
      <c r="K3259" s="5" t="n">
        <v>1</v>
      </c>
      <c r="L3259" s="5" t="n">
        <v>40</v>
      </c>
      <c r="M3259" s="5" t="n">
        <v>2</v>
      </c>
      <c r="N3259" s="41" t="n">
        <v>50250</v>
      </c>
      <c r="O3259" s="41" t="n">
        <v>1810</v>
      </c>
      <c r="P3259" s="41" t="n">
        <v>0</v>
      </c>
      <c r="Q3259" s="41" t="n">
        <v>0</v>
      </c>
      <c r="R3259" s="41" t="n">
        <v>0</v>
      </c>
      <c r="S3259" s="28">
        <f>L3259*Settings!$C$7</f>
        <v/>
      </c>
      <c r="T3259" s="34">
        <f>O3259+P3259+Q3259+R3259</f>
        <v/>
      </c>
      <c r="U3259" s="34">
        <f>N3259+T3259</f>
        <v/>
      </c>
      <c r="V3259" s="33">
        <f>N3259/S3259</f>
        <v/>
      </c>
      <c r="W3259" s="33">
        <f>T3259/S3259</f>
        <v/>
      </c>
      <c r="X3259" s="33">
        <f>U3259/S3259</f>
        <v/>
      </c>
      <c r="Y3259" s="4">
        <f>IF(T3259&gt;0,1,0)</f>
        <v/>
      </c>
      <c r="Z3259" s="4">
        <f>INDEX('Job Evaluation'!$I$5:$I$40,MATCH(G3259,'Job Evaluation'!$A$5:$A$40,0))</f>
        <v/>
      </c>
      <c r="AA3259" s="4">
        <f>SUMPRODUCT(($C$2:$C$3444=C3259)*($X$2:$X$3444&lt;X3259))+SUMPRODUCT(($C$2:C3259=C3259)*($X$2:X3259=X3259))</f>
        <v/>
      </c>
      <c r="AB3259" s="4">
        <f>MIN(4,INT((AA3259-1)*4/COUNTIF($C$2:$C$3444,C3259))+1)</f>
        <v/>
      </c>
    </row>
    <row r="3260">
      <c r="A3260" s="5" t="inlineStr">
        <is>
          <t>W03792</t>
        </is>
      </c>
      <c r="B3260" s="5" t="inlineStr">
        <is>
          <t>PL · Kraków</t>
        </is>
      </c>
      <c r="C3260" s="5" t="inlineStr">
        <is>
          <t>PL</t>
        </is>
      </c>
      <c r="D3260" s="5" t="inlineStr">
        <is>
          <t>Krakow</t>
        </is>
      </c>
      <c r="E3260" s="5" t="inlineStr">
        <is>
          <t>Sales</t>
        </is>
      </c>
      <c r="F3260" s="5" t="inlineStr">
        <is>
          <t>L2</t>
        </is>
      </c>
      <c r="G3260" s="5" t="inlineStr">
        <is>
          <t>Sales L2</t>
        </is>
      </c>
      <c r="H3260" s="5" t="inlineStr">
        <is>
          <t>F</t>
        </is>
      </c>
      <c r="I3260" s="5" t="inlineStr">
        <is>
          <t>Permanent</t>
        </is>
      </c>
      <c r="J3260" s="5" t="inlineStr">
        <is>
          <t>Remote</t>
        </is>
      </c>
      <c r="K3260" s="5" t="n">
        <v>1</v>
      </c>
      <c r="L3260" s="5" t="n">
        <v>40</v>
      </c>
      <c r="M3260" s="5" t="n">
        <v>5</v>
      </c>
      <c r="N3260" s="41" t="n">
        <v>24000</v>
      </c>
      <c r="O3260" s="41" t="n">
        <v>0</v>
      </c>
      <c r="P3260" s="41" t="n">
        <v>1990</v>
      </c>
      <c r="Q3260" s="41" t="n">
        <v>0</v>
      </c>
      <c r="R3260" s="41" t="n">
        <v>0</v>
      </c>
      <c r="S3260" s="28">
        <f>L3260*Settings!$C$7</f>
        <v/>
      </c>
      <c r="T3260" s="34">
        <f>O3260+P3260+Q3260+R3260</f>
        <v/>
      </c>
      <c r="U3260" s="34">
        <f>N3260+T3260</f>
        <v/>
      </c>
      <c r="V3260" s="33">
        <f>N3260/S3260</f>
        <v/>
      </c>
      <c r="W3260" s="33">
        <f>T3260/S3260</f>
        <v/>
      </c>
      <c r="X3260" s="33">
        <f>U3260/S3260</f>
        <v/>
      </c>
      <c r="Y3260" s="4">
        <f>IF(T3260&gt;0,1,0)</f>
        <v/>
      </c>
      <c r="Z3260" s="4">
        <f>INDEX('Job Evaluation'!$I$5:$I$40,MATCH(G3260,'Job Evaluation'!$A$5:$A$40,0))</f>
        <v/>
      </c>
      <c r="AA3260" s="4">
        <f>SUMPRODUCT(($C$2:$C$3444=C3260)*($X$2:$X$3444&lt;X3260))+SUMPRODUCT(($C$2:C3260=C3260)*($X$2:X3260=X3260))</f>
        <v/>
      </c>
      <c r="AB3260" s="4">
        <f>MIN(4,INT((AA3260-1)*4/COUNTIF($C$2:$C$3444,C3260))+1)</f>
        <v/>
      </c>
    </row>
    <row r="3261">
      <c r="A3261" s="5" t="inlineStr">
        <is>
          <t>W03793</t>
        </is>
      </c>
      <c r="B3261" s="5" t="inlineStr">
        <is>
          <t>IT · Milan</t>
        </is>
      </c>
      <c r="C3261" s="5" t="inlineStr">
        <is>
          <t>IT</t>
        </is>
      </c>
      <c r="D3261" s="5" t="inlineStr">
        <is>
          <t>Milan</t>
        </is>
      </c>
      <c r="E3261" s="5" t="inlineStr">
        <is>
          <t>Operations</t>
        </is>
      </c>
      <c r="F3261" s="5" t="inlineStr">
        <is>
          <t>L4</t>
        </is>
      </c>
      <c r="G3261" s="5" t="inlineStr">
        <is>
          <t>Operations L4</t>
        </is>
      </c>
      <c r="H3261" s="5" t="inlineStr">
        <is>
          <t>M</t>
        </is>
      </c>
      <c r="I3261" s="5" t="inlineStr">
        <is>
          <t>Permanent</t>
        </is>
      </c>
      <c r="J3261" s="5" t="inlineStr">
        <is>
          <t>Remote</t>
        </is>
      </c>
      <c r="K3261" s="5" t="n">
        <v>1</v>
      </c>
      <c r="L3261" s="5" t="n">
        <v>40</v>
      </c>
      <c r="M3261" s="5" t="n">
        <v>3</v>
      </c>
      <c r="N3261" s="41" t="n">
        <v>48800</v>
      </c>
      <c r="O3261" s="41" t="n">
        <v>4040</v>
      </c>
      <c r="P3261" s="41" t="n">
        <v>0</v>
      </c>
      <c r="Q3261" s="41" t="n">
        <v>0</v>
      </c>
      <c r="R3261" s="41" t="n">
        <v>0</v>
      </c>
      <c r="S3261" s="28">
        <f>L3261*Settings!$C$7</f>
        <v/>
      </c>
      <c r="T3261" s="34">
        <f>O3261+P3261+Q3261+R3261</f>
        <v/>
      </c>
      <c r="U3261" s="34">
        <f>N3261+T3261</f>
        <v/>
      </c>
      <c r="V3261" s="33">
        <f>N3261/S3261</f>
        <v/>
      </c>
      <c r="W3261" s="33">
        <f>T3261/S3261</f>
        <v/>
      </c>
      <c r="X3261" s="33">
        <f>U3261/S3261</f>
        <v/>
      </c>
      <c r="Y3261" s="4">
        <f>IF(T3261&gt;0,1,0)</f>
        <v/>
      </c>
      <c r="Z3261" s="4">
        <f>INDEX('Job Evaluation'!$I$5:$I$40,MATCH(G3261,'Job Evaluation'!$A$5:$A$40,0))</f>
        <v/>
      </c>
      <c r="AA3261" s="4">
        <f>SUMPRODUCT(($C$2:$C$3444=C3261)*($X$2:$X$3444&lt;X3261))+SUMPRODUCT(($C$2:C3261=C3261)*($X$2:X3261=X3261))</f>
        <v/>
      </c>
      <c r="AB3261" s="4">
        <f>MIN(4,INT((AA3261-1)*4/COUNTIF($C$2:$C$3444,C3261))+1)</f>
        <v/>
      </c>
    </row>
    <row r="3262">
      <c r="A3262" s="5" t="inlineStr">
        <is>
          <t>W03794</t>
        </is>
      </c>
      <c r="B3262" s="5" t="inlineStr">
        <is>
          <t>ES · Barcelona</t>
        </is>
      </c>
      <c r="C3262" s="5" t="inlineStr">
        <is>
          <t>ES</t>
        </is>
      </c>
      <c r="D3262" s="5" t="inlineStr">
        <is>
          <t>Barcelona</t>
        </is>
      </c>
      <c r="E3262" s="5" t="inlineStr">
        <is>
          <t>Customer Service</t>
        </is>
      </c>
      <c r="F3262" s="5" t="inlineStr">
        <is>
          <t>L1</t>
        </is>
      </c>
      <c r="G3262" s="5" t="inlineStr">
        <is>
          <t>Customer Service L1</t>
        </is>
      </c>
      <c r="H3262" s="5" t="inlineStr">
        <is>
          <t>F</t>
        </is>
      </c>
      <c r="I3262" s="5" t="inlineStr">
        <is>
          <t>Permanent</t>
        </is>
      </c>
      <c r="J3262" s="5" t="inlineStr">
        <is>
          <t>Hybrid</t>
        </is>
      </c>
      <c r="K3262" s="5" t="n">
        <v>1</v>
      </c>
      <c r="L3262" s="5" t="n">
        <v>40</v>
      </c>
      <c r="M3262" s="5" t="n">
        <v>3</v>
      </c>
      <c r="N3262" s="41" t="n">
        <v>21000</v>
      </c>
      <c r="O3262" s="41" t="n">
        <v>0</v>
      </c>
      <c r="P3262" s="41" t="n">
        <v>0</v>
      </c>
      <c r="Q3262" s="41" t="n">
        <v>0</v>
      </c>
      <c r="R3262" s="41" t="n">
        <v>0</v>
      </c>
      <c r="S3262" s="28">
        <f>L3262*Settings!$C$7</f>
        <v/>
      </c>
      <c r="T3262" s="34">
        <f>O3262+P3262+Q3262+R3262</f>
        <v/>
      </c>
      <c r="U3262" s="34">
        <f>N3262+T3262</f>
        <v/>
      </c>
      <c r="V3262" s="33">
        <f>N3262/S3262</f>
        <v/>
      </c>
      <c r="W3262" s="33">
        <f>T3262/S3262</f>
        <v/>
      </c>
      <c r="X3262" s="33">
        <f>U3262/S3262</f>
        <v/>
      </c>
      <c r="Y3262" s="4">
        <f>IF(T3262&gt;0,1,0)</f>
        <v/>
      </c>
      <c r="Z3262" s="4">
        <f>INDEX('Job Evaluation'!$I$5:$I$40,MATCH(G3262,'Job Evaluation'!$A$5:$A$40,0))</f>
        <v/>
      </c>
      <c r="AA3262" s="4">
        <f>SUMPRODUCT(($C$2:$C$3444=C3262)*($X$2:$X$3444&lt;X3262))+SUMPRODUCT(($C$2:C3262=C3262)*($X$2:X3262=X3262))</f>
        <v/>
      </c>
      <c r="AB3262" s="4">
        <f>MIN(4,INT((AA3262-1)*4/COUNTIF($C$2:$C$3444,C3262))+1)</f>
        <v/>
      </c>
    </row>
    <row r="3263">
      <c r="A3263" s="5" t="inlineStr">
        <is>
          <t>W03795</t>
        </is>
      </c>
      <c r="B3263" s="5" t="inlineStr">
        <is>
          <t>PL · Kraków</t>
        </is>
      </c>
      <c r="C3263" s="5" t="inlineStr">
        <is>
          <t>PL</t>
        </is>
      </c>
      <c r="D3263" s="5" t="inlineStr">
        <is>
          <t>Krakow</t>
        </is>
      </c>
      <c r="E3263" s="5" t="inlineStr">
        <is>
          <t>Operations</t>
        </is>
      </c>
      <c r="F3263" s="5" t="inlineStr">
        <is>
          <t>L5</t>
        </is>
      </c>
      <c r="G3263" s="5" t="inlineStr">
        <is>
          <t>Operations L5</t>
        </is>
      </c>
      <c r="H3263" s="5" t="inlineStr">
        <is>
          <t>M</t>
        </is>
      </c>
      <c r="I3263" s="5" t="inlineStr">
        <is>
          <t>Permanent</t>
        </is>
      </c>
      <c r="J3263" s="5" t="inlineStr">
        <is>
          <t>Remote</t>
        </is>
      </c>
      <c r="K3263" s="5" t="n">
        <v>0.8</v>
      </c>
      <c r="L3263" s="5" t="n">
        <v>32</v>
      </c>
      <c r="M3263" s="5" t="n">
        <v>2</v>
      </c>
      <c r="N3263" s="41" t="n">
        <v>50760</v>
      </c>
      <c r="O3263" s="41" t="n">
        <v>2850</v>
      </c>
      <c r="P3263" s="41" t="n">
        <v>0</v>
      </c>
      <c r="Q3263" s="41" t="n">
        <v>0</v>
      </c>
      <c r="R3263" s="41" t="n">
        <v>4200</v>
      </c>
      <c r="S3263" s="28">
        <f>L3263*Settings!$C$7</f>
        <v/>
      </c>
      <c r="T3263" s="34">
        <f>O3263+P3263+Q3263+R3263</f>
        <v/>
      </c>
      <c r="U3263" s="34">
        <f>N3263+T3263</f>
        <v/>
      </c>
      <c r="V3263" s="33">
        <f>N3263/S3263</f>
        <v/>
      </c>
      <c r="W3263" s="33">
        <f>T3263/S3263</f>
        <v/>
      </c>
      <c r="X3263" s="33">
        <f>U3263/S3263</f>
        <v/>
      </c>
      <c r="Y3263" s="4">
        <f>IF(T3263&gt;0,1,0)</f>
        <v/>
      </c>
      <c r="Z3263" s="4">
        <f>INDEX('Job Evaluation'!$I$5:$I$40,MATCH(G3263,'Job Evaluation'!$A$5:$A$40,0))</f>
        <v/>
      </c>
      <c r="AA3263" s="4">
        <f>SUMPRODUCT(($C$2:$C$3444=C3263)*($X$2:$X$3444&lt;X3263))+SUMPRODUCT(($C$2:C3263=C3263)*($X$2:X3263=X3263))</f>
        <v/>
      </c>
      <c r="AB3263" s="4">
        <f>MIN(4,INT((AA3263-1)*4/COUNTIF($C$2:$C$3444,C3263))+1)</f>
        <v/>
      </c>
    </row>
    <row r="3264">
      <c r="A3264" s="5" t="inlineStr">
        <is>
          <t>W03796</t>
        </is>
      </c>
      <c r="B3264" s="5" t="inlineStr">
        <is>
          <t>DE · Munich</t>
        </is>
      </c>
      <c r="C3264" s="5" t="inlineStr">
        <is>
          <t>DE</t>
        </is>
      </c>
      <c r="D3264" s="5" t="inlineStr">
        <is>
          <t>Munich</t>
        </is>
      </c>
      <c r="E3264" s="5" t="inlineStr">
        <is>
          <t>Finance</t>
        </is>
      </c>
      <c r="F3264" s="5" t="inlineStr">
        <is>
          <t>L4</t>
        </is>
      </c>
      <c r="G3264" s="5" t="inlineStr">
        <is>
          <t>Finance L4</t>
        </is>
      </c>
      <c r="H3264" s="5" t="inlineStr">
        <is>
          <t>F</t>
        </is>
      </c>
      <c r="I3264" s="5" t="inlineStr">
        <is>
          <t>Permanent</t>
        </is>
      </c>
      <c r="J3264" s="5" t="inlineStr">
        <is>
          <t>Hybrid</t>
        </is>
      </c>
      <c r="K3264" s="5" t="n">
        <v>1</v>
      </c>
      <c r="L3264" s="5" t="n">
        <v>40</v>
      </c>
      <c r="M3264" s="5" t="n">
        <v>4</v>
      </c>
      <c r="N3264" s="41" t="n">
        <v>84100</v>
      </c>
      <c r="O3264" s="41" t="n">
        <v>8340</v>
      </c>
      <c r="P3264" s="41" t="n">
        <v>0</v>
      </c>
      <c r="Q3264" s="41" t="n">
        <v>0</v>
      </c>
      <c r="R3264" s="41" t="n">
        <v>0</v>
      </c>
      <c r="S3264" s="28">
        <f>L3264*Settings!$C$7</f>
        <v/>
      </c>
      <c r="T3264" s="34">
        <f>O3264+P3264+Q3264+R3264</f>
        <v/>
      </c>
      <c r="U3264" s="34">
        <f>N3264+T3264</f>
        <v/>
      </c>
      <c r="V3264" s="33">
        <f>N3264/S3264</f>
        <v/>
      </c>
      <c r="W3264" s="33">
        <f>T3264/S3264</f>
        <v/>
      </c>
      <c r="X3264" s="33">
        <f>U3264/S3264</f>
        <v/>
      </c>
      <c r="Y3264" s="4">
        <f>IF(T3264&gt;0,1,0)</f>
        <v/>
      </c>
      <c r="Z3264" s="4">
        <f>INDEX('Job Evaluation'!$I$5:$I$40,MATCH(G3264,'Job Evaluation'!$A$5:$A$40,0))</f>
        <v/>
      </c>
      <c r="AA3264" s="4">
        <f>SUMPRODUCT(($C$2:$C$3444=C3264)*($X$2:$X$3444&lt;X3264))+SUMPRODUCT(($C$2:C3264=C3264)*($X$2:X3264=X3264))</f>
        <v/>
      </c>
      <c r="AB3264" s="4">
        <f>MIN(4,INT((AA3264-1)*4/COUNTIF($C$2:$C$3444,C3264))+1)</f>
        <v/>
      </c>
    </row>
    <row r="3265">
      <c r="A3265" s="5" t="inlineStr">
        <is>
          <t>W03797</t>
        </is>
      </c>
      <c r="B3265" s="5" t="inlineStr">
        <is>
          <t>ES · Barcelona</t>
        </is>
      </c>
      <c r="C3265" s="5" t="inlineStr">
        <is>
          <t>ES</t>
        </is>
      </c>
      <c r="D3265" s="5" t="inlineStr">
        <is>
          <t>Barcelona</t>
        </is>
      </c>
      <c r="E3265" s="5" t="inlineStr">
        <is>
          <t>Finance</t>
        </is>
      </c>
      <c r="F3265" s="5" t="inlineStr">
        <is>
          <t>L3</t>
        </is>
      </c>
      <c r="G3265" s="5" t="inlineStr">
        <is>
          <t>Finance L3</t>
        </is>
      </c>
      <c r="H3265" s="5" t="inlineStr">
        <is>
          <t>F</t>
        </is>
      </c>
      <c r="I3265" s="5" t="inlineStr">
        <is>
          <t>Permanent</t>
        </is>
      </c>
      <c r="J3265" s="5" t="inlineStr">
        <is>
          <t>Onsite</t>
        </is>
      </c>
      <c r="K3265" s="5" t="n">
        <v>1</v>
      </c>
      <c r="L3265" s="5" t="n">
        <v>40</v>
      </c>
      <c r="M3265" s="5" t="n">
        <v>5</v>
      </c>
      <c r="N3265" s="41" t="n">
        <v>47650</v>
      </c>
      <c r="O3265" s="41" t="n">
        <v>3780</v>
      </c>
      <c r="P3265" s="41" t="n">
        <v>0</v>
      </c>
      <c r="Q3265" s="41" t="n">
        <v>0</v>
      </c>
      <c r="R3265" s="41" t="n">
        <v>0</v>
      </c>
      <c r="S3265" s="28">
        <f>L3265*Settings!$C$7</f>
        <v/>
      </c>
      <c r="T3265" s="34">
        <f>O3265+P3265+Q3265+R3265</f>
        <v/>
      </c>
      <c r="U3265" s="34">
        <f>N3265+T3265</f>
        <v/>
      </c>
      <c r="V3265" s="33">
        <f>N3265/S3265</f>
        <v/>
      </c>
      <c r="W3265" s="33">
        <f>T3265/S3265</f>
        <v/>
      </c>
      <c r="X3265" s="33">
        <f>U3265/S3265</f>
        <v/>
      </c>
      <c r="Y3265" s="4">
        <f>IF(T3265&gt;0,1,0)</f>
        <v/>
      </c>
      <c r="Z3265" s="4">
        <f>INDEX('Job Evaluation'!$I$5:$I$40,MATCH(G3265,'Job Evaluation'!$A$5:$A$40,0))</f>
        <v/>
      </c>
      <c r="AA3265" s="4">
        <f>SUMPRODUCT(($C$2:$C$3444=C3265)*($X$2:$X$3444&lt;X3265))+SUMPRODUCT(($C$2:C3265=C3265)*($X$2:X3265=X3265))</f>
        <v/>
      </c>
      <c r="AB3265" s="4">
        <f>MIN(4,INT((AA3265-1)*4/COUNTIF($C$2:$C$3444,C3265))+1)</f>
        <v/>
      </c>
    </row>
    <row r="3266">
      <c r="A3266" s="5" t="inlineStr">
        <is>
          <t>W03798</t>
        </is>
      </c>
      <c r="B3266" s="5" t="inlineStr">
        <is>
          <t>DE · Munich</t>
        </is>
      </c>
      <c r="C3266" s="5" t="inlineStr">
        <is>
          <t>DE</t>
        </is>
      </c>
      <c r="D3266" s="5" t="inlineStr">
        <is>
          <t>Munich</t>
        </is>
      </c>
      <c r="E3266" s="5" t="inlineStr">
        <is>
          <t>Finance</t>
        </is>
      </c>
      <c r="F3266" s="5" t="inlineStr">
        <is>
          <t>L4</t>
        </is>
      </c>
      <c r="G3266" s="5" t="inlineStr">
        <is>
          <t>Finance L4</t>
        </is>
      </c>
      <c r="H3266" s="5" t="inlineStr">
        <is>
          <t>F</t>
        </is>
      </c>
      <c r="I3266" s="5" t="inlineStr">
        <is>
          <t>Permanent</t>
        </is>
      </c>
      <c r="J3266" s="5" t="inlineStr">
        <is>
          <t>Hybrid</t>
        </is>
      </c>
      <c r="K3266" s="5" t="n">
        <v>0.8</v>
      </c>
      <c r="L3266" s="5" t="n">
        <v>32</v>
      </c>
      <c r="M3266" s="5" t="n">
        <v>4</v>
      </c>
      <c r="N3266" s="41" t="n">
        <v>65120</v>
      </c>
      <c r="O3266" s="41" t="n">
        <v>6830</v>
      </c>
      <c r="P3266" s="41" t="n">
        <v>0</v>
      </c>
      <c r="Q3266" s="41" t="n">
        <v>0</v>
      </c>
      <c r="R3266" s="41" t="n">
        <v>0</v>
      </c>
      <c r="S3266" s="28">
        <f>L3266*Settings!$C$7</f>
        <v/>
      </c>
      <c r="T3266" s="34">
        <f>O3266+P3266+Q3266+R3266</f>
        <v/>
      </c>
      <c r="U3266" s="34">
        <f>N3266+T3266</f>
        <v/>
      </c>
      <c r="V3266" s="33">
        <f>N3266/S3266</f>
        <v/>
      </c>
      <c r="W3266" s="33">
        <f>T3266/S3266</f>
        <v/>
      </c>
      <c r="X3266" s="33">
        <f>U3266/S3266</f>
        <v/>
      </c>
      <c r="Y3266" s="4">
        <f>IF(T3266&gt;0,1,0)</f>
        <v/>
      </c>
      <c r="Z3266" s="4">
        <f>INDEX('Job Evaluation'!$I$5:$I$40,MATCH(G3266,'Job Evaluation'!$A$5:$A$40,0))</f>
        <v/>
      </c>
      <c r="AA3266" s="4">
        <f>SUMPRODUCT(($C$2:$C$3444=C3266)*($X$2:$X$3444&lt;X3266))+SUMPRODUCT(($C$2:C3266=C3266)*($X$2:X3266=X3266))</f>
        <v/>
      </c>
      <c r="AB3266" s="4">
        <f>MIN(4,INT((AA3266-1)*4/COUNTIF($C$2:$C$3444,C3266))+1)</f>
        <v/>
      </c>
    </row>
    <row r="3267">
      <c r="A3267" s="5" t="inlineStr">
        <is>
          <t>W03799</t>
        </is>
      </c>
      <c r="B3267" s="5" t="inlineStr">
        <is>
          <t>IT · Milan</t>
        </is>
      </c>
      <c r="C3267" s="5" t="inlineStr">
        <is>
          <t>IT</t>
        </is>
      </c>
      <c r="D3267" s="5" t="inlineStr">
        <is>
          <t>Milan</t>
        </is>
      </c>
      <c r="E3267" s="5" t="inlineStr">
        <is>
          <t>Operations</t>
        </is>
      </c>
      <c r="F3267" s="5" t="inlineStr">
        <is>
          <t>L2</t>
        </is>
      </c>
      <c r="G3267" s="5" t="inlineStr">
        <is>
          <t>Operations L2</t>
        </is>
      </c>
      <c r="H3267" s="5" t="inlineStr">
        <is>
          <t>F</t>
        </is>
      </c>
      <c r="I3267" s="5" t="inlineStr">
        <is>
          <t>Permanent</t>
        </is>
      </c>
      <c r="J3267" s="5" t="inlineStr">
        <is>
          <t>Hybrid</t>
        </is>
      </c>
      <c r="K3267" s="5" t="n">
        <v>1</v>
      </c>
      <c r="L3267" s="5" t="n">
        <v>40</v>
      </c>
      <c r="M3267" s="5" t="n">
        <v>4</v>
      </c>
      <c r="N3267" s="41" t="n">
        <v>31500</v>
      </c>
      <c r="O3267" s="41" t="n">
        <v>0</v>
      </c>
      <c r="P3267" s="41" t="n">
        <v>0</v>
      </c>
      <c r="Q3267" s="41" t="n">
        <v>0</v>
      </c>
      <c r="R3267" s="41" t="n">
        <v>0</v>
      </c>
      <c r="S3267" s="28">
        <f>L3267*Settings!$C$7</f>
        <v/>
      </c>
      <c r="T3267" s="34">
        <f>O3267+P3267+Q3267+R3267</f>
        <v/>
      </c>
      <c r="U3267" s="34">
        <f>N3267+T3267</f>
        <v/>
      </c>
      <c r="V3267" s="33">
        <f>N3267/S3267</f>
        <v/>
      </c>
      <c r="W3267" s="33">
        <f>T3267/S3267</f>
        <v/>
      </c>
      <c r="X3267" s="33">
        <f>U3267/S3267</f>
        <v/>
      </c>
      <c r="Y3267" s="4">
        <f>IF(T3267&gt;0,1,0)</f>
        <v/>
      </c>
      <c r="Z3267" s="4">
        <f>INDEX('Job Evaluation'!$I$5:$I$40,MATCH(G3267,'Job Evaluation'!$A$5:$A$40,0))</f>
        <v/>
      </c>
      <c r="AA3267" s="4">
        <f>SUMPRODUCT(($C$2:$C$3444=C3267)*($X$2:$X$3444&lt;X3267))+SUMPRODUCT(($C$2:C3267=C3267)*($X$2:X3267=X3267))</f>
        <v/>
      </c>
      <c r="AB3267" s="4">
        <f>MIN(4,INT((AA3267-1)*4/COUNTIF($C$2:$C$3444,C3267))+1)</f>
        <v/>
      </c>
    </row>
    <row r="3268">
      <c r="A3268" s="5" t="inlineStr">
        <is>
          <t>W03801</t>
        </is>
      </c>
      <c r="B3268" s="5" t="inlineStr">
        <is>
          <t>IT · Milan</t>
        </is>
      </c>
      <c r="C3268" s="5" t="inlineStr">
        <is>
          <t>IT</t>
        </is>
      </c>
      <c r="D3268" s="5" t="inlineStr">
        <is>
          <t>Milan</t>
        </is>
      </c>
      <c r="E3268" s="5" t="inlineStr">
        <is>
          <t>Tech</t>
        </is>
      </c>
      <c r="F3268" s="5" t="inlineStr">
        <is>
          <t>L5</t>
        </is>
      </c>
      <c r="G3268" s="5" t="inlineStr">
        <is>
          <t>Tech L5</t>
        </is>
      </c>
      <c r="H3268" s="5" t="inlineStr">
        <is>
          <t>F</t>
        </is>
      </c>
      <c r="I3268" s="5" t="inlineStr">
        <is>
          <t>Permanent</t>
        </is>
      </c>
      <c r="J3268" s="5" t="inlineStr">
        <is>
          <t>Onsite</t>
        </is>
      </c>
      <c r="K3268" s="5" t="n">
        <v>1</v>
      </c>
      <c r="L3268" s="5" t="n">
        <v>40</v>
      </c>
      <c r="M3268" s="5" t="n">
        <v>3</v>
      </c>
      <c r="N3268" s="41" t="n">
        <v>83350</v>
      </c>
      <c r="O3268" s="41" t="n">
        <v>9780</v>
      </c>
      <c r="P3268" s="41" t="n">
        <v>0</v>
      </c>
      <c r="Q3268" s="41" t="n">
        <v>0</v>
      </c>
      <c r="R3268" s="41" t="n">
        <v>6000</v>
      </c>
      <c r="S3268" s="28">
        <f>L3268*Settings!$C$7</f>
        <v/>
      </c>
      <c r="T3268" s="34">
        <f>O3268+P3268+Q3268+R3268</f>
        <v/>
      </c>
      <c r="U3268" s="34">
        <f>N3268+T3268</f>
        <v/>
      </c>
      <c r="V3268" s="33">
        <f>N3268/S3268</f>
        <v/>
      </c>
      <c r="W3268" s="33">
        <f>T3268/S3268</f>
        <v/>
      </c>
      <c r="X3268" s="33">
        <f>U3268/S3268</f>
        <v/>
      </c>
      <c r="Y3268" s="4">
        <f>IF(T3268&gt;0,1,0)</f>
        <v/>
      </c>
      <c r="Z3268" s="4">
        <f>INDEX('Job Evaluation'!$I$5:$I$40,MATCH(G3268,'Job Evaluation'!$A$5:$A$40,0))</f>
        <v/>
      </c>
      <c r="AA3268" s="4">
        <f>SUMPRODUCT(($C$2:$C$3444=C3268)*($X$2:$X$3444&lt;X3268))+SUMPRODUCT(($C$2:C3268=C3268)*($X$2:X3268=X3268))</f>
        <v/>
      </c>
      <c r="AB3268" s="4">
        <f>MIN(4,INT((AA3268-1)*4/COUNTIF($C$2:$C$3444,C3268))+1)</f>
        <v/>
      </c>
    </row>
    <row r="3269">
      <c r="A3269" s="5" t="inlineStr">
        <is>
          <t>W03803</t>
        </is>
      </c>
      <c r="B3269" s="5" t="inlineStr">
        <is>
          <t>DE · Munich</t>
        </is>
      </c>
      <c r="C3269" s="5" t="inlineStr">
        <is>
          <t>DE</t>
        </is>
      </c>
      <c r="D3269" s="5" t="inlineStr">
        <is>
          <t>Munich</t>
        </is>
      </c>
      <c r="E3269" s="5" t="inlineStr">
        <is>
          <t>Customer Service</t>
        </is>
      </c>
      <c r="F3269" s="5" t="inlineStr">
        <is>
          <t>L5</t>
        </is>
      </c>
      <c r="G3269" s="5" t="inlineStr">
        <is>
          <t>Customer Service L5</t>
        </is>
      </c>
      <c r="H3269" s="5" t="inlineStr">
        <is>
          <t>M</t>
        </is>
      </c>
      <c r="I3269" s="5" t="inlineStr">
        <is>
          <t>Permanent</t>
        </is>
      </c>
      <c r="J3269" s="5" t="inlineStr">
        <is>
          <t>Remote</t>
        </is>
      </c>
      <c r="K3269" s="5" t="n">
        <v>1</v>
      </c>
      <c r="L3269" s="5" t="n">
        <v>40</v>
      </c>
      <c r="M3269" s="5" t="n">
        <v>4</v>
      </c>
      <c r="N3269" s="41" t="n">
        <v>114250</v>
      </c>
      <c r="O3269" s="41" t="n">
        <v>19160</v>
      </c>
      <c r="P3269" s="41" t="n">
        <v>0</v>
      </c>
      <c r="Q3269" s="41" t="n">
        <v>0</v>
      </c>
      <c r="R3269" s="41" t="n">
        <v>7200</v>
      </c>
      <c r="S3269" s="28">
        <f>L3269*Settings!$C$7</f>
        <v/>
      </c>
      <c r="T3269" s="34">
        <f>O3269+P3269+Q3269+R3269</f>
        <v/>
      </c>
      <c r="U3269" s="34">
        <f>N3269+T3269</f>
        <v/>
      </c>
      <c r="V3269" s="33">
        <f>N3269/S3269</f>
        <v/>
      </c>
      <c r="W3269" s="33">
        <f>T3269/S3269</f>
        <v/>
      </c>
      <c r="X3269" s="33">
        <f>U3269/S3269</f>
        <v/>
      </c>
      <c r="Y3269" s="4">
        <f>IF(T3269&gt;0,1,0)</f>
        <v/>
      </c>
      <c r="Z3269" s="4">
        <f>INDEX('Job Evaluation'!$I$5:$I$40,MATCH(G3269,'Job Evaluation'!$A$5:$A$40,0))</f>
        <v/>
      </c>
      <c r="AA3269" s="4">
        <f>SUMPRODUCT(($C$2:$C$3444=C3269)*($X$2:$X$3444&lt;X3269))+SUMPRODUCT(($C$2:C3269=C3269)*($X$2:X3269=X3269))</f>
        <v/>
      </c>
      <c r="AB3269" s="4">
        <f>MIN(4,INT((AA3269-1)*4/COUNTIF($C$2:$C$3444,C3269))+1)</f>
        <v/>
      </c>
    </row>
    <row r="3270">
      <c r="A3270" s="5" t="inlineStr">
        <is>
          <t>W03804</t>
        </is>
      </c>
      <c r="B3270" s="5" t="inlineStr">
        <is>
          <t>PL · Kraków</t>
        </is>
      </c>
      <c r="C3270" s="5" t="inlineStr">
        <is>
          <t>PL</t>
        </is>
      </c>
      <c r="D3270" s="5" t="inlineStr">
        <is>
          <t>Krakow</t>
        </is>
      </c>
      <c r="E3270" s="5" t="inlineStr">
        <is>
          <t>Finance</t>
        </is>
      </c>
      <c r="F3270" s="5" t="inlineStr">
        <is>
          <t>L1</t>
        </is>
      </c>
      <c r="G3270" s="5" t="inlineStr">
        <is>
          <t>Finance L1</t>
        </is>
      </c>
      <c r="H3270" s="5" t="inlineStr">
        <is>
          <t>M</t>
        </is>
      </c>
      <c r="I3270" s="5" t="inlineStr">
        <is>
          <t>Permanent</t>
        </is>
      </c>
      <c r="J3270" s="5" t="inlineStr">
        <is>
          <t>Hybrid</t>
        </is>
      </c>
      <c r="K3270" s="5" t="n">
        <v>1</v>
      </c>
      <c r="L3270" s="5" t="n">
        <v>40</v>
      </c>
      <c r="M3270" s="5" t="n">
        <v>3</v>
      </c>
      <c r="N3270" s="41" t="n">
        <v>21100</v>
      </c>
      <c r="O3270" s="41" t="n">
        <v>0</v>
      </c>
      <c r="P3270" s="41" t="n">
        <v>0</v>
      </c>
      <c r="Q3270" s="41" t="n">
        <v>0</v>
      </c>
      <c r="R3270" s="41" t="n">
        <v>0</v>
      </c>
      <c r="S3270" s="28">
        <f>L3270*Settings!$C$7</f>
        <v/>
      </c>
      <c r="T3270" s="34">
        <f>O3270+P3270+Q3270+R3270</f>
        <v/>
      </c>
      <c r="U3270" s="34">
        <f>N3270+T3270</f>
        <v/>
      </c>
      <c r="V3270" s="33">
        <f>N3270/S3270</f>
        <v/>
      </c>
      <c r="W3270" s="33">
        <f>T3270/S3270</f>
        <v/>
      </c>
      <c r="X3270" s="33">
        <f>U3270/S3270</f>
        <v/>
      </c>
      <c r="Y3270" s="4">
        <f>IF(T3270&gt;0,1,0)</f>
        <v/>
      </c>
      <c r="Z3270" s="4">
        <f>INDEX('Job Evaluation'!$I$5:$I$40,MATCH(G3270,'Job Evaluation'!$A$5:$A$40,0))</f>
        <v/>
      </c>
      <c r="AA3270" s="4">
        <f>SUMPRODUCT(($C$2:$C$3444=C3270)*($X$2:$X$3444&lt;X3270))+SUMPRODUCT(($C$2:C3270=C3270)*($X$2:X3270=X3270))</f>
        <v/>
      </c>
      <c r="AB3270" s="4">
        <f>MIN(4,INT((AA3270-1)*4/COUNTIF($C$2:$C$3444,C3270))+1)</f>
        <v/>
      </c>
    </row>
    <row r="3271">
      <c r="A3271" s="5" t="inlineStr">
        <is>
          <t>W03805</t>
        </is>
      </c>
      <c r="B3271" s="5" t="inlineStr">
        <is>
          <t>ES · Barcelona</t>
        </is>
      </c>
      <c r="C3271" s="5" t="inlineStr">
        <is>
          <t>ES</t>
        </is>
      </c>
      <c r="D3271" s="5" t="inlineStr">
        <is>
          <t>Barcelona</t>
        </is>
      </c>
      <c r="E3271" s="5" t="inlineStr">
        <is>
          <t>Operations</t>
        </is>
      </c>
      <c r="F3271" s="5" t="inlineStr">
        <is>
          <t>L1</t>
        </is>
      </c>
      <c r="G3271" s="5" t="inlineStr">
        <is>
          <t>Operations L1</t>
        </is>
      </c>
      <c r="H3271" s="5" t="inlineStr">
        <is>
          <t>F</t>
        </is>
      </c>
      <c r="I3271" s="5" t="inlineStr">
        <is>
          <t>Permanent</t>
        </is>
      </c>
      <c r="J3271" s="5" t="inlineStr">
        <is>
          <t>Hybrid</t>
        </is>
      </c>
      <c r="K3271" s="5" t="n">
        <v>1</v>
      </c>
      <c r="L3271" s="5" t="n">
        <v>40</v>
      </c>
      <c r="M3271" s="5" t="n">
        <v>4</v>
      </c>
      <c r="N3271" s="41" t="n">
        <v>21600</v>
      </c>
      <c r="O3271" s="41" t="n">
        <v>0</v>
      </c>
      <c r="P3271" s="41" t="n">
        <v>0</v>
      </c>
      <c r="Q3271" s="41" t="n">
        <v>0</v>
      </c>
      <c r="R3271" s="41" t="n">
        <v>0</v>
      </c>
      <c r="S3271" s="28">
        <f>L3271*Settings!$C$7</f>
        <v/>
      </c>
      <c r="T3271" s="34">
        <f>O3271+P3271+Q3271+R3271</f>
        <v/>
      </c>
      <c r="U3271" s="34">
        <f>N3271+T3271</f>
        <v/>
      </c>
      <c r="V3271" s="33">
        <f>N3271/S3271</f>
        <v/>
      </c>
      <c r="W3271" s="33">
        <f>T3271/S3271</f>
        <v/>
      </c>
      <c r="X3271" s="33">
        <f>U3271/S3271</f>
        <v/>
      </c>
      <c r="Y3271" s="4">
        <f>IF(T3271&gt;0,1,0)</f>
        <v/>
      </c>
      <c r="Z3271" s="4">
        <f>INDEX('Job Evaluation'!$I$5:$I$40,MATCH(G3271,'Job Evaluation'!$A$5:$A$40,0))</f>
        <v/>
      </c>
      <c r="AA3271" s="4">
        <f>SUMPRODUCT(($C$2:$C$3444=C3271)*($X$2:$X$3444&lt;X3271))+SUMPRODUCT(($C$2:C3271=C3271)*($X$2:X3271=X3271))</f>
        <v/>
      </c>
      <c r="AB3271" s="4">
        <f>MIN(4,INT((AA3271-1)*4/COUNTIF($C$2:$C$3444,C3271))+1)</f>
        <v/>
      </c>
    </row>
    <row r="3272">
      <c r="A3272" s="5" t="inlineStr">
        <is>
          <t>W03806</t>
        </is>
      </c>
      <c r="B3272" s="5" t="inlineStr">
        <is>
          <t>IT · Milan</t>
        </is>
      </c>
      <c r="C3272" s="5" t="inlineStr">
        <is>
          <t>IT</t>
        </is>
      </c>
      <c r="D3272" s="5" t="inlineStr">
        <is>
          <t>Milan</t>
        </is>
      </c>
      <c r="E3272" s="5" t="inlineStr">
        <is>
          <t>Finance</t>
        </is>
      </c>
      <c r="F3272" s="5" t="inlineStr">
        <is>
          <t>L2</t>
        </is>
      </c>
      <c r="G3272" s="5" t="inlineStr">
        <is>
          <t>Finance L2</t>
        </is>
      </c>
      <c r="H3272" s="5" t="inlineStr">
        <is>
          <t>F</t>
        </is>
      </c>
      <c r="I3272" s="5" t="inlineStr">
        <is>
          <t>Permanent</t>
        </is>
      </c>
      <c r="J3272" s="5" t="inlineStr">
        <is>
          <t>Hybrid</t>
        </is>
      </c>
      <c r="K3272" s="5" t="n">
        <v>1</v>
      </c>
      <c r="L3272" s="5" t="n">
        <v>40</v>
      </c>
      <c r="M3272" s="5" t="n">
        <v>3</v>
      </c>
      <c r="N3272" s="41" t="n">
        <v>42950</v>
      </c>
      <c r="O3272" s="41" t="n">
        <v>0</v>
      </c>
      <c r="P3272" s="41" t="n">
        <v>0</v>
      </c>
      <c r="Q3272" s="41" t="n">
        <v>0</v>
      </c>
      <c r="R3272" s="41" t="n">
        <v>0</v>
      </c>
      <c r="S3272" s="28">
        <f>L3272*Settings!$C$7</f>
        <v/>
      </c>
      <c r="T3272" s="34">
        <f>O3272+P3272+Q3272+R3272</f>
        <v/>
      </c>
      <c r="U3272" s="34">
        <f>N3272+T3272</f>
        <v/>
      </c>
      <c r="V3272" s="33">
        <f>N3272/S3272</f>
        <v/>
      </c>
      <c r="W3272" s="33">
        <f>T3272/S3272</f>
        <v/>
      </c>
      <c r="X3272" s="33">
        <f>U3272/S3272</f>
        <v/>
      </c>
      <c r="Y3272" s="4">
        <f>IF(T3272&gt;0,1,0)</f>
        <v/>
      </c>
      <c r="Z3272" s="4">
        <f>INDEX('Job Evaluation'!$I$5:$I$40,MATCH(G3272,'Job Evaluation'!$A$5:$A$40,0))</f>
        <v/>
      </c>
      <c r="AA3272" s="4">
        <f>SUMPRODUCT(($C$2:$C$3444=C3272)*($X$2:$X$3444&lt;X3272))+SUMPRODUCT(($C$2:C3272=C3272)*($X$2:X3272=X3272))</f>
        <v/>
      </c>
      <c r="AB3272" s="4">
        <f>MIN(4,INT((AA3272-1)*4/COUNTIF($C$2:$C$3444,C3272))+1)</f>
        <v/>
      </c>
    </row>
    <row r="3273">
      <c r="A3273" s="5" t="inlineStr">
        <is>
          <t>W03807</t>
        </is>
      </c>
      <c r="B3273" s="5" t="inlineStr">
        <is>
          <t>PL · Kraków</t>
        </is>
      </c>
      <c r="C3273" s="5" t="inlineStr">
        <is>
          <t>PL</t>
        </is>
      </c>
      <c r="D3273" s="5" t="inlineStr">
        <is>
          <t>Krakow</t>
        </is>
      </c>
      <c r="E3273" s="5" t="inlineStr">
        <is>
          <t>Operations</t>
        </is>
      </c>
      <c r="F3273" s="5" t="inlineStr">
        <is>
          <t>L6</t>
        </is>
      </c>
      <c r="G3273" s="5" t="inlineStr">
        <is>
          <t>Operations L6</t>
        </is>
      </c>
      <c r="H3273" s="5" t="inlineStr">
        <is>
          <t>F</t>
        </is>
      </c>
      <c r="I3273" s="5" t="inlineStr">
        <is>
          <t>Permanent</t>
        </is>
      </c>
      <c r="J3273" s="5" t="inlineStr">
        <is>
          <t>Remote</t>
        </is>
      </c>
      <c r="K3273" s="5" t="n">
        <v>1</v>
      </c>
      <c r="L3273" s="5" t="n">
        <v>40</v>
      </c>
      <c r="M3273" s="5" t="n">
        <v>3</v>
      </c>
      <c r="N3273" s="41" t="n">
        <v>87150</v>
      </c>
      <c r="O3273" s="41" t="n">
        <v>18480</v>
      </c>
      <c r="P3273" s="41" t="n">
        <v>0</v>
      </c>
      <c r="Q3273" s="41" t="n">
        <v>0</v>
      </c>
      <c r="R3273" s="41" t="n">
        <v>4200</v>
      </c>
      <c r="S3273" s="28">
        <f>L3273*Settings!$C$7</f>
        <v/>
      </c>
      <c r="T3273" s="34">
        <f>O3273+P3273+Q3273+R3273</f>
        <v/>
      </c>
      <c r="U3273" s="34">
        <f>N3273+T3273</f>
        <v/>
      </c>
      <c r="V3273" s="33">
        <f>N3273/S3273</f>
        <v/>
      </c>
      <c r="W3273" s="33">
        <f>T3273/S3273</f>
        <v/>
      </c>
      <c r="X3273" s="33">
        <f>U3273/S3273</f>
        <v/>
      </c>
      <c r="Y3273" s="4">
        <f>IF(T3273&gt;0,1,0)</f>
        <v/>
      </c>
      <c r="Z3273" s="4">
        <f>INDEX('Job Evaluation'!$I$5:$I$40,MATCH(G3273,'Job Evaluation'!$A$5:$A$40,0))</f>
        <v/>
      </c>
      <c r="AA3273" s="4">
        <f>SUMPRODUCT(($C$2:$C$3444=C3273)*($X$2:$X$3444&lt;X3273))+SUMPRODUCT(($C$2:C3273=C3273)*($X$2:X3273=X3273))</f>
        <v/>
      </c>
      <c r="AB3273" s="4">
        <f>MIN(4,INT((AA3273-1)*4/COUNTIF($C$2:$C$3444,C3273))+1)</f>
        <v/>
      </c>
    </row>
    <row r="3274">
      <c r="A3274" s="5" t="inlineStr">
        <is>
          <t>W03808</t>
        </is>
      </c>
      <c r="B3274" s="5" t="inlineStr">
        <is>
          <t>PL · Kraków</t>
        </is>
      </c>
      <c r="C3274" s="5" t="inlineStr">
        <is>
          <t>PL</t>
        </is>
      </c>
      <c r="D3274" s="5" t="inlineStr">
        <is>
          <t>Krakow</t>
        </is>
      </c>
      <c r="E3274" s="5" t="inlineStr">
        <is>
          <t>Customer Service</t>
        </is>
      </c>
      <c r="F3274" s="5" t="inlineStr">
        <is>
          <t>L2</t>
        </is>
      </c>
      <c r="G3274" s="5" t="inlineStr">
        <is>
          <t>Customer Service L2</t>
        </is>
      </c>
      <c r="H3274" s="5" t="inlineStr">
        <is>
          <t>F</t>
        </is>
      </c>
      <c r="I3274" s="5" t="inlineStr">
        <is>
          <t>Permanent</t>
        </is>
      </c>
      <c r="J3274" s="5" t="inlineStr">
        <is>
          <t>Onsite</t>
        </is>
      </c>
      <c r="K3274" s="5" t="n">
        <v>1</v>
      </c>
      <c r="L3274" s="5" t="n">
        <v>40</v>
      </c>
      <c r="M3274" s="5" t="n">
        <v>3</v>
      </c>
      <c r="N3274" s="41" t="n">
        <v>23350</v>
      </c>
      <c r="O3274" s="41" t="n">
        <v>0</v>
      </c>
      <c r="P3274" s="41" t="n">
        <v>0</v>
      </c>
      <c r="Q3274" s="41" t="n">
        <v>840</v>
      </c>
      <c r="R3274" s="41" t="n">
        <v>0</v>
      </c>
      <c r="S3274" s="28">
        <f>L3274*Settings!$C$7</f>
        <v/>
      </c>
      <c r="T3274" s="34">
        <f>O3274+P3274+Q3274+R3274</f>
        <v/>
      </c>
      <c r="U3274" s="34">
        <f>N3274+T3274</f>
        <v/>
      </c>
      <c r="V3274" s="33">
        <f>N3274/S3274</f>
        <v/>
      </c>
      <c r="W3274" s="33">
        <f>T3274/S3274</f>
        <v/>
      </c>
      <c r="X3274" s="33">
        <f>U3274/S3274</f>
        <v/>
      </c>
      <c r="Y3274" s="4">
        <f>IF(T3274&gt;0,1,0)</f>
        <v/>
      </c>
      <c r="Z3274" s="4">
        <f>INDEX('Job Evaluation'!$I$5:$I$40,MATCH(G3274,'Job Evaluation'!$A$5:$A$40,0))</f>
        <v/>
      </c>
      <c r="AA3274" s="4">
        <f>SUMPRODUCT(($C$2:$C$3444=C3274)*($X$2:$X$3444&lt;X3274))+SUMPRODUCT(($C$2:C3274=C3274)*($X$2:X3274=X3274))</f>
        <v/>
      </c>
      <c r="AB3274" s="4">
        <f>MIN(4,INT((AA3274-1)*4/COUNTIF($C$2:$C$3444,C3274))+1)</f>
        <v/>
      </c>
    </row>
    <row r="3275">
      <c r="A3275" s="5" t="inlineStr">
        <is>
          <t>W03809</t>
        </is>
      </c>
      <c r="B3275" s="5" t="inlineStr">
        <is>
          <t>IT · Milan</t>
        </is>
      </c>
      <c r="C3275" s="5" t="inlineStr">
        <is>
          <t>IT</t>
        </is>
      </c>
      <c r="D3275" s="5" t="inlineStr">
        <is>
          <t>Milan</t>
        </is>
      </c>
      <c r="E3275" s="5" t="inlineStr">
        <is>
          <t>Customer Service</t>
        </is>
      </c>
      <c r="F3275" s="5" t="inlineStr">
        <is>
          <t>L2</t>
        </is>
      </c>
      <c r="G3275" s="5" t="inlineStr">
        <is>
          <t>Customer Service L2</t>
        </is>
      </c>
      <c r="H3275" s="5" t="inlineStr">
        <is>
          <t>F</t>
        </is>
      </c>
      <c r="I3275" s="5" t="inlineStr">
        <is>
          <t>Permanent</t>
        </is>
      </c>
      <c r="J3275" s="5" t="inlineStr">
        <is>
          <t>Hybrid</t>
        </is>
      </c>
      <c r="K3275" s="5" t="n">
        <v>0.8</v>
      </c>
      <c r="L3275" s="5" t="n">
        <v>32</v>
      </c>
      <c r="M3275" s="5" t="n">
        <v>2</v>
      </c>
      <c r="N3275" s="41" t="n">
        <v>20480</v>
      </c>
      <c r="O3275" s="41" t="n">
        <v>0</v>
      </c>
      <c r="P3275" s="41" t="n">
        <v>0</v>
      </c>
      <c r="Q3275" s="41" t="n">
        <v>0</v>
      </c>
      <c r="R3275" s="41" t="n">
        <v>0</v>
      </c>
      <c r="S3275" s="28">
        <f>L3275*Settings!$C$7</f>
        <v/>
      </c>
      <c r="T3275" s="34">
        <f>O3275+P3275+Q3275+R3275</f>
        <v/>
      </c>
      <c r="U3275" s="34">
        <f>N3275+T3275</f>
        <v/>
      </c>
      <c r="V3275" s="33">
        <f>N3275/S3275</f>
        <v/>
      </c>
      <c r="W3275" s="33">
        <f>T3275/S3275</f>
        <v/>
      </c>
      <c r="X3275" s="33">
        <f>U3275/S3275</f>
        <v/>
      </c>
      <c r="Y3275" s="4">
        <f>IF(T3275&gt;0,1,0)</f>
        <v/>
      </c>
      <c r="Z3275" s="4">
        <f>INDEX('Job Evaluation'!$I$5:$I$40,MATCH(G3275,'Job Evaluation'!$A$5:$A$40,0))</f>
        <v/>
      </c>
      <c r="AA3275" s="4">
        <f>SUMPRODUCT(($C$2:$C$3444=C3275)*($X$2:$X$3444&lt;X3275))+SUMPRODUCT(($C$2:C3275=C3275)*($X$2:X3275=X3275))</f>
        <v/>
      </c>
      <c r="AB3275" s="4">
        <f>MIN(4,INT((AA3275-1)*4/COUNTIF($C$2:$C$3444,C3275))+1)</f>
        <v/>
      </c>
    </row>
    <row r="3276">
      <c r="A3276" s="5" t="inlineStr">
        <is>
          <t>W03811</t>
        </is>
      </c>
      <c r="B3276" s="5" t="inlineStr">
        <is>
          <t>DE · Munich</t>
        </is>
      </c>
      <c r="C3276" s="5" t="inlineStr">
        <is>
          <t>DE</t>
        </is>
      </c>
      <c r="D3276" s="5" t="inlineStr">
        <is>
          <t>Munich</t>
        </is>
      </c>
      <c r="E3276" s="5" t="inlineStr">
        <is>
          <t>Customer Service</t>
        </is>
      </c>
      <c r="F3276" s="5" t="inlineStr">
        <is>
          <t>L3</t>
        </is>
      </c>
      <c r="G3276" s="5" t="inlineStr">
        <is>
          <t>Customer Service L3</t>
        </is>
      </c>
      <c r="H3276" s="5" t="inlineStr">
        <is>
          <t>F</t>
        </is>
      </c>
      <c r="I3276" s="5" t="inlineStr">
        <is>
          <t>Permanent</t>
        </is>
      </c>
      <c r="J3276" s="5" t="inlineStr">
        <is>
          <t>Hybrid</t>
        </is>
      </c>
      <c r="K3276" s="5" t="n">
        <v>0.8</v>
      </c>
      <c r="L3276" s="5" t="n">
        <v>32</v>
      </c>
      <c r="M3276" s="5" t="n">
        <v>3</v>
      </c>
      <c r="N3276" s="41" t="n">
        <v>48120</v>
      </c>
      <c r="O3276" s="41" t="n">
        <v>2390</v>
      </c>
      <c r="P3276" s="41" t="n">
        <v>0</v>
      </c>
      <c r="Q3276" s="41" t="n">
        <v>0</v>
      </c>
      <c r="R3276" s="41" t="n">
        <v>0</v>
      </c>
      <c r="S3276" s="28">
        <f>L3276*Settings!$C$7</f>
        <v/>
      </c>
      <c r="T3276" s="34">
        <f>O3276+P3276+Q3276+R3276</f>
        <v/>
      </c>
      <c r="U3276" s="34">
        <f>N3276+T3276</f>
        <v/>
      </c>
      <c r="V3276" s="33">
        <f>N3276/S3276</f>
        <v/>
      </c>
      <c r="W3276" s="33">
        <f>T3276/S3276</f>
        <v/>
      </c>
      <c r="X3276" s="33">
        <f>U3276/S3276</f>
        <v/>
      </c>
      <c r="Y3276" s="4">
        <f>IF(T3276&gt;0,1,0)</f>
        <v/>
      </c>
      <c r="Z3276" s="4">
        <f>INDEX('Job Evaluation'!$I$5:$I$40,MATCH(G3276,'Job Evaluation'!$A$5:$A$40,0))</f>
        <v/>
      </c>
      <c r="AA3276" s="4">
        <f>SUMPRODUCT(($C$2:$C$3444=C3276)*($X$2:$X$3444&lt;X3276))+SUMPRODUCT(($C$2:C3276=C3276)*($X$2:X3276=X3276))</f>
        <v/>
      </c>
      <c r="AB3276" s="4">
        <f>MIN(4,INT((AA3276-1)*4/COUNTIF($C$2:$C$3444,C3276))+1)</f>
        <v/>
      </c>
    </row>
    <row r="3277">
      <c r="A3277" s="5" t="inlineStr">
        <is>
          <t>W03812</t>
        </is>
      </c>
      <c r="B3277" s="5" t="inlineStr">
        <is>
          <t>PL · Kraków</t>
        </is>
      </c>
      <c r="C3277" s="5" t="inlineStr">
        <is>
          <t>PL</t>
        </is>
      </c>
      <c r="D3277" s="5" t="inlineStr">
        <is>
          <t>Krakow</t>
        </is>
      </c>
      <c r="E3277" s="5" t="inlineStr">
        <is>
          <t>Tech</t>
        </is>
      </c>
      <c r="F3277" s="5" t="inlineStr">
        <is>
          <t>L2</t>
        </is>
      </c>
      <c r="G3277" s="5" t="inlineStr">
        <is>
          <t>Tech L2</t>
        </is>
      </c>
      <c r="H3277" s="5" t="inlineStr">
        <is>
          <t>M</t>
        </is>
      </c>
      <c r="I3277" s="5" t="inlineStr">
        <is>
          <t>Permanent</t>
        </is>
      </c>
      <c r="J3277" s="5" t="inlineStr">
        <is>
          <t>Hybrid</t>
        </is>
      </c>
      <c r="K3277" s="5" t="n">
        <v>1</v>
      </c>
      <c r="L3277" s="5" t="n">
        <v>40</v>
      </c>
      <c r="M3277" s="5" t="n">
        <v>3</v>
      </c>
      <c r="N3277" s="41" t="n">
        <v>36300</v>
      </c>
      <c r="O3277" s="41" t="n">
        <v>0</v>
      </c>
      <c r="P3277" s="41" t="n">
        <v>0</v>
      </c>
      <c r="Q3277" s="41" t="n">
        <v>0</v>
      </c>
      <c r="R3277" s="41" t="n">
        <v>0</v>
      </c>
      <c r="S3277" s="28">
        <f>L3277*Settings!$C$7</f>
        <v/>
      </c>
      <c r="T3277" s="34">
        <f>O3277+P3277+Q3277+R3277</f>
        <v/>
      </c>
      <c r="U3277" s="34">
        <f>N3277+T3277</f>
        <v/>
      </c>
      <c r="V3277" s="33">
        <f>N3277/S3277</f>
        <v/>
      </c>
      <c r="W3277" s="33">
        <f>T3277/S3277</f>
        <v/>
      </c>
      <c r="X3277" s="33">
        <f>U3277/S3277</f>
        <v/>
      </c>
      <c r="Y3277" s="4">
        <f>IF(T3277&gt;0,1,0)</f>
        <v/>
      </c>
      <c r="Z3277" s="4">
        <f>INDEX('Job Evaluation'!$I$5:$I$40,MATCH(G3277,'Job Evaluation'!$A$5:$A$40,0))</f>
        <v/>
      </c>
      <c r="AA3277" s="4">
        <f>SUMPRODUCT(($C$2:$C$3444=C3277)*($X$2:$X$3444&lt;X3277))+SUMPRODUCT(($C$2:C3277=C3277)*($X$2:X3277=X3277))</f>
        <v/>
      </c>
      <c r="AB3277" s="4">
        <f>MIN(4,INT((AA3277-1)*4/COUNTIF($C$2:$C$3444,C3277))+1)</f>
        <v/>
      </c>
    </row>
    <row r="3278">
      <c r="A3278" s="5" t="inlineStr">
        <is>
          <t>W03813</t>
        </is>
      </c>
      <c r="B3278" s="5" t="inlineStr">
        <is>
          <t>DE · Munich</t>
        </is>
      </c>
      <c r="C3278" s="5" t="inlineStr">
        <is>
          <t>DE</t>
        </is>
      </c>
      <c r="D3278" s="5" t="inlineStr">
        <is>
          <t>Munich</t>
        </is>
      </c>
      <c r="E3278" s="5" t="inlineStr">
        <is>
          <t>HR</t>
        </is>
      </c>
      <c r="F3278" s="5" t="inlineStr">
        <is>
          <t>L2</t>
        </is>
      </c>
      <c r="G3278" s="5" t="inlineStr">
        <is>
          <t>HR L2</t>
        </is>
      </c>
      <c r="H3278" s="5" t="inlineStr">
        <is>
          <t>F</t>
        </is>
      </c>
      <c r="I3278" s="5" t="inlineStr">
        <is>
          <t>Fixed-term</t>
        </is>
      </c>
      <c r="J3278" s="5" t="inlineStr">
        <is>
          <t>Hybrid</t>
        </is>
      </c>
      <c r="K3278" s="5" t="n">
        <v>1</v>
      </c>
      <c r="L3278" s="5" t="n">
        <v>40</v>
      </c>
      <c r="M3278" s="5" t="n">
        <v>3</v>
      </c>
      <c r="N3278" s="41" t="n">
        <v>42750</v>
      </c>
      <c r="O3278" s="41" t="n">
        <v>0</v>
      </c>
      <c r="P3278" s="41" t="n">
        <v>0</v>
      </c>
      <c r="Q3278" s="41" t="n">
        <v>0</v>
      </c>
      <c r="R3278" s="41" t="n">
        <v>0</v>
      </c>
      <c r="S3278" s="28">
        <f>L3278*Settings!$C$7</f>
        <v/>
      </c>
      <c r="T3278" s="34">
        <f>O3278+P3278+Q3278+R3278</f>
        <v/>
      </c>
      <c r="U3278" s="34">
        <f>N3278+T3278</f>
        <v/>
      </c>
      <c r="V3278" s="33">
        <f>N3278/S3278</f>
        <v/>
      </c>
      <c r="W3278" s="33">
        <f>T3278/S3278</f>
        <v/>
      </c>
      <c r="X3278" s="33">
        <f>U3278/S3278</f>
        <v/>
      </c>
      <c r="Y3278" s="4">
        <f>IF(T3278&gt;0,1,0)</f>
        <v/>
      </c>
      <c r="Z3278" s="4">
        <f>INDEX('Job Evaluation'!$I$5:$I$40,MATCH(G3278,'Job Evaluation'!$A$5:$A$40,0))</f>
        <v/>
      </c>
      <c r="AA3278" s="4">
        <f>SUMPRODUCT(($C$2:$C$3444=C3278)*($X$2:$X$3444&lt;X3278))+SUMPRODUCT(($C$2:C3278=C3278)*($X$2:X3278=X3278))</f>
        <v/>
      </c>
      <c r="AB3278" s="4">
        <f>MIN(4,INT((AA3278-1)*4/COUNTIF($C$2:$C$3444,C3278))+1)</f>
        <v/>
      </c>
    </row>
    <row r="3279">
      <c r="A3279" s="5" t="inlineStr">
        <is>
          <t>W03814</t>
        </is>
      </c>
      <c r="B3279" s="5" t="inlineStr">
        <is>
          <t>PL · Kraków</t>
        </is>
      </c>
      <c r="C3279" s="5" t="inlineStr">
        <is>
          <t>PL</t>
        </is>
      </c>
      <c r="D3279" s="5" t="inlineStr">
        <is>
          <t>Krakow</t>
        </is>
      </c>
      <c r="E3279" s="5" t="inlineStr">
        <is>
          <t>Customer Service</t>
        </is>
      </c>
      <c r="F3279" s="5" t="inlineStr">
        <is>
          <t>L5</t>
        </is>
      </c>
      <c r="G3279" s="5" t="inlineStr">
        <is>
          <t>Customer Service L5</t>
        </is>
      </c>
      <c r="H3279" s="5" t="inlineStr">
        <is>
          <t>F</t>
        </is>
      </c>
      <c r="I3279" s="5" t="inlineStr">
        <is>
          <t>Permanent</t>
        </is>
      </c>
      <c r="J3279" s="5" t="inlineStr">
        <is>
          <t>Hybrid</t>
        </is>
      </c>
      <c r="K3279" s="5" t="n">
        <v>1</v>
      </c>
      <c r="L3279" s="5" t="n">
        <v>40</v>
      </c>
      <c r="M3279" s="5" t="n">
        <v>3</v>
      </c>
      <c r="N3279" s="41" t="n">
        <v>63850</v>
      </c>
      <c r="O3279" s="41" t="n">
        <v>7520</v>
      </c>
      <c r="P3279" s="41" t="n">
        <v>0</v>
      </c>
      <c r="Q3279" s="41" t="n">
        <v>0</v>
      </c>
      <c r="R3279" s="41" t="n">
        <v>4200</v>
      </c>
      <c r="S3279" s="28">
        <f>L3279*Settings!$C$7</f>
        <v/>
      </c>
      <c r="T3279" s="34">
        <f>O3279+P3279+Q3279+R3279</f>
        <v/>
      </c>
      <c r="U3279" s="34">
        <f>N3279+T3279</f>
        <v/>
      </c>
      <c r="V3279" s="33">
        <f>N3279/S3279</f>
        <v/>
      </c>
      <c r="W3279" s="33">
        <f>T3279/S3279</f>
        <v/>
      </c>
      <c r="X3279" s="33">
        <f>U3279/S3279</f>
        <v/>
      </c>
      <c r="Y3279" s="4">
        <f>IF(T3279&gt;0,1,0)</f>
        <v/>
      </c>
      <c r="Z3279" s="4">
        <f>INDEX('Job Evaluation'!$I$5:$I$40,MATCH(G3279,'Job Evaluation'!$A$5:$A$40,0))</f>
        <v/>
      </c>
      <c r="AA3279" s="4">
        <f>SUMPRODUCT(($C$2:$C$3444=C3279)*($X$2:$X$3444&lt;X3279))+SUMPRODUCT(($C$2:C3279=C3279)*($X$2:X3279=X3279))</f>
        <v/>
      </c>
      <c r="AB3279" s="4">
        <f>MIN(4,INT((AA3279-1)*4/COUNTIF($C$2:$C$3444,C3279))+1)</f>
        <v/>
      </c>
    </row>
    <row r="3280">
      <c r="A3280" s="5" t="inlineStr">
        <is>
          <t>W03815</t>
        </is>
      </c>
      <c r="B3280" s="5" t="inlineStr">
        <is>
          <t>ES · Barcelona</t>
        </is>
      </c>
      <c r="C3280" s="5" t="inlineStr">
        <is>
          <t>ES</t>
        </is>
      </c>
      <c r="D3280" s="5" t="inlineStr">
        <is>
          <t>Barcelona</t>
        </is>
      </c>
      <c r="E3280" s="5" t="inlineStr">
        <is>
          <t>HR</t>
        </is>
      </c>
      <c r="F3280" s="5" t="inlineStr">
        <is>
          <t>L2</t>
        </is>
      </c>
      <c r="G3280" s="5" t="inlineStr">
        <is>
          <t>HR L2</t>
        </is>
      </c>
      <c r="H3280" s="5" t="inlineStr">
        <is>
          <t>F</t>
        </is>
      </c>
      <c r="I3280" s="5" t="inlineStr">
        <is>
          <t>Permanent</t>
        </is>
      </c>
      <c r="J3280" s="5" t="inlineStr">
        <is>
          <t>Hybrid</t>
        </is>
      </c>
      <c r="K3280" s="5" t="n">
        <v>1</v>
      </c>
      <c r="L3280" s="5" t="n">
        <v>40</v>
      </c>
      <c r="M3280" s="5" t="n">
        <v>4</v>
      </c>
      <c r="N3280" s="41" t="n">
        <v>28300</v>
      </c>
      <c r="O3280" s="41" t="n">
        <v>0</v>
      </c>
      <c r="P3280" s="41" t="n">
        <v>0</v>
      </c>
      <c r="Q3280" s="41" t="n">
        <v>0</v>
      </c>
      <c r="R3280" s="41" t="n">
        <v>0</v>
      </c>
      <c r="S3280" s="28">
        <f>L3280*Settings!$C$7</f>
        <v/>
      </c>
      <c r="T3280" s="34">
        <f>O3280+P3280+Q3280+R3280</f>
        <v/>
      </c>
      <c r="U3280" s="34">
        <f>N3280+T3280</f>
        <v/>
      </c>
      <c r="V3280" s="33">
        <f>N3280/S3280</f>
        <v/>
      </c>
      <c r="W3280" s="33">
        <f>T3280/S3280</f>
        <v/>
      </c>
      <c r="X3280" s="33">
        <f>U3280/S3280</f>
        <v/>
      </c>
      <c r="Y3280" s="4">
        <f>IF(T3280&gt;0,1,0)</f>
        <v/>
      </c>
      <c r="Z3280" s="4">
        <f>INDEX('Job Evaluation'!$I$5:$I$40,MATCH(G3280,'Job Evaluation'!$A$5:$A$40,0))</f>
        <v/>
      </c>
      <c r="AA3280" s="4">
        <f>SUMPRODUCT(($C$2:$C$3444=C3280)*($X$2:$X$3444&lt;X3280))+SUMPRODUCT(($C$2:C3280=C3280)*($X$2:X3280=X3280))</f>
        <v/>
      </c>
      <c r="AB3280" s="4">
        <f>MIN(4,INT((AA3280-1)*4/COUNTIF($C$2:$C$3444,C3280))+1)</f>
        <v/>
      </c>
    </row>
    <row r="3281">
      <c r="A3281" s="5" t="inlineStr">
        <is>
          <t>W03816</t>
        </is>
      </c>
      <c r="B3281" s="5" t="inlineStr">
        <is>
          <t>DE · Munich</t>
        </is>
      </c>
      <c r="C3281" s="5" t="inlineStr">
        <is>
          <t>DE</t>
        </is>
      </c>
      <c r="D3281" s="5" t="inlineStr">
        <is>
          <t>Munich</t>
        </is>
      </c>
      <c r="E3281" s="5" t="inlineStr">
        <is>
          <t>Operations</t>
        </is>
      </c>
      <c r="F3281" s="5" t="inlineStr">
        <is>
          <t>L2</t>
        </is>
      </c>
      <c r="G3281" s="5" t="inlineStr">
        <is>
          <t>Operations L2</t>
        </is>
      </c>
      <c r="H3281" s="5" t="inlineStr">
        <is>
          <t>M</t>
        </is>
      </c>
      <c r="I3281" s="5" t="inlineStr">
        <is>
          <t>Fixed-term</t>
        </is>
      </c>
      <c r="J3281" s="5" t="inlineStr">
        <is>
          <t>Onsite</t>
        </is>
      </c>
      <c r="K3281" s="5" t="n">
        <v>1</v>
      </c>
      <c r="L3281" s="5" t="n">
        <v>40</v>
      </c>
      <c r="M3281" s="5" t="n">
        <v>3</v>
      </c>
      <c r="N3281" s="41" t="n">
        <v>36350</v>
      </c>
      <c r="O3281" s="41" t="n">
        <v>0</v>
      </c>
      <c r="P3281" s="41" t="n">
        <v>0</v>
      </c>
      <c r="Q3281" s="41" t="n">
        <v>1800</v>
      </c>
      <c r="R3281" s="41" t="n">
        <v>0</v>
      </c>
      <c r="S3281" s="28">
        <f>L3281*Settings!$C$7</f>
        <v/>
      </c>
      <c r="T3281" s="34">
        <f>O3281+P3281+Q3281+R3281</f>
        <v/>
      </c>
      <c r="U3281" s="34">
        <f>N3281+T3281</f>
        <v/>
      </c>
      <c r="V3281" s="33">
        <f>N3281/S3281</f>
        <v/>
      </c>
      <c r="W3281" s="33">
        <f>T3281/S3281</f>
        <v/>
      </c>
      <c r="X3281" s="33">
        <f>U3281/S3281</f>
        <v/>
      </c>
      <c r="Y3281" s="4">
        <f>IF(T3281&gt;0,1,0)</f>
        <v/>
      </c>
      <c r="Z3281" s="4">
        <f>INDEX('Job Evaluation'!$I$5:$I$40,MATCH(G3281,'Job Evaluation'!$A$5:$A$40,0))</f>
        <v/>
      </c>
      <c r="AA3281" s="4">
        <f>SUMPRODUCT(($C$2:$C$3444=C3281)*($X$2:$X$3444&lt;X3281))+SUMPRODUCT(($C$2:C3281=C3281)*($X$2:X3281=X3281))</f>
        <v/>
      </c>
      <c r="AB3281" s="4">
        <f>MIN(4,INT((AA3281-1)*4/COUNTIF($C$2:$C$3444,C3281))+1)</f>
        <v/>
      </c>
    </row>
    <row r="3282">
      <c r="A3282" s="5" t="inlineStr">
        <is>
          <t>W03817</t>
        </is>
      </c>
      <c r="B3282" s="5" t="inlineStr">
        <is>
          <t>PL · Kraków</t>
        </is>
      </c>
      <c r="C3282" s="5" t="inlineStr">
        <is>
          <t>PL</t>
        </is>
      </c>
      <c r="D3282" s="5" t="inlineStr">
        <is>
          <t>Krakow</t>
        </is>
      </c>
      <c r="E3282" s="5" t="inlineStr">
        <is>
          <t>Operations</t>
        </is>
      </c>
      <c r="F3282" s="5" t="inlineStr">
        <is>
          <t>L2</t>
        </is>
      </c>
      <c r="G3282" s="5" t="inlineStr">
        <is>
          <t>Operations L2</t>
        </is>
      </c>
      <c r="H3282" s="5" t="inlineStr">
        <is>
          <t>F</t>
        </is>
      </c>
      <c r="I3282" s="5" t="inlineStr">
        <is>
          <t>Fixed-term</t>
        </is>
      </c>
      <c r="J3282" s="5" t="inlineStr">
        <is>
          <t>Hybrid</t>
        </is>
      </c>
      <c r="K3282" s="5" t="n">
        <v>1</v>
      </c>
      <c r="L3282" s="5" t="n">
        <v>40</v>
      </c>
      <c r="M3282" s="5" t="n">
        <v>4</v>
      </c>
      <c r="N3282" s="41" t="n">
        <v>22250</v>
      </c>
      <c r="O3282" s="41" t="n">
        <v>0</v>
      </c>
      <c r="P3282" s="41" t="n">
        <v>0</v>
      </c>
      <c r="Q3282" s="41" t="n">
        <v>0</v>
      </c>
      <c r="R3282" s="41" t="n">
        <v>0</v>
      </c>
      <c r="S3282" s="28">
        <f>L3282*Settings!$C$7</f>
        <v/>
      </c>
      <c r="T3282" s="34">
        <f>O3282+P3282+Q3282+R3282</f>
        <v/>
      </c>
      <c r="U3282" s="34">
        <f>N3282+T3282</f>
        <v/>
      </c>
      <c r="V3282" s="33">
        <f>N3282/S3282</f>
        <v/>
      </c>
      <c r="W3282" s="33">
        <f>T3282/S3282</f>
        <v/>
      </c>
      <c r="X3282" s="33">
        <f>U3282/S3282</f>
        <v/>
      </c>
      <c r="Y3282" s="4">
        <f>IF(T3282&gt;0,1,0)</f>
        <v/>
      </c>
      <c r="Z3282" s="4">
        <f>INDEX('Job Evaluation'!$I$5:$I$40,MATCH(G3282,'Job Evaluation'!$A$5:$A$40,0))</f>
        <v/>
      </c>
      <c r="AA3282" s="4">
        <f>SUMPRODUCT(($C$2:$C$3444=C3282)*($X$2:$X$3444&lt;X3282))+SUMPRODUCT(($C$2:C3282=C3282)*($X$2:X3282=X3282))</f>
        <v/>
      </c>
      <c r="AB3282" s="4">
        <f>MIN(4,INT((AA3282-1)*4/COUNTIF($C$2:$C$3444,C3282))+1)</f>
        <v/>
      </c>
    </row>
    <row r="3283">
      <c r="A3283" s="5" t="inlineStr">
        <is>
          <t>W03818</t>
        </is>
      </c>
      <c r="B3283" s="5" t="inlineStr">
        <is>
          <t>IT · Milan</t>
        </is>
      </c>
      <c r="C3283" s="5" t="inlineStr">
        <is>
          <t>IT</t>
        </is>
      </c>
      <c r="D3283" s="5" t="inlineStr">
        <is>
          <t>Milan</t>
        </is>
      </c>
      <c r="E3283" s="5" t="inlineStr">
        <is>
          <t>Operations</t>
        </is>
      </c>
      <c r="F3283" s="5" t="inlineStr">
        <is>
          <t>L3</t>
        </is>
      </c>
      <c r="G3283" s="5" t="inlineStr">
        <is>
          <t>Operations L3</t>
        </is>
      </c>
      <c r="H3283" s="5" t="inlineStr">
        <is>
          <t>F</t>
        </is>
      </c>
      <c r="I3283" s="5" t="inlineStr">
        <is>
          <t>Permanent</t>
        </is>
      </c>
      <c r="J3283" s="5" t="inlineStr">
        <is>
          <t>Onsite</t>
        </is>
      </c>
      <c r="K3283" s="5" t="n">
        <v>1</v>
      </c>
      <c r="L3283" s="5" t="n">
        <v>40</v>
      </c>
      <c r="M3283" s="5" t="n">
        <v>2</v>
      </c>
      <c r="N3283" s="41" t="n">
        <v>33800</v>
      </c>
      <c r="O3283" s="41" t="n">
        <v>920</v>
      </c>
      <c r="P3283" s="41" t="n">
        <v>0</v>
      </c>
      <c r="Q3283" s="41" t="n">
        <v>1320</v>
      </c>
      <c r="R3283" s="41" t="n">
        <v>0</v>
      </c>
      <c r="S3283" s="28">
        <f>L3283*Settings!$C$7</f>
        <v/>
      </c>
      <c r="T3283" s="34">
        <f>O3283+P3283+Q3283+R3283</f>
        <v/>
      </c>
      <c r="U3283" s="34">
        <f>N3283+T3283</f>
        <v/>
      </c>
      <c r="V3283" s="33">
        <f>N3283/S3283</f>
        <v/>
      </c>
      <c r="W3283" s="33">
        <f>T3283/S3283</f>
        <v/>
      </c>
      <c r="X3283" s="33">
        <f>U3283/S3283</f>
        <v/>
      </c>
      <c r="Y3283" s="4">
        <f>IF(T3283&gt;0,1,0)</f>
        <v/>
      </c>
      <c r="Z3283" s="4">
        <f>INDEX('Job Evaluation'!$I$5:$I$40,MATCH(G3283,'Job Evaluation'!$A$5:$A$40,0))</f>
        <v/>
      </c>
      <c r="AA3283" s="4">
        <f>SUMPRODUCT(($C$2:$C$3444=C3283)*($X$2:$X$3444&lt;X3283))+SUMPRODUCT(($C$2:C3283=C3283)*($X$2:X3283=X3283))</f>
        <v/>
      </c>
      <c r="AB3283" s="4">
        <f>MIN(4,INT((AA3283-1)*4/COUNTIF($C$2:$C$3444,C3283))+1)</f>
        <v/>
      </c>
    </row>
    <row r="3284">
      <c r="A3284" s="5" t="inlineStr">
        <is>
          <t>W03819</t>
        </is>
      </c>
      <c r="B3284" s="5" t="inlineStr">
        <is>
          <t>IT · Milan</t>
        </is>
      </c>
      <c r="C3284" s="5" t="inlineStr">
        <is>
          <t>IT</t>
        </is>
      </c>
      <c r="D3284" s="5" t="inlineStr">
        <is>
          <t>Milan</t>
        </is>
      </c>
      <c r="E3284" s="5" t="inlineStr">
        <is>
          <t>Sales</t>
        </is>
      </c>
      <c r="F3284" s="5" t="inlineStr">
        <is>
          <t>L1</t>
        </is>
      </c>
      <c r="G3284" s="5" t="inlineStr">
        <is>
          <t>Sales L1</t>
        </is>
      </c>
      <c r="H3284" s="5" t="inlineStr">
        <is>
          <t>M</t>
        </is>
      </c>
      <c r="I3284" s="5" t="inlineStr">
        <is>
          <t>Permanent</t>
        </is>
      </c>
      <c r="J3284" s="5" t="inlineStr">
        <is>
          <t>Onsite</t>
        </is>
      </c>
      <c r="K3284" s="5" t="n">
        <v>1</v>
      </c>
      <c r="L3284" s="5" t="n">
        <v>40</v>
      </c>
      <c r="M3284" s="5" t="n">
        <v>5</v>
      </c>
      <c r="N3284" s="41" t="n">
        <v>27350</v>
      </c>
      <c r="O3284" s="41" t="n">
        <v>0</v>
      </c>
      <c r="P3284" s="41" t="n">
        <v>3720</v>
      </c>
      <c r="Q3284" s="41" t="n">
        <v>0</v>
      </c>
      <c r="R3284" s="41" t="n">
        <v>0</v>
      </c>
      <c r="S3284" s="28">
        <f>L3284*Settings!$C$7</f>
        <v/>
      </c>
      <c r="T3284" s="34">
        <f>O3284+P3284+Q3284+R3284</f>
        <v/>
      </c>
      <c r="U3284" s="34">
        <f>N3284+T3284</f>
        <v/>
      </c>
      <c r="V3284" s="33">
        <f>N3284/S3284</f>
        <v/>
      </c>
      <c r="W3284" s="33">
        <f>T3284/S3284</f>
        <v/>
      </c>
      <c r="X3284" s="33">
        <f>U3284/S3284</f>
        <v/>
      </c>
      <c r="Y3284" s="4">
        <f>IF(T3284&gt;0,1,0)</f>
        <v/>
      </c>
      <c r="Z3284" s="4">
        <f>INDEX('Job Evaluation'!$I$5:$I$40,MATCH(G3284,'Job Evaluation'!$A$5:$A$40,0))</f>
        <v/>
      </c>
      <c r="AA3284" s="4">
        <f>SUMPRODUCT(($C$2:$C$3444=C3284)*($X$2:$X$3444&lt;X3284))+SUMPRODUCT(($C$2:C3284=C3284)*($X$2:X3284=X3284))</f>
        <v/>
      </c>
      <c r="AB3284" s="4">
        <f>MIN(4,INT((AA3284-1)*4/COUNTIF($C$2:$C$3444,C3284))+1)</f>
        <v/>
      </c>
    </row>
    <row r="3285">
      <c r="A3285" s="5" t="inlineStr">
        <is>
          <t>W03820</t>
        </is>
      </c>
      <c r="B3285" s="5" t="inlineStr">
        <is>
          <t>ES · Barcelona</t>
        </is>
      </c>
      <c r="C3285" s="5" t="inlineStr">
        <is>
          <t>ES</t>
        </is>
      </c>
      <c r="D3285" s="5" t="inlineStr">
        <is>
          <t>Barcelona</t>
        </is>
      </c>
      <c r="E3285" s="5" t="inlineStr">
        <is>
          <t>Finance</t>
        </is>
      </c>
      <c r="F3285" s="5" t="inlineStr">
        <is>
          <t>L1</t>
        </is>
      </c>
      <c r="G3285" s="5" t="inlineStr">
        <is>
          <t>Finance L1</t>
        </is>
      </c>
      <c r="H3285" s="5" t="inlineStr">
        <is>
          <t>M</t>
        </is>
      </c>
      <c r="I3285" s="5" t="inlineStr">
        <is>
          <t>Permanent</t>
        </is>
      </c>
      <c r="J3285" s="5" t="inlineStr">
        <is>
          <t>Onsite</t>
        </is>
      </c>
      <c r="K3285" s="5" t="n">
        <v>1</v>
      </c>
      <c r="L3285" s="5" t="n">
        <v>40</v>
      </c>
      <c r="M3285" s="5" t="n">
        <v>3</v>
      </c>
      <c r="N3285" s="41" t="n">
        <v>32050</v>
      </c>
      <c r="O3285" s="41" t="n">
        <v>0</v>
      </c>
      <c r="P3285" s="41" t="n">
        <v>0</v>
      </c>
      <c r="Q3285" s="41" t="n">
        <v>0</v>
      </c>
      <c r="R3285" s="41" t="n">
        <v>0</v>
      </c>
      <c r="S3285" s="28">
        <f>L3285*Settings!$C$7</f>
        <v/>
      </c>
      <c r="T3285" s="34">
        <f>O3285+P3285+Q3285+R3285</f>
        <v/>
      </c>
      <c r="U3285" s="34">
        <f>N3285+T3285</f>
        <v/>
      </c>
      <c r="V3285" s="33">
        <f>N3285/S3285</f>
        <v/>
      </c>
      <c r="W3285" s="33">
        <f>T3285/S3285</f>
        <v/>
      </c>
      <c r="X3285" s="33">
        <f>U3285/S3285</f>
        <v/>
      </c>
      <c r="Y3285" s="4">
        <f>IF(T3285&gt;0,1,0)</f>
        <v/>
      </c>
      <c r="Z3285" s="4">
        <f>INDEX('Job Evaluation'!$I$5:$I$40,MATCH(G3285,'Job Evaluation'!$A$5:$A$40,0))</f>
        <v/>
      </c>
      <c r="AA3285" s="4">
        <f>SUMPRODUCT(($C$2:$C$3444=C3285)*($X$2:$X$3444&lt;X3285))+SUMPRODUCT(($C$2:C3285=C3285)*($X$2:X3285=X3285))</f>
        <v/>
      </c>
      <c r="AB3285" s="4">
        <f>MIN(4,INT((AA3285-1)*4/COUNTIF($C$2:$C$3444,C3285))+1)</f>
        <v/>
      </c>
    </row>
    <row r="3286">
      <c r="A3286" s="5" t="inlineStr">
        <is>
          <t>W03821</t>
        </is>
      </c>
      <c r="B3286" s="5" t="inlineStr">
        <is>
          <t>ES · Barcelona</t>
        </is>
      </c>
      <c r="C3286" s="5" t="inlineStr">
        <is>
          <t>ES</t>
        </is>
      </c>
      <c r="D3286" s="5" t="inlineStr">
        <is>
          <t>Barcelona</t>
        </is>
      </c>
      <c r="E3286" s="5" t="inlineStr">
        <is>
          <t>Operations</t>
        </is>
      </c>
      <c r="F3286" s="5" t="inlineStr">
        <is>
          <t>L1</t>
        </is>
      </c>
      <c r="G3286" s="5" t="inlineStr">
        <is>
          <t>Operations L1</t>
        </is>
      </c>
      <c r="H3286" s="5" t="inlineStr">
        <is>
          <t>F</t>
        </is>
      </c>
      <c r="I3286" s="5" t="inlineStr">
        <is>
          <t>Permanent</t>
        </is>
      </c>
      <c r="J3286" s="5" t="inlineStr">
        <is>
          <t>Hybrid</t>
        </is>
      </c>
      <c r="K3286" s="5" t="n">
        <v>1</v>
      </c>
      <c r="L3286" s="5" t="n">
        <v>40</v>
      </c>
      <c r="M3286" s="5" t="n">
        <v>4</v>
      </c>
      <c r="N3286" s="41" t="n">
        <v>26300</v>
      </c>
      <c r="O3286" s="41" t="n">
        <v>0</v>
      </c>
      <c r="P3286" s="41" t="n">
        <v>0</v>
      </c>
      <c r="Q3286" s="41" t="n">
        <v>0</v>
      </c>
      <c r="R3286" s="41" t="n">
        <v>0</v>
      </c>
      <c r="S3286" s="28">
        <f>L3286*Settings!$C$7</f>
        <v/>
      </c>
      <c r="T3286" s="34">
        <f>O3286+P3286+Q3286+R3286</f>
        <v/>
      </c>
      <c r="U3286" s="34">
        <f>N3286+T3286</f>
        <v/>
      </c>
      <c r="V3286" s="33">
        <f>N3286/S3286</f>
        <v/>
      </c>
      <c r="W3286" s="33">
        <f>T3286/S3286</f>
        <v/>
      </c>
      <c r="X3286" s="33">
        <f>U3286/S3286</f>
        <v/>
      </c>
      <c r="Y3286" s="4">
        <f>IF(T3286&gt;0,1,0)</f>
        <v/>
      </c>
      <c r="Z3286" s="4">
        <f>INDEX('Job Evaluation'!$I$5:$I$40,MATCH(G3286,'Job Evaluation'!$A$5:$A$40,0))</f>
        <v/>
      </c>
      <c r="AA3286" s="4">
        <f>SUMPRODUCT(($C$2:$C$3444=C3286)*($X$2:$X$3444&lt;X3286))+SUMPRODUCT(($C$2:C3286=C3286)*($X$2:X3286=X3286))</f>
        <v/>
      </c>
      <c r="AB3286" s="4">
        <f>MIN(4,INT((AA3286-1)*4/COUNTIF($C$2:$C$3444,C3286))+1)</f>
        <v/>
      </c>
    </row>
    <row r="3287">
      <c r="A3287" s="5" t="inlineStr">
        <is>
          <t>W03822</t>
        </is>
      </c>
      <c r="B3287" s="5" t="inlineStr">
        <is>
          <t>PL · Kraków</t>
        </is>
      </c>
      <c r="C3287" s="5" t="inlineStr">
        <is>
          <t>PL</t>
        </is>
      </c>
      <c r="D3287" s="5" t="inlineStr">
        <is>
          <t>Krakow</t>
        </is>
      </c>
      <c r="E3287" s="5" t="inlineStr">
        <is>
          <t>Tech</t>
        </is>
      </c>
      <c r="F3287" s="5" t="inlineStr">
        <is>
          <t>L4</t>
        </is>
      </c>
      <c r="G3287" s="5" t="inlineStr">
        <is>
          <t>Tech L4</t>
        </is>
      </c>
      <c r="H3287" s="5" t="inlineStr">
        <is>
          <t>M</t>
        </is>
      </c>
      <c r="I3287" s="5" t="inlineStr">
        <is>
          <t>Permanent</t>
        </is>
      </c>
      <c r="J3287" s="5" t="inlineStr">
        <is>
          <t>Hybrid</t>
        </is>
      </c>
      <c r="K3287" s="5" t="n">
        <v>1</v>
      </c>
      <c r="L3287" s="5" t="n">
        <v>40</v>
      </c>
      <c r="M3287" s="5" t="n">
        <v>3</v>
      </c>
      <c r="N3287" s="41" t="n">
        <v>52100</v>
      </c>
      <c r="O3287" s="41" t="n">
        <v>4140</v>
      </c>
      <c r="P3287" s="41" t="n">
        <v>0</v>
      </c>
      <c r="Q3287" s="41" t="n">
        <v>0</v>
      </c>
      <c r="R3287" s="41" t="n">
        <v>0</v>
      </c>
      <c r="S3287" s="28">
        <f>L3287*Settings!$C$7</f>
        <v/>
      </c>
      <c r="T3287" s="34">
        <f>O3287+P3287+Q3287+R3287</f>
        <v/>
      </c>
      <c r="U3287" s="34">
        <f>N3287+T3287</f>
        <v/>
      </c>
      <c r="V3287" s="33">
        <f>N3287/S3287</f>
        <v/>
      </c>
      <c r="W3287" s="33">
        <f>T3287/S3287</f>
        <v/>
      </c>
      <c r="X3287" s="33">
        <f>U3287/S3287</f>
        <v/>
      </c>
      <c r="Y3287" s="4">
        <f>IF(T3287&gt;0,1,0)</f>
        <v/>
      </c>
      <c r="Z3287" s="4">
        <f>INDEX('Job Evaluation'!$I$5:$I$40,MATCH(G3287,'Job Evaluation'!$A$5:$A$40,0))</f>
        <v/>
      </c>
      <c r="AA3287" s="4">
        <f>SUMPRODUCT(($C$2:$C$3444=C3287)*($X$2:$X$3444&lt;X3287))+SUMPRODUCT(($C$2:C3287=C3287)*($X$2:X3287=X3287))</f>
        <v/>
      </c>
      <c r="AB3287" s="4">
        <f>MIN(4,INT((AA3287-1)*4/COUNTIF($C$2:$C$3444,C3287))+1)</f>
        <v/>
      </c>
    </row>
    <row r="3288">
      <c r="A3288" s="5" t="inlineStr">
        <is>
          <t>W03823</t>
        </is>
      </c>
      <c r="B3288" s="5" t="inlineStr">
        <is>
          <t>PL · Kraków</t>
        </is>
      </c>
      <c r="C3288" s="5" t="inlineStr">
        <is>
          <t>PL</t>
        </is>
      </c>
      <c r="D3288" s="5" t="inlineStr">
        <is>
          <t>Krakow</t>
        </is>
      </c>
      <c r="E3288" s="5" t="inlineStr">
        <is>
          <t>Tech</t>
        </is>
      </c>
      <c r="F3288" s="5" t="inlineStr">
        <is>
          <t>L1</t>
        </is>
      </c>
      <c r="G3288" s="5" t="inlineStr">
        <is>
          <t>Tech L1</t>
        </is>
      </c>
      <c r="H3288" s="5" t="inlineStr">
        <is>
          <t>M</t>
        </is>
      </c>
      <c r="I3288" s="5" t="inlineStr">
        <is>
          <t>Fixed-term</t>
        </is>
      </c>
      <c r="J3288" s="5" t="inlineStr">
        <is>
          <t>Hybrid</t>
        </is>
      </c>
      <c r="K3288" s="5" t="n">
        <v>1</v>
      </c>
      <c r="L3288" s="5" t="n">
        <v>40</v>
      </c>
      <c r="M3288" s="5" t="n">
        <v>3</v>
      </c>
      <c r="N3288" s="41" t="n">
        <v>26200</v>
      </c>
      <c r="O3288" s="41" t="n">
        <v>0</v>
      </c>
      <c r="P3288" s="41" t="n">
        <v>0</v>
      </c>
      <c r="Q3288" s="41" t="n">
        <v>0</v>
      </c>
      <c r="R3288" s="41" t="n">
        <v>0</v>
      </c>
      <c r="S3288" s="28">
        <f>L3288*Settings!$C$7</f>
        <v/>
      </c>
      <c r="T3288" s="34">
        <f>O3288+P3288+Q3288+R3288</f>
        <v/>
      </c>
      <c r="U3288" s="34">
        <f>N3288+T3288</f>
        <v/>
      </c>
      <c r="V3288" s="33">
        <f>N3288/S3288</f>
        <v/>
      </c>
      <c r="W3288" s="33">
        <f>T3288/S3288</f>
        <v/>
      </c>
      <c r="X3288" s="33">
        <f>U3288/S3288</f>
        <v/>
      </c>
      <c r="Y3288" s="4">
        <f>IF(T3288&gt;0,1,0)</f>
        <v/>
      </c>
      <c r="Z3288" s="4">
        <f>INDEX('Job Evaluation'!$I$5:$I$40,MATCH(G3288,'Job Evaluation'!$A$5:$A$40,0))</f>
        <v/>
      </c>
      <c r="AA3288" s="4">
        <f>SUMPRODUCT(($C$2:$C$3444=C3288)*($X$2:$X$3444&lt;X3288))+SUMPRODUCT(($C$2:C3288=C3288)*($X$2:X3288=X3288))</f>
        <v/>
      </c>
      <c r="AB3288" s="4">
        <f>MIN(4,INT((AA3288-1)*4/COUNTIF($C$2:$C$3444,C3288))+1)</f>
        <v/>
      </c>
    </row>
    <row r="3289">
      <c r="A3289" s="5" t="inlineStr">
        <is>
          <t>W03824</t>
        </is>
      </c>
      <c r="B3289" s="5" t="inlineStr">
        <is>
          <t>DE · Munich</t>
        </is>
      </c>
      <c r="C3289" s="5" t="inlineStr">
        <is>
          <t>DE</t>
        </is>
      </c>
      <c r="D3289" s="5" t="inlineStr">
        <is>
          <t>Munich</t>
        </is>
      </c>
      <c r="E3289" s="5" t="inlineStr">
        <is>
          <t>Operations</t>
        </is>
      </c>
      <c r="F3289" s="5" t="inlineStr">
        <is>
          <t>L3</t>
        </is>
      </c>
      <c r="G3289" s="5" t="inlineStr">
        <is>
          <t>Operations L3</t>
        </is>
      </c>
      <c r="H3289" s="5" t="inlineStr">
        <is>
          <t>F</t>
        </is>
      </c>
      <c r="I3289" s="5" t="inlineStr">
        <is>
          <t>Fixed-term</t>
        </is>
      </c>
      <c r="J3289" s="5" t="inlineStr">
        <is>
          <t>Hybrid</t>
        </is>
      </c>
      <c r="K3289" s="5" t="n">
        <v>1</v>
      </c>
      <c r="L3289" s="5" t="n">
        <v>40</v>
      </c>
      <c r="M3289" s="5" t="n">
        <v>3</v>
      </c>
      <c r="N3289" s="41" t="n">
        <v>49550</v>
      </c>
      <c r="O3289" s="41" t="n">
        <v>2620</v>
      </c>
      <c r="P3289" s="41" t="n">
        <v>0</v>
      </c>
      <c r="Q3289" s="41" t="n">
        <v>0</v>
      </c>
      <c r="R3289" s="41" t="n">
        <v>0</v>
      </c>
      <c r="S3289" s="28">
        <f>L3289*Settings!$C$7</f>
        <v/>
      </c>
      <c r="T3289" s="34">
        <f>O3289+P3289+Q3289+R3289</f>
        <v/>
      </c>
      <c r="U3289" s="34">
        <f>N3289+T3289</f>
        <v/>
      </c>
      <c r="V3289" s="33">
        <f>N3289/S3289</f>
        <v/>
      </c>
      <c r="W3289" s="33">
        <f>T3289/S3289</f>
        <v/>
      </c>
      <c r="X3289" s="33">
        <f>U3289/S3289</f>
        <v/>
      </c>
      <c r="Y3289" s="4">
        <f>IF(T3289&gt;0,1,0)</f>
        <v/>
      </c>
      <c r="Z3289" s="4">
        <f>INDEX('Job Evaluation'!$I$5:$I$40,MATCH(G3289,'Job Evaluation'!$A$5:$A$40,0))</f>
        <v/>
      </c>
      <c r="AA3289" s="4">
        <f>SUMPRODUCT(($C$2:$C$3444=C3289)*($X$2:$X$3444&lt;X3289))+SUMPRODUCT(($C$2:C3289=C3289)*($X$2:X3289=X3289))</f>
        <v/>
      </c>
      <c r="AB3289" s="4">
        <f>MIN(4,INT((AA3289-1)*4/COUNTIF($C$2:$C$3444,C3289))+1)</f>
        <v/>
      </c>
    </row>
    <row r="3290">
      <c r="A3290" s="5" t="inlineStr">
        <is>
          <t>W03825</t>
        </is>
      </c>
      <c r="B3290" s="5" t="inlineStr">
        <is>
          <t>PL · Kraków</t>
        </is>
      </c>
      <c r="C3290" s="5" t="inlineStr">
        <is>
          <t>PL</t>
        </is>
      </c>
      <c r="D3290" s="5" t="inlineStr">
        <is>
          <t>Krakow</t>
        </is>
      </c>
      <c r="E3290" s="5" t="inlineStr">
        <is>
          <t>Sales</t>
        </is>
      </c>
      <c r="F3290" s="5" t="inlineStr">
        <is>
          <t>L2</t>
        </is>
      </c>
      <c r="G3290" s="5" t="inlineStr">
        <is>
          <t>Sales L2</t>
        </is>
      </c>
      <c r="H3290" s="5" t="inlineStr">
        <is>
          <t>M</t>
        </is>
      </c>
      <c r="I3290" s="5" t="inlineStr">
        <is>
          <t>Fixed-term</t>
        </is>
      </c>
      <c r="J3290" s="5" t="inlineStr">
        <is>
          <t>Onsite</t>
        </is>
      </c>
      <c r="K3290" s="5" t="n">
        <v>1</v>
      </c>
      <c r="L3290" s="5" t="n">
        <v>40</v>
      </c>
      <c r="M3290" s="5" t="n">
        <v>4</v>
      </c>
      <c r="N3290" s="41" t="n">
        <v>26300</v>
      </c>
      <c r="O3290" s="41" t="n">
        <v>0</v>
      </c>
      <c r="P3290" s="41" t="n">
        <v>4050</v>
      </c>
      <c r="Q3290" s="41" t="n">
        <v>0</v>
      </c>
      <c r="R3290" s="41" t="n">
        <v>0</v>
      </c>
      <c r="S3290" s="28">
        <f>L3290*Settings!$C$7</f>
        <v/>
      </c>
      <c r="T3290" s="34">
        <f>O3290+P3290+Q3290+R3290</f>
        <v/>
      </c>
      <c r="U3290" s="34">
        <f>N3290+T3290</f>
        <v/>
      </c>
      <c r="V3290" s="33">
        <f>N3290/S3290</f>
        <v/>
      </c>
      <c r="W3290" s="33">
        <f>T3290/S3290</f>
        <v/>
      </c>
      <c r="X3290" s="33">
        <f>U3290/S3290</f>
        <v/>
      </c>
      <c r="Y3290" s="4">
        <f>IF(T3290&gt;0,1,0)</f>
        <v/>
      </c>
      <c r="Z3290" s="4">
        <f>INDEX('Job Evaluation'!$I$5:$I$40,MATCH(G3290,'Job Evaluation'!$A$5:$A$40,0))</f>
        <v/>
      </c>
      <c r="AA3290" s="4">
        <f>SUMPRODUCT(($C$2:$C$3444=C3290)*($X$2:$X$3444&lt;X3290))+SUMPRODUCT(($C$2:C3290=C3290)*($X$2:X3290=X3290))</f>
        <v/>
      </c>
      <c r="AB3290" s="4">
        <f>MIN(4,INT((AA3290-1)*4/COUNTIF($C$2:$C$3444,C3290))+1)</f>
        <v/>
      </c>
    </row>
    <row r="3291">
      <c r="A3291" s="5" t="inlineStr">
        <is>
          <t>W03826</t>
        </is>
      </c>
      <c r="B3291" s="5" t="inlineStr">
        <is>
          <t>PL · Kraków</t>
        </is>
      </c>
      <c r="C3291" s="5" t="inlineStr">
        <is>
          <t>PL</t>
        </is>
      </c>
      <c r="D3291" s="5" t="inlineStr">
        <is>
          <t>Krakow</t>
        </is>
      </c>
      <c r="E3291" s="5" t="inlineStr">
        <is>
          <t>Tech</t>
        </is>
      </c>
      <c r="F3291" s="5" t="inlineStr">
        <is>
          <t>L2</t>
        </is>
      </c>
      <c r="G3291" s="5" t="inlineStr">
        <is>
          <t>Tech L2</t>
        </is>
      </c>
      <c r="H3291" s="5" t="inlineStr">
        <is>
          <t>F</t>
        </is>
      </c>
      <c r="I3291" s="5" t="inlineStr">
        <is>
          <t>Permanent</t>
        </is>
      </c>
      <c r="J3291" s="5" t="inlineStr">
        <is>
          <t>Hybrid</t>
        </is>
      </c>
      <c r="K3291" s="5" t="n">
        <v>1</v>
      </c>
      <c r="L3291" s="5" t="n">
        <v>40</v>
      </c>
      <c r="M3291" s="5" t="n">
        <v>4</v>
      </c>
      <c r="N3291" s="41" t="n">
        <v>37400</v>
      </c>
      <c r="O3291" s="41" t="n">
        <v>0</v>
      </c>
      <c r="P3291" s="41" t="n">
        <v>0</v>
      </c>
      <c r="Q3291" s="41" t="n">
        <v>0</v>
      </c>
      <c r="R3291" s="41" t="n">
        <v>0</v>
      </c>
      <c r="S3291" s="28">
        <f>L3291*Settings!$C$7</f>
        <v/>
      </c>
      <c r="T3291" s="34">
        <f>O3291+P3291+Q3291+R3291</f>
        <v/>
      </c>
      <c r="U3291" s="34">
        <f>N3291+T3291</f>
        <v/>
      </c>
      <c r="V3291" s="33">
        <f>N3291/S3291</f>
        <v/>
      </c>
      <c r="W3291" s="33">
        <f>T3291/S3291</f>
        <v/>
      </c>
      <c r="X3291" s="33">
        <f>U3291/S3291</f>
        <v/>
      </c>
      <c r="Y3291" s="4">
        <f>IF(T3291&gt;0,1,0)</f>
        <v/>
      </c>
      <c r="Z3291" s="4">
        <f>INDEX('Job Evaluation'!$I$5:$I$40,MATCH(G3291,'Job Evaluation'!$A$5:$A$40,0))</f>
        <v/>
      </c>
      <c r="AA3291" s="4">
        <f>SUMPRODUCT(($C$2:$C$3444=C3291)*($X$2:$X$3444&lt;X3291))+SUMPRODUCT(($C$2:C3291=C3291)*($X$2:X3291=X3291))</f>
        <v/>
      </c>
      <c r="AB3291" s="4">
        <f>MIN(4,INT((AA3291-1)*4/COUNTIF($C$2:$C$3444,C3291))+1)</f>
        <v/>
      </c>
    </row>
    <row r="3292">
      <c r="A3292" s="5" t="inlineStr">
        <is>
          <t>W03827</t>
        </is>
      </c>
      <c r="B3292" s="5" t="inlineStr">
        <is>
          <t>IT · Milan</t>
        </is>
      </c>
      <c r="C3292" s="5" t="inlineStr">
        <is>
          <t>IT</t>
        </is>
      </c>
      <c r="D3292" s="5" t="inlineStr">
        <is>
          <t>Milan</t>
        </is>
      </c>
      <c r="E3292" s="5" t="inlineStr">
        <is>
          <t>Tech</t>
        </is>
      </c>
      <c r="F3292" s="5" t="inlineStr">
        <is>
          <t>L1</t>
        </is>
      </c>
      <c r="G3292" s="5" t="inlineStr">
        <is>
          <t>Tech L1</t>
        </is>
      </c>
      <c r="H3292" s="5" t="inlineStr">
        <is>
          <t>M</t>
        </is>
      </c>
      <c r="I3292" s="5" t="inlineStr">
        <is>
          <t>Fixed-term</t>
        </is>
      </c>
      <c r="J3292" s="5" t="inlineStr">
        <is>
          <t>Hybrid</t>
        </is>
      </c>
      <c r="K3292" s="5" t="n">
        <v>1</v>
      </c>
      <c r="L3292" s="5" t="n">
        <v>40</v>
      </c>
      <c r="M3292" s="5" t="n">
        <v>2</v>
      </c>
      <c r="N3292" s="41" t="n">
        <v>26700</v>
      </c>
      <c r="O3292" s="41" t="n">
        <v>0</v>
      </c>
      <c r="P3292" s="41" t="n">
        <v>0</v>
      </c>
      <c r="Q3292" s="41" t="n">
        <v>0</v>
      </c>
      <c r="R3292" s="41" t="n">
        <v>0</v>
      </c>
      <c r="S3292" s="28">
        <f>L3292*Settings!$C$7</f>
        <v/>
      </c>
      <c r="T3292" s="34">
        <f>O3292+P3292+Q3292+R3292</f>
        <v/>
      </c>
      <c r="U3292" s="34">
        <f>N3292+T3292</f>
        <v/>
      </c>
      <c r="V3292" s="33">
        <f>N3292/S3292</f>
        <v/>
      </c>
      <c r="W3292" s="33">
        <f>T3292/S3292</f>
        <v/>
      </c>
      <c r="X3292" s="33">
        <f>U3292/S3292</f>
        <v/>
      </c>
      <c r="Y3292" s="4">
        <f>IF(T3292&gt;0,1,0)</f>
        <v/>
      </c>
      <c r="Z3292" s="4">
        <f>INDEX('Job Evaluation'!$I$5:$I$40,MATCH(G3292,'Job Evaluation'!$A$5:$A$40,0))</f>
        <v/>
      </c>
      <c r="AA3292" s="4">
        <f>SUMPRODUCT(($C$2:$C$3444=C3292)*($X$2:$X$3444&lt;X3292))+SUMPRODUCT(($C$2:C3292=C3292)*($X$2:X3292=X3292))</f>
        <v/>
      </c>
      <c r="AB3292" s="4">
        <f>MIN(4,INT((AA3292-1)*4/COUNTIF($C$2:$C$3444,C3292))+1)</f>
        <v/>
      </c>
    </row>
    <row r="3293">
      <c r="A3293" s="5" t="inlineStr">
        <is>
          <t>W03828</t>
        </is>
      </c>
      <c r="B3293" s="5" t="inlineStr">
        <is>
          <t>PL · Kraków</t>
        </is>
      </c>
      <c r="C3293" s="5" t="inlineStr">
        <is>
          <t>PL</t>
        </is>
      </c>
      <c r="D3293" s="5" t="inlineStr">
        <is>
          <t>Krakow</t>
        </is>
      </c>
      <c r="E3293" s="5" t="inlineStr">
        <is>
          <t>Sales</t>
        </is>
      </c>
      <c r="F3293" s="5" t="inlineStr">
        <is>
          <t>L2</t>
        </is>
      </c>
      <c r="G3293" s="5" t="inlineStr">
        <is>
          <t>Sales L2</t>
        </is>
      </c>
      <c r="H3293" s="5" t="inlineStr">
        <is>
          <t>F</t>
        </is>
      </c>
      <c r="I3293" s="5" t="inlineStr">
        <is>
          <t>Permanent</t>
        </is>
      </c>
      <c r="J3293" s="5" t="inlineStr">
        <is>
          <t>Onsite</t>
        </is>
      </c>
      <c r="K3293" s="5" t="n">
        <v>1</v>
      </c>
      <c r="L3293" s="5" t="n">
        <v>40</v>
      </c>
      <c r="M3293" s="5" t="n">
        <v>3</v>
      </c>
      <c r="N3293" s="41" t="n">
        <v>29300</v>
      </c>
      <c r="O3293" s="41" t="n">
        <v>0</v>
      </c>
      <c r="P3293" s="41" t="n">
        <v>4370</v>
      </c>
      <c r="Q3293" s="41" t="n">
        <v>0</v>
      </c>
      <c r="R3293" s="41" t="n">
        <v>0</v>
      </c>
      <c r="S3293" s="28">
        <f>L3293*Settings!$C$7</f>
        <v/>
      </c>
      <c r="T3293" s="34">
        <f>O3293+P3293+Q3293+R3293</f>
        <v/>
      </c>
      <c r="U3293" s="34">
        <f>N3293+T3293</f>
        <v/>
      </c>
      <c r="V3293" s="33">
        <f>N3293/S3293</f>
        <v/>
      </c>
      <c r="W3293" s="33">
        <f>T3293/S3293</f>
        <v/>
      </c>
      <c r="X3293" s="33">
        <f>U3293/S3293</f>
        <v/>
      </c>
      <c r="Y3293" s="4">
        <f>IF(T3293&gt;0,1,0)</f>
        <v/>
      </c>
      <c r="Z3293" s="4">
        <f>INDEX('Job Evaluation'!$I$5:$I$40,MATCH(G3293,'Job Evaluation'!$A$5:$A$40,0))</f>
        <v/>
      </c>
      <c r="AA3293" s="4">
        <f>SUMPRODUCT(($C$2:$C$3444=C3293)*($X$2:$X$3444&lt;X3293))+SUMPRODUCT(($C$2:C3293=C3293)*($X$2:X3293=X3293))</f>
        <v/>
      </c>
      <c r="AB3293" s="4">
        <f>MIN(4,INT((AA3293-1)*4/COUNTIF($C$2:$C$3444,C3293))+1)</f>
        <v/>
      </c>
    </row>
    <row r="3294">
      <c r="A3294" s="5" t="inlineStr">
        <is>
          <t>W03829</t>
        </is>
      </c>
      <c r="B3294" s="5" t="inlineStr">
        <is>
          <t>ES · Barcelona</t>
        </is>
      </c>
      <c r="C3294" s="5" t="inlineStr">
        <is>
          <t>ES</t>
        </is>
      </c>
      <c r="D3294" s="5" t="inlineStr">
        <is>
          <t>Barcelona</t>
        </is>
      </c>
      <c r="E3294" s="5" t="inlineStr">
        <is>
          <t>Sales</t>
        </is>
      </c>
      <c r="F3294" s="5" t="inlineStr">
        <is>
          <t>L2</t>
        </is>
      </c>
      <c r="G3294" s="5" t="inlineStr">
        <is>
          <t>Sales L2</t>
        </is>
      </c>
      <c r="H3294" s="5" t="inlineStr">
        <is>
          <t>M</t>
        </is>
      </c>
      <c r="I3294" s="5" t="inlineStr">
        <is>
          <t>Fixed-term</t>
        </is>
      </c>
      <c r="J3294" s="5" t="inlineStr">
        <is>
          <t>Hybrid</t>
        </is>
      </c>
      <c r="K3294" s="5" t="n">
        <v>1</v>
      </c>
      <c r="L3294" s="5" t="n">
        <v>40</v>
      </c>
      <c r="M3294" s="5" t="n">
        <v>3</v>
      </c>
      <c r="N3294" s="41" t="n">
        <v>27350</v>
      </c>
      <c r="O3294" s="41" t="n">
        <v>0</v>
      </c>
      <c r="P3294" s="41" t="n">
        <v>4690</v>
      </c>
      <c r="Q3294" s="41" t="n">
        <v>0</v>
      </c>
      <c r="R3294" s="41" t="n">
        <v>0</v>
      </c>
      <c r="S3294" s="28">
        <f>L3294*Settings!$C$7</f>
        <v/>
      </c>
      <c r="T3294" s="34">
        <f>O3294+P3294+Q3294+R3294</f>
        <v/>
      </c>
      <c r="U3294" s="34">
        <f>N3294+T3294</f>
        <v/>
      </c>
      <c r="V3294" s="33">
        <f>N3294/S3294</f>
        <v/>
      </c>
      <c r="W3294" s="33">
        <f>T3294/S3294</f>
        <v/>
      </c>
      <c r="X3294" s="33">
        <f>U3294/S3294</f>
        <v/>
      </c>
      <c r="Y3294" s="4">
        <f>IF(T3294&gt;0,1,0)</f>
        <v/>
      </c>
      <c r="Z3294" s="4">
        <f>INDEX('Job Evaluation'!$I$5:$I$40,MATCH(G3294,'Job Evaluation'!$A$5:$A$40,0))</f>
        <v/>
      </c>
      <c r="AA3294" s="4">
        <f>SUMPRODUCT(($C$2:$C$3444=C3294)*($X$2:$X$3444&lt;X3294))+SUMPRODUCT(($C$2:C3294=C3294)*($X$2:X3294=X3294))</f>
        <v/>
      </c>
      <c r="AB3294" s="4">
        <f>MIN(4,INT((AA3294-1)*4/COUNTIF($C$2:$C$3444,C3294))+1)</f>
        <v/>
      </c>
    </row>
    <row r="3295">
      <c r="A3295" s="5" t="inlineStr">
        <is>
          <t>W03830</t>
        </is>
      </c>
      <c r="B3295" s="5" t="inlineStr">
        <is>
          <t>DE · Munich</t>
        </is>
      </c>
      <c r="C3295" s="5" t="inlineStr">
        <is>
          <t>DE</t>
        </is>
      </c>
      <c r="D3295" s="5" t="inlineStr">
        <is>
          <t>Munich</t>
        </is>
      </c>
      <c r="E3295" s="5" t="inlineStr">
        <is>
          <t>HR</t>
        </is>
      </c>
      <c r="F3295" s="5" t="inlineStr">
        <is>
          <t>L2</t>
        </is>
      </c>
      <c r="G3295" s="5" t="inlineStr">
        <is>
          <t>HR L2</t>
        </is>
      </c>
      <c r="H3295" s="5" t="inlineStr">
        <is>
          <t>F</t>
        </is>
      </c>
      <c r="I3295" s="5" t="inlineStr">
        <is>
          <t>Permanent</t>
        </is>
      </c>
      <c r="J3295" s="5" t="inlineStr">
        <is>
          <t>Hybrid</t>
        </is>
      </c>
      <c r="K3295" s="5" t="n">
        <v>0.8</v>
      </c>
      <c r="L3295" s="5" t="n">
        <v>32</v>
      </c>
      <c r="M3295" s="5" t="n">
        <v>4</v>
      </c>
      <c r="N3295" s="41" t="n">
        <v>36880</v>
      </c>
      <c r="O3295" s="41" t="n">
        <v>0</v>
      </c>
      <c r="P3295" s="41" t="n">
        <v>0</v>
      </c>
      <c r="Q3295" s="41" t="n">
        <v>0</v>
      </c>
      <c r="R3295" s="41" t="n">
        <v>0</v>
      </c>
      <c r="S3295" s="28">
        <f>L3295*Settings!$C$7</f>
        <v/>
      </c>
      <c r="T3295" s="34">
        <f>O3295+P3295+Q3295+R3295</f>
        <v/>
      </c>
      <c r="U3295" s="34">
        <f>N3295+T3295</f>
        <v/>
      </c>
      <c r="V3295" s="33">
        <f>N3295/S3295</f>
        <v/>
      </c>
      <c r="W3295" s="33">
        <f>T3295/S3295</f>
        <v/>
      </c>
      <c r="X3295" s="33">
        <f>U3295/S3295</f>
        <v/>
      </c>
      <c r="Y3295" s="4">
        <f>IF(T3295&gt;0,1,0)</f>
        <v/>
      </c>
      <c r="Z3295" s="4">
        <f>INDEX('Job Evaluation'!$I$5:$I$40,MATCH(G3295,'Job Evaluation'!$A$5:$A$40,0))</f>
        <v/>
      </c>
      <c r="AA3295" s="4">
        <f>SUMPRODUCT(($C$2:$C$3444=C3295)*($X$2:$X$3444&lt;X3295))+SUMPRODUCT(($C$2:C3295=C3295)*($X$2:X3295=X3295))</f>
        <v/>
      </c>
      <c r="AB3295" s="4">
        <f>MIN(4,INT((AA3295-1)*4/COUNTIF($C$2:$C$3444,C3295))+1)</f>
        <v/>
      </c>
    </row>
    <row r="3296">
      <c r="A3296" s="5" t="inlineStr">
        <is>
          <t>W03831</t>
        </is>
      </c>
      <c r="B3296" s="5" t="inlineStr">
        <is>
          <t>IT · Milan</t>
        </is>
      </c>
      <c r="C3296" s="5" t="inlineStr">
        <is>
          <t>IT</t>
        </is>
      </c>
      <c r="D3296" s="5" t="inlineStr">
        <is>
          <t>Milan</t>
        </is>
      </c>
      <c r="E3296" s="5" t="inlineStr">
        <is>
          <t>HR</t>
        </is>
      </c>
      <c r="F3296" s="5" t="inlineStr">
        <is>
          <t>L1</t>
        </is>
      </c>
      <c r="G3296" s="5" t="inlineStr">
        <is>
          <t>HR L1</t>
        </is>
      </c>
      <c r="H3296" s="5" t="inlineStr">
        <is>
          <t>F</t>
        </is>
      </c>
      <c r="I3296" s="5" t="inlineStr">
        <is>
          <t>Permanent</t>
        </is>
      </c>
      <c r="J3296" s="5" t="inlineStr">
        <is>
          <t>Hybrid</t>
        </is>
      </c>
      <c r="K3296" s="5" t="n">
        <v>0.8</v>
      </c>
      <c r="L3296" s="5" t="n">
        <v>32</v>
      </c>
      <c r="M3296" s="5" t="n">
        <v>4</v>
      </c>
      <c r="N3296" s="41" t="n">
        <v>17600</v>
      </c>
      <c r="O3296" s="41" t="n">
        <v>0</v>
      </c>
      <c r="P3296" s="41" t="n">
        <v>0</v>
      </c>
      <c r="Q3296" s="41" t="n">
        <v>0</v>
      </c>
      <c r="R3296" s="41" t="n">
        <v>0</v>
      </c>
      <c r="S3296" s="28">
        <f>L3296*Settings!$C$7</f>
        <v/>
      </c>
      <c r="T3296" s="34">
        <f>O3296+P3296+Q3296+R3296</f>
        <v/>
      </c>
      <c r="U3296" s="34">
        <f>N3296+T3296</f>
        <v/>
      </c>
      <c r="V3296" s="33">
        <f>N3296/S3296</f>
        <v/>
      </c>
      <c r="W3296" s="33">
        <f>T3296/S3296</f>
        <v/>
      </c>
      <c r="X3296" s="33">
        <f>U3296/S3296</f>
        <v/>
      </c>
      <c r="Y3296" s="4">
        <f>IF(T3296&gt;0,1,0)</f>
        <v/>
      </c>
      <c r="Z3296" s="4">
        <f>INDEX('Job Evaluation'!$I$5:$I$40,MATCH(G3296,'Job Evaluation'!$A$5:$A$40,0))</f>
        <v/>
      </c>
      <c r="AA3296" s="4">
        <f>SUMPRODUCT(($C$2:$C$3444=C3296)*($X$2:$X$3444&lt;X3296))+SUMPRODUCT(($C$2:C3296=C3296)*($X$2:X3296=X3296))</f>
        <v/>
      </c>
      <c r="AB3296" s="4">
        <f>MIN(4,INT((AA3296-1)*4/COUNTIF($C$2:$C$3444,C3296))+1)</f>
        <v/>
      </c>
    </row>
    <row r="3297">
      <c r="A3297" s="5" t="inlineStr">
        <is>
          <t>W03832</t>
        </is>
      </c>
      <c r="B3297" s="5" t="inlineStr">
        <is>
          <t>DE · Munich</t>
        </is>
      </c>
      <c r="C3297" s="5" t="inlineStr">
        <is>
          <t>DE</t>
        </is>
      </c>
      <c r="D3297" s="5" t="inlineStr">
        <is>
          <t>Munich</t>
        </is>
      </c>
      <c r="E3297" s="5" t="inlineStr">
        <is>
          <t>Tech</t>
        </is>
      </c>
      <c r="F3297" s="5" t="inlineStr">
        <is>
          <t>L2</t>
        </is>
      </c>
      <c r="G3297" s="5" t="inlineStr">
        <is>
          <t>Tech L2</t>
        </is>
      </c>
      <c r="H3297" s="5" t="inlineStr">
        <is>
          <t>F</t>
        </is>
      </c>
      <c r="I3297" s="5" t="inlineStr">
        <is>
          <t>Permanent</t>
        </is>
      </c>
      <c r="J3297" s="5" t="inlineStr">
        <is>
          <t>Hybrid</t>
        </is>
      </c>
      <c r="K3297" s="5" t="n">
        <v>1</v>
      </c>
      <c r="L3297" s="5" t="n">
        <v>40</v>
      </c>
      <c r="M3297" s="5" t="n">
        <v>4</v>
      </c>
      <c r="N3297" s="41" t="n">
        <v>62450</v>
      </c>
      <c r="O3297" s="41" t="n">
        <v>0</v>
      </c>
      <c r="P3297" s="41" t="n">
        <v>0</v>
      </c>
      <c r="Q3297" s="41" t="n">
        <v>0</v>
      </c>
      <c r="R3297" s="41" t="n">
        <v>0</v>
      </c>
      <c r="S3297" s="28">
        <f>L3297*Settings!$C$7</f>
        <v/>
      </c>
      <c r="T3297" s="34">
        <f>O3297+P3297+Q3297+R3297</f>
        <v/>
      </c>
      <c r="U3297" s="34">
        <f>N3297+T3297</f>
        <v/>
      </c>
      <c r="V3297" s="33">
        <f>N3297/S3297</f>
        <v/>
      </c>
      <c r="W3297" s="33">
        <f>T3297/S3297</f>
        <v/>
      </c>
      <c r="X3297" s="33">
        <f>U3297/S3297</f>
        <v/>
      </c>
      <c r="Y3297" s="4">
        <f>IF(T3297&gt;0,1,0)</f>
        <v/>
      </c>
      <c r="Z3297" s="4">
        <f>INDEX('Job Evaluation'!$I$5:$I$40,MATCH(G3297,'Job Evaluation'!$A$5:$A$40,0))</f>
        <v/>
      </c>
      <c r="AA3297" s="4">
        <f>SUMPRODUCT(($C$2:$C$3444=C3297)*($X$2:$X$3444&lt;X3297))+SUMPRODUCT(($C$2:C3297=C3297)*($X$2:X3297=X3297))</f>
        <v/>
      </c>
      <c r="AB3297" s="4">
        <f>MIN(4,INT((AA3297-1)*4/COUNTIF($C$2:$C$3444,C3297))+1)</f>
        <v/>
      </c>
    </row>
    <row r="3298">
      <c r="A3298" s="5" t="inlineStr">
        <is>
          <t>W03833</t>
        </is>
      </c>
      <c r="B3298" s="5" t="inlineStr">
        <is>
          <t>IT · Milan</t>
        </is>
      </c>
      <c r="C3298" s="5" t="inlineStr">
        <is>
          <t>IT</t>
        </is>
      </c>
      <c r="D3298" s="5" t="inlineStr">
        <is>
          <t>Milan</t>
        </is>
      </c>
      <c r="E3298" s="5" t="inlineStr">
        <is>
          <t>Finance</t>
        </is>
      </c>
      <c r="F3298" s="5" t="inlineStr">
        <is>
          <t>L3</t>
        </is>
      </c>
      <c r="G3298" s="5" t="inlineStr">
        <is>
          <t>Finance L3</t>
        </is>
      </c>
      <c r="H3298" s="5" t="inlineStr">
        <is>
          <t>F</t>
        </is>
      </c>
      <c r="I3298" s="5" t="inlineStr">
        <is>
          <t>Permanent</t>
        </is>
      </c>
      <c r="J3298" s="5" t="inlineStr">
        <is>
          <t>Hybrid</t>
        </is>
      </c>
      <c r="K3298" s="5" t="n">
        <v>1</v>
      </c>
      <c r="L3298" s="5" t="n">
        <v>40</v>
      </c>
      <c r="M3298" s="5" t="n">
        <v>3</v>
      </c>
      <c r="N3298" s="41" t="n">
        <v>51550</v>
      </c>
      <c r="O3298" s="41" t="n">
        <v>2550</v>
      </c>
      <c r="P3298" s="41" t="n">
        <v>0</v>
      </c>
      <c r="Q3298" s="41" t="n">
        <v>0</v>
      </c>
      <c r="R3298" s="41" t="n">
        <v>0</v>
      </c>
      <c r="S3298" s="28">
        <f>L3298*Settings!$C$7</f>
        <v/>
      </c>
      <c r="T3298" s="34">
        <f>O3298+P3298+Q3298+R3298</f>
        <v/>
      </c>
      <c r="U3298" s="34">
        <f>N3298+T3298</f>
        <v/>
      </c>
      <c r="V3298" s="33">
        <f>N3298/S3298</f>
        <v/>
      </c>
      <c r="W3298" s="33">
        <f>T3298/S3298</f>
        <v/>
      </c>
      <c r="X3298" s="33">
        <f>U3298/S3298</f>
        <v/>
      </c>
      <c r="Y3298" s="4">
        <f>IF(T3298&gt;0,1,0)</f>
        <v/>
      </c>
      <c r="Z3298" s="4">
        <f>INDEX('Job Evaluation'!$I$5:$I$40,MATCH(G3298,'Job Evaluation'!$A$5:$A$40,0))</f>
        <v/>
      </c>
      <c r="AA3298" s="4">
        <f>SUMPRODUCT(($C$2:$C$3444=C3298)*($X$2:$X$3444&lt;X3298))+SUMPRODUCT(($C$2:C3298=C3298)*($X$2:X3298=X3298))</f>
        <v/>
      </c>
      <c r="AB3298" s="4">
        <f>MIN(4,INT((AA3298-1)*4/COUNTIF($C$2:$C$3444,C3298))+1)</f>
        <v/>
      </c>
    </row>
    <row r="3299">
      <c r="A3299" s="5" t="inlineStr">
        <is>
          <t>W03834</t>
        </is>
      </c>
      <c r="B3299" s="5" t="inlineStr">
        <is>
          <t>PL · Kraków</t>
        </is>
      </c>
      <c r="C3299" s="5" t="inlineStr">
        <is>
          <t>PL</t>
        </is>
      </c>
      <c r="D3299" s="5" t="inlineStr">
        <is>
          <t>Krakow</t>
        </is>
      </c>
      <c r="E3299" s="5" t="inlineStr">
        <is>
          <t>Tech</t>
        </is>
      </c>
      <c r="F3299" s="5" t="inlineStr">
        <is>
          <t>L2</t>
        </is>
      </c>
      <c r="G3299" s="5" t="inlineStr">
        <is>
          <t>Tech L2</t>
        </is>
      </c>
      <c r="H3299" s="5" t="inlineStr">
        <is>
          <t>M</t>
        </is>
      </c>
      <c r="I3299" s="5" t="inlineStr">
        <is>
          <t>Permanent</t>
        </is>
      </c>
      <c r="J3299" s="5" t="inlineStr">
        <is>
          <t>Onsite</t>
        </is>
      </c>
      <c r="K3299" s="5" t="n">
        <v>1</v>
      </c>
      <c r="L3299" s="5" t="n">
        <v>40</v>
      </c>
      <c r="M3299" s="5" t="n">
        <v>3</v>
      </c>
      <c r="N3299" s="41" t="n">
        <v>35350</v>
      </c>
      <c r="O3299" s="41" t="n">
        <v>0</v>
      </c>
      <c r="P3299" s="41" t="n">
        <v>0</v>
      </c>
      <c r="Q3299" s="41" t="n">
        <v>0</v>
      </c>
      <c r="R3299" s="41" t="n">
        <v>0</v>
      </c>
      <c r="S3299" s="28">
        <f>L3299*Settings!$C$7</f>
        <v/>
      </c>
      <c r="T3299" s="34">
        <f>O3299+P3299+Q3299+R3299</f>
        <v/>
      </c>
      <c r="U3299" s="34">
        <f>N3299+T3299</f>
        <v/>
      </c>
      <c r="V3299" s="33">
        <f>N3299/S3299</f>
        <v/>
      </c>
      <c r="W3299" s="33">
        <f>T3299/S3299</f>
        <v/>
      </c>
      <c r="X3299" s="33">
        <f>U3299/S3299</f>
        <v/>
      </c>
      <c r="Y3299" s="4">
        <f>IF(T3299&gt;0,1,0)</f>
        <v/>
      </c>
      <c r="Z3299" s="4">
        <f>INDEX('Job Evaluation'!$I$5:$I$40,MATCH(G3299,'Job Evaluation'!$A$5:$A$40,0))</f>
        <v/>
      </c>
      <c r="AA3299" s="4">
        <f>SUMPRODUCT(($C$2:$C$3444=C3299)*($X$2:$X$3444&lt;X3299))+SUMPRODUCT(($C$2:C3299=C3299)*($X$2:X3299=X3299))</f>
        <v/>
      </c>
      <c r="AB3299" s="4">
        <f>MIN(4,INT((AA3299-1)*4/COUNTIF($C$2:$C$3444,C3299))+1)</f>
        <v/>
      </c>
    </row>
    <row r="3300">
      <c r="A3300" s="5" t="inlineStr">
        <is>
          <t>W03835</t>
        </is>
      </c>
      <c r="B3300" s="5" t="inlineStr">
        <is>
          <t>ES · Barcelona</t>
        </is>
      </c>
      <c r="C3300" s="5" t="inlineStr">
        <is>
          <t>ES</t>
        </is>
      </c>
      <c r="D3300" s="5" t="inlineStr">
        <is>
          <t>Barcelona</t>
        </is>
      </c>
      <c r="E3300" s="5" t="inlineStr">
        <is>
          <t>Operations</t>
        </is>
      </c>
      <c r="F3300" s="5" t="inlineStr">
        <is>
          <t>L3</t>
        </is>
      </c>
      <c r="G3300" s="5" t="inlineStr">
        <is>
          <t>Operations L3</t>
        </is>
      </c>
      <c r="H3300" s="5" t="inlineStr">
        <is>
          <t>M</t>
        </is>
      </c>
      <c r="I3300" s="5" t="inlineStr">
        <is>
          <t>Permanent</t>
        </is>
      </c>
      <c r="J3300" s="5" t="inlineStr">
        <is>
          <t>Onsite</t>
        </is>
      </c>
      <c r="K3300" s="5" t="n">
        <v>1</v>
      </c>
      <c r="L3300" s="5" t="n">
        <v>40</v>
      </c>
      <c r="M3300" s="5" t="n">
        <v>4</v>
      </c>
      <c r="N3300" s="41" t="n">
        <v>38800</v>
      </c>
      <c r="O3300" s="41" t="n">
        <v>2440</v>
      </c>
      <c r="P3300" s="41" t="n">
        <v>0</v>
      </c>
      <c r="Q3300" s="41" t="n">
        <v>1200</v>
      </c>
      <c r="R3300" s="41" t="n">
        <v>0</v>
      </c>
      <c r="S3300" s="28">
        <f>L3300*Settings!$C$7</f>
        <v/>
      </c>
      <c r="T3300" s="34">
        <f>O3300+P3300+Q3300+R3300</f>
        <v/>
      </c>
      <c r="U3300" s="34">
        <f>N3300+T3300</f>
        <v/>
      </c>
      <c r="V3300" s="33">
        <f>N3300/S3300</f>
        <v/>
      </c>
      <c r="W3300" s="33">
        <f>T3300/S3300</f>
        <v/>
      </c>
      <c r="X3300" s="33">
        <f>U3300/S3300</f>
        <v/>
      </c>
      <c r="Y3300" s="4">
        <f>IF(T3300&gt;0,1,0)</f>
        <v/>
      </c>
      <c r="Z3300" s="4">
        <f>INDEX('Job Evaluation'!$I$5:$I$40,MATCH(G3300,'Job Evaluation'!$A$5:$A$40,0))</f>
        <v/>
      </c>
      <c r="AA3300" s="4">
        <f>SUMPRODUCT(($C$2:$C$3444=C3300)*($X$2:$X$3444&lt;X3300))+SUMPRODUCT(($C$2:C3300=C3300)*($X$2:X3300=X3300))</f>
        <v/>
      </c>
      <c r="AB3300" s="4">
        <f>MIN(4,INT((AA3300-1)*4/COUNTIF($C$2:$C$3444,C3300))+1)</f>
        <v/>
      </c>
    </row>
    <row r="3301">
      <c r="A3301" s="5" t="inlineStr">
        <is>
          <t>W03836</t>
        </is>
      </c>
      <c r="B3301" s="5" t="inlineStr">
        <is>
          <t>DE · Munich</t>
        </is>
      </c>
      <c r="C3301" s="5" t="inlineStr">
        <is>
          <t>DE</t>
        </is>
      </c>
      <c r="D3301" s="5" t="inlineStr">
        <is>
          <t>Munich</t>
        </is>
      </c>
      <c r="E3301" s="5" t="inlineStr">
        <is>
          <t>Tech</t>
        </is>
      </c>
      <c r="F3301" s="5" t="inlineStr">
        <is>
          <t>L1</t>
        </is>
      </c>
      <c r="G3301" s="5" t="inlineStr">
        <is>
          <t>Tech L1</t>
        </is>
      </c>
      <c r="H3301" s="5" t="inlineStr">
        <is>
          <t>F</t>
        </is>
      </c>
      <c r="I3301" s="5" t="inlineStr">
        <is>
          <t>Fixed-term</t>
        </is>
      </c>
      <c r="J3301" s="5" t="inlineStr">
        <is>
          <t>Onsite</t>
        </is>
      </c>
      <c r="K3301" s="5" t="n">
        <v>1</v>
      </c>
      <c r="L3301" s="5" t="n">
        <v>40</v>
      </c>
      <c r="M3301" s="5" t="n">
        <v>3</v>
      </c>
      <c r="N3301" s="41" t="n">
        <v>37150</v>
      </c>
      <c r="O3301" s="41" t="n">
        <v>0</v>
      </c>
      <c r="P3301" s="41" t="n">
        <v>0</v>
      </c>
      <c r="Q3301" s="41" t="n">
        <v>0</v>
      </c>
      <c r="R3301" s="41" t="n">
        <v>0</v>
      </c>
      <c r="S3301" s="28">
        <f>L3301*Settings!$C$7</f>
        <v/>
      </c>
      <c r="T3301" s="34">
        <f>O3301+P3301+Q3301+R3301</f>
        <v/>
      </c>
      <c r="U3301" s="34">
        <f>N3301+T3301</f>
        <v/>
      </c>
      <c r="V3301" s="33">
        <f>N3301/S3301</f>
        <v/>
      </c>
      <c r="W3301" s="33">
        <f>T3301/S3301</f>
        <v/>
      </c>
      <c r="X3301" s="33">
        <f>U3301/S3301</f>
        <v/>
      </c>
      <c r="Y3301" s="4">
        <f>IF(T3301&gt;0,1,0)</f>
        <v/>
      </c>
      <c r="Z3301" s="4">
        <f>INDEX('Job Evaluation'!$I$5:$I$40,MATCH(G3301,'Job Evaluation'!$A$5:$A$40,0))</f>
        <v/>
      </c>
      <c r="AA3301" s="4">
        <f>SUMPRODUCT(($C$2:$C$3444=C3301)*($X$2:$X$3444&lt;X3301))+SUMPRODUCT(($C$2:C3301=C3301)*($X$2:X3301=X3301))</f>
        <v/>
      </c>
      <c r="AB3301" s="4">
        <f>MIN(4,INT((AA3301-1)*4/COUNTIF($C$2:$C$3444,C3301))+1)</f>
        <v/>
      </c>
    </row>
    <row r="3302">
      <c r="A3302" s="5" t="inlineStr">
        <is>
          <t>W03837</t>
        </is>
      </c>
      <c r="B3302" s="5" t="inlineStr">
        <is>
          <t>IT · Milan</t>
        </is>
      </c>
      <c r="C3302" s="5" t="inlineStr">
        <is>
          <t>IT</t>
        </is>
      </c>
      <c r="D3302" s="5" t="inlineStr">
        <is>
          <t>Milan</t>
        </is>
      </c>
      <c r="E3302" s="5" t="inlineStr">
        <is>
          <t>Operations</t>
        </is>
      </c>
      <c r="F3302" s="5" t="inlineStr">
        <is>
          <t>L3</t>
        </is>
      </c>
      <c r="G3302" s="5" t="inlineStr">
        <is>
          <t>Operations L3</t>
        </is>
      </c>
      <c r="H3302" s="5" t="inlineStr">
        <is>
          <t>M</t>
        </is>
      </c>
      <c r="I3302" s="5" t="inlineStr">
        <is>
          <t>Permanent</t>
        </is>
      </c>
      <c r="J3302" s="5" t="inlineStr">
        <is>
          <t>Hybrid</t>
        </is>
      </c>
      <c r="K3302" s="5" t="n">
        <v>1</v>
      </c>
      <c r="L3302" s="5" t="n">
        <v>40</v>
      </c>
      <c r="M3302" s="5" t="n">
        <v>2</v>
      </c>
      <c r="N3302" s="41" t="n">
        <v>36150</v>
      </c>
      <c r="O3302" s="41" t="n">
        <v>890</v>
      </c>
      <c r="P3302" s="41" t="n">
        <v>0</v>
      </c>
      <c r="Q3302" s="41" t="n">
        <v>0</v>
      </c>
      <c r="R3302" s="41" t="n">
        <v>0</v>
      </c>
      <c r="S3302" s="28">
        <f>L3302*Settings!$C$7</f>
        <v/>
      </c>
      <c r="T3302" s="34">
        <f>O3302+P3302+Q3302+R3302</f>
        <v/>
      </c>
      <c r="U3302" s="34">
        <f>N3302+T3302</f>
        <v/>
      </c>
      <c r="V3302" s="33">
        <f>N3302/S3302</f>
        <v/>
      </c>
      <c r="W3302" s="33">
        <f>T3302/S3302</f>
        <v/>
      </c>
      <c r="X3302" s="33">
        <f>U3302/S3302</f>
        <v/>
      </c>
      <c r="Y3302" s="4">
        <f>IF(T3302&gt;0,1,0)</f>
        <v/>
      </c>
      <c r="Z3302" s="4">
        <f>INDEX('Job Evaluation'!$I$5:$I$40,MATCH(G3302,'Job Evaluation'!$A$5:$A$40,0))</f>
        <v/>
      </c>
      <c r="AA3302" s="4">
        <f>SUMPRODUCT(($C$2:$C$3444=C3302)*($X$2:$X$3444&lt;X3302))+SUMPRODUCT(($C$2:C3302=C3302)*($X$2:X3302=X3302))</f>
        <v/>
      </c>
      <c r="AB3302" s="4">
        <f>MIN(4,INT((AA3302-1)*4/COUNTIF($C$2:$C$3444,C3302))+1)</f>
        <v/>
      </c>
    </row>
    <row r="3303">
      <c r="A3303" s="5" t="inlineStr">
        <is>
          <t>W03838</t>
        </is>
      </c>
      <c r="B3303" s="5" t="inlineStr">
        <is>
          <t>DE · Munich</t>
        </is>
      </c>
      <c r="C3303" s="5" t="inlineStr">
        <is>
          <t>DE</t>
        </is>
      </c>
      <c r="D3303" s="5" t="inlineStr">
        <is>
          <t>Munich</t>
        </is>
      </c>
      <c r="E3303" s="5" t="inlineStr">
        <is>
          <t>Operations</t>
        </is>
      </c>
      <c r="F3303" s="5" t="inlineStr">
        <is>
          <t>L2</t>
        </is>
      </c>
      <c r="G3303" s="5" t="inlineStr">
        <is>
          <t>Operations L2</t>
        </is>
      </c>
      <c r="H3303" s="5" t="inlineStr">
        <is>
          <t>M</t>
        </is>
      </c>
      <c r="I3303" s="5" t="inlineStr">
        <is>
          <t>Fixed-term</t>
        </is>
      </c>
      <c r="J3303" s="5" t="inlineStr">
        <is>
          <t>Remote</t>
        </is>
      </c>
      <c r="K3303" s="5" t="n">
        <v>1</v>
      </c>
      <c r="L3303" s="5" t="n">
        <v>40</v>
      </c>
      <c r="M3303" s="5" t="n">
        <v>3</v>
      </c>
      <c r="N3303" s="41" t="n">
        <v>44450</v>
      </c>
      <c r="O3303" s="41" t="n">
        <v>0</v>
      </c>
      <c r="P3303" s="41" t="n">
        <v>0</v>
      </c>
      <c r="Q3303" s="41" t="n">
        <v>0</v>
      </c>
      <c r="R3303" s="41" t="n">
        <v>0</v>
      </c>
      <c r="S3303" s="28">
        <f>L3303*Settings!$C$7</f>
        <v/>
      </c>
      <c r="T3303" s="34">
        <f>O3303+P3303+Q3303+R3303</f>
        <v/>
      </c>
      <c r="U3303" s="34">
        <f>N3303+T3303</f>
        <v/>
      </c>
      <c r="V3303" s="33">
        <f>N3303/S3303</f>
        <v/>
      </c>
      <c r="W3303" s="33">
        <f>T3303/S3303</f>
        <v/>
      </c>
      <c r="X3303" s="33">
        <f>U3303/S3303</f>
        <v/>
      </c>
      <c r="Y3303" s="4">
        <f>IF(T3303&gt;0,1,0)</f>
        <v/>
      </c>
      <c r="Z3303" s="4">
        <f>INDEX('Job Evaluation'!$I$5:$I$40,MATCH(G3303,'Job Evaluation'!$A$5:$A$40,0))</f>
        <v/>
      </c>
      <c r="AA3303" s="4">
        <f>SUMPRODUCT(($C$2:$C$3444=C3303)*($X$2:$X$3444&lt;X3303))+SUMPRODUCT(($C$2:C3303=C3303)*($X$2:X3303=X3303))</f>
        <v/>
      </c>
      <c r="AB3303" s="4">
        <f>MIN(4,INT((AA3303-1)*4/COUNTIF($C$2:$C$3444,C3303))+1)</f>
        <v/>
      </c>
    </row>
    <row r="3304">
      <c r="A3304" s="5" t="inlineStr">
        <is>
          <t>W03839</t>
        </is>
      </c>
      <c r="B3304" s="5" t="inlineStr">
        <is>
          <t>ES · Barcelona</t>
        </is>
      </c>
      <c r="C3304" s="5" t="inlineStr">
        <is>
          <t>ES</t>
        </is>
      </c>
      <c r="D3304" s="5" t="inlineStr">
        <is>
          <t>Barcelona</t>
        </is>
      </c>
      <c r="E3304" s="5" t="inlineStr">
        <is>
          <t>HR</t>
        </is>
      </c>
      <c r="F3304" s="5" t="inlineStr">
        <is>
          <t>L2</t>
        </is>
      </c>
      <c r="G3304" s="5" t="inlineStr">
        <is>
          <t>HR L2</t>
        </is>
      </c>
      <c r="H3304" s="5" t="inlineStr">
        <is>
          <t>F</t>
        </is>
      </c>
      <c r="I3304" s="5" t="inlineStr">
        <is>
          <t>Permanent</t>
        </is>
      </c>
      <c r="J3304" s="5" t="inlineStr">
        <is>
          <t>Onsite</t>
        </is>
      </c>
      <c r="K3304" s="5" t="n">
        <v>1</v>
      </c>
      <c r="L3304" s="5" t="n">
        <v>40</v>
      </c>
      <c r="M3304" s="5" t="n">
        <v>4</v>
      </c>
      <c r="N3304" s="41" t="n">
        <v>31250</v>
      </c>
      <c r="O3304" s="41" t="n">
        <v>0</v>
      </c>
      <c r="P3304" s="41" t="n">
        <v>0</v>
      </c>
      <c r="Q3304" s="41" t="n">
        <v>0</v>
      </c>
      <c r="R3304" s="41" t="n">
        <v>0</v>
      </c>
      <c r="S3304" s="28">
        <f>L3304*Settings!$C$7</f>
        <v/>
      </c>
      <c r="T3304" s="34">
        <f>O3304+P3304+Q3304+R3304</f>
        <v/>
      </c>
      <c r="U3304" s="34">
        <f>N3304+T3304</f>
        <v/>
      </c>
      <c r="V3304" s="33">
        <f>N3304/S3304</f>
        <v/>
      </c>
      <c r="W3304" s="33">
        <f>T3304/S3304</f>
        <v/>
      </c>
      <c r="X3304" s="33">
        <f>U3304/S3304</f>
        <v/>
      </c>
      <c r="Y3304" s="4">
        <f>IF(T3304&gt;0,1,0)</f>
        <v/>
      </c>
      <c r="Z3304" s="4">
        <f>INDEX('Job Evaluation'!$I$5:$I$40,MATCH(G3304,'Job Evaluation'!$A$5:$A$40,0))</f>
        <v/>
      </c>
      <c r="AA3304" s="4">
        <f>SUMPRODUCT(($C$2:$C$3444=C3304)*($X$2:$X$3444&lt;X3304))+SUMPRODUCT(($C$2:C3304=C3304)*($X$2:X3304=X3304))</f>
        <v/>
      </c>
      <c r="AB3304" s="4">
        <f>MIN(4,INT((AA3304-1)*4/COUNTIF($C$2:$C$3444,C3304))+1)</f>
        <v/>
      </c>
    </row>
    <row r="3305">
      <c r="A3305" s="5" t="inlineStr">
        <is>
          <t>W03841</t>
        </is>
      </c>
      <c r="B3305" s="5" t="inlineStr">
        <is>
          <t>PL · Kraków</t>
        </is>
      </c>
      <c r="C3305" s="5" t="inlineStr">
        <is>
          <t>PL</t>
        </is>
      </c>
      <c r="D3305" s="5" t="inlineStr">
        <is>
          <t>Krakow</t>
        </is>
      </c>
      <c r="E3305" s="5" t="inlineStr">
        <is>
          <t>Sales</t>
        </is>
      </c>
      <c r="F3305" s="5" t="inlineStr">
        <is>
          <t>L4</t>
        </is>
      </c>
      <c r="G3305" s="5" t="inlineStr">
        <is>
          <t>Sales L4</t>
        </is>
      </c>
      <c r="H3305" s="5" t="inlineStr">
        <is>
          <t>M</t>
        </is>
      </c>
      <c r="I3305" s="5" t="inlineStr">
        <is>
          <t>Permanent</t>
        </is>
      </c>
      <c r="J3305" s="5" t="inlineStr">
        <is>
          <t>Hybrid</t>
        </is>
      </c>
      <c r="K3305" s="5" t="n">
        <v>1</v>
      </c>
      <c r="L3305" s="5" t="n">
        <v>40</v>
      </c>
      <c r="M3305" s="5" t="n">
        <v>4</v>
      </c>
      <c r="N3305" s="41" t="n">
        <v>52700</v>
      </c>
      <c r="O3305" s="41" t="n">
        <v>5160</v>
      </c>
      <c r="P3305" s="41" t="n">
        <v>10320</v>
      </c>
      <c r="Q3305" s="41" t="n">
        <v>0</v>
      </c>
      <c r="R3305" s="41" t="n">
        <v>0</v>
      </c>
      <c r="S3305" s="28">
        <f>L3305*Settings!$C$7</f>
        <v/>
      </c>
      <c r="T3305" s="34">
        <f>O3305+P3305+Q3305+R3305</f>
        <v/>
      </c>
      <c r="U3305" s="34">
        <f>N3305+T3305</f>
        <v/>
      </c>
      <c r="V3305" s="33">
        <f>N3305/S3305</f>
        <v/>
      </c>
      <c r="W3305" s="33">
        <f>T3305/S3305</f>
        <v/>
      </c>
      <c r="X3305" s="33">
        <f>U3305/S3305</f>
        <v/>
      </c>
      <c r="Y3305" s="4">
        <f>IF(T3305&gt;0,1,0)</f>
        <v/>
      </c>
      <c r="Z3305" s="4">
        <f>INDEX('Job Evaluation'!$I$5:$I$40,MATCH(G3305,'Job Evaluation'!$A$5:$A$40,0))</f>
        <v/>
      </c>
      <c r="AA3305" s="4">
        <f>SUMPRODUCT(($C$2:$C$3444=C3305)*($X$2:$X$3444&lt;X3305))+SUMPRODUCT(($C$2:C3305=C3305)*($X$2:X3305=X3305))</f>
        <v/>
      </c>
      <c r="AB3305" s="4">
        <f>MIN(4,INT((AA3305-1)*4/COUNTIF($C$2:$C$3444,C3305))+1)</f>
        <v/>
      </c>
    </row>
    <row r="3306">
      <c r="A3306" s="5" t="inlineStr">
        <is>
          <t>W03842</t>
        </is>
      </c>
      <c r="B3306" s="5" t="inlineStr">
        <is>
          <t>DE · Munich</t>
        </is>
      </c>
      <c r="C3306" s="5" t="inlineStr">
        <is>
          <t>DE</t>
        </is>
      </c>
      <c r="D3306" s="5" t="inlineStr">
        <is>
          <t>Munich</t>
        </is>
      </c>
      <c r="E3306" s="5" t="inlineStr">
        <is>
          <t>HR</t>
        </is>
      </c>
      <c r="F3306" s="5" t="inlineStr">
        <is>
          <t>L3</t>
        </is>
      </c>
      <c r="G3306" s="5" t="inlineStr">
        <is>
          <t>HR L3</t>
        </is>
      </c>
      <c r="H3306" s="5" t="inlineStr">
        <is>
          <t>F</t>
        </is>
      </c>
      <c r="I3306" s="5" t="inlineStr">
        <is>
          <t>Fixed-term</t>
        </is>
      </c>
      <c r="J3306" s="5" t="inlineStr">
        <is>
          <t>Hybrid</t>
        </is>
      </c>
      <c r="K3306" s="5" t="n">
        <v>1</v>
      </c>
      <c r="L3306" s="5" t="n">
        <v>40</v>
      </c>
      <c r="M3306" s="5" t="n">
        <v>4</v>
      </c>
      <c r="N3306" s="41" t="n">
        <v>48250</v>
      </c>
      <c r="O3306" s="41" t="n">
        <v>2930</v>
      </c>
      <c r="P3306" s="41" t="n">
        <v>0</v>
      </c>
      <c r="Q3306" s="41" t="n">
        <v>0</v>
      </c>
      <c r="R3306" s="41" t="n">
        <v>0</v>
      </c>
      <c r="S3306" s="28">
        <f>L3306*Settings!$C$7</f>
        <v/>
      </c>
      <c r="T3306" s="34">
        <f>O3306+P3306+Q3306+R3306</f>
        <v/>
      </c>
      <c r="U3306" s="34">
        <f>N3306+T3306</f>
        <v/>
      </c>
      <c r="V3306" s="33">
        <f>N3306/S3306</f>
        <v/>
      </c>
      <c r="W3306" s="33">
        <f>T3306/S3306</f>
        <v/>
      </c>
      <c r="X3306" s="33">
        <f>U3306/S3306</f>
        <v/>
      </c>
      <c r="Y3306" s="4">
        <f>IF(T3306&gt;0,1,0)</f>
        <v/>
      </c>
      <c r="Z3306" s="4">
        <f>INDEX('Job Evaluation'!$I$5:$I$40,MATCH(G3306,'Job Evaluation'!$A$5:$A$40,0))</f>
        <v/>
      </c>
      <c r="AA3306" s="4">
        <f>SUMPRODUCT(($C$2:$C$3444=C3306)*($X$2:$X$3444&lt;X3306))+SUMPRODUCT(($C$2:C3306=C3306)*($X$2:X3306=X3306))</f>
        <v/>
      </c>
      <c r="AB3306" s="4">
        <f>MIN(4,INT((AA3306-1)*4/COUNTIF($C$2:$C$3444,C3306))+1)</f>
        <v/>
      </c>
    </row>
    <row r="3307">
      <c r="A3307" s="5" t="inlineStr">
        <is>
          <t>W03843</t>
        </is>
      </c>
      <c r="B3307" s="5" t="inlineStr">
        <is>
          <t>ES · Barcelona</t>
        </is>
      </c>
      <c r="C3307" s="5" t="inlineStr">
        <is>
          <t>ES</t>
        </is>
      </c>
      <c r="D3307" s="5" t="inlineStr">
        <is>
          <t>Barcelona</t>
        </is>
      </c>
      <c r="E3307" s="5" t="inlineStr">
        <is>
          <t>Tech</t>
        </is>
      </c>
      <c r="F3307" s="5" t="inlineStr">
        <is>
          <t>L4</t>
        </is>
      </c>
      <c r="G3307" s="5" t="inlineStr">
        <is>
          <t>Tech L4</t>
        </is>
      </c>
      <c r="H3307" s="5" t="inlineStr">
        <is>
          <t>M</t>
        </is>
      </c>
      <c r="I3307" s="5" t="inlineStr">
        <is>
          <t>Permanent</t>
        </is>
      </c>
      <c r="J3307" s="5" t="inlineStr">
        <is>
          <t>Remote</t>
        </is>
      </c>
      <c r="K3307" s="5" t="n">
        <v>1</v>
      </c>
      <c r="L3307" s="5" t="n">
        <v>40</v>
      </c>
      <c r="M3307" s="5" t="n">
        <v>3</v>
      </c>
      <c r="N3307" s="41" t="n">
        <v>62650</v>
      </c>
      <c r="O3307" s="41" t="n">
        <v>5300</v>
      </c>
      <c r="P3307" s="41" t="n">
        <v>0</v>
      </c>
      <c r="Q3307" s="41" t="n">
        <v>0</v>
      </c>
      <c r="R3307" s="41" t="n">
        <v>0</v>
      </c>
      <c r="S3307" s="28">
        <f>L3307*Settings!$C$7</f>
        <v/>
      </c>
      <c r="T3307" s="34">
        <f>O3307+P3307+Q3307+R3307</f>
        <v/>
      </c>
      <c r="U3307" s="34">
        <f>N3307+T3307</f>
        <v/>
      </c>
      <c r="V3307" s="33">
        <f>N3307/S3307</f>
        <v/>
      </c>
      <c r="W3307" s="33">
        <f>T3307/S3307</f>
        <v/>
      </c>
      <c r="X3307" s="33">
        <f>U3307/S3307</f>
        <v/>
      </c>
      <c r="Y3307" s="4">
        <f>IF(T3307&gt;0,1,0)</f>
        <v/>
      </c>
      <c r="Z3307" s="4">
        <f>INDEX('Job Evaluation'!$I$5:$I$40,MATCH(G3307,'Job Evaluation'!$A$5:$A$40,0))</f>
        <v/>
      </c>
      <c r="AA3307" s="4">
        <f>SUMPRODUCT(($C$2:$C$3444=C3307)*($X$2:$X$3444&lt;X3307))+SUMPRODUCT(($C$2:C3307=C3307)*($X$2:X3307=X3307))</f>
        <v/>
      </c>
      <c r="AB3307" s="4">
        <f>MIN(4,INT((AA3307-1)*4/COUNTIF($C$2:$C$3444,C3307))+1)</f>
        <v/>
      </c>
    </row>
    <row r="3308">
      <c r="A3308" s="5" t="inlineStr">
        <is>
          <t>W03844</t>
        </is>
      </c>
      <c r="B3308" s="5" t="inlineStr">
        <is>
          <t>PL · Kraków</t>
        </is>
      </c>
      <c r="C3308" s="5" t="inlineStr">
        <is>
          <t>PL</t>
        </is>
      </c>
      <c r="D3308" s="5" t="inlineStr">
        <is>
          <t>Krakow</t>
        </is>
      </c>
      <c r="E3308" s="5" t="inlineStr">
        <is>
          <t>Operations</t>
        </is>
      </c>
      <c r="F3308" s="5" t="inlineStr">
        <is>
          <t>L2</t>
        </is>
      </c>
      <c r="G3308" s="5" t="inlineStr">
        <is>
          <t>Operations L2</t>
        </is>
      </c>
      <c r="H3308" s="5" t="inlineStr">
        <is>
          <t>M</t>
        </is>
      </c>
      <c r="I3308" s="5" t="inlineStr">
        <is>
          <t>Permanent</t>
        </is>
      </c>
      <c r="J3308" s="5" t="inlineStr">
        <is>
          <t>Hybrid</t>
        </is>
      </c>
      <c r="K3308" s="5" t="n">
        <v>1</v>
      </c>
      <c r="L3308" s="5" t="n">
        <v>40</v>
      </c>
      <c r="M3308" s="5" t="n">
        <v>5</v>
      </c>
      <c r="N3308" s="41" t="n">
        <v>27900</v>
      </c>
      <c r="O3308" s="41" t="n">
        <v>0</v>
      </c>
      <c r="P3308" s="41" t="n">
        <v>0</v>
      </c>
      <c r="Q3308" s="41" t="n">
        <v>0</v>
      </c>
      <c r="R3308" s="41" t="n">
        <v>0</v>
      </c>
      <c r="S3308" s="28">
        <f>L3308*Settings!$C$7</f>
        <v/>
      </c>
      <c r="T3308" s="34">
        <f>O3308+P3308+Q3308+R3308</f>
        <v/>
      </c>
      <c r="U3308" s="34">
        <f>N3308+T3308</f>
        <v/>
      </c>
      <c r="V3308" s="33">
        <f>N3308/S3308</f>
        <v/>
      </c>
      <c r="W3308" s="33">
        <f>T3308/S3308</f>
        <v/>
      </c>
      <c r="X3308" s="33">
        <f>U3308/S3308</f>
        <v/>
      </c>
      <c r="Y3308" s="4">
        <f>IF(T3308&gt;0,1,0)</f>
        <v/>
      </c>
      <c r="Z3308" s="4">
        <f>INDEX('Job Evaluation'!$I$5:$I$40,MATCH(G3308,'Job Evaluation'!$A$5:$A$40,0))</f>
        <v/>
      </c>
      <c r="AA3308" s="4">
        <f>SUMPRODUCT(($C$2:$C$3444=C3308)*($X$2:$X$3444&lt;X3308))+SUMPRODUCT(($C$2:C3308=C3308)*($X$2:X3308=X3308))</f>
        <v/>
      </c>
      <c r="AB3308" s="4">
        <f>MIN(4,INT((AA3308-1)*4/COUNTIF($C$2:$C$3444,C3308))+1)</f>
        <v/>
      </c>
    </row>
    <row r="3309">
      <c r="A3309" s="5" t="inlineStr">
        <is>
          <t>W03845</t>
        </is>
      </c>
      <c r="B3309" s="5" t="inlineStr">
        <is>
          <t>PL · Kraków</t>
        </is>
      </c>
      <c r="C3309" s="5" t="inlineStr">
        <is>
          <t>PL</t>
        </is>
      </c>
      <c r="D3309" s="5" t="inlineStr">
        <is>
          <t>Krakow</t>
        </is>
      </c>
      <c r="E3309" s="5" t="inlineStr">
        <is>
          <t>Customer Service</t>
        </is>
      </c>
      <c r="F3309" s="5" t="inlineStr">
        <is>
          <t>L3</t>
        </is>
      </c>
      <c r="G3309" s="5" t="inlineStr">
        <is>
          <t>Customer Service L3</t>
        </is>
      </c>
      <c r="H3309" s="5" t="inlineStr">
        <is>
          <t>M</t>
        </is>
      </c>
      <c r="I3309" s="5" t="inlineStr">
        <is>
          <t>Permanent</t>
        </is>
      </c>
      <c r="J3309" s="5" t="inlineStr">
        <is>
          <t>Hybrid</t>
        </is>
      </c>
      <c r="K3309" s="5" t="n">
        <v>1</v>
      </c>
      <c r="L3309" s="5" t="n">
        <v>40</v>
      </c>
      <c r="M3309" s="5" t="n">
        <v>1</v>
      </c>
      <c r="N3309" s="41" t="n">
        <v>33600</v>
      </c>
      <c r="O3309" s="41" t="n">
        <v>0</v>
      </c>
      <c r="P3309" s="41" t="n">
        <v>0</v>
      </c>
      <c r="Q3309" s="41" t="n">
        <v>0</v>
      </c>
      <c r="R3309" s="41" t="n">
        <v>0</v>
      </c>
      <c r="S3309" s="28">
        <f>L3309*Settings!$C$7</f>
        <v/>
      </c>
      <c r="T3309" s="34">
        <f>O3309+P3309+Q3309+R3309</f>
        <v/>
      </c>
      <c r="U3309" s="34">
        <f>N3309+T3309</f>
        <v/>
      </c>
      <c r="V3309" s="33">
        <f>N3309/S3309</f>
        <v/>
      </c>
      <c r="W3309" s="33">
        <f>T3309/S3309</f>
        <v/>
      </c>
      <c r="X3309" s="33">
        <f>U3309/S3309</f>
        <v/>
      </c>
      <c r="Y3309" s="4">
        <f>IF(T3309&gt;0,1,0)</f>
        <v/>
      </c>
      <c r="Z3309" s="4">
        <f>INDEX('Job Evaluation'!$I$5:$I$40,MATCH(G3309,'Job Evaluation'!$A$5:$A$40,0))</f>
        <v/>
      </c>
      <c r="AA3309" s="4">
        <f>SUMPRODUCT(($C$2:$C$3444=C3309)*($X$2:$X$3444&lt;X3309))+SUMPRODUCT(($C$2:C3309=C3309)*($X$2:X3309=X3309))</f>
        <v/>
      </c>
      <c r="AB3309" s="4">
        <f>MIN(4,INT((AA3309-1)*4/COUNTIF($C$2:$C$3444,C3309))+1)</f>
        <v/>
      </c>
    </row>
    <row r="3310">
      <c r="A3310" s="5" t="inlineStr">
        <is>
          <t>W03846</t>
        </is>
      </c>
      <c r="B3310" s="5" t="inlineStr">
        <is>
          <t>PL · Kraków</t>
        </is>
      </c>
      <c r="C3310" s="5" t="inlineStr">
        <is>
          <t>PL</t>
        </is>
      </c>
      <c r="D3310" s="5" t="inlineStr">
        <is>
          <t>Krakow</t>
        </is>
      </c>
      <c r="E3310" s="5" t="inlineStr">
        <is>
          <t>Tech</t>
        </is>
      </c>
      <c r="F3310" s="5" t="inlineStr">
        <is>
          <t>L1</t>
        </is>
      </c>
      <c r="G3310" s="5" t="inlineStr">
        <is>
          <t>Tech L1</t>
        </is>
      </c>
      <c r="H3310" s="5" t="inlineStr">
        <is>
          <t>F</t>
        </is>
      </c>
      <c r="I3310" s="5" t="inlineStr">
        <is>
          <t>Permanent</t>
        </is>
      </c>
      <c r="J3310" s="5" t="inlineStr">
        <is>
          <t>Hybrid</t>
        </is>
      </c>
      <c r="K3310" s="5" t="n">
        <v>1</v>
      </c>
      <c r="L3310" s="5" t="n">
        <v>40</v>
      </c>
      <c r="M3310" s="5" t="n">
        <v>4</v>
      </c>
      <c r="N3310" s="41" t="n">
        <v>24250</v>
      </c>
      <c r="O3310" s="41" t="n">
        <v>0</v>
      </c>
      <c r="P3310" s="41" t="n">
        <v>0</v>
      </c>
      <c r="Q3310" s="41" t="n">
        <v>0</v>
      </c>
      <c r="R3310" s="41" t="n">
        <v>0</v>
      </c>
      <c r="S3310" s="28">
        <f>L3310*Settings!$C$7</f>
        <v/>
      </c>
      <c r="T3310" s="34">
        <f>O3310+P3310+Q3310+R3310</f>
        <v/>
      </c>
      <c r="U3310" s="34">
        <f>N3310+T3310</f>
        <v/>
      </c>
      <c r="V3310" s="33">
        <f>N3310/S3310</f>
        <v/>
      </c>
      <c r="W3310" s="33">
        <f>T3310/S3310</f>
        <v/>
      </c>
      <c r="X3310" s="33">
        <f>U3310/S3310</f>
        <v/>
      </c>
      <c r="Y3310" s="4">
        <f>IF(T3310&gt;0,1,0)</f>
        <v/>
      </c>
      <c r="Z3310" s="4">
        <f>INDEX('Job Evaluation'!$I$5:$I$40,MATCH(G3310,'Job Evaluation'!$A$5:$A$40,0))</f>
        <v/>
      </c>
      <c r="AA3310" s="4">
        <f>SUMPRODUCT(($C$2:$C$3444=C3310)*($X$2:$X$3444&lt;X3310))+SUMPRODUCT(($C$2:C3310=C3310)*($X$2:X3310=X3310))</f>
        <v/>
      </c>
      <c r="AB3310" s="4">
        <f>MIN(4,INT((AA3310-1)*4/COUNTIF($C$2:$C$3444,C3310))+1)</f>
        <v/>
      </c>
    </row>
    <row r="3311">
      <c r="A3311" s="5" t="inlineStr">
        <is>
          <t>W03847</t>
        </is>
      </c>
      <c r="B3311" s="5" t="inlineStr">
        <is>
          <t>ES · Barcelona</t>
        </is>
      </c>
      <c r="C3311" s="5" t="inlineStr">
        <is>
          <t>ES</t>
        </is>
      </c>
      <c r="D3311" s="5" t="inlineStr">
        <is>
          <t>Barcelona</t>
        </is>
      </c>
      <c r="E3311" s="5" t="inlineStr">
        <is>
          <t>Sales</t>
        </is>
      </c>
      <c r="F3311" s="5" t="inlineStr">
        <is>
          <t>L1</t>
        </is>
      </c>
      <c r="G3311" s="5" t="inlineStr">
        <is>
          <t>Sales L1</t>
        </is>
      </c>
      <c r="H3311" s="5" t="inlineStr">
        <is>
          <t>F</t>
        </is>
      </c>
      <c r="I3311" s="5" t="inlineStr">
        <is>
          <t>Permanent</t>
        </is>
      </c>
      <c r="J3311" s="5" t="inlineStr">
        <is>
          <t>Onsite</t>
        </is>
      </c>
      <c r="K3311" s="5" t="n">
        <v>1</v>
      </c>
      <c r="L3311" s="5" t="n">
        <v>40</v>
      </c>
      <c r="M3311" s="5" t="n">
        <v>3</v>
      </c>
      <c r="N3311" s="41" t="n">
        <v>23850</v>
      </c>
      <c r="O3311" s="41" t="n">
        <v>0</v>
      </c>
      <c r="P3311" s="41" t="n">
        <v>2330</v>
      </c>
      <c r="Q3311" s="41" t="n">
        <v>0</v>
      </c>
      <c r="R3311" s="41" t="n">
        <v>0</v>
      </c>
      <c r="S3311" s="28">
        <f>L3311*Settings!$C$7</f>
        <v/>
      </c>
      <c r="T3311" s="34">
        <f>O3311+P3311+Q3311+R3311</f>
        <v/>
      </c>
      <c r="U3311" s="34">
        <f>N3311+T3311</f>
        <v/>
      </c>
      <c r="V3311" s="33">
        <f>N3311/S3311</f>
        <v/>
      </c>
      <c r="W3311" s="33">
        <f>T3311/S3311</f>
        <v/>
      </c>
      <c r="X3311" s="33">
        <f>U3311/S3311</f>
        <v/>
      </c>
      <c r="Y3311" s="4">
        <f>IF(T3311&gt;0,1,0)</f>
        <v/>
      </c>
      <c r="Z3311" s="4">
        <f>INDEX('Job Evaluation'!$I$5:$I$40,MATCH(G3311,'Job Evaluation'!$A$5:$A$40,0))</f>
        <v/>
      </c>
      <c r="AA3311" s="4">
        <f>SUMPRODUCT(($C$2:$C$3444=C3311)*($X$2:$X$3444&lt;X3311))+SUMPRODUCT(($C$2:C3311=C3311)*($X$2:X3311=X3311))</f>
        <v/>
      </c>
      <c r="AB3311" s="4">
        <f>MIN(4,INT((AA3311-1)*4/COUNTIF($C$2:$C$3444,C3311))+1)</f>
        <v/>
      </c>
    </row>
    <row r="3312">
      <c r="A3312" s="5" t="inlineStr">
        <is>
          <t>W03848</t>
        </is>
      </c>
      <c r="B3312" s="5" t="inlineStr">
        <is>
          <t>IT · Milan</t>
        </is>
      </c>
      <c r="C3312" s="5" t="inlineStr">
        <is>
          <t>IT</t>
        </is>
      </c>
      <c r="D3312" s="5" t="inlineStr">
        <is>
          <t>Milan</t>
        </is>
      </c>
      <c r="E3312" s="5" t="inlineStr">
        <is>
          <t>Tech</t>
        </is>
      </c>
      <c r="F3312" s="5" t="inlineStr">
        <is>
          <t>L4</t>
        </is>
      </c>
      <c r="G3312" s="5" t="inlineStr">
        <is>
          <t>Tech L4</t>
        </is>
      </c>
      <c r="H3312" s="5" t="inlineStr">
        <is>
          <t>M</t>
        </is>
      </c>
      <c r="I3312" s="5" t="inlineStr">
        <is>
          <t>Permanent</t>
        </is>
      </c>
      <c r="J3312" s="5" t="inlineStr">
        <is>
          <t>Onsite</t>
        </is>
      </c>
      <c r="K3312" s="5" t="n">
        <v>1</v>
      </c>
      <c r="L3312" s="5" t="n">
        <v>40</v>
      </c>
      <c r="M3312" s="5" t="n">
        <v>3</v>
      </c>
      <c r="N3312" s="41" t="n">
        <v>76900</v>
      </c>
      <c r="O3312" s="41" t="n">
        <v>5950</v>
      </c>
      <c r="P3312" s="41" t="n">
        <v>0</v>
      </c>
      <c r="Q3312" s="41" t="n">
        <v>0</v>
      </c>
      <c r="R3312" s="41" t="n">
        <v>0</v>
      </c>
      <c r="S3312" s="28">
        <f>L3312*Settings!$C$7</f>
        <v/>
      </c>
      <c r="T3312" s="34">
        <f>O3312+P3312+Q3312+R3312</f>
        <v/>
      </c>
      <c r="U3312" s="34">
        <f>N3312+T3312</f>
        <v/>
      </c>
      <c r="V3312" s="33">
        <f>N3312/S3312</f>
        <v/>
      </c>
      <c r="W3312" s="33">
        <f>T3312/S3312</f>
        <v/>
      </c>
      <c r="X3312" s="33">
        <f>U3312/S3312</f>
        <v/>
      </c>
      <c r="Y3312" s="4">
        <f>IF(T3312&gt;0,1,0)</f>
        <v/>
      </c>
      <c r="Z3312" s="4">
        <f>INDEX('Job Evaluation'!$I$5:$I$40,MATCH(G3312,'Job Evaluation'!$A$5:$A$40,0))</f>
        <v/>
      </c>
      <c r="AA3312" s="4">
        <f>SUMPRODUCT(($C$2:$C$3444=C3312)*($X$2:$X$3444&lt;X3312))+SUMPRODUCT(($C$2:C3312=C3312)*($X$2:X3312=X3312))</f>
        <v/>
      </c>
      <c r="AB3312" s="4">
        <f>MIN(4,INT((AA3312-1)*4/COUNTIF($C$2:$C$3444,C3312))+1)</f>
        <v/>
      </c>
    </row>
    <row r="3313">
      <c r="A3313" s="5" t="inlineStr">
        <is>
          <t>W03850</t>
        </is>
      </c>
      <c r="B3313" s="5" t="inlineStr">
        <is>
          <t>ES · Barcelona</t>
        </is>
      </c>
      <c r="C3313" s="5" t="inlineStr">
        <is>
          <t>ES</t>
        </is>
      </c>
      <c r="D3313" s="5" t="inlineStr">
        <is>
          <t>Barcelona</t>
        </is>
      </c>
      <c r="E3313" s="5" t="inlineStr">
        <is>
          <t>Customer Service</t>
        </is>
      </c>
      <c r="F3313" s="5" t="inlineStr">
        <is>
          <t>L1</t>
        </is>
      </c>
      <c r="G3313" s="5" t="inlineStr">
        <is>
          <t>Customer Service L1</t>
        </is>
      </c>
      <c r="H3313" s="5" t="inlineStr">
        <is>
          <t>M</t>
        </is>
      </c>
      <c r="I3313" s="5" t="inlineStr">
        <is>
          <t>Permanent</t>
        </is>
      </c>
      <c r="J3313" s="5" t="inlineStr">
        <is>
          <t>Hybrid</t>
        </is>
      </c>
      <c r="K3313" s="5" t="n">
        <v>1</v>
      </c>
      <c r="L3313" s="5" t="n">
        <v>40</v>
      </c>
      <c r="M3313" s="5" t="n">
        <v>4</v>
      </c>
      <c r="N3313" s="41" t="n">
        <v>24000</v>
      </c>
      <c r="O3313" s="41" t="n">
        <v>0</v>
      </c>
      <c r="P3313" s="41" t="n">
        <v>0</v>
      </c>
      <c r="Q3313" s="41" t="n">
        <v>0</v>
      </c>
      <c r="R3313" s="41" t="n">
        <v>0</v>
      </c>
      <c r="S3313" s="28">
        <f>L3313*Settings!$C$7</f>
        <v/>
      </c>
      <c r="T3313" s="34">
        <f>O3313+P3313+Q3313+R3313</f>
        <v/>
      </c>
      <c r="U3313" s="34">
        <f>N3313+T3313</f>
        <v/>
      </c>
      <c r="V3313" s="33">
        <f>N3313/S3313</f>
        <v/>
      </c>
      <c r="W3313" s="33">
        <f>T3313/S3313</f>
        <v/>
      </c>
      <c r="X3313" s="33">
        <f>U3313/S3313</f>
        <v/>
      </c>
      <c r="Y3313" s="4">
        <f>IF(T3313&gt;0,1,0)</f>
        <v/>
      </c>
      <c r="Z3313" s="4">
        <f>INDEX('Job Evaluation'!$I$5:$I$40,MATCH(G3313,'Job Evaluation'!$A$5:$A$40,0))</f>
        <v/>
      </c>
      <c r="AA3313" s="4">
        <f>SUMPRODUCT(($C$2:$C$3444=C3313)*($X$2:$X$3444&lt;X3313))+SUMPRODUCT(($C$2:C3313=C3313)*($X$2:X3313=X3313))</f>
        <v/>
      </c>
      <c r="AB3313" s="4">
        <f>MIN(4,INT((AA3313-1)*4/COUNTIF($C$2:$C$3444,C3313))+1)</f>
        <v/>
      </c>
    </row>
    <row r="3314">
      <c r="A3314" s="5" t="inlineStr">
        <is>
          <t>W03851</t>
        </is>
      </c>
      <c r="B3314" s="5" t="inlineStr">
        <is>
          <t>IT · Milan</t>
        </is>
      </c>
      <c r="C3314" s="5" t="inlineStr">
        <is>
          <t>IT</t>
        </is>
      </c>
      <c r="D3314" s="5" t="inlineStr">
        <is>
          <t>Milan</t>
        </is>
      </c>
      <c r="E3314" s="5" t="inlineStr">
        <is>
          <t>Operations</t>
        </is>
      </c>
      <c r="F3314" s="5" t="inlineStr">
        <is>
          <t>L1</t>
        </is>
      </c>
      <c r="G3314" s="5" t="inlineStr">
        <is>
          <t>Operations L1</t>
        </is>
      </c>
      <c r="H3314" s="5" t="inlineStr">
        <is>
          <t>M</t>
        </is>
      </c>
      <c r="I3314" s="5" t="inlineStr">
        <is>
          <t>Fixed-term</t>
        </is>
      </c>
      <c r="J3314" s="5" t="inlineStr">
        <is>
          <t>Onsite</t>
        </is>
      </c>
      <c r="K3314" s="5" t="n">
        <v>1</v>
      </c>
      <c r="L3314" s="5" t="n">
        <v>40</v>
      </c>
      <c r="M3314" s="5" t="n">
        <v>4</v>
      </c>
      <c r="N3314" s="41" t="n">
        <v>26750</v>
      </c>
      <c r="O3314" s="41" t="n">
        <v>0</v>
      </c>
      <c r="P3314" s="41" t="n">
        <v>0</v>
      </c>
      <c r="Q3314" s="41" t="n">
        <v>1320</v>
      </c>
      <c r="R3314" s="41" t="n">
        <v>0</v>
      </c>
      <c r="S3314" s="28">
        <f>L3314*Settings!$C$7</f>
        <v/>
      </c>
      <c r="T3314" s="34">
        <f>O3314+P3314+Q3314+R3314</f>
        <v/>
      </c>
      <c r="U3314" s="34">
        <f>N3314+T3314</f>
        <v/>
      </c>
      <c r="V3314" s="33">
        <f>N3314/S3314</f>
        <v/>
      </c>
      <c r="W3314" s="33">
        <f>T3314/S3314</f>
        <v/>
      </c>
      <c r="X3314" s="33">
        <f>U3314/S3314</f>
        <v/>
      </c>
      <c r="Y3314" s="4">
        <f>IF(T3314&gt;0,1,0)</f>
        <v/>
      </c>
      <c r="Z3314" s="4">
        <f>INDEX('Job Evaluation'!$I$5:$I$40,MATCH(G3314,'Job Evaluation'!$A$5:$A$40,0))</f>
        <v/>
      </c>
      <c r="AA3314" s="4">
        <f>SUMPRODUCT(($C$2:$C$3444=C3314)*($X$2:$X$3444&lt;X3314))+SUMPRODUCT(($C$2:C3314=C3314)*($X$2:X3314=X3314))</f>
        <v/>
      </c>
      <c r="AB3314" s="4">
        <f>MIN(4,INT((AA3314-1)*4/COUNTIF($C$2:$C$3444,C3314))+1)</f>
        <v/>
      </c>
    </row>
    <row r="3315">
      <c r="A3315" s="5" t="inlineStr">
        <is>
          <t>W03852</t>
        </is>
      </c>
      <c r="B3315" s="5" t="inlineStr">
        <is>
          <t>IT · Milan</t>
        </is>
      </c>
      <c r="C3315" s="5" t="inlineStr">
        <is>
          <t>IT</t>
        </is>
      </c>
      <c r="D3315" s="5" t="inlineStr">
        <is>
          <t>Milan</t>
        </is>
      </c>
      <c r="E3315" s="5" t="inlineStr">
        <is>
          <t>Sales</t>
        </is>
      </c>
      <c r="F3315" s="5" t="inlineStr">
        <is>
          <t>L2</t>
        </is>
      </c>
      <c r="G3315" s="5" t="inlineStr">
        <is>
          <t>Sales L2</t>
        </is>
      </c>
      <c r="H3315" s="5" t="inlineStr">
        <is>
          <t>M</t>
        </is>
      </c>
      <c r="I3315" s="5" t="inlineStr">
        <is>
          <t>Permanent</t>
        </is>
      </c>
      <c r="J3315" s="5" t="inlineStr">
        <is>
          <t>Onsite</t>
        </is>
      </c>
      <c r="K3315" s="5" t="n">
        <v>1</v>
      </c>
      <c r="L3315" s="5" t="n">
        <v>40</v>
      </c>
      <c r="M3315" s="5" t="n">
        <v>3</v>
      </c>
      <c r="N3315" s="41" t="n">
        <v>35150</v>
      </c>
      <c r="O3315" s="41" t="n">
        <v>0</v>
      </c>
      <c r="P3315" s="41" t="n">
        <v>5880</v>
      </c>
      <c r="Q3315" s="41" t="n">
        <v>0</v>
      </c>
      <c r="R3315" s="41" t="n">
        <v>0</v>
      </c>
      <c r="S3315" s="28">
        <f>L3315*Settings!$C$7</f>
        <v/>
      </c>
      <c r="T3315" s="34">
        <f>O3315+P3315+Q3315+R3315</f>
        <v/>
      </c>
      <c r="U3315" s="34">
        <f>N3315+T3315</f>
        <v/>
      </c>
      <c r="V3315" s="33">
        <f>N3315/S3315</f>
        <v/>
      </c>
      <c r="W3315" s="33">
        <f>T3315/S3315</f>
        <v/>
      </c>
      <c r="X3315" s="33">
        <f>U3315/S3315</f>
        <v/>
      </c>
      <c r="Y3315" s="4">
        <f>IF(T3315&gt;0,1,0)</f>
        <v/>
      </c>
      <c r="Z3315" s="4">
        <f>INDEX('Job Evaluation'!$I$5:$I$40,MATCH(G3315,'Job Evaluation'!$A$5:$A$40,0))</f>
        <v/>
      </c>
      <c r="AA3315" s="4">
        <f>SUMPRODUCT(($C$2:$C$3444=C3315)*($X$2:$X$3444&lt;X3315))+SUMPRODUCT(($C$2:C3315=C3315)*($X$2:X3315=X3315))</f>
        <v/>
      </c>
      <c r="AB3315" s="4">
        <f>MIN(4,INT((AA3315-1)*4/COUNTIF($C$2:$C$3444,C3315))+1)</f>
        <v/>
      </c>
    </row>
    <row r="3316">
      <c r="A3316" s="5" t="inlineStr">
        <is>
          <t>W03853</t>
        </is>
      </c>
      <c r="B3316" s="5" t="inlineStr">
        <is>
          <t>ES · Barcelona</t>
        </is>
      </c>
      <c r="C3316" s="5" t="inlineStr">
        <is>
          <t>ES</t>
        </is>
      </c>
      <c r="D3316" s="5" t="inlineStr">
        <is>
          <t>Barcelona</t>
        </is>
      </c>
      <c r="E3316" s="5" t="inlineStr">
        <is>
          <t>Customer Service</t>
        </is>
      </c>
      <c r="F3316" s="5" t="inlineStr">
        <is>
          <t>L3</t>
        </is>
      </c>
      <c r="G3316" s="5" t="inlineStr">
        <is>
          <t>Customer Service L3</t>
        </is>
      </c>
      <c r="H3316" s="5" t="inlineStr">
        <is>
          <t>F</t>
        </is>
      </c>
      <c r="I3316" s="5" t="inlineStr">
        <is>
          <t>Permanent</t>
        </is>
      </c>
      <c r="J3316" s="5" t="inlineStr">
        <is>
          <t>Hybrid</t>
        </is>
      </c>
      <c r="K3316" s="5" t="n">
        <v>1</v>
      </c>
      <c r="L3316" s="5" t="n">
        <v>40</v>
      </c>
      <c r="M3316" s="5" t="n">
        <v>3</v>
      </c>
      <c r="N3316" s="41" t="n">
        <v>32050</v>
      </c>
      <c r="O3316" s="41" t="n">
        <v>1600</v>
      </c>
      <c r="P3316" s="41" t="n">
        <v>0</v>
      </c>
      <c r="Q3316" s="41" t="n">
        <v>0</v>
      </c>
      <c r="R3316" s="41" t="n">
        <v>0</v>
      </c>
      <c r="S3316" s="28">
        <f>L3316*Settings!$C$7</f>
        <v/>
      </c>
      <c r="T3316" s="34">
        <f>O3316+P3316+Q3316+R3316</f>
        <v/>
      </c>
      <c r="U3316" s="34">
        <f>N3316+T3316</f>
        <v/>
      </c>
      <c r="V3316" s="33">
        <f>N3316/S3316</f>
        <v/>
      </c>
      <c r="W3316" s="33">
        <f>T3316/S3316</f>
        <v/>
      </c>
      <c r="X3316" s="33">
        <f>U3316/S3316</f>
        <v/>
      </c>
      <c r="Y3316" s="4">
        <f>IF(T3316&gt;0,1,0)</f>
        <v/>
      </c>
      <c r="Z3316" s="4">
        <f>INDEX('Job Evaluation'!$I$5:$I$40,MATCH(G3316,'Job Evaluation'!$A$5:$A$40,0))</f>
        <v/>
      </c>
      <c r="AA3316" s="4">
        <f>SUMPRODUCT(($C$2:$C$3444=C3316)*($X$2:$X$3444&lt;X3316))+SUMPRODUCT(($C$2:C3316=C3316)*($X$2:X3316=X3316))</f>
        <v/>
      </c>
      <c r="AB3316" s="4">
        <f>MIN(4,INT((AA3316-1)*4/COUNTIF($C$2:$C$3444,C3316))+1)</f>
        <v/>
      </c>
    </row>
    <row r="3317">
      <c r="A3317" s="5" t="inlineStr">
        <is>
          <t>W03855</t>
        </is>
      </c>
      <c r="B3317" s="5" t="inlineStr">
        <is>
          <t>DE · Munich</t>
        </is>
      </c>
      <c r="C3317" s="5" t="inlineStr">
        <is>
          <t>DE</t>
        </is>
      </c>
      <c r="D3317" s="5" t="inlineStr">
        <is>
          <t>Munich</t>
        </is>
      </c>
      <c r="E3317" s="5" t="inlineStr">
        <is>
          <t>Customer Service</t>
        </is>
      </c>
      <c r="F3317" s="5" t="inlineStr">
        <is>
          <t>L6</t>
        </is>
      </c>
      <c r="G3317" s="5" t="inlineStr">
        <is>
          <t>Customer Service L6</t>
        </is>
      </c>
      <c r="H3317" s="5" t="inlineStr">
        <is>
          <t>M</t>
        </is>
      </c>
      <c r="I3317" s="5" t="inlineStr">
        <is>
          <t>Fixed-term</t>
        </is>
      </c>
      <c r="J3317" s="5" t="inlineStr">
        <is>
          <t>Hybrid</t>
        </is>
      </c>
      <c r="K3317" s="5" t="n">
        <v>1</v>
      </c>
      <c r="L3317" s="5" t="n">
        <v>40</v>
      </c>
      <c r="M3317" s="5" t="n">
        <v>3</v>
      </c>
      <c r="N3317" s="41" t="n">
        <v>112000</v>
      </c>
      <c r="O3317" s="41" t="n">
        <v>23730</v>
      </c>
      <c r="P3317" s="41" t="n">
        <v>0</v>
      </c>
      <c r="Q3317" s="41" t="n">
        <v>0</v>
      </c>
      <c r="R3317" s="41" t="n">
        <v>7200</v>
      </c>
      <c r="S3317" s="28">
        <f>L3317*Settings!$C$7</f>
        <v/>
      </c>
      <c r="T3317" s="34">
        <f>O3317+P3317+Q3317+R3317</f>
        <v/>
      </c>
      <c r="U3317" s="34">
        <f>N3317+T3317</f>
        <v/>
      </c>
      <c r="V3317" s="33">
        <f>N3317/S3317</f>
        <v/>
      </c>
      <c r="W3317" s="33">
        <f>T3317/S3317</f>
        <v/>
      </c>
      <c r="X3317" s="33">
        <f>U3317/S3317</f>
        <v/>
      </c>
      <c r="Y3317" s="4">
        <f>IF(T3317&gt;0,1,0)</f>
        <v/>
      </c>
      <c r="Z3317" s="4">
        <f>INDEX('Job Evaluation'!$I$5:$I$40,MATCH(G3317,'Job Evaluation'!$A$5:$A$40,0))</f>
        <v/>
      </c>
      <c r="AA3317" s="4">
        <f>SUMPRODUCT(($C$2:$C$3444=C3317)*($X$2:$X$3444&lt;X3317))+SUMPRODUCT(($C$2:C3317=C3317)*($X$2:X3317=X3317))</f>
        <v/>
      </c>
      <c r="AB3317" s="4">
        <f>MIN(4,INT((AA3317-1)*4/COUNTIF($C$2:$C$3444,C3317))+1)</f>
        <v/>
      </c>
    </row>
    <row r="3318">
      <c r="A3318" s="5" t="inlineStr">
        <is>
          <t>W03857</t>
        </is>
      </c>
      <c r="B3318" s="5" t="inlineStr">
        <is>
          <t>PL · Kraków</t>
        </is>
      </c>
      <c r="C3318" s="5" t="inlineStr">
        <is>
          <t>PL</t>
        </is>
      </c>
      <c r="D3318" s="5" t="inlineStr">
        <is>
          <t>Krakow</t>
        </is>
      </c>
      <c r="E3318" s="5" t="inlineStr">
        <is>
          <t>Finance</t>
        </is>
      </c>
      <c r="F3318" s="5" t="inlineStr">
        <is>
          <t>L2</t>
        </is>
      </c>
      <c r="G3318" s="5" t="inlineStr">
        <is>
          <t>Finance L2</t>
        </is>
      </c>
      <c r="H3318" s="5" t="inlineStr">
        <is>
          <t>M</t>
        </is>
      </c>
      <c r="I3318" s="5" t="inlineStr">
        <is>
          <t>Permanent</t>
        </is>
      </c>
      <c r="J3318" s="5" t="inlineStr">
        <is>
          <t>Hybrid</t>
        </is>
      </c>
      <c r="K3318" s="5" t="n">
        <v>1</v>
      </c>
      <c r="L3318" s="5" t="n">
        <v>40</v>
      </c>
      <c r="M3318" s="5" t="n">
        <v>3</v>
      </c>
      <c r="N3318" s="41" t="n">
        <v>30550</v>
      </c>
      <c r="O3318" s="41" t="n">
        <v>0</v>
      </c>
      <c r="P3318" s="41" t="n">
        <v>0</v>
      </c>
      <c r="Q3318" s="41" t="n">
        <v>0</v>
      </c>
      <c r="R3318" s="41" t="n">
        <v>0</v>
      </c>
      <c r="S3318" s="28">
        <f>L3318*Settings!$C$7</f>
        <v/>
      </c>
      <c r="T3318" s="34">
        <f>O3318+P3318+Q3318+R3318</f>
        <v/>
      </c>
      <c r="U3318" s="34">
        <f>N3318+T3318</f>
        <v/>
      </c>
      <c r="V3318" s="33">
        <f>N3318/S3318</f>
        <v/>
      </c>
      <c r="W3318" s="33">
        <f>T3318/S3318</f>
        <v/>
      </c>
      <c r="X3318" s="33">
        <f>U3318/S3318</f>
        <v/>
      </c>
      <c r="Y3318" s="4">
        <f>IF(T3318&gt;0,1,0)</f>
        <v/>
      </c>
      <c r="Z3318" s="4">
        <f>INDEX('Job Evaluation'!$I$5:$I$40,MATCH(G3318,'Job Evaluation'!$A$5:$A$40,0))</f>
        <v/>
      </c>
      <c r="AA3318" s="4">
        <f>SUMPRODUCT(($C$2:$C$3444=C3318)*($X$2:$X$3444&lt;X3318))+SUMPRODUCT(($C$2:C3318=C3318)*($X$2:X3318=X3318))</f>
        <v/>
      </c>
      <c r="AB3318" s="4">
        <f>MIN(4,INT((AA3318-1)*4/COUNTIF($C$2:$C$3444,C3318))+1)</f>
        <v/>
      </c>
    </row>
    <row r="3319">
      <c r="A3319" s="5" t="inlineStr">
        <is>
          <t>W03858</t>
        </is>
      </c>
      <c r="B3319" s="5" t="inlineStr">
        <is>
          <t>IT · Milan</t>
        </is>
      </c>
      <c r="C3319" s="5" t="inlineStr">
        <is>
          <t>IT</t>
        </is>
      </c>
      <c r="D3319" s="5" t="inlineStr">
        <is>
          <t>Milan</t>
        </is>
      </c>
      <c r="E3319" s="5" t="inlineStr">
        <is>
          <t>HR</t>
        </is>
      </c>
      <c r="F3319" s="5" t="inlineStr">
        <is>
          <t>L1</t>
        </is>
      </c>
      <c r="G3319" s="5" t="inlineStr">
        <is>
          <t>HR L1</t>
        </is>
      </c>
      <c r="H3319" s="5" t="inlineStr">
        <is>
          <t>M</t>
        </is>
      </c>
      <c r="I3319" s="5" t="inlineStr">
        <is>
          <t>Permanent</t>
        </is>
      </c>
      <c r="J3319" s="5" t="inlineStr">
        <is>
          <t>Hybrid</t>
        </is>
      </c>
      <c r="K3319" s="5" t="n">
        <v>1</v>
      </c>
      <c r="L3319" s="5" t="n">
        <v>40</v>
      </c>
      <c r="M3319" s="5" t="n">
        <v>3</v>
      </c>
      <c r="N3319" s="41" t="n">
        <v>27600</v>
      </c>
      <c r="O3319" s="41" t="n">
        <v>0</v>
      </c>
      <c r="P3319" s="41" t="n">
        <v>0</v>
      </c>
      <c r="Q3319" s="41" t="n">
        <v>0</v>
      </c>
      <c r="R3319" s="41" t="n">
        <v>0</v>
      </c>
      <c r="S3319" s="28">
        <f>L3319*Settings!$C$7</f>
        <v/>
      </c>
      <c r="T3319" s="34">
        <f>O3319+P3319+Q3319+R3319</f>
        <v/>
      </c>
      <c r="U3319" s="34">
        <f>N3319+T3319</f>
        <v/>
      </c>
      <c r="V3319" s="33">
        <f>N3319/S3319</f>
        <v/>
      </c>
      <c r="W3319" s="33">
        <f>T3319/S3319</f>
        <v/>
      </c>
      <c r="X3319" s="33">
        <f>U3319/S3319</f>
        <v/>
      </c>
      <c r="Y3319" s="4">
        <f>IF(T3319&gt;0,1,0)</f>
        <v/>
      </c>
      <c r="Z3319" s="4">
        <f>INDEX('Job Evaluation'!$I$5:$I$40,MATCH(G3319,'Job Evaluation'!$A$5:$A$40,0))</f>
        <v/>
      </c>
      <c r="AA3319" s="4">
        <f>SUMPRODUCT(($C$2:$C$3444=C3319)*($X$2:$X$3444&lt;X3319))+SUMPRODUCT(($C$2:C3319=C3319)*($X$2:X3319=X3319))</f>
        <v/>
      </c>
      <c r="AB3319" s="4">
        <f>MIN(4,INT((AA3319-1)*4/COUNTIF($C$2:$C$3444,C3319))+1)</f>
        <v/>
      </c>
    </row>
    <row r="3320">
      <c r="A3320" s="5" t="inlineStr">
        <is>
          <t>W03859</t>
        </is>
      </c>
      <c r="B3320" s="5" t="inlineStr">
        <is>
          <t>PL · Kraków</t>
        </is>
      </c>
      <c r="C3320" s="5" t="inlineStr">
        <is>
          <t>PL</t>
        </is>
      </c>
      <c r="D3320" s="5" t="inlineStr">
        <is>
          <t>Krakow</t>
        </is>
      </c>
      <c r="E3320" s="5" t="inlineStr">
        <is>
          <t>Finance</t>
        </is>
      </c>
      <c r="F3320" s="5" t="inlineStr">
        <is>
          <t>L1</t>
        </is>
      </c>
      <c r="G3320" s="5" t="inlineStr">
        <is>
          <t>Finance L1</t>
        </is>
      </c>
      <c r="H3320" s="5" t="inlineStr">
        <is>
          <t>F</t>
        </is>
      </c>
      <c r="I3320" s="5" t="inlineStr">
        <is>
          <t>Permanent</t>
        </is>
      </c>
      <c r="J3320" s="5" t="inlineStr">
        <is>
          <t>Hybrid</t>
        </is>
      </c>
      <c r="K3320" s="5" t="n">
        <v>1</v>
      </c>
      <c r="L3320" s="5" t="n">
        <v>40</v>
      </c>
      <c r="M3320" s="5" t="n">
        <v>3</v>
      </c>
      <c r="N3320" s="41" t="n">
        <v>25500</v>
      </c>
      <c r="O3320" s="41" t="n">
        <v>0</v>
      </c>
      <c r="P3320" s="41" t="n">
        <v>0</v>
      </c>
      <c r="Q3320" s="41" t="n">
        <v>0</v>
      </c>
      <c r="R3320" s="41" t="n">
        <v>0</v>
      </c>
      <c r="S3320" s="28">
        <f>L3320*Settings!$C$7</f>
        <v/>
      </c>
      <c r="T3320" s="34">
        <f>O3320+P3320+Q3320+R3320</f>
        <v/>
      </c>
      <c r="U3320" s="34">
        <f>N3320+T3320</f>
        <v/>
      </c>
      <c r="V3320" s="33">
        <f>N3320/S3320</f>
        <v/>
      </c>
      <c r="W3320" s="33">
        <f>T3320/S3320</f>
        <v/>
      </c>
      <c r="X3320" s="33">
        <f>U3320/S3320</f>
        <v/>
      </c>
      <c r="Y3320" s="4">
        <f>IF(T3320&gt;0,1,0)</f>
        <v/>
      </c>
      <c r="Z3320" s="4">
        <f>INDEX('Job Evaluation'!$I$5:$I$40,MATCH(G3320,'Job Evaluation'!$A$5:$A$40,0))</f>
        <v/>
      </c>
      <c r="AA3320" s="4">
        <f>SUMPRODUCT(($C$2:$C$3444=C3320)*($X$2:$X$3444&lt;X3320))+SUMPRODUCT(($C$2:C3320=C3320)*($X$2:X3320=X3320))</f>
        <v/>
      </c>
      <c r="AB3320" s="4">
        <f>MIN(4,INT((AA3320-1)*4/COUNTIF($C$2:$C$3444,C3320))+1)</f>
        <v/>
      </c>
    </row>
    <row r="3321">
      <c r="A3321" s="5" t="inlineStr">
        <is>
          <t>W03860</t>
        </is>
      </c>
      <c r="B3321" s="5" t="inlineStr">
        <is>
          <t>DE · Munich</t>
        </is>
      </c>
      <c r="C3321" s="5" t="inlineStr">
        <is>
          <t>DE</t>
        </is>
      </c>
      <c r="D3321" s="5" t="inlineStr">
        <is>
          <t>Munich</t>
        </is>
      </c>
      <c r="E3321" s="5" t="inlineStr">
        <is>
          <t>Customer Service</t>
        </is>
      </c>
      <c r="F3321" s="5" t="inlineStr">
        <is>
          <t>L3</t>
        </is>
      </c>
      <c r="G3321" s="5" t="inlineStr">
        <is>
          <t>Customer Service L3</t>
        </is>
      </c>
      <c r="H3321" s="5" t="inlineStr">
        <is>
          <t>F</t>
        </is>
      </c>
      <c r="I3321" s="5" t="inlineStr">
        <is>
          <t>Permanent</t>
        </is>
      </c>
      <c r="J3321" s="5" t="inlineStr">
        <is>
          <t>Onsite</t>
        </is>
      </c>
      <c r="K3321" s="5" t="n">
        <v>1</v>
      </c>
      <c r="L3321" s="5" t="n">
        <v>40</v>
      </c>
      <c r="M3321" s="5" t="n">
        <v>3</v>
      </c>
      <c r="N3321" s="41" t="n">
        <v>49750</v>
      </c>
      <c r="O3321" s="41" t="n">
        <v>2560</v>
      </c>
      <c r="P3321" s="41" t="n">
        <v>0</v>
      </c>
      <c r="Q3321" s="41" t="n">
        <v>1800</v>
      </c>
      <c r="R3321" s="41" t="n">
        <v>0</v>
      </c>
      <c r="S3321" s="28">
        <f>L3321*Settings!$C$7</f>
        <v/>
      </c>
      <c r="T3321" s="34">
        <f>O3321+P3321+Q3321+R3321</f>
        <v/>
      </c>
      <c r="U3321" s="34">
        <f>N3321+T3321</f>
        <v/>
      </c>
      <c r="V3321" s="33">
        <f>N3321/S3321</f>
        <v/>
      </c>
      <c r="W3321" s="33">
        <f>T3321/S3321</f>
        <v/>
      </c>
      <c r="X3321" s="33">
        <f>U3321/S3321</f>
        <v/>
      </c>
      <c r="Y3321" s="4">
        <f>IF(T3321&gt;0,1,0)</f>
        <v/>
      </c>
      <c r="Z3321" s="4">
        <f>INDEX('Job Evaluation'!$I$5:$I$40,MATCH(G3321,'Job Evaluation'!$A$5:$A$40,0))</f>
        <v/>
      </c>
      <c r="AA3321" s="4">
        <f>SUMPRODUCT(($C$2:$C$3444=C3321)*($X$2:$X$3444&lt;X3321))+SUMPRODUCT(($C$2:C3321=C3321)*($X$2:X3321=X3321))</f>
        <v/>
      </c>
      <c r="AB3321" s="4">
        <f>MIN(4,INT((AA3321-1)*4/COUNTIF($C$2:$C$3444,C3321))+1)</f>
        <v/>
      </c>
    </row>
    <row r="3322">
      <c r="A3322" s="5" t="inlineStr">
        <is>
          <t>W03861</t>
        </is>
      </c>
      <c r="B3322" s="5" t="inlineStr">
        <is>
          <t>ES · Barcelona</t>
        </is>
      </c>
      <c r="C3322" s="5" t="inlineStr">
        <is>
          <t>ES</t>
        </is>
      </c>
      <c r="D3322" s="5" t="inlineStr">
        <is>
          <t>Barcelona</t>
        </is>
      </c>
      <c r="E3322" s="5" t="inlineStr">
        <is>
          <t>Customer Service</t>
        </is>
      </c>
      <c r="F3322" s="5" t="inlineStr">
        <is>
          <t>L2</t>
        </is>
      </c>
      <c r="G3322" s="5" t="inlineStr">
        <is>
          <t>Customer Service L2</t>
        </is>
      </c>
      <c r="H3322" s="5" t="inlineStr">
        <is>
          <t>F</t>
        </is>
      </c>
      <c r="I3322" s="5" t="inlineStr">
        <is>
          <t>Permanent</t>
        </is>
      </c>
      <c r="J3322" s="5" t="inlineStr">
        <is>
          <t>Onsite</t>
        </is>
      </c>
      <c r="K3322" s="5" t="n">
        <v>0.8</v>
      </c>
      <c r="L3322" s="5" t="n">
        <v>32</v>
      </c>
      <c r="M3322" s="5" t="n">
        <v>3</v>
      </c>
      <c r="N3322" s="41" t="n">
        <v>18800</v>
      </c>
      <c r="O3322" s="41" t="n">
        <v>0</v>
      </c>
      <c r="P3322" s="41" t="n">
        <v>0</v>
      </c>
      <c r="Q3322" s="41" t="n">
        <v>960</v>
      </c>
      <c r="R3322" s="41" t="n">
        <v>0</v>
      </c>
      <c r="S3322" s="28">
        <f>L3322*Settings!$C$7</f>
        <v/>
      </c>
      <c r="T3322" s="34">
        <f>O3322+P3322+Q3322+R3322</f>
        <v/>
      </c>
      <c r="U3322" s="34">
        <f>N3322+T3322</f>
        <v/>
      </c>
      <c r="V3322" s="33">
        <f>N3322/S3322</f>
        <v/>
      </c>
      <c r="W3322" s="33">
        <f>T3322/S3322</f>
        <v/>
      </c>
      <c r="X3322" s="33">
        <f>U3322/S3322</f>
        <v/>
      </c>
      <c r="Y3322" s="4">
        <f>IF(T3322&gt;0,1,0)</f>
        <v/>
      </c>
      <c r="Z3322" s="4">
        <f>INDEX('Job Evaluation'!$I$5:$I$40,MATCH(G3322,'Job Evaluation'!$A$5:$A$40,0))</f>
        <v/>
      </c>
      <c r="AA3322" s="4">
        <f>SUMPRODUCT(($C$2:$C$3444=C3322)*($X$2:$X$3444&lt;X3322))+SUMPRODUCT(($C$2:C3322=C3322)*($X$2:X3322=X3322))</f>
        <v/>
      </c>
      <c r="AB3322" s="4">
        <f>MIN(4,INT((AA3322-1)*4/COUNTIF($C$2:$C$3444,C3322))+1)</f>
        <v/>
      </c>
    </row>
    <row r="3323">
      <c r="A3323" s="5" t="inlineStr">
        <is>
          <t>W03862</t>
        </is>
      </c>
      <c r="B3323" s="5" t="inlineStr">
        <is>
          <t>DE · Munich</t>
        </is>
      </c>
      <c r="C3323" s="5" t="inlineStr">
        <is>
          <t>DE</t>
        </is>
      </c>
      <c r="D3323" s="5" t="inlineStr">
        <is>
          <t>Munich</t>
        </is>
      </c>
      <c r="E3323" s="5" t="inlineStr">
        <is>
          <t>Customer Service</t>
        </is>
      </c>
      <c r="F3323" s="5" t="inlineStr">
        <is>
          <t>L1</t>
        </is>
      </c>
      <c r="G3323" s="5" t="inlineStr">
        <is>
          <t>Customer Service L1</t>
        </is>
      </c>
      <c r="H3323" s="5" t="inlineStr">
        <is>
          <t>F</t>
        </is>
      </c>
      <c r="I3323" s="5" t="inlineStr">
        <is>
          <t>Permanent</t>
        </is>
      </c>
      <c r="J3323" s="5" t="inlineStr">
        <is>
          <t>Hybrid</t>
        </is>
      </c>
      <c r="K3323" s="5" t="n">
        <v>1</v>
      </c>
      <c r="L3323" s="5" t="n">
        <v>40</v>
      </c>
      <c r="M3323" s="5" t="n">
        <v>3</v>
      </c>
      <c r="N3323" s="41" t="n">
        <v>31500</v>
      </c>
      <c r="O3323" s="41" t="n">
        <v>0</v>
      </c>
      <c r="P3323" s="41" t="n">
        <v>0</v>
      </c>
      <c r="Q3323" s="41" t="n">
        <v>0</v>
      </c>
      <c r="R3323" s="41" t="n">
        <v>0</v>
      </c>
      <c r="S3323" s="28">
        <f>L3323*Settings!$C$7</f>
        <v/>
      </c>
      <c r="T3323" s="34">
        <f>O3323+P3323+Q3323+R3323</f>
        <v/>
      </c>
      <c r="U3323" s="34">
        <f>N3323+T3323</f>
        <v/>
      </c>
      <c r="V3323" s="33">
        <f>N3323/S3323</f>
        <v/>
      </c>
      <c r="W3323" s="33">
        <f>T3323/S3323</f>
        <v/>
      </c>
      <c r="X3323" s="33">
        <f>U3323/S3323</f>
        <v/>
      </c>
      <c r="Y3323" s="4">
        <f>IF(T3323&gt;0,1,0)</f>
        <v/>
      </c>
      <c r="Z3323" s="4">
        <f>INDEX('Job Evaluation'!$I$5:$I$40,MATCH(G3323,'Job Evaluation'!$A$5:$A$40,0))</f>
        <v/>
      </c>
      <c r="AA3323" s="4">
        <f>SUMPRODUCT(($C$2:$C$3444=C3323)*($X$2:$X$3444&lt;X3323))+SUMPRODUCT(($C$2:C3323=C3323)*($X$2:X3323=X3323))</f>
        <v/>
      </c>
      <c r="AB3323" s="4">
        <f>MIN(4,INT((AA3323-1)*4/COUNTIF($C$2:$C$3444,C3323))+1)</f>
        <v/>
      </c>
    </row>
    <row r="3324">
      <c r="A3324" s="5" t="inlineStr">
        <is>
          <t>W03863</t>
        </is>
      </c>
      <c r="B3324" s="5" t="inlineStr">
        <is>
          <t>DE · Munich</t>
        </is>
      </c>
      <c r="C3324" s="5" t="inlineStr">
        <is>
          <t>DE</t>
        </is>
      </c>
      <c r="D3324" s="5" t="inlineStr">
        <is>
          <t>Munich</t>
        </is>
      </c>
      <c r="E3324" s="5" t="inlineStr">
        <is>
          <t>Finance</t>
        </is>
      </c>
      <c r="F3324" s="5" t="inlineStr">
        <is>
          <t>L4</t>
        </is>
      </c>
      <c r="G3324" s="5" t="inlineStr">
        <is>
          <t>Finance L4</t>
        </is>
      </c>
      <c r="H3324" s="5" t="inlineStr">
        <is>
          <t>M</t>
        </is>
      </c>
      <c r="I3324" s="5" t="inlineStr">
        <is>
          <t>Permanent</t>
        </is>
      </c>
      <c r="J3324" s="5" t="inlineStr">
        <is>
          <t>Hybrid</t>
        </is>
      </c>
      <c r="K3324" s="5" t="n">
        <v>1</v>
      </c>
      <c r="L3324" s="5" t="n">
        <v>40</v>
      </c>
      <c r="M3324" s="5" t="n">
        <v>3</v>
      </c>
      <c r="N3324" s="41" t="n">
        <v>86100</v>
      </c>
      <c r="O3324" s="41" t="n">
        <v>7010</v>
      </c>
      <c r="P3324" s="41" t="n">
        <v>0</v>
      </c>
      <c r="Q3324" s="41" t="n">
        <v>0</v>
      </c>
      <c r="R3324" s="41" t="n">
        <v>0</v>
      </c>
      <c r="S3324" s="28">
        <f>L3324*Settings!$C$7</f>
        <v/>
      </c>
      <c r="T3324" s="34">
        <f>O3324+P3324+Q3324+R3324</f>
        <v/>
      </c>
      <c r="U3324" s="34">
        <f>N3324+T3324</f>
        <v/>
      </c>
      <c r="V3324" s="33">
        <f>N3324/S3324</f>
        <v/>
      </c>
      <c r="W3324" s="33">
        <f>T3324/S3324</f>
        <v/>
      </c>
      <c r="X3324" s="33">
        <f>U3324/S3324</f>
        <v/>
      </c>
      <c r="Y3324" s="4">
        <f>IF(T3324&gt;0,1,0)</f>
        <v/>
      </c>
      <c r="Z3324" s="4">
        <f>INDEX('Job Evaluation'!$I$5:$I$40,MATCH(G3324,'Job Evaluation'!$A$5:$A$40,0))</f>
        <v/>
      </c>
      <c r="AA3324" s="4">
        <f>SUMPRODUCT(($C$2:$C$3444=C3324)*($X$2:$X$3444&lt;X3324))+SUMPRODUCT(($C$2:C3324=C3324)*($X$2:X3324=X3324))</f>
        <v/>
      </c>
      <c r="AB3324" s="4">
        <f>MIN(4,INT((AA3324-1)*4/COUNTIF($C$2:$C$3444,C3324))+1)</f>
        <v/>
      </c>
    </row>
    <row r="3325">
      <c r="A3325" s="5" t="inlineStr">
        <is>
          <t>W03864</t>
        </is>
      </c>
      <c r="B3325" s="5" t="inlineStr">
        <is>
          <t>IT · Milan</t>
        </is>
      </c>
      <c r="C3325" s="5" t="inlineStr">
        <is>
          <t>IT</t>
        </is>
      </c>
      <c r="D3325" s="5" t="inlineStr">
        <is>
          <t>Milan</t>
        </is>
      </c>
      <c r="E3325" s="5" t="inlineStr">
        <is>
          <t>Operations</t>
        </is>
      </c>
      <c r="F3325" s="5" t="inlineStr">
        <is>
          <t>L3</t>
        </is>
      </c>
      <c r="G3325" s="5" t="inlineStr">
        <is>
          <t>Operations L3</t>
        </is>
      </c>
      <c r="H3325" s="5" t="inlineStr">
        <is>
          <t>F</t>
        </is>
      </c>
      <c r="I3325" s="5" t="inlineStr">
        <is>
          <t>Fixed-term</t>
        </is>
      </c>
      <c r="J3325" s="5" t="inlineStr">
        <is>
          <t>Onsite</t>
        </is>
      </c>
      <c r="K3325" s="5" t="n">
        <v>1</v>
      </c>
      <c r="L3325" s="5" t="n">
        <v>40</v>
      </c>
      <c r="M3325" s="5" t="n">
        <v>3</v>
      </c>
      <c r="N3325" s="41" t="n">
        <v>35650</v>
      </c>
      <c r="O3325" s="41" t="n">
        <v>2010</v>
      </c>
      <c r="P3325" s="41" t="n">
        <v>0</v>
      </c>
      <c r="Q3325" s="41" t="n">
        <v>1320</v>
      </c>
      <c r="R3325" s="41" t="n">
        <v>0</v>
      </c>
      <c r="S3325" s="28">
        <f>L3325*Settings!$C$7</f>
        <v/>
      </c>
      <c r="T3325" s="34">
        <f>O3325+P3325+Q3325+R3325</f>
        <v/>
      </c>
      <c r="U3325" s="34">
        <f>N3325+T3325</f>
        <v/>
      </c>
      <c r="V3325" s="33">
        <f>N3325/S3325</f>
        <v/>
      </c>
      <c r="W3325" s="33">
        <f>T3325/S3325</f>
        <v/>
      </c>
      <c r="X3325" s="33">
        <f>U3325/S3325</f>
        <v/>
      </c>
      <c r="Y3325" s="4">
        <f>IF(T3325&gt;0,1,0)</f>
        <v/>
      </c>
      <c r="Z3325" s="4">
        <f>INDEX('Job Evaluation'!$I$5:$I$40,MATCH(G3325,'Job Evaluation'!$A$5:$A$40,0))</f>
        <v/>
      </c>
      <c r="AA3325" s="4">
        <f>SUMPRODUCT(($C$2:$C$3444=C3325)*($X$2:$X$3444&lt;X3325))+SUMPRODUCT(($C$2:C3325=C3325)*($X$2:X3325=X3325))</f>
        <v/>
      </c>
      <c r="AB3325" s="4">
        <f>MIN(4,INT((AA3325-1)*4/COUNTIF($C$2:$C$3444,C3325))+1)</f>
        <v/>
      </c>
    </row>
    <row r="3326">
      <c r="A3326" s="5" t="inlineStr">
        <is>
          <t>W03865</t>
        </is>
      </c>
      <c r="B3326" s="5" t="inlineStr">
        <is>
          <t>DE · Munich</t>
        </is>
      </c>
      <c r="C3326" s="5" t="inlineStr">
        <is>
          <t>DE</t>
        </is>
      </c>
      <c r="D3326" s="5" t="inlineStr">
        <is>
          <t>Munich</t>
        </is>
      </c>
      <c r="E3326" s="5" t="inlineStr">
        <is>
          <t>Customer Service</t>
        </is>
      </c>
      <c r="F3326" s="5" t="inlineStr">
        <is>
          <t>L5</t>
        </is>
      </c>
      <c r="G3326" s="5" t="inlineStr">
        <is>
          <t>Customer Service L5</t>
        </is>
      </c>
      <c r="H3326" s="5" t="inlineStr">
        <is>
          <t>F</t>
        </is>
      </c>
      <c r="I3326" s="5" t="inlineStr">
        <is>
          <t>Permanent</t>
        </is>
      </c>
      <c r="J3326" s="5" t="inlineStr">
        <is>
          <t>Hybrid</t>
        </is>
      </c>
      <c r="K3326" s="5" t="n">
        <v>0.8</v>
      </c>
      <c r="L3326" s="5" t="n">
        <v>32</v>
      </c>
      <c r="M3326" s="5" t="n">
        <v>4</v>
      </c>
      <c r="N3326" s="41" t="n">
        <v>72400</v>
      </c>
      <c r="O3326" s="41" t="n">
        <v>11140</v>
      </c>
      <c r="P3326" s="41" t="n">
        <v>0</v>
      </c>
      <c r="Q3326" s="41" t="n">
        <v>0</v>
      </c>
      <c r="R3326" s="41" t="n">
        <v>7200</v>
      </c>
      <c r="S3326" s="28">
        <f>L3326*Settings!$C$7</f>
        <v/>
      </c>
      <c r="T3326" s="34">
        <f>O3326+P3326+Q3326+R3326</f>
        <v/>
      </c>
      <c r="U3326" s="34">
        <f>N3326+T3326</f>
        <v/>
      </c>
      <c r="V3326" s="33">
        <f>N3326/S3326</f>
        <v/>
      </c>
      <c r="W3326" s="33">
        <f>T3326/S3326</f>
        <v/>
      </c>
      <c r="X3326" s="33">
        <f>U3326/S3326</f>
        <v/>
      </c>
      <c r="Y3326" s="4">
        <f>IF(T3326&gt;0,1,0)</f>
        <v/>
      </c>
      <c r="Z3326" s="4">
        <f>INDEX('Job Evaluation'!$I$5:$I$40,MATCH(G3326,'Job Evaluation'!$A$5:$A$40,0))</f>
        <v/>
      </c>
      <c r="AA3326" s="4">
        <f>SUMPRODUCT(($C$2:$C$3444=C3326)*($X$2:$X$3444&lt;X3326))+SUMPRODUCT(($C$2:C3326=C3326)*($X$2:X3326=X3326))</f>
        <v/>
      </c>
      <c r="AB3326" s="4">
        <f>MIN(4,INT((AA3326-1)*4/COUNTIF($C$2:$C$3444,C3326))+1)</f>
        <v/>
      </c>
    </row>
    <row r="3327">
      <c r="A3327" s="5" t="inlineStr">
        <is>
          <t>W03866</t>
        </is>
      </c>
      <c r="B3327" s="5" t="inlineStr">
        <is>
          <t>PL · Kraków</t>
        </is>
      </c>
      <c r="C3327" s="5" t="inlineStr">
        <is>
          <t>PL</t>
        </is>
      </c>
      <c r="D3327" s="5" t="inlineStr">
        <is>
          <t>Krakow</t>
        </is>
      </c>
      <c r="E3327" s="5" t="inlineStr">
        <is>
          <t>Customer Service</t>
        </is>
      </c>
      <c r="F3327" s="5" t="inlineStr">
        <is>
          <t>L4</t>
        </is>
      </c>
      <c r="G3327" s="5" t="inlineStr">
        <is>
          <t>Customer Service L4</t>
        </is>
      </c>
      <c r="H3327" s="5" t="inlineStr">
        <is>
          <t>M</t>
        </is>
      </c>
      <c r="I3327" s="5" t="inlineStr">
        <is>
          <t>Permanent</t>
        </is>
      </c>
      <c r="J3327" s="5" t="inlineStr">
        <is>
          <t>Hybrid</t>
        </is>
      </c>
      <c r="K3327" s="5" t="n">
        <v>1</v>
      </c>
      <c r="L3327" s="5" t="n">
        <v>40</v>
      </c>
      <c r="M3327" s="5" t="n">
        <v>3</v>
      </c>
      <c r="N3327" s="41" t="n">
        <v>38700</v>
      </c>
      <c r="O3327" s="41" t="n">
        <v>3100</v>
      </c>
      <c r="P3327" s="41" t="n">
        <v>0</v>
      </c>
      <c r="Q3327" s="41" t="n">
        <v>0</v>
      </c>
      <c r="R3327" s="41" t="n">
        <v>0</v>
      </c>
      <c r="S3327" s="28">
        <f>L3327*Settings!$C$7</f>
        <v/>
      </c>
      <c r="T3327" s="34">
        <f>O3327+P3327+Q3327+R3327</f>
        <v/>
      </c>
      <c r="U3327" s="34">
        <f>N3327+T3327</f>
        <v/>
      </c>
      <c r="V3327" s="33">
        <f>N3327/S3327</f>
        <v/>
      </c>
      <c r="W3327" s="33">
        <f>T3327/S3327</f>
        <v/>
      </c>
      <c r="X3327" s="33">
        <f>U3327/S3327</f>
        <v/>
      </c>
      <c r="Y3327" s="4">
        <f>IF(T3327&gt;0,1,0)</f>
        <v/>
      </c>
      <c r="Z3327" s="4">
        <f>INDEX('Job Evaluation'!$I$5:$I$40,MATCH(G3327,'Job Evaluation'!$A$5:$A$40,0))</f>
        <v/>
      </c>
      <c r="AA3327" s="4">
        <f>SUMPRODUCT(($C$2:$C$3444=C3327)*($X$2:$X$3444&lt;X3327))+SUMPRODUCT(($C$2:C3327=C3327)*($X$2:X3327=X3327))</f>
        <v/>
      </c>
      <c r="AB3327" s="4">
        <f>MIN(4,INT((AA3327-1)*4/COUNTIF($C$2:$C$3444,C3327))+1)</f>
        <v/>
      </c>
    </row>
    <row r="3328">
      <c r="A3328" s="5" t="inlineStr">
        <is>
          <t>W03867</t>
        </is>
      </c>
      <c r="B3328" s="5" t="inlineStr">
        <is>
          <t>IT · Milan</t>
        </is>
      </c>
      <c r="C3328" s="5" t="inlineStr">
        <is>
          <t>IT</t>
        </is>
      </c>
      <c r="D3328" s="5" t="inlineStr">
        <is>
          <t>Milan</t>
        </is>
      </c>
      <c r="E3328" s="5" t="inlineStr">
        <is>
          <t>Operations</t>
        </is>
      </c>
      <c r="F3328" s="5" t="inlineStr">
        <is>
          <t>L3</t>
        </is>
      </c>
      <c r="G3328" s="5" t="inlineStr">
        <is>
          <t>Operations L3</t>
        </is>
      </c>
      <c r="H3328" s="5" t="inlineStr">
        <is>
          <t>M</t>
        </is>
      </c>
      <c r="I3328" s="5" t="inlineStr">
        <is>
          <t>Permanent</t>
        </is>
      </c>
      <c r="J3328" s="5" t="inlineStr">
        <is>
          <t>Onsite</t>
        </is>
      </c>
      <c r="K3328" s="5" t="n">
        <v>1</v>
      </c>
      <c r="L3328" s="5" t="n">
        <v>40</v>
      </c>
      <c r="M3328" s="5" t="n">
        <v>2</v>
      </c>
      <c r="N3328" s="41" t="n">
        <v>41850</v>
      </c>
      <c r="O3328" s="41" t="n">
        <v>990</v>
      </c>
      <c r="P3328" s="41" t="n">
        <v>0</v>
      </c>
      <c r="Q3328" s="41" t="n">
        <v>1320</v>
      </c>
      <c r="R3328" s="41" t="n">
        <v>0</v>
      </c>
      <c r="S3328" s="28">
        <f>L3328*Settings!$C$7</f>
        <v/>
      </c>
      <c r="T3328" s="34">
        <f>O3328+P3328+Q3328+R3328</f>
        <v/>
      </c>
      <c r="U3328" s="34">
        <f>N3328+T3328</f>
        <v/>
      </c>
      <c r="V3328" s="33">
        <f>N3328/S3328</f>
        <v/>
      </c>
      <c r="W3328" s="33">
        <f>T3328/S3328</f>
        <v/>
      </c>
      <c r="X3328" s="33">
        <f>U3328/S3328</f>
        <v/>
      </c>
      <c r="Y3328" s="4">
        <f>IF(T3328&gt;0,1,0)</f>
        <v/>
      </c>
      <c r="Z3328" s="4">
        <f>INDEX('Job Evaluation'!$I$5:$I$40,MATCH(G3328,'Job Evaluation'!$A$5:$A$40,0))</f>
        <v/>
      </c>
      <c r="AA3328" s="4">
        <f>SUMPRODUCT(($C$2:$C$3444=C3328)*($X$2:$X$3444&lt;X3328))+SUMPRODUCT(($C$2:C3328=C3328)*($X$2:X3328=X3328))</f>
        <v/>
      </c>
      <c r="AB3328" s="4">
        <f>MIN(4,INT((AA3328-1)*4/COUNTIF($C$2:$C$3444,C3328))+1)</f>
        <v/>
      </c>
    </row>
    <row r="3329">
      <c r="A3329" s="5" t="inlineStr">
        <is>
          <t>W03868</t>
        </is>
      </c>
      <c r="B3329" s="5" t="inlineStr">
        <is>
          <t>DE · Munich</t>
        </is>
      </c>
      <c r="C3329" s="5" t="inlineStr">
        <is>
          <t>DE</t>
        </is>
      </c>
      <c r="D3329" s="5" t="inlineStr">
        <is>
          <t>Munich</t>
        </is>
      </c>
      <c r="E3329" s="5" t="inlineStr">
        <is>
          <t>Operations</t>
        </is>
      </c>
      <c r="F3329" s="5" t="inlineStr">
        <is>
          <t>L2</t>
        </is>
      </c>
      <c r="G3329" s="5" t="inlineStr">
        <is>
          <t>Operations L2</t>
        </is>
      </c>
      <c r="H3329" s="5" t="inlineStr">
        <is>
          <t>F</t>
        </is>
      </c>
      <c r="I3329" s="5" t="inlineStr">
        <is>
          <t>Permanent</t>
        </is>
      </c>
      <c r="J3329" s="5" t="inlineStr">
        <is>
          <t>Onsite</t>
        </is>
      </c>
      <c r="K3329" s="5" t="n">
        <v>0.8</v>
      </c>
      <c r="L3329" s="5" t="n">
        <v>32</v>
      </c>
      <c r="M3329" s="5" t="n">
        <v>4</v>
      </c>
      <c r="N3329" s="41" t="n">
        <v>36840</v>
      </c>
      <c r="O3329" s="41" t="n">
        <v>0</v>
      </c>
      <c r="P3329" s="41" t="n">
        <v>0</v>
      </c>
      <c r="Q3329" s="41" t="n">
        <v>1440</v>
      </c>
      <c r="R3329" s="41" t="n">
        <v>0</v>
      </c>
      <c r="S3329" s="28">
        <f>L3329*Settings!$C$7</f>
        <v/>
      </c>
      <c r="T3329" s="34">
        <f>O3329+P3329+Q3329+R3329</f>
        <v/>
      </c>
      <c r="U3329" s="34">
        <f>N3329+T3329</f>
        <v/>
      </c>
      <c r="V3329" s="33">
        <f>N3329/S3329</f>
        <v/>
      </c>
      <c r="W3329" s="33">
        <f>T3329/S3329</f>
        <v/>
      </c>
      <c r="X3329" s="33">
        <f>U3329/S3329</f>
        <v/>
      </c>
      <c r="Y3329" s="4">
        <f>IF(T3329&gt;0,1,0)</f>
        <v/>
      </c>
      <c r="Z3329" s="4">
        <f>INDEX('Job Evaluation'!$I$5:$I$40,MATCH(G3329,'Job Evaluation'!$A$5:$A$40,0))</f>
        <v/>
      </c>
      <c r="AA3329" s="4">
        <f>SUMPRODUCT(($C$2:$C$3444=C3329)*($X$2:$X$3444&lt;X3329))+SUMPRODUCT(($C$2:C3329=C3329)*($X$2:X3329=X3329))</f>
        <v/>
      </c>
      <c r="AB3329" s="4">
        <f>MIN(4,INT((AA3329-1)*4/COUNTIF($C$2:$C$3444,C3329))+1)</f>
        <v/>
      </c>
    </row>
    <row r="3330">
      <c r="A3330" s="5" t="inlineStr">
        <is>
          <t>W03869</t>
        </is>
      </c>
      <c r="B3330" s="5" t="inlineStr">
        <is>
          <t>PL · Kraków</t>
        </is>
      </c>
      <c r="C3330" s="5" t="inlineStr">
        <is>
          <t>PL</t>
        </is>
      </c>
      <c r="D3330" s="5" t="inlineStr">
        <is>
          <t>Krakow</t>
        </is>
      </c>
      <c r="E3330" s="5" t="inlineStr">
        <is>
          <t>Sales</t>
        </is>
      </c>
      <c r="F3330" s="5" t="inlineStr">
        <is>
          <t>L3</t>
        </is>
      </c>
      <c r="G3330" s="5" t="inlineStr">
        <is>
          <t>Sales L3</t>
        </is>
      </c>
      <c r="H3330" s="5" t="inlineStr">
        <is>
          <t>M</t>
        </is>
      </c>
      <c r="I3330" s="5" t="inlineStr">
        <is>
          <t>Permanent</t>
        </is>
      </c>
      <c r="J3330" s="5" t="inlineStr">
        <is>
          <t>Hybrid</t>
        </is>
      </c>
      <c r="K3330" s="5" t="n">
        <v>1</v>
      </c>
      <c r="L3330" s="5" t="n">
        <v>40</v>
      </c>
      <c r="M3330" s="5" t="n">
        <v>3</v>
      </c>
      <c r="N3330" s="41" t="n">
        <v>33800</v>
      </c>
      <c r="O3330" s="41" t="n">
        <v>1630</v>
      </c>
      <c r="P3330" s="41" t="n">
        <v>4250</v>
      </c>
      <c r="Q3330" s="41" t="n">
        <v>0</v>
      </c>
      <c r="R3330" s="41" t="n">
        <v>0</v>
      </c>
      <c r="S3330" s="28">
        <f>L3330*Settings!$C$7</f>
        <v/>
      </c>
      <c r="T3330" s="34">
        <f>O3330+P3330+Q3330+R3330</f>
        <v/>
      </c>
      <c r="U3330" s="34">
        <f>N3330+T3330</f>
        <v/>
      </c>
      <c r="V3330" s="33">
        <f>N3330/S3330</f>
        <v/>
      </c>
      <c r="W3330" s="33">
        <f>T3330/S3330</f>
        <v/>
      </c>
      <c r="X3330" s="33">
        <f>U3330/S3330</f>
        <v/>
      </c>
      <c r="Y3330" s="4">
        <f>IF(T3330&gt;0,1,0)</f>
        <v/>
      </c>
      <c r="Z3330" s="4">
        <f>INDEX('Job Evaluation'!$I$5:$I$40,MATCH(G3330,'Job Evaluation'!$A$5:$A$40,0))</f>
        <v/>
      </c>
      <c r="AA3330" s="4">
        <f>SUMPRODUCT(($C$2:$C$3444=C3330)*($X$2:$X$3444&lt;X3330))+SUMPRODUCT(($C$2:C3330=C3330)*($X$2:X3330=X3330))</f>
        <v/>
      </c>
      <c r="AB3330" s="4">
        <f>MIN(4,INT((AA3330-1)*4/COUNTIF($C$2:$C$3444,C3330))+1)</f>
        <v/>
      </c>
    </row>
    <row r="3331">
      <c r="A3331" s="5" t="inlineStr">
        <is>
          <t>W03870</t>
        </is>
      </c>
      <c r="B3331" s="5" t="inlineStr">
        <is>
          <t>IT · Milan</t>
        </is>
      </c>
      <c r="C3331" s="5" t="inlineStr">
        <is>
          <t>IT</t>
        </is>
      </c>
      <c r="D3331" s="5" t="inlineStr">
        <is>
          <t>Milan</t>
        </is>
      </c>
      <c r="E3331" s="5" t="inlineStr">
        <is>
          <t>Operations</t>
        </is>
      </c>
      <c r="F3331" s="5" t="inlineStr">
        <is>
          <t>L2</t>
        </is>
      </c>
      <c r="G3331" s="5" t="inlineStr">
        <is>
          <t>Operations L2</t>
        </is>
      </c>
      <c r="H3331" s="5" t="inlineStr">
        <is>
          <t>F</t>
        </is>
      </c>
      <c r="I3331" s="5" t="inlineStr">
        <is>
          <t>Fixed-term</t>
        </is>
      </c>
      <c r="J3331" s="5" t="inlineStr">
        <is>
          <t>Hybrid</t>
        </is>
      </c>
      <c r="K3331" s="5" t="n">
        <v>1</v>
      </c>
      <c r="L3331" s="5" t="n">
        <v>40</v>
      </c>
      <c r="M3331" s="5" t="n">
        <v>5</v>
      </c>
      <c r="N3331" s="41" t="n">
        <v>23600</v>
      </c>
      <c r="O3331" s="41" t="n">
        <v>0</v>
      </c>
      <c r="P3331" s="41" t="n">
        <v>0</v>
      </c>
      <c r="Q3331" s="41" t="n">
        <v>0</v>
      </c>
      <c r="R3331" s="41" t="n">
        <v>0</v>
      </c>
      <c r="S3331" s="28">
        <f>L3331*Settings!$C$7</f>
        <v/>
      </c>
      <c r="T3331" s="34">
        <f>O3331+P3331+Q3331+R3331</f>
        <v/>
      </c>
      <c r="U3331" s="34">
        <f>N3331+T3331</f>
        <v/>
      </c>
      <c r="V3331" s="33">
        <f>N3331/S3331</f>
        <v/>
      </c>
      <c r="W3331" s="33">
        <f>T3331/S3331</f>
        <v/>
      </c>
      <c r="X3331" s="33">
        <f>U3331/S3331</f>
        <v/>
      </c>
      <c r="Y3331" s="4">
        <f>IF(T3331&gt;0,1,0)</f>
        <v/>
      </c>
      <c r="Z3331" s="4">
        <f>INDEX('Job Evaluation'!$I$5:$I$40,MATCH(G3331,'Job Evaluation'!$A$5:$A$40,0))</f>
        <v/>
      </c>
      <c r="AA3331" s="4">
        <f>SUMPRODUCT(($C$2:$C$3444=C3331)*($X$2:$X$3444&lt;X3331))+SUMPRODUCT(($C$2:C3331=C3331)*($X$2:X3331=X3331))</f>
        <v/>
      </c>
      <c r="AB3331" s="4">
        <f>MIN(4,INT((AA3331-1)*4/COUNTIF($C$2:$C$3444,C3331))+1)</f>
        <v/>
      </c>
    </row>
    <row r="3332">
      <c r="A3332" s="5" t="inlineStr">
        <is>
          <t>W03871</t>
        </is>
      </c>
      <c r="B3332" s="5" t="inlineStr">
        <is>
          <t>DE · Munich</t>
        </is>
      </c>
      <c r="C3332" s="5" t="inlineStr">
        <is>
          <t>DE</t>
        </is>
      </c>
      <c r="D3332" s="5" t="inlineStr">
        <is>
          <t>Munich</t>
        </is>
      </c>
      <c r="E3332" s="5" t="inlineStr">
        <is>
          <t>Tech</t>
        </is>
      </c>
      <c r="F3332" s="5" t="inlineStr">
        <is>
          <t>L1</t>
        </is>
      </c>
      <c r="G3332" s="5" t="inlineStr">
        <is>
          <t>Tech L1</t>
        </is>
      </c>
      <c r="H3332" s="5" t="inlineStr">
        <is>
          <t>F</t>
        </is>
      </c>
      <c r="I3332" s="5" t="inlineStr">
        <is>
          <t>Permanent</t>
        </is>
      </c>
      <c r="J3332" s="5" t="inlineStr">
        <is>
          <t>Hybrid</t>
        </is>
      </c>
      <c r="K3332" s="5" t="n">
        <v>1</v>
      </c>
      <c r="L3332" s="5" t="n">
        <v>40</v>
      </c>
      <c r="M3332" s="5" t="n">
        <v>3</v>
      </c>
      <c r="N3332" s="41" t="n">
        <v>49250</v>
      </c>
      <c r="O3332" s="41" t="n">
        <v>0</v>
      </c>
      <c r="P3332" s="41" t="n">
        <v>0</v>
      </c>
      <c r="Q3332" s="41" t="n">
        <v>0</v>
      </c>
      <c r="R3332" s="41" t="n">
        <v>0</v>
      </c>
      <c r="S3332" s="28">
        <f>L3332*Settings!$C$7</f>
        <v/>
      </c>
      <c r="T3332" s="34">
        <f>O3332+P3332+Q3332+R3332</f>
        <v/>
      </c>
      <c r="U3332" s="34">
        <f>N3332+T3332</f>
        <v/>
      </c>
      <c r="V3332" s="33">
        <f>N3332/S3332</f>
        <v/>
      </c>
      <c r="W3332" s="33">
        <f>T3332/S3332</f>
        <v/>
      </c>
      <c r="X3332" s="33">
        <f>U3332/S3332</f>
        <v/>
      </c>
      <c r="Y3332" s="4">
        <f>IF(T3332&gt;0,1,0)</f>
        <v/>
      </c>
      <c r="Z3332" s="4">
        <f>INDEX('Job Evaluation'!$I$5:$I$40,MATCH(G3332,'Job Evaluation'!$A$5:$A$40,0))</f>
        <v/>
      </c>
      <c r="AA3332" s="4">
        <f>SUMPRODUCT(($C$2:$C$3444=C3332)*($X$2:$X$3444&lt;X3332))+SUMPRODUCT(($C$2:C3332=C3332)*($X$2:X3332=X3332))</f>
        <v/>
      </c>
      <c r="AB3332" s="4">
        <f>MIN(4,INT((AA3332-1)*4/COUNTIF($C$2:$C$3444,C3332))+1)</f>
        <v/>
      </c>
    </row>
    <row r="3333">
      <c r="A3333" s="5" t="inlineStr">
        <is>
          <t>W03872</t>
        </is>
      </c>
      <c r="B3333" s="5" t="inlineStr">
        <is>
          <t>DE · Munich</t>
        </is>
      </c>
      <c r="C3333" s="5" t="inlineStr">
        <is>
          <t>DE</t>
        </is>
      </c>
      <c r="D3333" s="5" t="inlineStr">
        <is>
          <t>Munich</t>
        </is>
      </c>
      <c r="E3333" s="5" t="inlineStr">
        <is>
          <t>HR</t>
        </is>
      </c>
      <c r="F3333" s="5" t="inlineStr">
        <is>
          <t>L1</t>
        </is>
      </c>
      <c r="G3333" s="5" t="inlineStr">
        <is>
          <t>HR L1</t>
        </is>
      </c>
      <c r="H3333" s="5" t="inlineStr">
        <is>
          <t>F</t>
        </is>
      </c>
      <c r="I3333" s="5" t="inlineStr">
        <is>
          <t>Permanent</t>
        </is>
      </c>
      <c r="J3333" s="5" t="inlineStr">
        <is>
          <t>Remote</t>
        </is>
      </c>
      <c r="K3333" s="5" t="n">
        <v>1</v>
      </c>
      <c r="L3333" s="5" t="n">
        <v>40</v>
      </c>
      <c r="M3333" s="5" t="n">
        <v>3</v>
      </c>
      <c r="N3333" s="41" t="n">
        <v>41950</v>
      </c>
      <c r="O3333" s="41" t="n">
        <v>0</v>
      </c>
      <c r="P3333" s="41" t="n">
        <v>0</v>
      </c>
      <c r="Q3333" s="41" t="n">
        <v>0</v>
      </c>
      <c r="R3333" s="41" t="n">
        <v>0</v>
      </c>
      <c r="S3333" s="28">
        <f>L3333*Settings!$C$7</f>
        <v/>
      </c>
      <c r="T3333" s="34">
        <f>O3333+P3333+Q3333+R3333</f>
        <v/>
      </c>
      <c r="U3333" s="34">
        <f>N3333+T3333</f>
        <v/>
      </c>
      <c r="V3333" s="33">
        <f>N3333/S3333</f>
        <v/>
      </c>
      <c r="W3333" s="33">
        <f>T3333/S3333</f>
        <v/>
      </c>
      <c r="X3333" s="33">
        <f>U3333/S3333</f>
        <v/>
      </c>
      <c r="Y3333" s="4">
        <f>IF(T3333&gt;0,1,0)</f>
        <v/>
      </c>
      <c r="Z3333" s="4">
        <f>INDEX('Job Evaluation'!$I$5:$I$40,MATCH(G3333,'Job Evaluation'!$A$5:$A$40,0))</f>
        <v/>
      </c>
      <c r="AA3333" s="4">
        <f>SUMPRODUCT(($C$2:$C$3444=C3333)*($X$2:$X$3444&lt;X3333))+SUMPRODUCT(($C$2:C3333=C3333)*($X$2:X3333=X3333))</f>
        <v/>
      </c>
      <c r="AB3333" s="4">
        <f>MIN(4,INT((AA3333-1)*4/COUNTIF($C$2:$C$3444,C3333))+1)</f>
        <v/>
      </c>
    </row>
    <row r="3334">
      <c r="A3334" s="5" t="inlineStr">
        <is>
          <t>W03873</t>
        </is>
      </c>
      <c r="B3334" s="5" t="inlineStr">
        <is>
          <t>DE · Munich</t>
        </is>
      </c>
      <c r="C3334" s="5" t="inlineStr">
        <is>
          <t>DE</t>
        </is>
      </c>
      <c r="D3334" s="5" t="inlineStr">
        <is>
          <t>Munich</t>
        </is>
      </c>
      <c r="E3334" s="5" t="inlineStr">
        <is>
          <t>Operations</t>
        </is>
      </c>
      <c r="F3334" s="5" t="inlineStr">
        <is>
          <t>L5</t>
        </is>
      </c>
      <c r="G3334" s="5" t="inlineStr">
        <is>
          <t>Operations L5</t>
        </is>
      </c>
      <c r="H3334" s="5" t="inlineStr">
        <is>
          <t>F</t>
        </is>
      </c>
      <c r="I3334" s="5" t="inlineStr">
        <is>
          <t>Permanent</t>
        </is>
      </c>
      <c r="J3334" s="5" t="inlineStr">
        <is>
          <t>Remote</t>
        </is>
      </c>
      <c r="K3334" s="5" t="n">
        <v>1</v>
      </c>
      <c r="L3334" s="5" t="n">
        <v>40</v>
      </c>
      <c r="M3334" s="5" t="n">
        <v>4</v>
      </c>
      <c r="N3334" s="41" t="n">
        <v>109950</v>
      </c>
      <c r="O3334" s="41" t="n">
        <v>16430</v>
      </c>
      <c r="P3334" s="41" t="n">
        <v>0</v>
      </c>
      <c r="Q3334" s="41" t="n">
        <v>0</v>
      </c>
      <c r="R3334" s="41" t="n">
        <v>7200</v>
      </c>
      <c r="S3334" s="28">
        <f>L3334*Settings!$C$7</f>
        <v/>
      </c>
      <c r="T3334" s="34">
        <f>O3334+P3334+Q3334+R3334</f>
        <v/>
      </c>
      <c r="U3334" s="34">
        <f>N3334+T3334</f>
        <v/>
      </c>
      <c r="V3334" s="33">
        <f>N3334/S3334</f>
        <v/>
      </c>
      <c r="W3334" s="33">
        <f>T3334/S3334</f>
        <v/>
      </c>
      <c r="X3334" s="33">
        <f>U3334/S3334</f>
        <v/>
      </c>
      <c r="Y3334" s="4">
        <f>IF(T3334&gt;0,1,0)</f>
        <v/>
      </c>
      <c r="Z3334" s="4">
        <f>INDEX('Job Evaluation'!$I$5:$I$40,MATCH(G3334,'Job Evaluation'!$A$5:$A$40,0))</f>
        <v/>
      </c>
      <c r="AA3334" s="4">
        <f>SUMPRODUCT(($C$2:$C$3444=C3334)*($X$2:$X$3444&lt;X3334))+SUMPRODUCT(($C$2:C3334=C3334)*($X$2:X3334=X3334))</f>
        <v/>
      </c>
      <c r="AB3334" s="4">
        <f>MIN(4,INT((AA3334-1)*4/COUNTIF($C$2:$C$3444,C3334))+1)</f>
        <v/>
      </c>
    </row>
    <row r="3335">
      <c r="A3335" s="5" t="inlineStr">
        <is>
          <t>W03874</t>
        </is>
      </c>
      <c r="B3335" s="5" t="inlineStr">
        <is>
          <t>IT · Milan</t>
        </is>
      </c>
      <c r="C3335" s="5" t="inlineStr">
        <is>
          <t>IT</t>
        </is>
      </c>
      <c r="D3335" s="5" t="inlineStr">
        <is>
          <t>Milan</t>
        </is>
      </c>
      <c r="E3335" s="5" t="inlineStr">
        <is>
          <t>Customer Service</t>
        </is>
      </c>
      <c r="F3335" s="5" t="inlineStr">
        <is>
          <t>L2</t>
        </is>
      </c>
      <c r="G3335" s="5" t="inlineStr">
        <is>
          <t>Customer Service L2</t>
        </is>
      </c>
      <c r="H3335" s="5" t="inlineStr">
        <is>
          <t>F</t>
        </is>
      </c>
      <c r="I3335" s="5" t="inlineStr">
        <is>
          <t>Permanent</t>
        </is>
      </c>
      <c r="J3335" s="5" t="inlineStr">
        <is>
          <t>Onsite</t>
        </is>
      </c>
      <c r="K3335" s="5" t="n">
        <v>1</v>
      </c>
      <c r="L3335" s="5" t="n">
        <v>40</v>
      </c>
      <c r="M3335" s="5" t="n">
        <v>2</v>
      </c>
      <c r="N3335" s="41" t="n">
        <v>24650</v>
      </c>
      <c r="O3335" s="41" t="n">
        <v>0</v>
      </c>
      <c r="P3335" s="41" t="n">
        <v>0</v>
      </c>
      <c r="Q3335" s="41" t="n">
        <v>1320</v>
      </c>
      <c r="R3335" s="41" t="n">
        <v>0</v>
      </c>
      <c r="S3335" s="28">
        <f>L3335*Settings!$C$7</f>
        <v/>
      </c>
      <c r="T3335" s="34">
        <f>O3335+P3335+Q3335+R3335</f>
        <v/>
      </c>
      <c r="U3335" s="34">
        <f>N3335+T3335</f>
        <v/>
      </c>
      <c r="V3335" s="33">
        <f>N3335/S3335</f>
        <v/>
      </c>
      <c r="W3335" s="33">
        <f>T3335/S3335</f>
        <v/>
      </c>
      <c r="X3335" s="33">
        <f>U3335/S3335</f>
        <v/>
      </c>
      <c r="Y3335" s="4">
        <f>IF(T3335&gt;0,1,0)</f>
        <v/>
      </c>
      <c r="Z3335" s="4">
        <f>INDEX('Job Evaluation'!$I$5:$I$40,MATCH(G3335,'Job Evaluation'!$A$5:$A$40,0))</f>
        <v/>
      </c>
      <c r="AA3335" s="4">
        <f>SUMPRODUCT(($C$2:$C$3444=C3335)*($X$2:$X$3444&lt;X3335))+SUMPRODUCT(($C$2:C3335=C3335)*($X$2:X3335=X3335))</f>
        <v/>
      </c>
      <c r="AB3335" s="4">
        <f>MIN(4,INT((AA3335-1)*4/COUNTIF($C$2:$C$3444,C3335))+1)</f>
        <v/>
      </c>
    </row>
    <row r="3336">
      <c r="A3336" s="5" t="inlineStr">
        <is>
          <t>W03875</t>
        </is>
      </c>
      <c r="B3336" s="5" t="inlineStr">
        <is>
          <t>PL · Kraków</t>
        </is>
      </c>
      <c r="C3336" s="5" t="inlineStr">
        <is>
          <t>PL</t>
        </is>
      </c>
      <c r="D3336" s="5" t="inlineStr">
        <is>
          <t>Krakow</t>
        </is>
      </c>
      <c r="E3336" s="5" t="inlineStr">
        <is>
          <t>Operations</t>
        </is>
      </c>
      <c r="F3336" s="5" t="inlineStr">
        <is>
          <t>L2</t>
        </is>
      </c>
      <c r="G3336" s="5" t="inlineStr">
        <is>
          <t>Operations L2</t>
        </is>
      </c>
      <c r="H3336" s="5" t="inlineStr">
        <is>
          <t>F</t>
        </is>
      </c>
      <c r="I3336" s="5" t="inlineStr">
        <is>
          <t>Permanent</t>
        </is>
      </c>
      <c r="J3336" s="5" t="inlineStr">
        <is>
          <t>Hybrid</t>
        </is>
      </c>
      <c r="K3336" s="5" t="n">
        <v>1</v>
      </c>
      <c r="L3336" s="5" t="n">
        <v>40</v>
      </c>
      <c r="M3336" s="5" t="n">
        <v>3</v>
      </c>
      <c r="N3336" s="41" t="n">
        <v>27650</v>
      </c>
      <c r="O3336" s="41" t="n">
        <v>0</v>
      </c>
      <c r="P3336" s="41" t="n">
        <v>0</v>
      </c>
      <c r="Q3336" s="41" t="n">
        <v>0</v>
      </c>
      <c r="R3336" s="41" t="n">
        <v>0</v>
      </c>
      <c r="S3336" s="28">
        <f>L3336*Settings!$C$7</f>
        <v/>
      </c>
      <c r="T3336" s="34">
        <f>O3336+P3336+Q3336+R3336</f>
        <v/>
      </c>
      <c r="U3336" s="34">
        <f>N3336+T3336</f>
        <v/>
      </c>
      <c r="V3336" s="33">
        <f>N3336/S3336</f>
        <v/>
      </c>
      <c r="W3336" s="33">
        <f>T3336/S3336</f>
        <v/>
      </c>
      <c r="X3336" s="33">
        <f>U3336/S3336</f>
        <v/>
      </c>
      <c r="Y3336" s="4">
        <f>IF(T3336&gt;0,1,0)</f>
        <v/>
      </c>
      <c r="Z3336" s="4">
        <f>INDEX('Job Evaluation'!$I$5:$I$40,MATCH(G3336,'Job Evaluation'!$A$5:$A$40,0))</f>
        <v/>
      </c>
      <c r="AA3336" s="4">
        <f>SUMPRODUCT(($C$2:$C$3444=C3336)*($X$2:$X$3444&lt;X3336))+SUMPRODUCT(($C$2:C3336=C3336)*($X$2:X3336=X3336))</f>
        <v/>
      </c>
      <c r="AB3336" s="4">
        <f>MIN(4,INT((AA3336-1)*4/COUNTIF($C$2:$C$3444,C3336))+1)</f>
        <v/>
      </c>
    </row>
    <row r="3337">
      <c r="A3337" s="5" t="inlineStr">
        <is>
          <t>W03876</t>
        </is>
      </c>
      <c r="B3337" s="5" t="inlineStr">
        <is>
          <t>ES · Barcelona</t>
        </is>
      </c>
      <c r="C3337" s="5" t="inlineStr">
        <is>
          <t>ES</t>
        </is>
      </c>
      <c r="D3337" s="5" t="inlineStr">
        <is>
          <t>Barcelona</t>
        </is>
      </c>
      <c r="E3337" s="5" t="inlineStr">
        <is>
          <t>Operations</t>
        </is>
      </c>
      <c r="F3337" s="5" t="inlineStr">
        <is>
          <t>L1</t>
        </is>
      </c>
      <c r="G3337" s="5" t="inlineStr">
        <is>
          <t>Operations L1</t>
        </is>
      </c>
      <c r="H3337" s="5" t="inlineStr">
        <is>
          <t>F</t>
        </is>
      </c>
      <c r="I3337" s="5" t="inlineStr">
        <is>
          <t>Permanent</t>
        </is>
      </c>
      <c r="J3337" s="5" t="inlineStr">
        <is>
          <t>Remote</t>
        </is>
      </c>
      <c r="K3337" s="5" t="n">
        <v>0.8</v>
      </c>
      <c r="L3337" s="5" t="n">
        <v>32</v>
      </c>
      <c r="M3337" s="5" t="n">
        <v>4</v>
      </c>
      <c r="N3337" s="41" t="n">
        <v>20160</v>
      </c>
      <c r="O3337" s="41" t="n">
        <v>0</v>
      </c>
      <c r="P3337" s="41" t="n">
        <v>0</v>
      </c>
      <c r="Q3337" s="41" t="n">
        <v>0</v>
      </c>
      <c r="R3337" s="41" t="n">
        <v>0</v>
      </c>
      <c r="S3337" s="28">
        <f>L3337*Settings!$C$7</f>
        <v/>
      </c>
      <c r="T3337" s="34">
        <f>O3337+P3337+Q3337+R3337</f>
        <v/>
      </c>
      <c r="U3337" s="34">
        <f>N3337+T3337</f>
        <v/>
      </c>
      <c r="V3337" s="33">
        <f>N3337/S3337</f>
        <v/>
      </c>
      <c r="W3337" s="33">
        <f>T3337/S3337</f>
        <v/>
      </c>
      <c r="X3337" s="33">
        <f>U3337/S3337</f>
        <v/>
      </c>
      <c r="Y3337" s="4">
        <f>IF(T3337&gt;0,1,0)</f>
        <v/>
      </c>
      <c r="Z3337" s="4">
        <f>INDEX('Job Evaluation'!$I$5:$I$40,MATCH(G3337,'Job Evaluation'!$A$5:$A$40,0))</f>
        <v/>
      </c>
      <c r="AA3337" s="4">
        <f>SUMPRODUCT(($C$2:$C$3444=C3337)*($X$2:$X$3444&lt;X3337))+SUMPRODUCT(($C$2:C3337=C3337)*($X$2:X3337=X3337))</f>
        <v/>
      </c>
      <c r="AB3337" s="4">
        <f>MIN(4,INT((AA3337-1)*4/COUNTIF($C$2:$C$3444,C3337))+1)</f>
        <v/>
      </c>
    </row>
    <row r="3338">
      <c r="A3338" s="5" t="inlineStr">
        <is>
          <t>W03877</t>
        </is>
      </c>
      <c r="B3338" s="5" t="inlineStr">
        <is>
          <t>PL · Kraków</t>
        </is>
      </c>
      <c r="C3338" s="5" t="inlineStr">
        <is>
          <t>PL</t>
        </is>
      </c>
      <c r="D3338" s="5" t="inlineStr">
        <is>
          <t>Krakow</t>
        </is>
      </c>
      <c r="E3338" s="5" t="inlineStr">
        <is>
          <t>Operations</t>
        </is>
      </c>
      <c r="F3338" s="5" t="inlineStr">
        <is>
          <t>L1</t>
        </is>
      </c>
      <c r="G3338" s="5" t="inlineStr">
        <is>
          <t>Operations L1</t>
        </is>
      </c>
      <c r="H3338" s="5" t="inlineStr">
        <is>
          <t>M</t>
        </is>
      </c>
      <c r="I3338" s="5" t="inlineStr">
        <is>
          <t>Permanent</t>
        </is>
      </c>
      <c r="J3338" s="5" t="inlineStr">
        <is>
          <t>Hybrid</t>
        </is>
      </c>
      <c r="K3338" s="5" t="n">
        <v>1</v>
      </c>
      <c r="L3338" s="5" t="n">
        <v>40</v>
      </c>
      <c r="M3338" s="5" t="n">
        <v>4</v>
      </c>
      <c r="N3338" s="41" t="n">
        <v>21450</v>
      </c>
      <c r="O3338" s="41" t="n">
        <v>0</v>
      </c>
      <c r="P3338" s="41" t="n">
        <v>0</v>
      </c>
      <c r="Q3338" s="41" t="n">
        <v>0</v>
      </c>
      <c r="R3338" s="41" t="n">
        <v>0</v>
      </c>
      <c r="S3338" s="28">
        <f>L3338*Settings!$C$7</f>
        <v/>
      </c>
      <c r="T3338" s="34">
        <f>O3338+P3338+Q3338+R3338</f>
        <v/>
      </c>
      <c r="U3338" s="34">
        <f>N3338+T3338</f>
        <v/>
      </c>
      <c r="V3338" s="33">
        <f>N3338/S3338</f>
        <v/>
      </c>
      <c r="W3338" s="33">
        <f>T3338/S3338</f>
        <v/>
      </c>
      <c r="X3338" s="33">
        <f>U3338/S3338</f>
        <v/>
      </c>
      <c r="Y3338" s="4">
        <f>IF(T3338&gt;0,1,0)</f>
        <v/>
      </c>
      <c r="Z3338" s="4">
        <f>INDEX('Job Evaluation'!$I$5:$I$40,MATCH(G3338,'Job Evaluation'!$A$5:$A$40,0))</f>
        <v/>
      </c>
      <c r="AA3338" s="4">
        <f>SUMPRODUCT(($C$2:$C$3444=C3338)*($X$2:$X$3444&lt;X3338))+SUMPRODUCT(($C$2:C3338=C3338)*($X$2:X3338=X3338))</f>
        <v/>
      </c>
      <c r="AB3338" s="4">
        <f>MIN(4,INT((AA3338-1)*4/COUNTIF($C$2:$C$3444,C3338))+1)</f>
        <v/>
      </c>
    </row>
    <row r="3339">
      <c r="A3339" s="5" t="inlineStr">
        <is>
          <t>W03878</t>
        </is>
      </c>
      <c r="B3339" s="5" t="inlineStr">
        <is>
          <t>PL · Kraków</t>
        </is>
      </c>
      <c r="C3339" s="5" t="inlineStr">
        <is>
          <t>PL</t>
        </is>
      </c>
      <c r="D3339" s="5" t="inlineStr">
        <is>
          <t>Krakow</t>
        </is>
      </c>
      <c r="E3339" s="5" t="inlineStr">
        <is>
          <t>Tech</t>
        </is>
      </c>
      <c r="F3339" s="5" t="inlineStr">
        <is>
          <t>L2</t>
        </is>
      </c>
      <c r="G3339" s="5" t="inlineStr">
        <is>
          <t>Tech L2</t>
        </is>
      </c>
      <c r="H3339" s="5" t="inlineStr">
        <is>
          <t>M</t>
        </is>
      </c>
      <c r="I3339" s="5" t="inlineStr">
        <is>
          <t>Fixed-term</t>
        </is>
      </c>
      <c r="J3339" s="5" t="inlineStr">
        <is>
          <t>Remote</t>
        </is>
      </c>
      <c r="K3339" s="5" t="n">
        <v>0.8</v>
      </c>
      <c r="L3339" s="5" t="n">
        <v>32</v>
      </c>
      <c r="M3339" s="5" t="n">
        <v>4</v>
      </c>
      <c r="N3339" s="41" t="n">
        <v>25520</v>
      </c>
      <c r="O3339" s="41" t="n">
        <v>0</v>
      </c>
      <c r="P3339" s="41" t="n">
        <v>0</v>
      </c>
      <c r="Q3339" s="41" t="n">
        <v>0</v>
      </c>
      <c r="R3339" s="41" t="n">
        <v>0</v>
      </c>
      <c r="S3339" s="28">
        <f>L3339*Settings!$C$7</f>
        <v/>
      </c>
      <c r="T3339" s="34">
        <f>O3339+P3339+Q3339+R3339</f>
        <v/>
      </c>
      <c r="U3339" s="34">
        <f>N3339+T3339</f>
        <v/>
      </c>
      <c r="V3339" s="33">
        <f>N3339/S3339</f>
        <v/>
      </c>
      <c r="W3339" s="33">
        <f>T3339/S3339</f>
        <v/>
      </c>
      <c r="X3339" s="33">
        <f>U3339/S3339</f>
        <v/>
      </c>
      <c r="Y3339" s="4">
        <f>IF(T3339&gt;0,1,0)</f>
        <v/>
      </c>
      <c r="Z3339" s="4">
        <f>INDEX('Job Evaluation'!$I$5:$I$40,MATCH(G3339,'Job Evaluation'!$A$5:$A$40,0))</f>
        <v/>
      </c>
      <c r="AA3339" s="4">
        <f>SUMPRODUCT(($C$2:$C$3444=C3339)*($X$2:$X$3444&lt;X3339))+SUMPRODUCT(($C$2:C3339=C3339)*($X$2:X3339=X3339))</f>
        <v/>
      </c>
      <c r="AB3339" s="4">
        <f>MIN(4,INT((AA3339-1)*4/COUNTIF($C$2:$C$3444,C3339))+1)</f>
        <v/>
      </c>
    </row>
    <row r="3340">
      <c r="A3340" s="5" t="inlineStr">
        <is>
          <t>W03879</t>
        </is>
      </c>
      <c r="B3340" s="5" t="inlineStr">
        <is>
          <t>IT · Milan</t>
        </is>
      </c>
      <c r="C3340" s="5" t="inlineStr">
        <is>
          <t>IT</t>
        </is>
      </c>
      <c r="D3340" s="5" t="inlineStr">
        <is>
          <t>Milan</t>
        </is>
      </c>
      <c r="E3340" s="5" t="inlineStr">
        <is>
          <t>Operations</t>
        </is>
      </c>
      <c r="F3340" s="5" t="inlineStr">
        <is>
          <t>L4</t>
        </is>
      </c>
      <c r="G3340" s="5" t="inlineStr">
        <is>
          <t>Operations L4</t>
        </is>
      </c>
      <c r="H3340" s="5" t="inlineStr">
        <is>
          <t>M</t>
        </is>
      </c>
      <c r="I3340" s="5" t="inlineStr">
        <is>
          <t>Fixed-term</t>
        </is>
      </c>
      <c r="J3340" s="5" t="inlineStr">
        <is>
          <t>Hybrid</t>
        </is>
      </c>
      <c r="K3340" s="5" t="n">
        <v>0.8</v>
      </c>
      <c r="L3340" s="5" t="n">
        <v>32</v>
      </c>
      <c r="M3340" s="5" t="n">
        <v>4</v>
      </c>
      <c r="N3340" s="41" t="n">
        <v>36440</v>
      </c>
      <c r="O3340" s="41" t="n">
        <v>3360</v>
      </c>
      <c r="P3340" s="41" t="n">
        <v>0</v>
      </c>
      <c r="Q3340" s="41" t="n">
        <v>0</v>
      </c>
      <c r="R3340" s="41" t="n">
        <v>0</v>
      </c>
      <c r="S3340" s="28">
        <f>L3340*Settings!$C$7</f>
        <v/>
      </c>
      <c r="T3340" s="34">
        <f>O3340+P3340+Q3340+R3340</f>
        <v/>
      </c>
      <c r="U3340" s="34">
        <f>N3340+T3340</f>
        <v/>
      </c>
      <c r="V3340" s="33">
        <f>N3340/S3340</f>
        <v/>
      </c>
      <c r="W3340" s="33">
        <f>T3340/S3340</f>
        <v/>
      </c>
      <c r="X3340" s="33">
        <f>U3340/S3340</f>
        <v/>
      </c>
      <c r="Y3340" s="4">
        <f>IF(T3340&gt;0,1,0)</f>
        <v/>
      </c>
      <c r="Z3340" s="4">
        <f>INDEX('Job Evaluation'!$I$5:$I$40,MATCH(G3340,'Job Evaluation'!$A$5:$A$40,0))</f>
        <v/>
      </c>
      <c r="AA3340" s="4">
        <f>SUMPRODUCT(($C$2:$C$3444=C3340)*($X$2:$X$3444&lt;X3340))+SUMPRODUCT(($C$2:C3340=C3340)*($X$2:X3340=X3340))</f>
        <v/>
      </c>
      <c r="AB3340" s="4">
        <f>MIN(4,INT((AA3340-1)*4/COUNTIF($C$2:$C$3444,C3340))+1)</f>
        <v/>
      </c>
    </row>
    <row r="3341">
      <c r="A3341" s="5" t="inlineStr">
        <is>
          <t>W03880</t>
        </is>
      </c>
      <c r="B3341" s="5" t="inlineStr">
        <is>
          <t>PL · Kraków</t>
        </is>
      </c>
      <c r="C3341" s="5" t="inlineStr">
        <is>
          <t>PL</t>
        </is>
      </c>
      <c r="D3341" s="5" t="inlineStr">
        <is>
          <t>Krakow</t>
        </is>
      </c>
      <c r="E3341" s="5" t="inlineStr">
        <is>
          <t>Operations</t>
        </is>
      </c>
      <c r="F3341" s="5" t="inlineStr">
        <is>
          <t>L1</t>
        </is>
      </c>
      <c r="G3341" s="5" t="inlineStr">
        <is>
          <t>Operations L1</t>
        </is>
      </c>
      <c r="H3341" s="5" t="inlineStr">
        <is>
          <t>F</t>
        </is>
      </c>
      <c r="I3341" s="5" t="inlineStr">
        <is>
          <t>Permanent</t>
        </is>
      </c>
      <c r="J3341" s="5" t="inlineStr">
        <is>
          <t>Hybrid</t>
        </is>
      </c>
      <c r="K3341" s="5" t="n">
        <v>1</v>
      </c>
      <c r="L3341" s="5" t="n">
        <v>40</v>
      </c>
      <c r="M3341" s="5" t="n">
        <v>5</v>
      </c>
      <c r="N3341" s="41" t="n">
        <v>18950</v>
      </c>
      <c r="O3341" s="41" t="n">
        <v>0</v>
      </c>
      <c r="P3341" s="41" t="n">
        <v>0</v>
      </c>
      <c r="Q3341" s="41" t="n">
        <v>0</v>
      </c>
      <c r="R3341" s="41" t="n">
        <v>0</v>
      </c>
      <c r="S3341" s="28">
        <f>L3341*Settings!$C$7</f>
        <v/>
      </c>
      <c r="T3341" s="34">
        <f>O3341+P3341+Q3341+R3341</f>
        <v/>
      </c>
      <c r="U3341" s="34">
        <f>N3341+T3341</f>
        <v/>
      </c>
      <c r="V3341" s="33">
        <f>N3341/S3341</f>
        <v/>
      </c>
      <c r="W3341" s="33">
        <f>T3341/S3341</f>
        <v/>
      </c>
      <c r="X3341" s="33">
        <f>U3341/S3341</f>
        <v/>
      </c>
      <c r="Y3341" s="4">
        <f>IF(T3341&gt;0,1,0)</f>
        <v/>
      </c>
      <c r="Z3341" s="4">
        <f>INDEX('Job Evaluation'!$I$5:$I$40,MATCH(G3341,'Job Evaluation'!$A$5:$A$40,0))</f>
        <v/>
      </c>
      <c r="AA3341" s="4">
        <f>SUMPRODUCT(($C$2:$C$3444=C3341)*($X$2:$X$3444&lt;X3341))+SUMPRODUCT(($C$2:C3341=C3341)*($X$2:X3341=X3341))</f>
        <v/>
      </c>
      <c r="AB3341" s="4">
        <f>MIN(4,INT((AA3341-1)*4/COUNTIF($C$2:$C$3444,C3341))+1)</f>
        <v/>
      </c>
    </row>
    <row r="3342">
      <c r="A3342" s="5" t="inlineStr">
        <is>
          <t>W03881</t>
        </is>
      </c>
      <c r="B3342" s="5" t="inlineStr">
        <is>
          <t>IT · Milan</t>
        </is>
      </c>
      <c r="C3342" s="5" t="inlineStr">
        <is>
          <t>IT</t>
        </is>
      </c>
      <c r="D3342" s="5" t="inlineStr">
        <is>
          <t>Milan</t>
        </is>
      </c>
      <c r="E3342" s="5" t="inlineStr">
        <is>
          <t>Operations</t>
        </is>
      </c>
      <c r="F3342" s="5" t="inlineStr">
        <is>
          <t>L1</t>
        </is>
      </c>
      <c r="G3342" s="5" t="inlineStr">
        <is>
          <t>Operations L1</t>
        </is>
      </c>
      <c r="H3342" s="5" t="inlineStr">
        <is>
          <t>F</t>
        </is>
      </c>
      <c r="I3342" s="5" t="inlineStr">
        <is>
          <t>Fixed-term</t>
        </is>
      </c>
      <c r="J3342" s="5" t="inlineStr">
        <is>
          <t>Hybrid</t>
        </is>
      </c>
      <c r="K3342" s="5" t="n">
        <v>1</v>
      </c>
      <c r="L3342" s="5" t="n">
        <v>40</v>
      </c>
      <c r="M3342" s="5" t="n">
        <v>3</v>
      </c>
      <c r="N3342" s="41" t="n">
        <v>23000</v>
      </c>
      <c r="O3342" s="41" t="n">
        <v>0</v>
      </c>
      <c r="P3342" s="41" t="n">
        <v>0</v>
      </c>
      <c r="Q3342" s="41" t="n">
        <v>0</v>
      </c>
      <c r="R3342" s="41" t="n">
        <v>0</v>
      </c>
      <c r="S3342" s="28">
        <f>L3342*Settings!$C$7</f>
        <v/>
      </c>
      <c r="T3342" s="34">
        <f>O3342+P3342+Q3342+R3342</f>
        <v/>
      </c>
      <c r="U3342" s="34">
        <f>N3342+T3342</f>
        <v/>
      </c>
      <c r="V3342" s="33">
        <f>N3342/S3342</f>
        <v/>
      </c>
      <c r="W3342" s="33">
        <f>T3342/S3342</f>
        <v/>
      </c>
      <c r="X3342" s="33">
        <f>U3342/S3342</f>
        <v/>
      </c>
      <c r="Y3342" s="4">
        <f>IF(T3342&gt;0,1,0)</f>
        <v/>
      </c>
      <c r="Z3342" s="4">
        <f>INDEX('Job Evaluation'!$I$5:$I$40,MATCH(G3342,'Job Evaluation'!$A$5:$A$40,0))</f>
        <v/>
      </c>
      <c r="AA3342" s="4">
        <f>SUMPRODUCT(($C$2:$C$3444=C3342)*($X$2:$X$3444&lt;X3342))+SUMPRODUCT(($C$2:C3342=C3342)*($X$2:X3342=X3342))</f>
        <v/>
      </c>
      <c r="AB3342" s="4">
        <f>MIN(4,INT((AA3342-1)*4/COUNTIF($C$2:$C$3444,C3342))+1)</f>
        <v/>
      </c>
    </row>
    <row r="3343">
      <c r="A3343" s="5" t="inlineStr">
        <is>
          <t>W03882</t>
        </is>
      </c>
      <c r="B3343" s="5" t="inlineStr">
        <is>
          <t>PL · Kraków</t>
        </is>
      </c>
      <c r="C3343" s="5" t="inlineStr">
        <is>
          <t>PL</t>
        </is>
      </c>
      <c r="D3343" s="5" t="inlineStr">
        <is>
          <t>Krakow</t>
        </is>
      </c>
      <c r="E3343" s="5" t="inlineStr">
        <is>
          <t>Operations</t>
        </is>
      </c>
      <c r="F3343" s="5" t="inlineStr">
        <is>
          <t>L1</t>
        </is>
      </c>
      <c r="G3343" s="5" t="inlineStr">
        <is>
          <t>Operations L1</t>
        </is>
      </c>
      <c r="H3343" s="5" t="inlineStr">
        <is>
          <t>F</t>
        </is>
      </c>
      <c r="I3343" s="5" t="inlineStr">
        <is>
          <t>Fixed-term</t>
        </is>
      </c>
      <c r="J3343" s="5" t="inlineStr">
        <is>
          <t>Hybrid</t>
        </is>
      </c>
      <c r="K3343" s="5" t="n">
        <v>1</v>
      </c>
      <c r="L3343" s="5" t="n">
        <v>40</v>
      </c>
      <c r="M3343" s="5" t="n">
        <v>3</v>
      </c>
      <c r="N3343" s="41" t="n">
        <v>21450</v>
      </c>
      <c r="O3343" s="41" t="n">
        <v>0</v>
      </c>
      <c r="P3343" s="41" t="n">
        <v>0</v>
      </c>
      <c r="Q3343" s="41" t="n">
        <v>0</v>
      </c>
      <c r="R3343" s="41" t="n">
        <v>0</v>
      </c>
      <c r="S3343" s="28">
        <f>L3343*Settings!$C$7</f>
        <v/>
      </c>
      <c r="T3343" s="34">
        <f>O3343+P3343+Q3343+R3343</f>
        <v/>
      </c>
      <c r="U3343" s="34">
        <f>N3343+T3343</f>
        <v/>
      </c>
      <c r="V3343" s="33">
        <f>N3343/S3343</f>
        <v/>
      </c>
      <c r="W3343" s="33">
        <f>T3343/S3343</f>
        <v/>
      </c>
      <c r="X3343" s="33">
        <f>U3343/S3343</f>
        <v/>
      </c>
      <c r="Y3343" s="4">
        <f>IF(T3343&gt;0,1,0)</f>
        <v/>
      </c>
      <c r="Z3343" s="4">
        <f>INDEX('Job Evaluation'!$I$5:$I$40,MATCH(G3343,'Job Evaluation'!$A$5:$A$40,0))</f>
        <v/>
      </c>
      <c r="AA3343" s="4">
        <f>SUMPRODUCT(($C$2:$C$3444=C3343)*($X$2:$X$3444&lt;X3343))+SUMPRODUCT(($C$2:C3343=C3343)*($X$2:X3343=X3343))</f>
        <v/>
      </c>
      <c r="AB3343" s="4">
        <f>MIN(4,INT((AA3343-1)*4/COUNTIF($C$2:$C$3444,C3343))+1)</f>
        <v/>
      </c>
    </row>
    <row r="3344">
      <c r="A3344" s="5" t="inlineStr">
        <is>
          <t>W03883</t>
        </is>
      </c>
      <c r="B3344" s="5" t="inlineStr">
        <is>
          <t>IT · Milan</t>
        </is>
      </c>
      <c r="C3344" s="5" t="inlineStr">
        <is>
          <t>IT</t>
        </is>
      </c>
      <c r="D3344" s="5" t="inlineStr">
        <is>
          <t>Milan</t>
        </is>
      </c>
      <c r="E3344" s="5" t="inlineStr">
        <is>
          <t>Tech</t>
        </is>
      </c>
      <c r="F3344" s="5" t="inlineStr">
        <is>
          <t>L2</t>
        </is>
      </c>
      <c r="G3344" s="5" t="inlineStr">
        <is>
          <t>Tech L2</t>
        </is>
      </c>
      <c r="H3344" s="5" t="inlineStr">
        <is>
          <t>F</t>
        </is>
      </c>
      <c r="I3344" s="5" t="inlineStr">
        <is>
          <t>Permanent</t>
        </is>
      </c>
      <c r="J3344" s="5" t="inlineStr">
        <is>
          <t>Onsite</t>
        </is>
      </c>
      <c r="K3344" s="5" t="n">
        <v>1</v>
      </c>
      <c r="L3344" s="5" t="n">
        <v>40</v>
      </c>
      <c r="M3344" s="5" t="n">
        <v>3</v>
      </c>
      <c r="N3344" s="41" t="n">
        <v>41950</v>
      </c>
      <c r="O3344" s="41" t="n">
        <v>0</v>
      </c>
      <c r="P3344" s="41" t="n">
        <v>0</v>
      </c>
      <c r="Q3344" s="41" t="n">
        <v>0</v>
      </c>
      <c r="R3344" s="41" t="n">
        <v>0</v>
      </c>
      <c r="S3344" s="28">
        <f>L3344*Settings!$C$7</f>
        <v/>
      </c>
      <c r="T3344" s="34">
        <f>O3344+P3344+Q3344+R3344</f>
        <v/>
      </c>
      <c r="U3344" s="34">
        <f>N3344+T3344</f>
        <v/>
      </c>
      <c r="V3344" s="33">
        <f>N3344/S3344</f>
        <v/>
      </c>
      <c r="W3344" s="33">
        <f>T3344/S3344</f>
        <v/>
      </c>
      <c r="X3344" s="33">
        <f>U3344/S3344</f>
        <v/>
      </c>
      <c r="Y3344" s="4">
        <f>IF(T3344&gt;0,1,0)</f>
        <v/>
      </c>
      <c r="Z3344" s="4">
        <f>INDEX('Job Evaluation'!$I$5:$I$40,MATCH(G3344,'Job Evaluation'!$A$5:$A$40,0))</f>
        <v/>
      </c>
      <c r="AA3344" s="4">
        <f>SUMPRODUCT(($C$2:$C$3444=C3344)*($X$2:$X$3444&lt;X3344))+SUMPRODUCT(($C$2:C3344=C3344)*($X$2:X3344=X3344))</f>
        <v/>
      </c>
      <c r="AB3344" s="4">
        <f>MIN(4,INT((AA3344-1)*4/COUNTIF($C$2:$C$3444,C3344))+1)</f>
        <v/>
      </c>
    </row>
    <row r="3345">
      <c r="A3345" s="5" t="inlineStr">
        <is>
          <t>W03884</t>
        </is>
      </c>
      <c r="B3345" s="5" t="inlineStr">
        <is>
          <t>IT · Milan</t>
        </is>
      </c>
      <c r="C3345" s="5" t="inlineStr">
        <is>
          <t>IT</t>
        </is>
      </c>
      <c r="D3345" s="5" t="inlineStr">
        <is>
          <t>Milan</t>
        </is>
      </c>
      <c r="E3345" s="5" t="inlineStr">
        <is>
          <t>Customer Service</t>
        </is>
      </c>
      <c r="F3345" s="5" t="inlineStr">
        <is>
          <t>L4</t>
        </is>
      </c>
      <c r="G3345" s="5" t="inlineStr">
        <is>
          <t>Customer Service L4</t>
        </is>
      </c>
      <c r="H3345" s="5" t="inlineStr">
        <is>
          <t>F</t>
        </is>
      </c>
      <c r="I3345" s="5" t="inlineStr">
        <is>
          <t>Permanent</t>
        </is>
      </c>
      <c r="J3345" s="5" t="inlineStr">
        <is>
          <t>Hybrid</t>
        </is>
      </c>
      <c r="K3345" s="5" t="n">
        <v>1</v>
      </c>
      <c r="L3345" s="5" t="n">
        <v>40</v>
      </c>
      <c r="M3345" s="5" t="n">
        <v>3</v>
      </c>
      <c r="N3345" s="41" t="n">
        <v>41800</v>
      </c>
      <c r="O3345" s="41" t="n">
        <v>3760</v>
      </c>
      <c r="P3345" s="41" t="n">
        <v>0</v>
      </c>
      <c r="Q3345" s="41" t="n">
        <v>0</v>
      </c>
      <c r="R3345" s="41" t="n">
        <v>0</v>
      </c>
      <c r="S3345" s="28">
        <f>L3345*Settings!$C$7</f>
        <v/>
      </c>
      <c r="T3345" s="34">
        <f>O3345+P3345+Q3345+R3345</f>
        <v/>
      </c>
      <c r="U3345" s="34">
        <f>N3345+T3345</f>
        <v/>
      </c>
      <c r="V3345" s="33">
        <f>N3345/S3345</f>
        <v/>
      </c>
      <c r="W3345" s="33">
        <f>T3345/S3345</f>
        <v/>
      </c>
      <c r="X3345" s="33">
        <f>U3345/S3345</f>
        <v/>
      </c>
      <c r="Y3345" s="4">
        <f>IF(T3345&gt;0,1,0)</f>
        <v/>
      </c>
      <c r="Z3345" s="4">
        <f>INDEX('Job Evaluation'!$I$5:$I$40,MATCH(G3345,'Job Evaluation'!$A$5:$A$40,0))</f>
        <v/>
      </c>
      <c r="AA3345" s="4">
        <f>SUMPRODUCT(($C$2:$C$3444=C3345)*($X$2:$X$3444&lt;X3345))+SUMPRODUCT(($C$2:C3345=C3345)*($X$2:X3345=X3345))</f>
        <v/>
      </c>
      <c r="AB3345" s="4">
        <f>MIN(4,INT((AA3345-1)*4/COUNTIF($C$2:$C$3444,C3345))+1)</f>
        <v/>
      </c>
    </row>
    <row r="3346">
      <c r="A3346" s="5" t="inlineStr">
        <is>
          <t>W03885</t>
        </is>
      </c>
      <c r="B3346" s="5" t="inlineStr">
        <is>
          <t>PL · Kraków</t>
        </is>
      </c>
      <c r="C3346" s="5" t="inlineStr">
        <is>
          <t>PL</t>
        </is>
      </c>
      <c r="D3346" s="5" t="inlineStr">
        <is>
          <t>Krakow</t>
        </is>
      </c>
      <c r="E3346" s="5" t="inlineStr">
        <is>
          <t>HR</t>
        </is>
      </c>
      <c r="F3346" s="5" t="inlineStr">
        <is>
          <t>L4</t>
        </is>
      </c>
      <c r="G3346" s="5" t="inlineStr">
        <is>
          <t>HR L4</t>
        </is>
      </c>
      <c r="H3346" s="5" t="inlineStr">
        <is>
          <t>F</t>
        </is>
      </c>
      <c r="I3346" s="5" t="inlineStr">
        <is>
          <t>Permanent</t>
        </is>
      </c>
      <c r="J3346" s="5" t="inlineStr">
        <is>
          <t>Hybrid</t>
        </is>
      </c>
      <c r="K3346" s="5" t="n">
        <v>1</v>
      </c>
      <c r="L3346" s="5" t="n">
        <v>40</v>
      </c>
      <c r="M3346" s="5" t="n">
        <v>4</v>
      </c>
      <c r="N3346" s="41" t="n">
        <v>47450</v>
      </c>
      <c r="O3346" s="41" t="n">
        <v>4770</v>
      </c>
      <c r="P3346" s="41" t="n">
        <v>0</v>
      </c>
      <c r="Q3346" s="41" t="n">
        <v>0</v>
      </c>
      <c r="R3346" s="41" t="n">
        <v>0</v>
      </c>
      <c r="S3346" s="28">
        <f>L3346*Settings!$C$7</f>
        <v/>
      </c>
      <c r="T3346" s="34">
        <f>O3346+P3346+Q3346+R3346</f>
        <v/>
      </c>
      <c r="U3346" s="34">
        <f>N3346+T3346</f>
        <v/>
      </c>
      <c r="V3346" s="33">
        <f>N3346/S3346</f>
        <v/>
      </c>
      <c r="W3346" s="33">
        <f>T3346/S3346</f>
        <v/>
      </c>
      <c r="X3346" s="33">
        <f>U3346/S3346</f>
        <v/>
      </c>
      <c r="Y3346" s="4">
        <f>IF(T3346&gt;0,1,0)</f>
        <v/>
      </c>
      <c r="Z3346" s="4">
        <f>INDEX('Job Evaluation'!$I$5:$I$40,MATCH(G3346,'Job Evaluation'!$A$5:$A$40,0))</f>
        <v/>
      </c>
      <c r="AA3346" s="4">
        <f>SUMPRODUCT(($C$2:$C$3444=C3346)*($X$2:$X$3444&lt;X3346))+SUMPRODUCT(($C$2:C3346=C3346)*($X$2:X3346=X3346))</f>
        <v/>
      </c>
      <c r="AB3346" s="4">
        <f>MIN(4,INT((AA3346-1)*4/COUNTIF($C$2:$C$3444,C3346))+1)</f>
        <v/>
      </c>
    </row>
    <row r="3347">
      <c r="A3347" s="5" t="inlineStr">
        <is>
          <t>W03886</t>
        </is>
      </c>
      <c r="B3347" s="5" t="inlineStr">
        <is>
          <t>PL · Kraków</t>
        </is>
      </c>
      <c r="C3347" s="5" t="inlineStr">
        <is>
          <t>PL</t>
        </is>
      </c>
      <c r="D3347" s="5" t="inlineStr">
        <is>
          <t>Krakow</t>
        </is>
      </c>
      <c r="E3347" s="5" t="inlineStr">
        <is>
          <t>Customer Service</t>
        </is>
      </c>
      <c r="F3347" s="5" t="inlineStr">
        <is>
          <t>L2</t>
        </is>
      </c>
      <c r="G3347" s="5" t="inlineStr">
        <is>
          <t>Customer Service L2</t>
        </is>
      </c>
      <c r="H3347" s="5" t="inlineStr">
        <is>
          <t>M</t>
        </is>
      </c>
      <c r="I3347" s="5" t="inlineStr">
        <is>
          <t>Permanent</t>
        </is>
      </c>
      <c r="J3347" s="5" t="inlineStr">
        <is>
          <t>Onsite</t>
        </is>
      </c>
      <c r="K3347" s="5" t="n">
        <v>1</v>
      </c>
      <c r="L3347" s="5" t="n">
        <v>40</v>
      </c>
      <c r="M3347" s="5" t="n">
        <v>3</v>
      </c>
      <c r="N3347" s="41" t="n">
        <v>20100</v>
      </c>
      <c r="O3347" s="41" t="n">
        <v>0</v>
      </c>
      <c r="P3347" s="41" t="n">
        <v>0</v>
      </c>
      <c r="Q3347" s="41" t="n">
        <v>840</v>
      </c>
      <c r="R3347" s="41" t="n">
        <v>0</v>
      </c>
      <c r="S3347" s="28">
        <f>L3347*Settings!$C$7</f>
        <v/>
      </c>
      <c r="T3347" s="34">
        <f>O3347+P3347+Q3347+R3347</f>
        <v/>
      </c>
      <c r="U3347" s="34">
        <f>N3347+T3347</f>
        <v/>
      </c>
      <c r="V3347" s="33">
        <f>N3347/S3347</f>
        <v/>
      </c>
      <c r="W3347" s="33">
        <f>T3347/S3347</f>
        <v/>
      </c>
      <c r="X3347" s="33">
        <f>U3347/S3347</f>
        <v/>
      </c>
      <c r="Y3347" s="4">
        <f>IF(T3347&gt;0,1,0)</f>
        <v/>
      </c>
      <c r="Z3347" s="4">
        <f>INDEX('Job Evaluation'!$I$5:$I$40,MATCH(G3347,'Job Evaluation'!$A$5:$A$40,0))</f>
        <v/>
      </c>
      <c r="AA3347" s="4">
        <f>SUMPRODUCT(($C$2:$C$3444=C3347)*($X$2:$X$3444&lt;X3347))+SUMPRODUCT(($C$2:C3347=C3347)*($X$2:X3347=X3347))</f>
        <v/>
      </c>
      <c r="AB3347" s="4">
        <f>MIN(4,INT((AA3347-1)*4/COUNTIF($C$2:$C$3444,C3347))+1)</f>
        <v/>
      </c>
    </row>
    <row r="3348">
      <c r="A3348" s="5" t="inlineStr">
        <is>
          <t>W03887</t>
        </is>
      </c>
      <c r="B3348" s="5" t="inlineStr">
        <is>
          <t>PL · Kraków</t>
        </is>
      </c>
      <c r="C3348" s="5" t="inlineStr">
        <is>
          <t>PL</t>
        </is>
      </c>
      <c r="D3348" s="5" t="inlineStr">
        <is>
          <t>Krakow</t>
        </is>
      </c>
      <c r="E3348" s="5" t="inlineStr">
        <is>
          <t>Tech</t>
        </is>
      </c>
      <c r="F3348" s="5" t="inlineStr">
        <is>
          <t>L1</t>
        </is>
      </c>
      <c r="G3348" s="5" t="inlineStr">
        <is>
          <t>Tech L1</t>
        </is>
      </c>
      <c r="H3348" s="5" t="inlineStr">
        <is>
          <t>F</t>
        </is>
      </c>
      <c r="I3348" s="5" t="inlineStr">
        <is>
          <t>Permanent</t>
        </is>
      </c>
      <c r="J3348" s="5" t="inlineStr">
        <is>
          <t>Remote</t>
        </is>
      </c>
      <c r="K3348" s="5" t="n">
        <v>1</v>
      </c>
      <c r="L3348" s="5" t="n">
        <v>40</v>
      </c>
      <c r="M3348" s="5" t="n">
        <v>3</v>
      </c>
      <c r="N3348" s="41" t="n">
        <v>22050</v>
      </c>
      <c r="O3348" s="41" t="n">
        <v>0</v>
      </c>
      <c r="P3348" s="41" t="n">
        <v>0</v>
      </c>
      <c r="Q3348" s="41" t="n">
        <v>0</v>
      </c>
      <c r="R3348" s="41" t="n">
        <v>0</v>
      </c>
      <c r="S3348" s="28">
        <f>L3348*Settings!$C$7</f>
        <v/>
      </c>
      <c r="T3348" s="34">
        <f>O3348+P3348+Q3348+R3348</f>
        <v/>
      </c>
      <c r="U3348" s="34">
        <f>N3348+T3348</f>
        <v/>
      </c>
      <c r="V3348" s="33">
        <f>N3348/S3348</f>
        <v/>
      </c>
      <c r="W3348" s="33">
        <f>T3348/S3348</f>
        <v/>
      </c>
      <c r="X3348" s="33">
        <f>U3348/S3348</f>
        <v/>
      </c>
      <c r="Y3348" s="4">
        <f>IF(T3348&gt;0,1,0)</f>
        <v/>
      </c>
      <c r="Z3348" s="4">
        <f>INDEX('Job Evaluation'!$I$5:$I$40,MATCH(G3348,'Job Evaluation'!$A$5:$A$40,0))</f>
        <v/>
      </c>
      <c r="AA3348" s="4">
        <f>SUMPRODUCT(($C$2:$C$3444=C3348)*($X$2:$X$3444&lt;X3348))+SUMPRODUCT(($C$2:C3348=C3348)*($X$2:X3348=X3348))</f>
        <v/>
      </c>
      <c r="AB3348" s="4">
        <f>MIN(4,INT((AA3348-1)*4/COUNTIF($C$2:$C$3444,C3348))+1)</f>
        <v/>
      </c>
    </row>
    <row r="3349">
      <c r="A3349" s="5" t="inlineStr">
        <is>
          <t>W03888</t>
        </is>
      </c>
      <c r="B3349" s="5" t="inlineStr">
        <is>
          <t>IT · Milan</t>
        </is>
      </c>
      <c r="C3349" s="5" t="inlineStr">
        <is>
          <t>IT</t>
        </is>
      </c>
      <c r="D3349" s="5" t="inlineStr">
        <is>
          <t>Milan</t>
        </is>
      </c>
      <c r="E3349" s="5" t="inlineStr">
        <is>
          <t>HR</t>
        </is>
      </c>
      <c r="F3349" s="5" t="inlineStr">
        <is>
          <t>L1</t>
        </is>
      </c>
      <c r="G3349" s="5" t="inlineStr">
        <is>
          <t>HR L1</t>
        </is>
      </c>
      <c r="H3349" s="5" t="inlineStr">
        <is>
          <t>F</t>
        </is>
      </c>
      <c r="I3349" s="5" t="inlineStr">
        <is>
          <t>Permanent</t>
        </is>
      </c>
      <c r="J3349" s="5" t="inlineStr">
        <is>
          <t>Onsite</t>
        </is>
      </c>
      <c r="K3349" s="5" t="n">
        <v>1</v>
      </c>
      <c r="L3349" s="5" t="n">
        <v>40</v>
      </c>
      <c r="M3349" s="5" t="n">
        <v>2</v>
      </c>
      <c r="N3349" s="41" t="n">
        <v>24200</v>
      </c>
      <c r="O3349" s="41" t="n">
        <v>0</v>
      </c>
      <c r="P3349" s="41" t="n">
        <v>0</v>
      </c>
      <c r="Q3349" s="41" t="n">
        <v>0</v>
      </c>
      <c r="R3349" s="41" t="n">
        <v>0</v>
      </c>
      <c r="S3349" s="28">
        <f>L3349*Settings!$C$7</f>
        <v/>
      </c>
      <c r="T3349" s="34">
        <f>O3349+P3349+Q3349+R3349</f>
        <v/>
      </c>
      <c r="U3349" s="34">
        <f>N3349+T3349</f>
        <v/>
      </c>
      <c r="V3349" s="33">
        <f>N3349/S3349</f>
        <v/>
      </c>
      <c r="W3349" s="33">
        <f>T3349/S3349</f>
        <v/>
      </c>
      <c r="X3349" s="33">
        <f>U3349/S3349</f>
        <v/>
      </c>
      <c r="Y3349" s="4">
        <f>IF(T3349&gt;0,1,0)</f>
        <v/>
      </c>
      <c r="Z3349" s="4">
        <f>INDEX('Job Evaluation'!$I$5:$I$40,MATCH(G3349,'Job Evaluation'!$A$5:$A$40,0))</f>
        <v/>
      </c>
      <c r="AA3349" s="4">
        <f>SUMPRODUCT(($C$2:$C$3444=C3349)*($X$2:$X$3444&lt;X3349))+SUMPRODUCT(($C$2:C3349=C3349)*($X$2:X3349=X3349))</f>
        <v/>
      </c>
      <c r="AB3349" s="4">
        <f>MIN(4,INT((AA3349-1)*4/COUNTIF($C$2:$C$3444,C3349))+1)</f>
        <v/>
      </c>
    </row>
    <row r="3350">
      <c r="A3350" s="5" t="inlineStr">
        <is>
          <t>W03889</t>
        </is>
      </c>
      <c r="B3350" s="5" t="inlineStr">
        <is>
          <t>DE · Munich</t>
        </is>
      </c>
      <c r="C3350" s="5" t="inlineStr">
        <is>
          <t>DE</t>
        </is>
      </c>
      <c r="D3350" s="5" t="inlineStr">
        <is>
          <t>Munich</t>
        </is>
      </c>
      <c r="E3350" s="5" t="inlineStr">
        <is>
          <t>Finance</t>
        </is>
      </c>
      <c r="F3350" s="5" t="inlineStr">
        <is>
          <t>L2</t>
        </is>
      </c>
      <c r="G3350" s="5" t="inlineStr">
        <is>
          <t>Finance L2</t>
        </is>
      </c>
      <c r="H3350" s="5" t="inlineStr">
        <is>
          <t>F</t>
        </is>
      </c>
      <c r="I3350" s="5" t="inlineStr">
        <is>
          <t>Permanent</t>
        </is>
      </c>
      <c r="J3350" s="5" t="inlineStr">
        <is>
          <t>Onsite</t>
        </is>
      </c>
      <c r="K3350" s="5" t="n">
        <v>1</v>
      </c>
      <c r="L3350" s="5" t="n">
        <v>40</v>
      </c>
      <c r="M3350" s="5" t="n">
        <v>3</v>
      </c>
      <c r="N3350" s="41" t="n">
        <v>54550</v>
      </c>
      <c r="O3350" s="41" t="n">
        <v>0</v>
      </c>
      <c r="P3350" s="41" t="n">
        <v>0</v>
      </c>
      <c r="Q3350" s="41" t="n">
        <v>0</v>
      </c>
      <c r="R3350" s="41" t="n">
        <v>0</v>
      </c>
      <c r="S3350" s="28">
        <f>L3350*Settings!$C$7</f>
        <v/>
      </c>
      <c r="T3350" s="34">
        <f>O3350+P3350+Q3350+R3350</f>
        <v/>
      </c>
      <c r="U3350" s="34">
        <f>N3350+T3350</f>
        <v/>
      </c>
      <c r="V3350" s="33">
        <f>N3350/S3350</f>
        <v/>
      </c>
      <c r="W3350" s="33">
        <f>T3350/S3350</f>
        <v/>
      </c>
      <c r="X3350" s="33">
        <f>U3350/S3350</f>
        <v/>
      </c>
      <c r="Y3350" s="4">
        <f>IF(T3350&gt;0,1,0)</f>
        <v/>
      </c>
      <c r="Z3350" s="4">
        <f>INDEX('Job Evaluation'!$I$5:$I$40,MATCH(G3350,'Job Evaluation'!$A$5:$A$40,0))</f>
        <v/>
      </c>
      <c r="AA3350" s="4">
        <f>SUMPRODUCT(($C$2:$C$3444=C3350)*($X$2:$X$3444&lt;X3350))+SUMPRODUCT(($C$2:C3350=C3350)*($X$2:X3350=X3350))</f>
        <v/>
      </c>
      <c r="AB3350" s="4">
        <f>MIN(4,INT((AA3350-1)*4/COUNTIF($C$2:$C$3444,C3350))+1)</f>
        <v/>
      </c>
    </row>
    <row r="3351">
      <c r="A3351" s="5" t="inlineStr">
        <is>
          <t>W03890</t>
        </is>
      </c>
      <c r="B3351" s="5" t="inlineStr">
        <is>
          <t>IT · Milan</t>
        </is>
      </c>
      <c r="C3351" s="5" t="inlineStr">
        <is>
          <t>IT</t>
        </is>
      </c>
      <c r="D3351" s="5" t="inlineStr">
        <is>
          <t>Milan</t>
        </is>
      </c>
      <c r="E3351" s="5" t="inlineStr">
        <is>
          <t>Customer Service</t>
        </is>
      </c>
      <c r="F3351" s="5" t="inlineStr">
        <is>
          <t>L1</t>
        </is>
      </c>
      <c r="G3351" s="5" t="inlineStr">
        <is>
          <t>Customer Service L1</t>
        </is>
      </c>
      <c r="H3351" s="5" t="inlineStr">
        <is>
          <t>M</t>
        </is>
      </c>
      <c r="I3351" s="5" t="inlineStr">
        <is>
          <t>Permanent</t>
        </is>
      </c>
      <c r="J3351" s="5" t="inlineStr">
        <is>
          <t>Onsite</t>
        </is>
      </c>
      <c r="K3351" s="5" t="n">
        <v>1</v>
      </c>
      <c r="L3351" s="5" t="n">
        <v>40</v>
      </c>
      <c r="M3351" s="5" t="n">
        <v>5</v>
      </c>
      <c r="N3351" s="41" t="n">
        <v>21950</v>
      </c>
      <c r="O3351" s="41" t="n">
        <v>0</v>
      </c>
      <c r="P3351" s="41" t="n">
        <v>0</v>
      </c>
      <c r="Q3351" s="41" t="n">
        <v>1320</v>
      </c>
      <c r="R3351" s="41" t="n">
        <v>0</v>
      </c>
      <c r="S3351" s="28">
        <f>L3351*Settings!$C$7</f>
        <v/>
      </c>
      <c r="T3351" s="34">
        <f>O3351+P3351+Q3351+R3351</f>
        <v/>
      </c>
      <c r="U3351" s="34">
        <f>N3351+T3351</f>
        <v/>
      </c>
      <c r="V3351" s="33">
        <f>N3351/S3351</f>
        <v/>
      </c>
      <c r="W3351" s="33">
        <f>T3351/S3351</f>
        <v/>
      </c>
      <c r="X3351" s="33">
        <f>U3351/S3351</f>
        <v/>
      </c>
      <c r="Y3351" s="4">
        <f>IF(T3351&gt;0,1,0)</f>
        <v/>
      </c>
      <c r="Z3351" s="4">
        <f>INDEX('Job Evaluation'!$I$5:$I$40,MATCH(G3351,'Job Evaluation'!$A$5:$A$40,0))</f>
        <v/>
      </c>
      <c r="AA3351" s="4">
        <f>SUMPRODUCT(($C$2:$C$3444=C3351)*($X$2:$X$3444&lt;X3351))+SUMPRODUCT(($C$2:C3351=C3351)*($X$2:X3351=X3351))</f>
        <v/>
      </c>
      <c r="AB3351" s="4">
        <f>MIN(4,INT((AA3351-1)*4/COUNTIF($C$2:$C$3444,C3351))+1)</f>
        <v/>
      </c>
    </row>
    <row r="3352">
      <c r="A3352" s="5" t="inlineStr">
        <is>
          <t>W03891</t>
        </is>
      </c>
      <c r="B3352" s="5" t="inlineStr">
        <is>
          <t>DE · Munich</t>
        </is>
      </c>
      <c r="C3352" s="5" t="inlineStr">
        <is>
          <t>DE</t>
        </is>
      </c>
      <c r="D3352" s="5" t="inlineStr">
        <is>
          <t>Munich</t>
        </is>
      </c>
      <c r="E3352" s="5" t="inlineStr">
        <is>
          <t>Customer Service</t>
        </is>
      </c>
      <c r="F3352" s="5" t="inlineStr">
        <is>
          <t>L1</t>
        </is>
      </c>
      <c r="G3352" s="5" t="inlineStr">
        <is>
          <t>Customer Service L1</t>
        </is>
      </c>
      <c r="H3352" s="5" t="inlineStr">
        <is>
          <t>F</t>
        </is>
      </c>
      <c r="I3352" s="5" t="inlineStr">
        <is>
          <t>Fixed-term</t>
        </is>
      </c>
      <c r="J3352" s="5" t="inlineStr">
        <is>
          <t>Onsite</t>
        </is>
      </c>
      <c r="K3352" s="5" t="n">
        <v>1</v>
      </c>
      <c r="L3352" s="5" t="n">
        <v>40</v>
      </c>
      <c r="M3352" s="5" t="n">
        <v>2</v>
      </c>
      <c r="N3352" s="41" t="n">
        <v>29700</v>
      </c>
      <c r="O3352" s="41" t="n">
        <v>0</v>
      </c>
      <c r="P3352" s="41" t="n">
        <v>0</v>
      </c>
      <c r="Q3352" s="41" t="n">
        <v>1800</v>
      </c>
      <c r="R3352" s="41" t="n">
        <v>0</v>
      </c>
      <c r="S3352" s="28">
        <f>L3352*Settings!$C$7</f>
        <v/>
      </c>
      <c r="T3352" s="34">
        <f>O3352+P3352+Q3352+R3352</f>
        <v/>
      </c>
      <c r="U3352" s="34">
        <f>N3352+T3352</f>
        <v/>
      </c>
      <c r="V3352" s="33">
        <f>N3352/S3352</f>
        <v/>
      </c>
      <c r="W3352" s="33">
        <f>T3352/S3352</f>
        <v/>
      </c>
      <c r="X3352" s="33">
        <f>U3352/S3352</f>
        <v/>
      </c>
      <c r="Y3352" s="4">
        <f>IF(T3352&gt;0,1,0)</f>
        <v/>
      </c>
      <c r="Z3352" s="4">
        <f>INDEX('Job Evaluation'!$I$5:$I$40,MATCH(G3352,'Job Evaluation'!$A$5:$A$40,0))</f>
        <v/>
      </c>
      <c r="AA3352" s="4">
        <f>SUMPRODUCT(($C$2:$C$3444=C3352)*($X$2:$X$3444&lt;X3352))+SUMPRODUCT(($C$2:C3352=C3352)*($X$2:X3352=X3352))</f>
        <v/>
      </c>
      <c r="AB3352" s="4">
        <f>MIN(4,INT((AA3352-1)*4/COUNTIF($C$2:$C$3444,C3352))+1)</f>
        <v/>
      </c>
    </row>
    <row r="3353">
      <c r="A3353" s="5" t="inlineStr">
        <is>
          <t>W03892</t>
        </is>
      </c>
      <c r="B3353" s="5" t="inlineStr">
        <is>
          <t>PL · Kraków</t>
        </is>
      </c>
      <c r="C3353" s="5" t="inlineStr">
        <is>
          <t>PL</t>
        </is>
      </c>
      <c r="D3353" s="5" t="inlineStr">
        <is>
          <t>Krakow</t>
        </is>
      </c>
      <c r="E3353" s="5" t="inlineStr">
        <is>
          <t>Tech</t>
        </is>
      </c>
      <c r="F3353" s="5" t="inlineStr">
        <is>
          <t>L1</t>
        </is>
      </c>
      <c r="G3353" s="5" t="inlineStr">
        <is>
          <t>Tech L1</t>
        </is>
      </c>
      <c r="H3353" s="5" t="inlineStr">
        <is>
          <t>M</t>
        </is>
      </c>
      <c r="I3353" s="5" t="inlineStr">
        <is>
          <t>Permanent</t>
        </is>
      </c>
      <c r="J3353" s="5" t="inlineStr">
        <is>
          <t>Hybrid</t>
        </is>
      </c>
      <c r="K3353" s="5" t="n">
        <v>1</v>
      </c>
      <c r="L3353" s="5" t="n">
        <v>40</v>
      </c>
      <c r="M3353" s="5" t="n">
        <v>3</v>
      </c>
      <c r="N3353" s="41" t="n">
        <v>24600</v>
      </c>
      <c r="O3353" s="41" t="n">
        <v>0</v>
      </c>
      <c r="P3353" s="41" t="n">
        <v>0</v>
      </c>
      <c r="Q3353" s="41" t="n">
        <v>0</v>
      </c>
      <c r="R3353" s="41" t="n">
        <v>0</v>
      </c>
      <c r="S3353" s="28">
        <f>L3353*Settings!$C$7</f>
        <v/>
      </c>
      <c r="T3353" s="34">
        <f>O3353+P3353+Q3353+R3353</f>
        <v/>
      </c>
      <c r="U3353" s="34">
        <f>N3353+T3353</f>
        <v/>
      </c>
      <c r="V3353" s="33">
        <f>N3353/S3353</f>
        <v/>
      </c>
      <c r="W3353" s="33">
        <f>T3353/S3353</f>
        <v/>
      </c>
      <c r="X3353" s="33">
        <f>U3353/S3353</f>
        <v/>
      </c>
      <c r="Y3353" s="4">
        <f>IF(T3353&gt;0,1,0)</f>
        <v/>
      </c>
      <c r="Z3353" s="4">
        <f>INDEX('Job Evaluation'!$I$5:$I$40,MATCH(G3353,'Job Evaluation'!$A$5:$A$40,0))</f>
        <v/>
      </c>
      <c r="AA3353" s="4">
        <f>SUMPRODUCT(($C$2:$C$3444=C3353)*($X$2:$X$3444&lt;X3353))+SUMPRODUCT(($C$2:C3353=C3353)*($X$2:X3353=X3353))</f>
        <v/>
      </c>
      <c r="AB3353" s="4">
        <f>MIN(4,INT((AA3353-1)*4/COUNTIF($C$2:$C$3444,C3353))+1)</f>
        <v/>
      </c>
    </row>
    <row r="3354">
      <c r="A3354" s="5" t="inlineStr">
        <is>
          <t>W03894</t>
        </is>
      </c>
      <c r="B3354" s="5" t="inlineStr">
        <is>
          <t>ES · Barcelona</t>
        </is>
      </c>
      <c r="C3354" s="5" t="inlineStr">
        <is>
          <t>ES</t>
        </is>
      </c>
      <c r="D3354" s="5" t="inlineStr">
        <is>
          <t>Barcelona</t>
        </is>
      </c>
      <c r="E3354" s="5" t="inlineStr">
        <is>
          <t>Customer Service</t>
        </is>
      </c>
      <c r="F3354" s="5" t="inlineStr">
        <is>
          <t>L3</t>
        </is>
      </c>
      <c r="G3354" s="5" t="inlineStr">
        <is>
          <t>Customer Service L3</t>
        </is>
      </c>
      <c r="H3354" s="5" t="inlineStr">
        <is>
          <t>F</t>
        </is>
      </c>
      <c r="I3354" s="5" t="inlineStr">
        <is>
          <t>Fixed-term</t>
        </is>
      </c>
      <c r="J3354" s="5" t="inlineStr">
        <is>
          <t>Hybrid</t>
        </is>
      </c>
      <c r="K3354" s="5" t="n">
        <v>1</v>
      </c>
      <c r="L3354" s="5" t="n">
        <v>40</v>
      </c>
      <c r="M3354" s="5" t="n">
        <v>3</v>
      </c>
      <c r="N3354" s="41" t="n">
        <v>34750</v>
      </c>
      <c r="O3354" s="41" t="n">
        <v>1770</v>
      </c>
      <c r="P3354" s="41" t="n">
        <v>0</v>
      </c>
      <c r="Q3354" s="41" t="n">
        <v>0</v>
      </c>
      <c r="R3354" s="41" t="n">
        <v>0</v>
      </c>
      <c r="S3354" s="28">
        <f>L3354*Settings!$C$7</f>
        <v/>
      </c>
      <c r="T3354" s="34">
        <f>O3354+P3354+Q3354+R3354</f>
        <v/>
      </c>
      <c r="U3354" s="34">
        <f>N3354+T3354</f>
        <v/>
      </c>
      <c r="V3354" s="33">
        <f>N3354/S3354</f>
        <v/>
      </c>
      <c r="W3354" s="33">
        <f>T3354/S3354</f>
        <v/>
      </c>
      <c r="X3354" s="33">
        <f>U3354/S3354</f>
        <v/>
      </c>
      <c r="Y3354" s="4">
        <f>IF(T3354&gt;0,1,0)</f>
        <v/>
      </c>
      <c r="Z3354" s="4">
        <f>INDEX('Job Evaluation'!$I$5:$I$40,MATCH(G3354,'Job Evaluation'!$A$5:$A$40,0))</f>
        <v/>
      </c>
      <c r="AA3354" s="4">
        <f>SUMPRODUCT(($C$2:$C$3444=C3354)*($X$2:$X$3444&lt;X3354))+SUMPRODUCT(($C$2:C3354=C3354)*($X$2:X3354=X3354))</f>
        <v/>
      </c>
      <c r="AB3354" s="4">
        <f>MIN(4,INT((AA3354-1)*4/COUNTIF($C$2:$C$3444,C3354))+1)</f>
        <v/>
      </c>
    </row>
    <row r="3355">
      <c r="A3355" s="5" t="inlineStr">
        <is>
          <t>W03895</t>
        </is>
      </c>
      <c r="B3355" s="5" t="inlineStr">
        <is>
          <t>PL · Kraków</t>
        </is>
      </c>
      <c r="C3355" s="5" t="inlineStr">
        <is>
          <t>PL</t>
        </is>
      </c>
      <c r="D3355" s="5" t="inlineStr">
        <is>
          <t>Krakow</t>
        </is>
      </c>
      <c r="E3355" s="5" t="inlineStr">
        <is>
          <t>Operations</t>
        </is>
      </c>
      <c r="F3355" s="5" t="inlineStr">
        <is>
          <t>L6</t>
        </is>
      </c>
      <c r="G3355" s="5" t="inlineStr">
        <is>
          <t>Operations L6</t>
        </is>
      </c>
      <c r="H3355" s="5" t="inlineStr">
        <is>
          <t>F</t>
        </is>
      </c>
      <c r="I3355" s="5" t="inlineStr">
        <is>
          <t>Permanent</t>
        </is>
      </c>
      <c r="J3355" s="5" t="inlineStr">
        <is>
          <t>Hybrid</t>
        </is>
      </c>
      <c r="K3355" s="5" t="n">
        <v>1</v>
      </c>
      <c r="L3355" s="5" t="n">
        <v>40</v>
      </c>
      <c r="M3355" s="5" t="n">
        <v>3</v>
      </c>
      <c r="N3355" s="41" t="n">
        <v>68800</v>
      </c>
      <c r="O3355" s="41" t="n">
        <v>14490</v>
      </c>
      <c r="P3355" s="41" t="n">
        <v>0</v>
      </c>
      <c r="Q3355" s="41" t="n">
        <v>0</v>
      </c>
      <c r="R3355" s="41" t="n">
        <v>4200</v>
      </c>
      <c r="S3355" s="28">
        <f>L3355*Settings!$C$7</f>
        <v/>
      </c>
      <c r="T3355" s="34">
        <f>O3355+P3355+Q3355+R3355</f>
        <v/>
      </c>
      <c r="U3355" s="34">
        <f>N3355+T3355</f>
        <v/>
      </c>
      <c r="V3355" s="33">
        <f>N3355/S3355</f>
        <v/>
      </c>
      <c r="W3355" s="33">
        <f>T3355/S3355</f>
        <v/>
      </c>
      <c r="X3355" s="33">
        <f>U3355/S3355</f>
        <v/>
      </c>
      <c r="Y3355" s="4">
        <f>IF(T3355&gt;0,1,0)</f>
        <v/>
      </c>
      <c r="Z3355" s="4">
        <f>INDEX('Job Evaluation'!$I$5:$I$40,MATCH(G3355,'Job Evaluation'!$A$5:$A$40,0))</f>
        <v/>
      </c>
      <c r="AA3355" s="4">
        <f>SUMPRODUCT(($C$2:$C$3444=C3355)*($X$2:$X$3444&lt;X3355))+SUMPRODUCT(($C$2:C3355=C3355)*($X$2:X3355=X3355))</f>
        <v/>
      </c>
      <c r="AB3355" s="4">
        <f>MIN(4,INT((AA3355-1)*4/COUNTIF($C$2:$C$3444,C3355))+1)</f>
        <v/>
      </c>
    </row>
    <row r="3356">
      <c r="A3356" s="5" t="inlineStr">
        <is>
          <t>W03896</t>
        </is>
      </c>
      <c r="B3356" s="5" t="inlineStr">
        <is>
          <t>IT · Milan</t>
        </is>
      </c>
      <c r="C3356" s="5" t="inlineStr">
        <is>
          <t>IT</t>
        </is>
      </c>
      <c r="D3356" s="5" t="inlineStr">
        <is>
          <t>Milan</t>
        </is>
      </c>
      <c r="E3356" s="5" t="inlineStr">
        <is>
          <t>Finance</t>
        </is>
      </c>
      <c r="F3356" s="5" t="inlineStr">
        <is>
          <t>L3</t>
        </is>
      </c>
      <c r="G3356" s="5" t="inlineStr">
        <is>
          <t>Finance L3</t>
        </is>
      </c>
      <c r="H3356" s="5" t="inlineStr">
        <is>
          <t>F</t>
        </is>
      </c>
      <c r="I3356" s="5" t="inlineStr">
        <is>
          <t>Permanent</t>
        </is>
      </c>
      <c r="J3356" s="5" t="inlineStr">
        <is>
          <t>Onsite</t>
        </is>
      </c>
      <c r="K3356" s="5" t="n">
        <v>1</v>
      </c>
      <c r="L3356" s="5" t="n">
        <v>40</v>
      </c>
      <c r="M3356" s="5" t="n">
        <v>3</v>
      </c>
      <c r="N3356" s="41" t="n">
        <v>44350</v>
      </c>
      <c r="O3356" s="41" t="n">
        <v>1950</v>
      </c>
      <c r="P3356" s="41" t="n">
        <v>0</v>
      </c>
      <c r="Q3356" s="41" t="n">
        <v>0</v>
      </c>
      <c r="R3356" s="41" t="n">
        <v>0</v>
      </c>
      <c r="S3356" s="28">
        <f>L3356*Settings!$C$7</f>
        <v/>
      </c>
      <c r="T3356" s="34">
        <f>O3356+P3356+Q3356+R3356</f>
        <v/>
      </c>
      <c r="U3356" s="34">
        <f>N3356+T3356</f>
        <v/>
      </c>
      <c r="V3356" s="33">
        <f>N3356/S3356</f>
        <v/>
      </c>
      <c r="W3356" s="33">
        <f>T3356/S3356</f>
        <v/>
      </c>
      <c r="X3356" s="33">
        <f>U3356/S3356</f>
        <v/>
      </c>
      <c r="Y3356" s="4">
        <f>IF(T3356&gt;0,1,0)</f>
        <v/>
      </c>
      <c r="Z3356" s="4">
        <f>INDEX('Job Evaluation'!$I$5:$I$40,MATCH(G3356,'Job Evaluation'!$A$5:$A$40,0))</f>
        <v/>
      </c>
      <c r="AA3356" s="4">
        <f>SUMPRODUCT(($C$2:$C$3444=C3356)*($X$2:$X$3444&lt;X3356))+SUMPRODUCT(($C$2:C3356=C3356)*($X$2:X3356=X3356))</f>
        <v/>
      </c>
      <c r="AB3356" s="4">
        <f>MIN(4,INT((AA3356-1)*4/COUNTIF($C$2:$C$3444,C3356))+1)</f>
        <v/>
      </c>
    </row>
    <row r="3357">
      <c r="A3357" s="5" t="inlineStr">
        <is>
          <t>W03897</t>
        </is>
      </c>
      <c r="B3357" s="5" t="inlineStr">
        <is>
          <t>IT · Milan</t>
        </is>
      </c>
      <c r="C3357" s="5" t="inlineStr">
        <is>
          <t>IT</t>
        </is>
      </c>
      <c r="D3357" s="5" t="inlineStr">
        <is>
          <t>Milan</t>
        </is>
      </c>
      <c r="E3357" s="5" t="inlineStr">
        <is>
          <t>Customer Service</t>
        </is>
      </c>
      <c r="F3357" s="5" t="inlineStr">
        <is>
          <t>L4</t>
        </is>
      </c>
      <c r="G3357" s="5" t="inlineStr">
        <is>
          <t>Customer Service L4</t>
        </is>
      </c>
      <c r="H3357" s="5" t="inlineStr">
        <is>
          <t>M</t>
        </is>
      </c>
      <c r="I3357" s="5" t="inlineStr">
        <is>
          <t>Permanent</t>
        </is>
      </c>
      <c r="J3357" s="5" t="inlineStr">
        <is>
          <t>Hybrid</t>
        </is>
      </c>
      <c r="K3357" s="5" t="n">
        <v>1</v>
      </c>
      <c r="L3357" s="5" t="n">
        <v>40</v>
      </c>
      <c r="M3357" s="5" t="n">
        <v>2</v>
      </c>
      <c r="N3357" s="41" t="n">
        <v>51000</v>
      </c>
      <c r="O3357" s="41" t="n">
        <v>2060</v>
      </c>
      <c r="P3357" s="41" t="n">
        <v>0</v>
      </c>
      <c r="Q3357" s="41" t="n">
        <v>0</v>
      </c>
      <c r="R3357" s="41" t="n">
        <v>0</v>
      </c>
      <c r="S3357" s="28">
        <f>L3357*Settings!$C$7</f>
        <v/>
      </c>
      <c r="T3357" s="34">
        <f>O3357+P3357+Q3357+R3357</f>
        <v/>
      </c>
      <c r="U3357" s="34">
        <f>N3357+T3357</f>
        <v/>
      </c>
      <c r="V3357" s="33">
        <f>N3357/S3357</f>
        <v/>
      </c>
      <c r="W3357" s="33">
        <f>T3357/S3357</f>
        <v/>
      </c>
      <c r="X3357" s="33">
        <f>U3357/S3357</f>
        <v/>
      </c>
      <c r="Y3357" s="4">
        <f>IF(T3357&gt;0,1,0)</f>
        <v/>
      </c>
      <c r="Z3357" s="4">
        <f>INDEX('Job Evaluation'!$I$5:$I$40,MATCH(G3357,'Job Evaluation'!$A$5:$A$40,0))</f>
        <v/>
      </c>
      <c r="AA3357" s="4">
        <f>SUMPRODUCT(($C$2:$C$3444=C3357)*($X$2:$X$3444&lt;X3357))+SUMPRODUCT(($C$2:C3357=C3357)*($X$2:X3357=X3357))</f>
        <v/>
      </c>
      <c r="AB3357" s="4">
        <f>MIN(4,INT((AA3357-1)*4/COUNTIF($C$2:$C$3444,C3357))+1)</f>
        <v/>
      </c>
    </row>
    <row r="3358">
      <c r="A3358" s="5" t="inlineStr">
        <is>
          <t>W03898</t>
        </is>
      </c>
      <c r="B3358" s="5" t="inlineStr">
        <is>
          <t>IT · Milan</t>
        </is>
      </c>
      <c r="C3358" s="5" t="inlineStr">
        <is>
          <t>IT</t>
        </is>
      </c>
      <c r="D3358" s="5" t="inlineStr">
        <is>
          <t>Milan</t>
        </is>
      </c>
      <c r="E3358" s="5" t="inlineStr">
        <is>
          <t>Tech</t>
        </is>
      </c>
      <c r="F3358" s="5" t="inlineStr">
        <is>
          <t>L3</t>
        </is>
      </c>
      <c r="G3358" s="5" t="inlineStr">
        <is>
          <t>Tech L3</t>
        </is>
      </c>
      <c r="H3358" s="5" t="inlineStr">
        <is>
          <t>M</t>
        </is>
      </c>
      <c r="I3358" s="5" t="inlineStr">
        <is>
          <t>Permanent</t>
        </is>
      </c>
      <c r="J3358" s="5" t="inlineStr">
        <is>
          <t>Hybrid</t>
        </is>
      </c>
      <c r="K3358" s="5" t="n">
        <v>1</v>
      </c>
      <c r="L3358" s="5" t="n">
        <v>40</v>
      </c>
      <c r="M3358" s="5" t="n">
        <v>4</v>
      </c>
      <c r="N3358" s="41" t="n">
        <v>55250</v>
      </c>
      <c r="O3358" s="41" t="n">
        <v>3380</v>
      </c>
      <c r="P3358" s="41" t="n">
        <v>0</v>
      </c>
      <c r="Q3358" s="41" t="n">
        <v>0</v>
      </c>
      <c r="R3358" s="41" t="n">
        <v>0</v>
      </c>
      <c r="S3358" s="28">
        <f>L3358*Settings!$C$7</f>
        <v/>
      </c>
      <c r="T3358" s="34">
        <f>O3358+P3358+Q3358+R3358</f>
        <v/>
      </c>
      <c r="U3358" s="34">
        <f>N3358+T3358</f>
        <v/>
      </c>
      <c r="V3358" s="33">
        <f>N3358/S3358</f>
        <v/>
      </c>
      <c r="W3358" s="33">
        <f>T3358/S3358</f>
        <v/>
      </c>
      <c r="X3358" s="33">
        <f>U3358/S3358</f>
        <v/>
      </c>
      <c r="Y3358" s="4">
        <f>IF(T3358&gt;0,1,0)</f>
        <v/>
      </c>
      <c r="Z3358" s="4">
        <f>INDEX('Job Evaluation'!$I$5:$I$40,MATCH(G3358,'Job Evaluation'!$A$5:$A$40,0))</f>
        <v/>
      </c>
      <c r="AA3358" s="4">
        <f>SUMPRODUCT(($C$2:$C$3444=C3358)*($X$2:$X$3444&lt;X3358))+SUMPRODUCT(($C$2:C3358=C3358)*($X$2:X3358=X3358))</f>
        <v/>
      </c>
      <c r="AB3358" s="4">
        <f>MIN(4,INT((AA3358-1)*4/COUNTIF($C$2:$C$3444,C3358))+1)</f>
        <v/>
      </c>
    </row>
    <row r="3359">
      <c r="A3359" s="5" t="inlineStr">
        <is>
          <t>W03899</t>
        </is>
      </c>
      <c r="B3359" s="5" t="inlineStr">
        <is>
          <t>DE · Munich</t>
        </is>
      </c>
      <c r="C3359" s="5" t="inlineStr">
        <is>
          <t>DE</t>
        </is>
      </c>
      <c r="D3359" s="5" t="inlineStr">
        <is>
          <t>Munich</t>
        </is>
      </c>
      <c r="E3359" s="5" t="inlineStr">
        <is>
          <t>Sales</t>
        </is>
      </c>
      <c r="F3359" s="5" t="inlineStr">
        <is>
          <t>L2</t>
        </is>
      </c>
      <c r="G3359" s="5" t="inlineStr">
        <is>
          <t>Sales L2</t>
        </is>
      </c>
      <c r="H3359" s="5" t="inlineStr">
        <is>
          <t>F</t>
        </is>
      </c>
      <c r="I3359" s="5" t="inlineStr">
        <is>
          <t>Permanent</t>
        </is>
      </c>
      <c r="J3359" s="5" t="inlineStr">
        <is>
          <t>Hybrid</t>
        </is>
      </c>
      <c r="K3359" s="5" t="n">
        <v>1</v>
      </c>
      <c r="L3359" s="5" t="n">
        <v>40</v>
      </c>
      <c r="M3359" s="5" t="n">
        <v>3</v>
      </c>
      <c r="N3359" s="41" t="n">
        <v>49000</v>
      </c>
      <c r="O3359" s="41" t="n">
        <v>0</v>
      </c>
      <c r="P3359" s="41" t="n">
        <v>5700</v>
      </c>
      <c r="Q3359" s="41" t="n">
        <v>0</v>
      </c>
      <c r="R3359" s="41" t="n">
        <v>0</v>
      </c>
      <c r="S3359" s="28">
        <f>L3359*Settings!$C$7</f>
        <v/>
      </c>
      <c r="T3359" s="34">
        <f>O3359+P3359+Q3359+R3359</f>
        <v/>
      </c>
      <c r="U3359" s="34">
        <f>N3359+T3359</f>
        <v/>
      </c>
      <c r="V3359" s="33">
        <f>N3359/S3359</f>
        <v/>
      </c>
      <c r="W3359" s="33">
        <f>T3359/S3359</f>
        <v/>
      </c>
      <c r="X3359" s="33">
        <f>U3359/S3359</f>
        <v/>
      </c>
      <c r="Y3359" s="4">
        <f>IF(T3359&gt;0,1,0)</f>
        <v/>
      </c>
      <c r="Z3359" s="4">
        <f>INDEX('Job Evaluation'!$I$5:$I$40,MATCH(G3359,'Job Evaluation'!$A$5:$A$40,0))</f>
        <v/>
      </c>
      <c r="AA3359" s="4">
        <f>SUMPRODUCT(($C$2:$C$3444=C3359)*($X$2:$X$3444&lt;X3359))+SUMPRODUCT(($C$2:C3359=C3359)*($X$2:X3359=X3359))</f>
        <v/>
      </c>
      <c r="AB3359" s="4">
        <f>MIN(4,INT((AA3359-1)*4/COUNTIF($C$2:$C$3444,C3359))+1)</f>
        <v/>
      </c>
    </row>
    <row r="3360">
      <c r="A3360" s="5" t="inlineStr">
        <is>
          <t>W03900</t>
        </is>
      </c>
      <c r="B3360" s="5" t="inlineStr">
        <is>
          <t>DE · Munich</t>
        </is>
      </c>
      <c r="C3360" s="5" t="inlineStr">
        <is>
          <t>DE</t>
        </is>
      </c>
      <c r="D3360" s="5" t="inlineStr">
        <is>
          <t>Munich</t>
        </is>
      </c>
      <c r="E3360" s="5" t="inlineStr">
        <is>
          <t>Finance</t>
        </is>
      </c>
      <c r="F3360" s="5" t="inlineStr">
        <is>
          <t>L3</t>
        </is>
      </c>
      <c r="G3360" s="5" t="inlineStr">
        <is>
          <t>Finance L3</t>
        </is>
      </c>
      <c r="H3360" s="5" t="inlineStr">
        <is>
          <t>F</t>
        </is>
      </c>
      <c r="I3360" s="5" t="inlineStr">
        <is>
          <t>Permanent</t>
        </is>
      </c>
      <c r="J3360" s="5" t="inlineStr">
        <is>
          <t>Hybrid</t>
        </is>
      </c>
      <c r="K3360" s="5" t="n">
        <v>0.8</v>
      </c>
      <c r="L3360" s="5" t="n">
        <v>32</v>
      </c>
      <c r="M3360" s="5" t="n">
        <v>3</v>
      </c>
      <c r="N3360" s="41" t="n">
        <v>54440</v>
      </c>
      <c r="O3360" s="41" t="n">
        <v>2500</v>
      </c>
      <c r="P3360" s="41" t="n">
        <v>0</v>
      </c>
      <c r="Q3360" s="41" t="n">
        <v>0</v>
      </c>
      <c r="R3360" s="41" t="n">
        <v>0</v>
      </c>
      <c r="S3360" s="28">
        <f>L3360*Settings!$C$7</f>
        <v/>
      </c>
      <c r="T3360" s="34">
        <f>O3360+P3360+Q3360+R3360</f>
        <v/>
      </c>
      <c r="U3360" s="34">
        <f>N3360+T3360</f>
        <v/>
      </c>
      <c r="V3360" s="33">
        <f>N3360/S3360</f>
        <v/>
      </c>
      <c r="W3360" s="33">
        <f>T3360/S3360</f>
        <v/>
      </c>
      <c r="X3360" s="33">
        <f>U3360/S3360</f>
        <v/>
      </c>
      <c r="Y3360" s="4">
        <f>IF(T3360&gt;0,1,0)</f>
        <v/>
      </c>
      <c r="Z3360" s="4">
        <f>INDEX('Job Evaluation'!$I$5:$I$40,MATCH(G3360,'Job Evaluation'!$A$5:$A$40,0))</f>
        <v/>
      </c>
      <c r="AA3360" s="4">
        <f>SUMPRODUCT(($C$2:$C$3444=C3360)*($X$2:$X$3444&lt;X3360))+SUMPRODUCT(($C$2:C3360=C3360)*($X$2:X3360=X3360))</f>
        <v/>
      </c>
      <c r="AB3360" s="4">
        <f>MIN(4,INT((AA3360-1)*4/COUNTIF($C$2:$C$3444,C3360))+1)</f>
        <v/>
      </c>
    </row>
    <row r="3361">
      <c r="A3361" s="5" t="inlineStr">
        <is>
          <t>W03901</t>
        </is>
      </c>
      <c r="B3361" s="5" t="inlineStr">
        <is>
          <t>PL · Kraków</t>
        </is>
      </c>
      <c r="C3361" s="5" t="inlineStr">
        <is>
          <t>PL</t>
        </is>
      </c>
      <c r="D3361" s="5" t="inlineStr">
        <is>
          <t>Krakow</t>
        </is>
      </c>
      <c r="E3361" s="5" t="inlineStr">
        <is>
          <t>Customer Service</t>
        </is>
      </c>
      <c r="F3361" s="5" t="inlineStr">
        <is>
          <t>L1</t>
        </is>
      </c>
      <c r="G3361" s="5" t="inlineStr">
        <is>
          <t>Customer Service L1</t>
        </is>
      </c>
      <c r="H3361" s="5" t="inlineStr">
        <is>
          <t>M</t>
        </is>
      </c>
      <c r="I3361" s="5" t="inlineStr">
        <is>
          <t>Permanent</t>
        </is>
      </c>
      <c r="J3361" s="5" t="inlineStr">
        <is>
          <t>Onsite</t>
        </is>
      </c>
      <c r="K3361" s="5" t="n">
        <v>1</v>
      </c>
      <c r="L3361" s="5" t="n">
        <v>40</v>
      </c>
      <c r="M3361" s="5" t="n">
        <v>3</v>
      </c>
      <c r="N3361" s="41" t="n">
        <v>18450</v>
      </c>
      <c r="O3361" s="41" t="n">
        <v>0</v>
      </c>
      <c r="P3361" s="41" t="n">
        <v>0</v>
      </c>
      <c r="Q3361" s="41" t="n">
        <v>840</v>
      </c>
      <c r="R3361" s="41" t="n">
        <v>0</v>
      </c>
      <c r="S3361" s="28">
        <f>L3361*Settings!$C$7</f>
        <v/>
      </c>
      <c r="T3361" s="34">
        <f>O3361+P3361+Q3361+R3361</f>
        <v/>
      </c>
      <c r="U3361" s="34">
        <f>N3361+T3361</f>
        <v/>
      </c>
      <c r="V3361" s="33">
        <f>N3361/S3361</f>
        <v/>
      </c>
      <c r="W3361" s="33">
        <f>T3361/S3361</f>
        <v/>
      </c>
      <c r="X3361" s="33">
        <f>U3361/S3361</f>
        <v/>
      </c>
      <c r="Y3361" s="4">
        <f>IF(T3361&gt;0,1,0)</f>
        <v/>
      </c>
      <c r="Z3361" s="4">
        <f>INDEX('Job Evaluation'!$I$5:$I$40,MATCH(G3361,'Job Evaluation'!$A$5:$A$40,0))</f>
        <v/>
      </c>
      <c r="AA3361" s="4">
        <f>SUMPRODUCT(($C$2:$C$3444=C3361)*($X$2:$X$3444&lt;X3361))+SUMPRODUCT(($C$2:C3361=C3361)*($X$2:X3361=X3361))</f>
        <v/>
      </c>
      <c r="AB3361" s="4">
        <f>MIN(4,INT((AA3361-1)*4/COUNTIF($C$2:$C$3444,C3361))+1)</f>
        <v/>
      </c>
    </row>
    <row r="3362">
      <c r="A3362" s="5" t="inlineStr">
        <is>
          <t>W03902</t>
        </is>
      </c>
      <c r="B3362" s="5" t="inlineStr">
        <is>
          <t>IT · Milan</t>
        </is>
      </c>
      <c r="C3362" s="5" t="inlineStr">
        <is>
          <t>IT</t>
        </is>
      </c>
      <c r="D3362" s="5" t="inlineStr">
        <is>
          <t>Milan</t>
        </is>
      </c>
      <c r="E3362" s="5" t="inlineStr">
        <is>
          <t>Operations</t>
        </is>
      </c>
      <c r="F3362" s="5" t="inlineStr">
        <is>
          <t>L5</t>
        </is>
      </c>
      <c r="G3362" s="5" t="inlineStr">
        <is>
          <t>Operations L5</t>
        </is>
      </c>
      <c r="H3362" s="5" t="inlineStr">
        <is>
          <t>M</t>
        </is>
      </c>
      <c r="I3362" s="5" t="inlineStr">
        <is>
          <t>Permanent</t>
        </is>
      </c>
      <c r="J3362" s="5" t="inlineStr">
        <is>
          <t>Remote</t>
        </is>
      </c>
      <c r="K3362" s="5" t="n">
        <v>1</v>
      </c>
      <c r="L3362" s="5" t="n">
        <v>40</v>
      </c>
      <c r="M3362" s="5" t="n">
        <v>3</v>
      </c>
      <c r="N3362" s="41" t="n">
        <v>48600</v>
      </c>
      <c r="O3362" s="41" t="n">
        <v>6100</v>
      </c>
      <c r="P3362" s="41" t="n">
        <v>0</v>
      </c>
      <c r="Q3362" s="41" t="n">
        <v>0</v>
      </c>
      <c r="R3362" s="41" t="n">
        <v>6000</v>
      </c>
      <c r="S3362" s="28">
        <f>L3362*Settings!$C$7</f>
        <v/>
      </c>
      <c r="T3362" s="34">
        <f>O3362+P3362+Q3362+R3362</f>
        <v/>
      </c>
      <c r="U3362" s="34">
        <f>N3362+T3362</f>
        <v/>
      </c>
      <c r="V3362" s="33">
        <f>N3362/S3362</f>
        <v/>
      </c>
      <c r="W3362" s="33">
        <f>T3362/S3362</f>
        <v/>
      </c>
      <c r="X3362" s="33">
        <f>U3362/S3362</f>
        <v/>
      </c>
      <c r="Y3362" s="4">
        <f>IF(T3362&gt;0,1,0)</f>
        <v/>
      </c>
      <c r="Z3362" s="4">
        <f>INDEX('Job Evaluation'!$I$5:$I$40,MATCH(G3362,'Job Evaluation'!$A$5:$A$40,0))</f>
        <v/>
      </c>
      <c r="AA3362" s="4">
        <f>SUMPRODUCT(($C$2:$C$3444=C3362)*($X$2:$X$3444&lt;X3362))+SUMPRODUCT(($C$2:C3362=C3362)*($X$2:X3362=X3362))</f>
        <v/>
      </c>
      <c r="AB3362" s="4">
        <f>MIN(4,INT((AA3362-1)*4/COUNTIF($C$2:$C$3444,C3362))+1)</f>
        <v/>
      </c>
    </row>
    <row r="3363">
      <c r="A3363" s="5" t="inlineStr">
        <is>
          <t>W03904</t>
        </is>
      </c>
      <c r="B3363" s="5" t="inlineStr">
        <is>
          <t>PL · Kraków</t>
        </is>
      </c>
      <c r="C3363" s="5" t="inlineStr">
        <is>
          <t>PL</t>
        </is>
      </c>
      <c r="D3363" s="5" t="inlineStr">
        <is>
          <t>Krakow</t>
        </is>
      </c>
      <c r="E3363" s="5" t="inlineStr">
        <is>
          <t>Tech</t>
        </is>
      </c>
      <c r="F3363" s="5" t="inlineStr">
        <is>
          <t>L3</t>
        </is>
      </c>
      <c r="G3363" s="5" t="inlineStr">
        <is>
          <t>Tech L3</t>
        </is>
      </c>
      <c r="H3363" s="5" t="inlineStr">
        <is>
          <t>F</t>
        </is>
      </c>
      <c r="I3363" s="5" t="inlineStr">
        <is>
          <t>Permanent</t>
        </is>
      </c>
      <c r="J3363" s="5" t="inlineStr">
        <is>
          <t>Onsite</t>
        </is>
      </c>
      <c r="K3363" s="5" t="n">
        <v>1</v>
      </c>
      <c r="L3363" s="5" t="n">
        <v>40</v>
      </c>
      <c r="M3363" s="5" t="n">
        <v>3</v>
      </c>
      <c r="N3363" s="41" t="n">
        <v>38450</v>
      </c>
      <c r="O3363" s="41" t="n">
        <v>1840</v>
      </c>
      <c r="P3363" s="41" t="n">
        <v>0</v>
      </c>
      <c r="Q3363" s="41" t="n">
        <v>0</v>
      </c>
      <c r="R3363" s="41" t="n">
        <v>0</v>
      </c>
      <c r="S3363" s="28">
        <f>L3363*Settings!$C$7</f>
        <v/>
      </c>
      <c r="T3363" s="34">
        <f>O3363+P3363+Q3363+R3363</f>
        <v/>
      </c>
      <c r="U3363" s="34">
        <f>N3363+T3363</f>
        <v/>
      </c>
      <c r="V3363" s="33">
        <f>N3363/S3363</f>
        <v/>
      </c>
      <c r="W3363" s="33">
        <f>T3363/S3363</f>
        <v/>
      </c>
      <c r="X3363" s="33">
        <f>U3363/S3363</f>
        <v/>
      </c>
      <c r="Y3363" s="4">
        <f>IF(T3363&gt;0,1,0)</f>
        <v/>
      </c>
      <c r="Z3363" s="4">
        <f>INDEX('Job Evaluation'!$I$5:$I$40,MATCH(G3363,'Job Evaluation'!$A$5:$A$40,0))</f>
        <v/>
      </c>
      <c r="AA3363" s="4">
        <f>SUMPRODUCT(($C$2:$C$3444=C3363)*($X$2:$X$3444&lt;X3363))+SUMPRODUCT(($C$2:C3363=C3363)*($X$2:X3363=X3363))</f>
        <v/>
      </c>
      <c r="AB3363" s="4">
        <f>MIN(4,INT((AA3363-1)*4/COUNTIF($C$2:$C$3444,C3363))+1)</f>
        <v/>
      </c>
    </row>
    <row r="3364">
      <c r="A3364" s="5" t="inlineStr">
        <is>
          <t>W03905</t>
        </is>
      </c>
      <c r="B3364" s="5" t="inlineStr">
        <is>
          <t>PL · Kraków</t>
        </is>
      </c>
      <c r="C3364" s="5" t="inlineStr">
        <is>
          <t>PL</t>
        </is>
      </c>
      <c r="D3364" s="5" t="inlineStr">
        <is>
          <t>Krakow</t>
        </is>
      </c>
      <c r="E3364" s="5" t="inlineStr">
        <is>
          <t>Sales</t>
        </is>
      </c>
      <c r="F3364" s="5" t="inlineStr">
        <is>
          <t>L4</t>
        </is>
      </c>
      <c r="G3364" s="5" t="inlineStr">
        <is>
          <t>Sales L4</t>
        </is>
      </c>
      <c r="H3364" s="5" t="inlineStr">
        <is>
          <t>F</t>
        </is>
      </c>
      <c r="I3364" s="5" t="inlineStr">
        <is>
          <t>Permanent</t>
        </is>
      </c>
      <c r="J3364" s="5" t="inlineStr">
        <is>
          <t>Hybrid</t>
        </is>
      </c>
      <c r="K3364" s="5" t="n">
        <v>1</v>
      </c>
      <c r="L3364" s="5" t="n">
        <v>40</v>
      </c>
      <c r="M3364" s="5" t="n">
        <v>3</v>
      </c>
      <c r="N3364" s="41" t="n">
        <v>44500</v>
      </c>
      <c r="O3364" s="41" t="n">
        <v>3460</v>
      </c>
      <c r="P3364" s="41" t="n">
        <v>7170</v>
      </c>
      <c r="Q3364" s="41" t="n">
        <v>0</v>
      </c>
      <c r="R3364" s="41" t="n">
        <v>0</v>
      </c>
      <c r="S3364" s="28">
        <f>L3364*Settings!$C$7</f>
        <v/>
      </c>
      <c r="T3364" s="34">
        <f>O3364+P3364+Q3364+R3364</f>
        <v/>
      </c>
      <c r="U3364" s="34">
        <f>N3364+T3364</f>
        <v/>
      </c>
      <c r="V3364" s="33">
        <f>N3364/S3364</f>
        <v/>
      </c>
      <c r="W3364" s="33">
        <f>T3364/S3364</f>
        <v/>
      </c>
      <c r="X3364" s="33">
        <f>U3364/S3364</f>
        <v/>
      </c>
      <c r="Y3364" s="4">
        <f>IF(T3364&gt;0,1,0)</f>
        <v/>
      </c>
      <c r="Z3364" s="4">
        <f>INDEX('Job Evaluation'!$I$5:$I$40,MATCH(G3364,'Job Evaluation'!$A$5:$A$40,0))</f>
        <v/>
      </c>
      <c r="AA3364" s="4">
        <f>SUMPRODUCT(($C$2:$C$3444=C3364)*($X$2:$X$3444&lt;X3364))+SUMPRODUCT(($C$2:C3364=C3364)*($X$2:X3364=X3364))</f>
        <v/>
      </c>
      <c r="AB3364" s="4">
        <f>MIN(4,INT((AA3364-1)*4/COUNTIF($C$2:$C$3444,C3364))+1)</f>
        <v/>
      </c>
    </row>
    <row r="3365">
      <c r="A3365" s="5" t="inlineStr">
        <is>
          <t>W03906</t>
        </is>
      </c>
      <c r="B3365" s="5" t="inlineStr">
        <is>
          <t>DE · Munich</t>
        </is>
      </c>
      <c r="C3365" s="5" t="inlineStr">
        <is>
          <t>DE</t>
        </is>
      </c>
      <c r="D3365" s="5" t="inlineStr">
        <is>
          <t>Munich</t>
        </is>
      </c>
      <c r="E3365" s="5" t="inlineStr">
        <is>
          <t>Finance</t>
        </is>
      </c>
      <c r="F3365" s="5" t="inlineStr">
        <is>
          <t>L2</t>
        </is>
      </c>
      <c r="G3365" s="5" t="inlineStr">
        <is>
          <t>Finance L2</t>
        </is>
      </c>
      <c r="H3365" s="5" t="inlineStr">
        <is>
          <t>M</t>
        </is>
      </c>
      <c r="I3365" s="5" t="inlineStr">
        <is>
          <t>Fixed-term</t>
        </is>
      </c>
      <c r="J3365" s="5" t="inlineStr">
        <is>
          <t>Hybrid</t>
        </is>
      </c>
      <c r="K3365" s="5" t="n">
        <v>1</v>
      </c>
      <c r="L3365" s="5" t="n">
        <v>40</v>
      </c>
      <c r="M3365" s="5" t="n">
        <v>3</v>
      </c>
      <c r="N3365" s="41" t="n">
        <v>60550</v>
      </c>
      <c r="O3365" s="41" t="n">
        <v>0</v>
      </c>
      <c r="P3365" s="41" t="n">
        <v>0</v>
      </c>
      <c r="Q3365" s="41" t="n">
        <v>0</v>
      </c>
      <c r="R3365" s="41" t="n">
        <v>0</v>
      </c>
      <c r="S3365" s="28">
        <f>L3365*Settings!$C$7</f>
        <v/>
      </c>
      <c r="T3365" s="34">
        <f>O3365+P3365+Q3365+R3365</f>
        <v/>
      </c>
      <c r="U3365" s="34">
        <f>N3365+T3365</f>
        <v/>
      </c>
      <c r="V3365" s="33">
        <f>N3365/S3365</f>
        <v/>
      </c>
      <c r="W3365" s="33">
        <f>T3365/S3365</f>
        <v/>
      </c>
      <c r="X3365" s="33">
        <f>U3365/S3365</f>
        <v/>
      </c>
      <c r="Y3365" s="4">
        <f>IF(T3365&gt;0,1,0)</f>
        <v/>
      </c>
      <c r="Z3365" s="4">
        <f>INDEX('Job Evaluation'!$I$5:$I$40,MATCH(G3365,'Job Evaluation'!$A$5:$A$40,0))</f>
        <v/>
      </c>
      <c r="AA3365" s="4">
        <f>SUMPRODUCT(($C$2:$C$3444=C3365)*($X$2:$X$3444&lt;X3365))+SUMPRODUCT(($C$2:C3365=C3365)*($X$2:X3365=X3365))</f>
        <v/>
      </c>
      <c r="AB3365" s="4">
        <f>MIN(4,INT((AA3365-1)*4/COUNTIF($C$2:$C$3444,C3365))+1)</f>
        <v/>
      </c>
    </row>
    <row r="3366">
      <c r="A3366" s="5" t="inlineStr">
        <is>
          <t>W03907</t>
        </is>
      </c>
      <c r="B3366" s="5" t="inlineStr">
        <is>
          <t>ES · Barcelona</t>
        </is>
      </c>
      <c r="C3366" s="5" t="inlineStr">
        <is>
          <t>ES</t>
        </is>
      </c>
      <c r="D3366" s="5" t="inlineStr">
        <is>
          <t>Barcelona</t>
        </is>
      </c>
      <c r="E3366" s="5" t="inlineStr">
        <is>
          <t>Tech</t>
        </is>
      </c>
      <c r="F3366" s="5" t="inlineStr">
        <is>
          <t>L2</t>
        </is>
      </c>
      <c r="G3366" s="5" t="inlineStr">
        <is>
          <t>Tech L2</t>
        </is>
      </c>
      <c r="H3366" s="5" t="inlineStr">
        <is>
          <t>M</t>
        </is>
      </c>
      <c r="I3366" s="5" t="inlineStr">
        <is>
          <t>Permanent</t>
        </is>
      </c>
      <c r="J3366" s="5" t="inlineStr">
        <is>
          <t>Onsite</t>
        </is>
      </c>
      <c r="K3366" s="5" t="n">
        <v>1</v>
      </c>
      <c r="L3366" s="5" t="n">
        <v>40</v>
      </c>
      <c r="M3366" s="5" t="n">
        <v>3</v>
      </c>
      <c r="N3366" s="41" t="n">
        <v>39000</v>
      </c>
      <c r="O3366" s="41" t="n">
        <v>0</v>
      </c>
      <c r="P3366" s="41" t="n">
        <v>0</v>
      </c>
      <c r="Q3366" s="41" t="n">
        <v>0</v>
      </c>
      <c r="R3366" s="41" t="n">
        <v>0</v>
      </c>
      <c r="S3366" s="28">
        <f>L3366*Settings!$C$7</f>
        <v/>
      </c>
      <c r="T3366" s="34">
        <f>O3366+P3366+Q3366+R3366</f>
        <v/>
      </c>
      <c r="U3366" s="34">
        <f>N3366+T3366</f>
        <v/>
      </c>
      <c r="V3366" s="33">
        <f>N3366/S3366</f>
        <v/>
      </c>
      <c r="W3366" s="33">
        <f>T3366/S3366</f>
        <v/>
      </c>
      <c r="X3366" s="33">
        <f>U3366/S3366</f>
        <v/>
      </c>
      <c r="Y3366" s="4">
        <f>IF(T3366&gt;0,1,0)</f>
        <v/>
      </c>
      <c r="Z3366" s="4">
        <f>INDEX('Job Evaluation'!$I$5:$I$40,MATCH(G3366,'Job Evaluation'!$A$5:$A$40,0))</f>
        <v/>
      </c>
      <c r="AA3366" s="4">
        <f>SUMPRODUCT(($C$2:$C$3444=C3366)*($X$2:$X$3444&lt;X3366))+SUMPRODUCT(($C$2:C3366=C3366)*($X$2:X3366=X3366))</f>
        <v/>
      </c>
      <c r="AB3366" s="4">
        <f>MIN(4,INT((AA3366-1)*4/COUNTIF($C$2:$C$3444,C3366))+1)</f>
        <v/>
      </c>
    </row>
    <row r="3367">
      <c r="A3367" s="5" t="inlineStr">
        <is>
          <t>W03909</t>
        </is>
      </c>
      <c r="B3367" s="5" t="inlineStr">
        <is>
          <t>IT · Milan</t>
        </is>
      </c>
      <c r="C3367" s="5" t="inlineStr">
        <is>
          <t>IT</t>
        </is>
      </c>
      <c r="D3367" s="5" t="inlineStr">
        <is>
          <t>Milan</t>
        </is>
      </c>
      <c r="E3367" s="5" t="inlineStr">
        <is>
          <t>Tech</t>
        </is>
      </c>
      <c r="F3367" s="5" t="inlineStr">
        <is>
          <t>L2</t>
        </is>
      </c>
      <c r="G3367" s="5" t="inlineStr">
        <is>
          <t>Tech L2</t>
        </is>
      </c>
      <c r="H3367" s="5" t="inlineStr">
        <is>
          <t>M</t>
        </is>
      </c>
      <c r="I3367" s="5" t="inlineStr">
        <is>
          <t>Permanent</t>
        </is>
      </c>
      <c r="J3367" s="5" t="inlineStr">
        <is>
          <t>Hybrid</t>
        </is>
      </c>
      <c r="K3367" s="5" t="n">
        <v>1</v>
      </c>
      <c r="L3367" s="5" t="n">
        <v>40</v>
      </c>
      <c r="M3367" s="5" t="n">
        <v>3</v>
      </c>
      <c r="N3367" s="41" t="n">
        <v>48850</v>
      </c>
      <c r="O3367" s="41" t="n">
        <v>0</v>
      </c>
      <c r="P3367" s="41" t="n">
        <v>0</v>
      </c>
      <c r="Q3367" s="41" t="n">
        <v>0</v>
      </c>
      <c r="R3367" s="41" t="n">
        <v>0</v>
      </c>
      <c r="S3367" s="28">
        <f>L3367*Settings!$C$7</f>
        <v/>
      </c>
      <c r="T3367" s="34">
        <f>O3367+P3367+Q3367+R3367</f>
        <v/>
      </c>
      <c r="U3367" s="34">
        <f>N3367+T3367</f>
        <v/>
      </c>
      <c r="V3367" s="33">
        <f>N3367/S3367</f>
        <v/>
      </c>
      <c r="W3367" s="33">
        <f>T3367/S3367</f>
        <v/>
      </c>
      <c r="X3367" s="33">
        <f>U3367/S3367</f>
        <v/>
      </c>
      <c r="Y3367" s="4">
        <f>IF(T3367&gt;0,1,0)</f>
        <v/>
      </c>
      <c r="Z3367" s="4">
        <f>INDEX('Job Evaluation'!$I$5:$I$40,MATCH(G3367,'Job Evaluation'!$A$5:$A$40,0))</f>
        <v/>
      </c>
      <c r="AA3367" s="4">
        <f>SUMPRODUCT(($C$2:$C$3444=C3367)*($X$2:$X$3444&lt;X3367))+SUMPRODUCT(($C$2:C3367=C3367)*($X$2:X3367=X3367))</f>
        <v/>
      </c>
      <c r="AB3367" s="4">
        <f>MIN(4,INT((AA3367-1)*4/COUNTIF($C$2:$C$3444,C3367))+1)</f>
        <v/>
      </c>
    </row>
    <row r="3368">
      <c r="A3368" s="5" t="inlineStr">
        <is>
          <t>W03910</t>
        </is>
      </c>
      <c r="B3368" s="5" t="inlineStr">
        <is>
          <t>IT · Milan</t>
        </is>
      </c>
      <c r="C3368" s="5" t="inlineStr">
        <is>
          <t>IT</t>
        </is>
      </c>
      <c r="D3368" s="5" t="inlineStr">
        <is>
          <t>Milan</t>
        </is>
      </c>
      <c r="E3368" s="5" t="inlineStr">
        <is>
          <t>Sales</t>
        </is>
      </c>
      <c r="F3368" s="5" t="inlineStr">
        <is>
          <t>L1</t>
        </is>
      </c>
      <c r="G3368" s="5" t="inlineStr">
        <is>
          <t>Sales L1</t>
        </is>
      </c>
      <c r="H3368" s="5" t="inlineStr">
        <is>
          <t>M</t>
        </is>
      </c>
      <c r="I3368" s="5" t="inlineStr">
        <is>
          <t>Permanent</t>
        </is>
      </c>
      <c r="J3368" s="5" t="inlineStr">
        <is>
          <t>Hybrid</t>
        </is>
      </c>
      <c r="K3368" s="5" t="n">
        <v>0.8</v>
      </c>
      <c r="L3368" s="5" t="n">
        <v>32</v>
      </c>
      <c r="M3368" s="5" t="n">
        <v>5</v>
      </c>
      <c r="N3368" s="41" t="n">
        <v>22680</v>
      </c>
      <c r="O3368" s="41" t="n">
        <v>0</v>
      </c>
      <c r="P3368" s="41" t="n">
        <v>3490</v>
      </c>
      <c r="Q3368" s="41" t="n">
        <v>0</v>
      </c>
      <c r="R3368" s="41" t="n">
        <v>0</v>
      </c>
      <c r="S3368" s="28">
        <f>L3368*Settings!$C$7</f>
        <v/>
      </c>
      <c r="T3368" s="34">
        <f>O3368+P3368+Q3368+R3368</f>
        <v/>
      </c>
      <c r="U3368" s="34">
        <f>N3368+T3368</f>
        <v/>
      </c>
      <c r="V3368" s="33">
        <f>N3368/S3368</f>
        <v/>
      </c>
      <c r="W3368" s="33">
        <f>T3368/S3368</f>
        <v/>
      </c>
      <c r="X3368" s="33">
        <f>U3368/S3368</f>
        <v/>
      </c>
      <c r="Y3368" s="4">
        <f>IF(T3368&gt;0,1,0)</f>
        <v/>
      </c>
      <c r="Z3368" s="4">
        <f>INDEX('Job Evaluation'!$I$5:$I$40,MATCH(G3368,'Job Evaluation'!$A$5:$A$40,0))</f>
        <v/>
      </c>
      <c r="AA3368" s="4">
        <f>SUMPRODUCT(($C$2:$C$3444=C3368)*($X$2:$X$3444&lt;X3368))+SUMPRODUCT(($C$2:C3368=C3368)*($X$2:X3368=X3368))</f>
        <v/>
      </c>
      <c r="AB3368" s="4">
        <f>MIN(4,INT((AA3368-1)*4/COUNTIF($C$2:$C$3444,C3368))+1)</f>
        <v/>
      </c>
    </row>
    <row r="3369">
      <c r="A3369" s="5" t="inlineStr">
        <is>
          <t>W03911</t>
        </is>
      </c>
      <c r="B3369" s="5" t="inlineStr">
        <is>
          <t>ES · Barcelona</t>
        </is>
      </c>
      <c r="C3369" s="5" t="inlineStr">
        <is>
          <t>ES</t>
        </is>
      </c>
      <c r="D3369" s="5" t="inlineStr">
        <is>
          <t>Barcelona</t>
        </is>
      </c>
      <c r="E3369" s="5" t="inlineStr">
        <is>
          <t>Operations</t>
        </is>
      </c>
      <c r="F3369" s="5" t="inlineStr">
        <is>
          <t>L4</t>
        </is>
      </c>
      <c r="G3369" s="5" t="inlineStr">
        <is>
          <t>Operations L4</t>
        </is>
      </c>
      <c r="H3369" s="5" t="inlineStr">
        <is>
          <t>F</t>
        </is>
      </c>
      <c r="I3369" s="5" t="inlineStr">
        <is>
          <t>Permanent</t>
        </is>
      </c>
      <c r="J3369" s="5" t="inlineStr">
        <is>
          <t>Hybrid</t>
        </is>
      </c>
      <c r="K3369" s="5" t="n">
        <v>1</v>
      </c>
      <c r="L3369" s="5" t="n">
        <v>40</v>
      </c>
      <c r="M3369" s="5" t="n">
        <v>3</v>
      </c>
      <c r="N3369" s="41" t="n">
        <v>50350</v>
      </c>
      <c r="O3369" s="41" t="n">
        <v>4240</v>
      </c>
      <c r="P3369" s="41" t="n">
        <v>0</v>
      </c>
      <c r="Q3369" s="41" t="n">
        <v>0</v>
      </c>
      <c r="R3369" s="41" t="n">
        <v>0</v>
      </c>
      <c r="S3369" s="28">
        <f>L3369*Settings!$C$7</f>
        <v/>
      </c>
      <c r="T3369" s="34">
        <f>O3369+P3369+Q3369+R3369</f>
        <v/>
      </c>
      <c r="U3369" s="34">
        <f>N3369+T3369</f>
        <v/>
      </c>
      <c r="V3369" s="33">
        <f>N3369/S3369</f>
        <v/>
      </c>
      <c r="W3369" s="33">
        <f>T3369/S3369</f>
        <v/>
      </c>
      <c r="X3369" s="33">
        <f>U3369/S3369</f>
        <v/>
      </c>
      <c r="Y3369" s="4">
        <f>IF(T3369&gt;0,1,0)</f>
        <v/>
      </c>
      <c r="Z3369" s="4">
        <f>INDEX('Job Evaluation'!$I$5:$I$40,MATCH(G3369,'Job Evaluation'!$A$5:$A$40,0))</f>
        <v/>
      </c>
      <c r="AA3369" s="4">
        <f>SUMPRODUCT(($C$2:$C$3444=C3369)*($X$2:$X$3444&lt;X3369))+SUMPRODUCT(($C$2:C3369=C3369)*($X$2:X3369=X3369))</f>
        <v/>
      </c>
      <c r="AB3369" s="4">
        <f>MIN(4,INT((AA3369-1)*4/COUNTIF($C$2:$C$3444,C3369))+1)</f>
        <v/>
      </c>
    </row>
    <row r="3370">
      <c r="A3370" s="5" t="inlineStr">
        <is>
          <t>W03912</t>
        </is>
      </c>
      <c r="B3370" s="5" t="inlineStr">
        <is>
          <t>PL · Kraków</t>
        </is>
      </c>
      <c r="C3370" s="5" t="inlineStr">
        <is>
          <t>PL</t>
        </is>
      </c>
      <c r="D3370" s="5" t="inlineStr">
        <is>
          <t>Krakow</t>
        </is>
      </c>
      <c r="E3370" s="5" t="inlineStr">
        <is>
          <t>Tech</t>
        </is>
      </c>
      <c r="F3370" s="5" t="inlineStr">
        <is>
          <t>L2</t>
        </is>
      </c>
      <c r="G3370" s="5" t="inlineStr">
        <is>
          <t>Tech L2</t>
        </is>
      </c>
      <c r="H3370" s="5" t="inlineStr">
        <is>
          <t>M</t>
        </is>
      </c>
      <c r="I3370" s="5" t="inlineStr">
        <is>
          <t>Fixed-term</t>
        </is>
      </c>
      <c r="J3370" s="5" t="inlineStr">
        <is>
          <t>Hybrid</t>
        </is>
      </c>
      <c r="K3370" s="5" t="n">
        <v>1</v>
      </c>
      <c r="L3370" s="5" t="n">
        <v>40</v>
      </c>
      <c r="M3370" s="5" t="n">
        <v>3</v>
      </c>
      <c r="N3370" s="41" t="n">
        <v>31850</v>
      </c>
      <c r="O3370" s="41" t="n">
        <v>0</v>
      </c>
      <c r="P3370" s="41" t="n">
        <v>0</v>
      </c>
      <c r="Q3370" s="41" t="n">
        <v>0</v>
      </c>
      <c r="R3370" s="41" t="n">
        <v>0</v>
      </c>
      <c r="S3370" s="28">
        <f>L3370*Settings!$C$7</f>
        <v/>
      </c>
      <c r="T3370" s="34">
        <f>O3370+P3370+Q3370+R3370</f>
        <v/>
      </c>
      <c r="U3370" s="34">
        <f>N3370+T3370</f>
        <v/>
      </c>
      <c r="V3370" s="33">
        <f>N3370/S3370</f>
        <v/>
      </c>
      <c r="W3370" s="33">
        <f>T3370/S3370</f>
        <v/>
      </c>
      <c r="X3370" s="33">
        <f>U3370/S3370</f>
        <v/>
      </c>
      <c r="Y3370" s="4">
        <f>IF(T3370&gt;0,1,0)</f>
        <v/>
      </c>
      <c r="Z3370" s="4">
        <f>INDEX('Job Evaluation'!$I$5:$I$40,MATCH(G3370,'Job Evaluation'!$A$5:$A$40,0))</f>
        <v/>
      </c>
      <c r="AA3370" s="4">
        <f>SUMPRODUCT(($C$2:$C$3444=C3370)*($X$2:$X$3444&lt;X3370))+SUMPRODUCT(($C$2:C3370=C3370)*($X$2:X3370=X3370))</f>
        <v/>
      </c>
      <c r="AB3370" s="4">
        <f>MIN(4,INT((AA3370-1)*4/COUNTIF($C$2:$C$3444,C3370))+1)</f>
        <v/>
      </c>
    </row>
    <row r="3371">
      <c r="A3371" s="5" t="inlineStr">
        <is>
          <t>W03913</t>
        </is>
      </c>
      <c r="B3371" s="5" t="inlineStr">
        <is>
          <t>IT · Milan</t>
        </is>
      </c>
      <c r="C3371" s="5" t="inlineStr">
        <is>
          <t>IT</t>
        </is>
      </c>
      <c r="D3371" s="5" t="inlineStr">
        <is>
          <t>Milan</t>
        </is>
      </c>
      <c r="E3371" s="5" t="inlineStr">
        <is>
          <t>Sales</t>
        </is>
      </c>
      <c r="F3371" s="5" t="inlineStr">
        <is>
          <t>L3</t>
        </is>
      </c>
      <c r="G3371" s="5" t="inlineStr">
        <is>
          <t>Sales L3</t>
        </is>
      </c>
      <c r="H3371" s="5" t="inlineStr">
        <is>
          <t>M</t>
        </is>
      </c>
      <c r="I3371" s="5" t="inlineStr">
        <is>
          <t>Permanent</t>
        </is>
      </c>
      <c r="J3371" s="5" t="inlineStr">
        <is>
          <t>Remote</t>
        </is>
      </c>
      <c r="K3371" s="5" t="n">
        <v>1</v>
      </c>
      <c r="L3371" s="5" t="n">
        <v>40</v>
      </c>
      <c r="M3371" s="5" t="n">
        <v>3</v>
      </c>
      <c r="N3371" s="41" t="n">
        <v>47550</v>
      </c>
      <c r="O3371" s="41" t="n">
        <v>2270</v>
      </c>
      <c r="P3371" s="41" t="n">
        <v>8460</v>
      </c>
      <c r="Q3371" s="41" t="n">
        <v>0</v>
      </c>
      <c r="R3371" s="41" t="n">
        <v>0</v>
      </c>
      <c r="S3371" s="28">
        <f>L3371*Settings!$C$7</f>
        <v/>
      </c>
      <c r="T3371" s="34">
        <f>O3371+P3371+Q3371+R3371</f>
        <v/>
      </c>
      <c r="U3371" s="34">
        <f>N3371+T3371</f>
        <v/>
      </c>
      <c r="V3371" s="33">
        <f>N3371/S3371</f>
        <v/>
      </c>
      <c r="W3371" s="33">
        <f>T3371/S3371</f>
        <v/>
      </c>
      <c r="X3371" s="33">
        <f>U3371/S3371</f>
        <v/>
      </c>
      <c r="Y3371" s="4">
        <f>IF(T3371&gt;0,1,0)</f>
        <v/>
      </c>
      <c r="Z3371" s="4">
        <f>INDEX('Job Evaluation'!$I$5:$I$40,MATCH(G3371,'Job Evaluation'!$A$5:$A$40,0))</f>
        <v/>
      </c>
      <c r="AA3371" s="4">
        <f>SUMPRODUCT(($C$2:$C$3444=C3371)*($X$2:$X$3444&lt;X3371))+SUMPRODUCT(($C$2:C3371=C3371)*($X$2:X3371=X3371))</f>
        <v/>
      </c>
      <c r="AB3371" s="4">
        <f>MIN(4,INT((AA3371-1)*4/COUNTIF($C$2:$C$3444,C3371))+1)</f>
        <v/>
      </c>
    </row>
    <row r="3372">
      <c r="A3372" s="5" t="inlineStr">
        <is>
          <t>W03914</t>
        </is>
      </c>
      <c r="B3372" s="5" t="inlineStr">
        <is>
          <t>DE · Munich</t>
        </is>
      </c>
      <c r="C3372" s="5" t="inlineStr">
        <is>
          <t>DE</t>
        </is>
      </c>
      <c r="D3372" s="5" t="inlineStr">
        <is>
          <t>Munich</t>
        </is>
      </c>
      <c r="E3372" s="5" t="inlineStr">
        <is>
          <t>Tech</t>
        </is>
      </c>
      <c r="F3372" s="5" t="inlineStr">
        <is>
          <t>L1</t>
        </is>
      </c>
      <c r="G3372" s="5" t="inlineStr">
        <is>
          <t>Tech L1</t>
        </is>
      </c>
      <c r="H3372" s="5" t="inlineStr">
        <is>
          <t>M</t>
        </is>
      </c>
      <c r="I3372" s="5" t="inlineStr">
        <is>
          <t>Fixed-term</t>
        </is>
      </c>
      <c r="J3372" s="5" t="inlineStr">
        <is>
          <t>Remote</t>
        </is>
      </c>
      <c r="K3372" s="5" t="n">
        <v>1</v>
      </c>
      <c r="L3372" s="5" t="n">
        <v>40</v>
      </c>
      <c r="M3372" s="5" t="n">
        <v>3</v>
      </c>
      <c r="N3372" s="41" t="n">
        <v>39850</v>
      </c>
      <c r="O3372" s="41" t="n">
        <v>0</v>
      </c>
      <c r="P3372" s="41" t="n">
        <v>0</v>
      </c>
      <c r="Q3372" s="41" t="n">
        <v>0</v>
      </c>
      <c r="R3372" s="41" t="n">
        <v>0</v>
      </c>
      <c r="S3372" s="28">
        <f>L3372*Settings!$C$7</f>
        <v/>
      </c>
      <c r="T3372" s="34">
        <f>O3372+P3372+Q3372+R3372</f>
        <v/>
      </c>
      <c r="U3372" s="34">
        <f>N3372+T3372</f>
        <v/>
      </c>
      <c r="V3372" s="33">
        <f>N3372/S3372</f>
        <v/>
      </c>
      <c r="W3372" s="33">
        <f>T3372/S3372</f>
        <v/>
      </c>
      <c r="X3372" s="33">
        <f>U3372/S3372</f>
        <v/>
      </c>
      <c r="Y3372" s="4">
        <f>IF(T3372&gt;0,1,0)</f>
        <v/>
      </c>
      <c r="Z3372" s="4">
        <f>INDEX('Job Evaluation'!$I$5:$I$40,MATCH(G3372,'Job Evaluation'!$A$5:$A$40,0))</f>
        <v/>
      </c>
      <c r="AA3372" s="4">
        <f>SUMPRODUCT(($C$2:$C$3444=C3372)*($X$2:$X$3444&lt;X3372))+SUMPRODUCT(($C$2:C3372=C3372)*($X$2:X3372=X3372))</f>
        <v/>
      </c>
      <c r="AB3372" s="4">
        <f>MIN(4,INT((AA3372-1)*4/COUNTIF($C$2:$C$3444,C3372))+1)</f>
        <v/>
      </c>
    </row>
    <row r="3373">
      <c r="A3373" s="5" t="inlineStr">
        <is>
          <t>W03915</t>
        </is>
      </c>
      <c r="B3373" s="5" t="inlineStr">
        <is>
          <t>PL · Kraków</t>
        </is>
      </c>
      <c r="C3373" s="5" t="inlineStr">
        <is>
          <t>PL</t>
        </is>
      </c>
      <c r="D3373" s="5" t="inlineStr">
        <is>
          <t>Krakow</t>
        </is>
      </c>
      <c r="E3373" s="5" t="inlineStr">
        <is>
          <t>Operations</t>
        </is>
      </c>
      <c r="F3373" s="5" t="inlineStr">
        <is>
          <t>L5</t>
        </is>
      </c>
      <c r="G3373" s="5" t="inlineStr">
        <is>
          <t>Operations L5</t>
        </is>
      </c>
      <c r="H3373" s="5" t="inlineStr">
        <is>
          <t>F</t>
        </is>
      </c>
      <c r="I3373" s="5" t="inlineStr">
        <is>
          <t>Permanent</t>
        </is>
      </c>
      <c r="J3373" s="5" t="inlineStr">
        <is>
          <t>Hybrid</t>
        </is>
      </c>
      <c r="K3373" s="5" t="n">
        <v>1</v>
      </c>
      <c r="L3373" s="5" t="n">
        <v>40</v>
      </c>
      <c r="M3373" s="5" t="n">
        <v>4</v>
      </c>
      <c r="N3373" s="41" t="n">
        <v>61050</v>
      </c>
      <c r="O3373" s="41" t="n">
        <v>9400</v>
      </c>
      <c r="P3373" s="41" t="n">
        <v>0</v>
      </c>
      <c r="Q3373" s="41" t="n">
        <v>0</v>
      </c>
      <c r="R3373" s="41" t="n">
        <v>4200</v>
      </c>
      <c r="S3373" s="28">
        <f>L3373*Settings!$C$7</f>
        <v/>
      </c>
      <c r="T3373" s="34">
        <f>O3373+P3373+Q3373+R3373</f>
        <v/>
      </c>
      <c r="U3373" s="34">
        <f>N3373+T3373</f>
        <v/>
      </c>
      <c r="V3373" s="33">
        <f>N3373/S3373</f>
        <v/>
      </c>
      <c r="W3373" s="33">
        <f>T3373/S3373</f>
        <v/>
      </c>
      <c r="X3373" s="33">
        <f>U3373/S3373</f>
        <v/>
      </c>
      <c r="Y3373" s="4">
        <f>IF(T3373&gt;0,1,0)</f>
        <v/>
      </c>
      <c r="Z3373" s="4">
        <f>INDEX('Job Evaluation'!$I$5:$I$40,MATCH(G3373,'Job Evaluation'!$A$5:$A$40,0))</f>
        <v/>
      </c>
      <c r="AA3373" s="4">
        <f>SUMPRODUCT(($C$2:$C$3444=C3373)*($X$2:$X$3444&lt;X3373))+SUMPRODUCT(($C$2:C3373=C3373)*($X$2:X3373=X3373))</f>
        <v/>
      </c>
      <c r="AB3373" s="4">
        <f>MIN(4,INT((AA3373-1)*4/COUNTIF($C$2:$C$3444,C3373))+1)</f>
        <v/>
      </c>
    </row>
    <row r="3374">
      <c r="A3374" s="5" t="inlineStr">
        <is>
          <t>W03916</t>
        </is>
      </c>
      <c r="B3374" s="5" t="inlineStr">
        <is>
          <t>PL · Kraków</t>
        </is>
      </c>
      <c r="C3374" s="5" t="inlineStr">
        <is>
          <t>PL</t>
        </is>
      </c>
      <c r="D3374" s="5" t="inlineStr">
        <is>
          <t>Krakow</t>
        </is>
      </c>
      <c r="E3374" s="5" t="inlineStr">
        <is>
          <t>Tech</t>
        </is>
      </c>
      <c r="F3374" s="5" t="inlineStr">
        <is>
          <t>L3</t>
        </is>
      </c>
      <c r="G3374" s="5" t="inlineStr">
        <is>
          <t>Tech L3</t>
        </is>
      </c>
      <c r="H3374" s="5" t="inlineStr">
        <is>
          <t>M</t>
        </is>
      </c>
      <c r="I3374" s="5" t="inlineStr">
        <is>
          <t>Permanent</t>
        </is>
      </c>
      <c r="J3374" s="5" t="inlineStr">
        <is>
          <t>Remote</t>
        </is>
      </c>
      <c r="K3374" s="5" t="n">
        <v>1</v>
      </c>
      <c r="L3374" s="5" t="n">
        <v>40</v>
      </c>
      <c r="M3374" s="5" t="n">
        <v>3</v>
      </c>
      <c r="N3374" s="41" t="n">
        <v>37700</v>
      </c>
      <c r="O3374" s="41" t="n">
        <v>1790</v>
      </c>
      <c r="P3374" s="41" t="n">
        <v>0</v>
      </c>
      <c r="Q3374" s="41" t="n">
        <v>0</v>
      </c>
      <c r="R3374" s="41" t="n">
        <v>0</v>
      </c>
      <c r="S3374" s="28">
        <f>L3374*Settings!$C$7</f>
        <v/>
      </c>
      <c r="T3374" s="34">
        <f>O3374+P3374+Q3374+R3374</f>
        <v/>
      </c>
      <c r="U3374" s="34">
        <f>N3374+T3374</f>
        <v/>
      </c>
      <c r="V3374" s="33">
        <f>N3374/S3374</f>
        <v/>
      </c>
      <c r="W3374" s="33">
        <f>T3374/S3374</f>
        <v/>
      </c>
      <c r="X3374" s="33">
        <f>U3374/S3374</f>
        <v/>
      </c>
      <c r="Y3374" s="4">
        <f>IF(T3374&gt;0,1,0)</f>
        <v/>
      </c>
      <c r="Z3374" s="4">
        <f>INDEX('Job Evaluation'!$I$5:$I$40,MATCH(G3374,'Job Evaluation'!$A$5:$A$40,0))</f>
        <v/>
      </c>
      <c r="AA3374" s="4">
        <f>SUMPRODUCT(($C$2:$C$3444=C3374)*($X$2:$X$3444&lt;X3374))+SUMPRODUCT(($C$2:C3374=C3374)*($X$2:X3374=X3374))</f>
        <v/>
      </c>
      <c r="AB3374" s="4">
        <f>MIN(4,INT((AA3374-1)*4/COUNTIF($C$2:$C$3444,C3374))+1)</f>
        <v/>
      </c>
    </row>
    <row r="3375">
      <c r="A3375" s="5" t="inlineStr">
        <is>
          <t>W03917</t>
        </is>
      </c>
      <c r="B3375" s="5" t="inlineStr">
        <is>
          <t>DE · Munich</t>
        </is>
      </c>
      <c r="C3375" s="5" t="inlineStr">
        <is>
          <t>DE</t>
        </is>
      </c>
      <c r="D3375" s="5" t="inlineStr">
        <is>
          <t>Munich</t>
        </is>
      </c>
      <c r="E3375" s="5" t="inlineStr">
        <is>
          <t>Operations</t>
        </is>
      </c>
      <c r="F3375" s="5" t="inlineStr">
        <is>
          <t>L3</t>
        </is>
      </c>
      <c r="G3375" s="5" t="inlineStr">
        <is>
          <t>Operations L3</t>
        </is>
      </c>
      <c r="H3375" s="5" t="inlineStr">
        <is>
          <t>F</t>
        </is>
      </c>
      <c r="I3375" s="5" t="inlineStr">
        <is>
          <t>Permanent</t>
        </is>
      </c>
      <c r="J3375" s="5" t="inlineStr">
        <is>
          <t>Hybrid</t>
        </is>
      </c>
      <c r="K3375" s="5" t="n">
        <v>1</v>
      </c>
      <c r="L3375" s="5" t="n">
        <v>40</v>
      </c>
      <c r="M3375" s="5" t="n">
        <v>3</v>
      </c>
      <c r="N3375" s="41" t="n">
        <v>53650</v>
      </c>
      <c r="O3375" s="41" t="n">
        <v>2730</v>
      </c>
      <c r="P3375" s="41" t="n">
        <v>0</v>
      </c>
      <c r="Q3375" s="41" t="n">
        <v>0</v>
      </c>
      <c r="R3375" s="41" t="n">
        <v>0</v>
      </c>
      <c r="S3375" s="28">
        <f>L3375*Settings!$C$7</f>
        <v/>
      </c>
      <c r="T3375" s="34">
        <f>O3375+P3375+Q3375+R3375</f>
        <v/>
      </c>
      <c r="U3375" s="34">
        <f>N3375+T3375</f>
        <v/>
      </c>
      <c r="V3375" s="33">
        <f>N3375/S3375</f>
        <v/>
      </c>
      <c r="W3375" s="33">
        <f>T3375/S3375</f>
        <v/>
      </c>
      <c r="X3375" s="33">
        <f>U3375/S3375</f>
        <v/>
      </c>
      <c r="Y3375" s="4">
        <f>IF(T3375&gt;0,1,0)</f>
        <v/>
      </c>
      <c r="Z3375" s="4">
        <f>INDEX('Job Evaluation'!$I$5:$I$40,MATCH(G3375,'Job Evaluation'!$A$5:$A$40,0))</f>
        <v/>
      </c>
      <c r="AA3375" s="4">
        <f>SUMPRODUCT(($C$2:$C$3444=C3375)*($X$2:$X$3444&lt;X3375))+SUMPRODUCT(($C$2:C3375=C3375)*($X$2:X3375=X3375))</f>
        <v/>
      </c>
      <c r="AB3375" s="4">
        <f>MIN(4,INT((AA3375-1)*4/COUNTIF($C$2:$C$3444,C3375))+1)</f>
        <v/>
      </c>
    </row>
    <row r="3376">
      <c r="A3376" s="5" t="inlineStr">
        <is>
          <t>W03918</t>
        </is>
      </c>
      <c r="B3376" s="5" t="inlineStr">
        <is>
          <t>IT · Milan</t>
        </is>
      </c>
      <c r="C3376" s="5" t="inlineStr">
        <is>
          <t>IT</t>
        </is>
      </c>
      <c r="D3376" s="5" t="inlineStr">
        <is>
          <t>Milan</t>
        </is>
      </c>
      <c r="E3376" s="5" t="inlineStr">
        <is>
          <t>Finance</t>
        </is>
      </c>
      <c r="F3376" s="5" t="inlineStr">
        <is>
          <t>L1</t>
        </is>
      </c>
      <c r="G3376" s="5" t="inlineStr">
        <is>
          <t>Finance L1</t>
        </is>
      </c>
      <c r="H3376" s="5" t="inlineStr">
        <is>
          <t>M</t>
        </is>
      </c>
      <c r="I3376" s="5" t="inlineStr">
        <is>
          <t>Permanent</t>
        </is>
      </c>
      <c r="J3376" s="5" t="inlineStr">
        <is>
          <t>Hybrid</t>
        </is>
      </c>
      <c r="K3376" s="5" t="n">
        <v>1</v>
      </c>
      <c r="L3376" s="5" t="n">
        <v>40</v>
      </c>
      <c r="M3376" s="5" t="n">
        <v>4</v>
      </c>
      <c r="N3376" s="41" t="n">
        <v>32300</v>
      </c>
      <c r="O3376" s="41" t="n">
        <v>0</v>
      </c>
      <c r="P3376" s="41" t="n">
        <v>0</v>
      </c>
      <c r="Q3376" s="41" t="n">
        <v>0</v>
      </c>
      <c r="R3376" s="41" t="n">
        <v>0</v>
      </c>
      <c r="S3376" s="28">
        <f>L3376*Settings!$C$7</f>
        <v/>
      </c>
      <c r="T3376" s="34">
        <f>O3376+P3376+Q3376+R3376</f>
        <v/>
      </c>
      <c r="U3376" s="34">
        <f>N3376+T3376</f>
        <v/>
      </c>
      <c r="V3376" s="33">
        <f>N3376/S3376</f>
        <v/>
      </c>
      <c r="W3376" s="33">
        <f>T3376/S3376</f>
        <v/>
      </c>
      <c r="X3376" s="33">
        <f>U3376/S3376</f>
        <v/>
      </c>
      <c r="Y3376" s="4">
        <f>IF(T3376&gt;0,1,0)</f>
        <v/>
      </c>
      <c r="Z3376" s="4">
        <f>INDEX('Job Evaluation'!$I$5:$I$40,MATCH(G3376,'Job Evaluation'!$A$5:$A$40,0))</f>
        <v/>
      </c>
      <c r="AA3376" s="4">
        <f>SUMPRODUCT(($C$2:$C$3444=C3376)*($X$2:$X$3444&lt;X3376))+SUMPRODUCT(($C$2:C3376=C3376)*($X$2:X3376=X3376))</f>
        <v/>
      </c>
      <c r="AB3376" s="4">
        <f>MIN(4,INT((AA3376-1)*4/COUNTIF($C$2:$C$3444,C3376))+1)</f>
        <v/>
      </c>
    </row>
    <row r="3377">
      <c r="A3377" s="5" t="inlineStr">
        <is>
          <t>W03919</t>
        </is>
      </c>
      <c r="B3377" s="5" t="inlineStr">
        <is>
          <t>IT · Milan</t>
        </is>
      </c>
      <c r="C3377" s="5" t="inlineStr">
        <is>
          <t>IT</t>
        </is>
      </c>
      <c r="D3377" s="5" t="inlineStr">
        <is>
          <t>Milan</t>
        </is>
      </c>
      <c r="E3377" s="5" t="inlineStr">
        <is>
          <t>Customer Service</t>
        </is>
      </c>
      <c r="F3377" s="5" t="inlineStr">
        <is>
          <t>L1</t>
        </is>
      </c>
      <c r="G3377" s="5" t="inlineStr">
        <is>
          <t>Customer Service L1</t>
        </is>
      </c>
      <c r="H3377" s="5" t="inlineStr">
        <is>
          <t>M</t>
        </is>
      </c>
      <c r="I3377" s="5" t="inlineStr">
        <is>
          <t>Fixed-term</t>
        </is>
      </c>
      <c r="J3377" s="5" t="inlineStr">
        <is>
          <t>Remote</t>
        </is>
      </c>
      <c r="K3377" s="5" t="n">
        <v>1</v>
      </c>
      <c r="L3377" s="5" t="n">
        <v>40</v>
      </c>
      <c r="M3377" s="5" t="n">
        <v>3</v>
      </c>
      <c r="N3377" s="41" t="n">
        <v>18750</v>
      </c>
      <c r="O3377" s="41" t="n">
        <v>0</v>
      </c>
      <c r="P3377" s="41" t="n">
        <v>0</v>
      </c>
      <c r="Q3377" s="41" t="n">
        <v>0</v>
      </c>
      <c r="R3377" s="41" t="n">
        <v>0</v>
      </c>
      <c r="S3377" s="28">
        <f>L3377*Settings!$C$7</f>
        <v/>
      </c>
      <c r="T3377" s="34">
        <f>O3377+P3377+Q3377+R3377</f>
        <v/>
      </c>
      <c r="U3377" s="34">
        <f>N3377+T3377</f>
        <v/>
      </c>
      <c r="V3377" s="33">
        <f>N3377/S3377</f>
        <v/>
      </c>
      <c r="W3377" s="33">
        <f>T3377/S3377</f>
        <v/>
      </c>
      <c r="X3377" s="33">
        <f>U3377/S3377</f>
        <v/>
      </c>
      <c r="Y3377" s="4">
        <f>IF(T3377&gt;0,1,0)</f>
        <v/>
      </c>
      <c r="Z3377" s="4">
        <f>INDEX('Job Evaluation'!$I$5:$I$40,MATCH(G3377,'Job Evaluation'!$A$5:$A$40,0))</f>
        <v/>
      </c>
      <c r="AA3377" s="4">
        <f>SUMPRODUCT(($C$2:$C$3444=C3377)*($X$2:$X$3444&lt;X3377))+SUMPRODUCT(($C$2:C3377=C3377)*($X$2:X3377=X3377))</f>
        <v/>
      </c>
      <c r="AB3377" s="4">
        <f>MIN(4,INT((AA3377-1)*4/COUNTIF($C$2:$C$3444,C3377))+1)</f>
        <v/>
      </c>
    </row>
    <row r="3378">
      <c r="A3378" s="5" t="inlineStr">
        <is>
          <t>W03920</t>
        </is>
      </c>
      <c r="B3378" s="5" t="inlineStr">
        <is>
          <t>ES · Barcelona</t>
        </is>
      </c>
      <c r="C3378" s="5" t="inlineStr">
        <is>
          <t>ES</t>
        </is>
      </c>
      <c r="D3378" s="5" t="inlineStr">
        <is>
          <t>Barcelona</t>
        </is>
      </c>
      <c r="E3378" s="5" t="inlineStr">
        <is>
          <t>HR</t>
        </is>
      </c>
      <c r="F3378" s="5" t="inlineStr">
        <is>
          <t>L2</t>
        </is>
      </c>
      <c r="G3378" s="5" t="inlineStr">
        <is>
          <t>HR L2</t>
        </is>
      </c>
      <c r="H3378" s="5" t="inlineStr">
        <is>
          <t>F</t>
        </is>
      </c>
      <c r="I3378" s="5" t="inlineStr">
        <is>
          <t>Permanent</t>
        </is>
      </c>
      <c r="J3378" s="5" t="inlineStr">
        <is>
          <t>Hybrid</t>
        </is>
      </c>
      <c r="K3378" s="5" t="n">
        <v>1</v>
      </c>
      <c r="L3378" s="5" t="n">
        <v>40</v>
      </c>
      <c r="M3378" s="5" t="n">
        <v>4</v>
      </c>
      <c r="N3378" s="41" t="n">
        <v>29450</v>
      </c>
      <c r="O3378" s="41" t="n">
        <v>0</v>
      </c>
      <c r="P3378" s="41" t="n">
        <v>0</v>
      </c>
      <c r="Q3378" s="41" t="n">
        <v>0</v>
      </c>
      <c r="R3378" s="41" t="n">
        <v>0</v>
      </c>
      <c r="S3378" s="28">
        <f>L3378*Settings!$C$7</f>
        <v/>
      </c>
      <c r="T3378" s="34">
        <f>O3378+P3378+Q3378+R3378</f>
        <v/>
      </c>
      <c r="U3378" s="34">
        <f>N3378+T3378</f>
        <v/>
      </c>
      <c r="V3378" s="33">
        <f>N3378/S3378</f>
        <v/>
      </c>
      <c r="W3378" s="33">
        <f>T3378/S3378</f>
        <v/>
      </c>
      <c r="X3378" s="33">
        <f>U3378/S3378</f>
        <v/>
      </c>
      <c r="Y3378" s="4">
        <f>IF(T3378&gt;0,1,0)</f>
        <v/>
      </c>
      <c r="Z3378" s="4">
        <f>INDEX('Job Evaluation'!$I$5:$I$40,MATCH(G3378,'Job Evaluation'!$A$5:$A$40,0))</f>
        <v/>
      </c>
      <c r="AA3378" s="4">
        <f>SUMPRODUCT(($C$2:$C$3444=C3378)*($X$2:$X$3444&lt;X3378))+SUMPRODUCT(($C$2:C3378=C3378)*($X$2:X3378=X3378))</f>
        <v/>
      </c>
      <c r="AB3378" s="4">
        <f>MIN(4,INT((AA3378-1)*4/COUNTIF($C$2:$C$3444,C3378))+1)</f>
        <v/>
      </c>
    </row>
    <row r="3379">
      <c r="A3379" s="5" t="inlineStr">
        <is>
          <t>W03921</t>
        </is>
      </c>
      <c r="B3379" s="5" t="inlineStr">
        <is>
          <t>PL · Kraków</t>
        </is>
      </c>
      <c r="C3379" s="5" t="inlineStr">
        <is>
          <t>PL</t>
        </is>
      </c>
      <c r="D3379" s="5" t="inlineStr">
        <is>
          <t>Krakow</t>
        </is>
      </c>
      <c r="E3379" s="5" t="inlineStr">
        <is>
          <t>Customer Service</t>
        </is>
      </c>
      <c r="F3379" s="5" t="inlineStr">
        <is>
          <t>L2</t>
        </is>
      </c>
      <c r="G3379" s="5" t="inlineStr">
        <is>
          <t>Customer Service L2</t>
        </is>
      </c>
      <c r="H3379" s="5" t="inlineStr">
        <is>
          <t>M</t>
        </is>
      </c>
      <c r="I3379" s="5" t="inlineStr">
        <is>
          <t>Permanent</t>
        </is>
      </c>
      <c r="J3379" s="5" t="inlineStr">
        <is>
          <t>Onsite</t>
        </is>
      </c>
      <c r="K3379" s="5" t="n">
        <v>0.8</v>
      </c>
      <c r="L3379" s="5" t="n">
        <v>32</v>
      </c>
      <c r="M3379" s="5" t="n">
        <v>2</v>
      </c>
      <c r="N3379" s="41" t="n">
        <v>21440</v>
      </c>
      <c r="O3379" s="41" t="n">
        <v>0</v>
      </c>
      <c r="P3379" s="41" t="n">
        <v>0</v>
      </c>
      <c r="Q3379" s="41" t="n">
        <v>672</v>
      </c>
      <c r="R3379" s="41" t="n">
        <v>0</v>
      </c>
      <c r="S3379" s="28">
        <f>L3379*Settings!$C$7</f>
        <v/>
      </c>
      <c r="T3379" s="34">
        <f>O3379+P3379+Q3379+R3379</f>
        <v/>
      </c>
      <c r="U3379" s="34">
        <f>N3379+T3379</f>
        <v/>
      </c>
      <c r="V3379" s="33">
        <f>N3379/S3379</f>
        <v/>
      </c>
      <c r="W3379" s="33">
        <f>T3379/S3379</f>
        <v/>
      </c>
      <c r="X3379" s="33">
        <f>U3379/S3379</f>
        <v/>
      </c>
      <c r="Y3379" s="4">
        <f>IF(T3379&gt;0,1,0)</f>
        <v/>
      </c>
      <c r="Z3379" s="4">
        <f>INDEX('Job Evaluation'!$I$5:$I$40,MATCH(G3379,'Job Evaluation'!$A$5:$A$40,0))</f>
        <v/>
      </c>
      <c r="AA3379" s="4">
        <f>SUMPRODUCT(($C$2:$C$3444=C3379)*($X$2:$X$3444&lt;X3379))+SUMPRODUCT(($C$2:C3379=C3379)*($X$2:X3379=X3379))</f>
        <v/>
      </c>
      <c r="AB3379" s="4">
        <f>MIN(4,INT((AA3379-1)*4/COUNTIF($C$2:$C$3444,C3379))+1)</f>
        <v/>
      </c>
    </row>
    <row r="3380">
      <c r="A3380" s="5" t="inlineStr">
        <is>
          <t>W03923</t>
        </is>
      </c>
      <c r="B3380" s="5" t="inlineStr">
        <is>
          <t>DE · Munich</t>
        </is>
      </c>
      <c r="C3380" s="5" t="inlineStr">
        <is>
          <t>DE</t>
        </is>
      </c>
      <c r="D3380" s="5" t="inlineStr">
        <is>
          <t>Munich</t>
        </is>
      </c>
      <c r="E3380" s="5" t="inlineStr">
        <is>
          <t>Tech</t>
        </is>
      </c>
      <c r="F3380" s="5" t="inlineStr">
        <is>
          <t>L2</t>
        </is>
      </c>
      <c r="G3380" s="5" t="inlineStr">
        <is>
          <t>Tech L2</t>
        </is>
      </c>
      <c r="H3380" s="5" t="inlineStr">
        <is>
          <t>M</t>
        </is>
      </c>
      <c r="I3380" s="5" t="inlineStr">
        <is>
          <t>Permanent</t>
        </is>
      </c>
      <c r="J3380" s="5" t="inlineStr">
        <is>
          <t>Hybrid</t>
        </is>
      </c>
      <c r="K3380" s="5" t="n">
        <v>1</v>
      </c>
      <c r="L3380" s="5" t="n">
        <v>40</v>
      </c>
      <c r="M3380" s="5" t="n">
        <v>3</v>
      </c>
      <c r="N3380" s="41" t="n">
        <v>57000</v>
      </c>
      <c r="O3380" s="41" t="n">
        <v>0</v>
      </c>
      <c r="P3380" s="41" t="n">
        <v>0</v>
      </c>
      <c r="Q3380" s="41" t="n">
        <v>0</v>
      </c>
      <c r="R3380" s="41" t="n">
        <v>0</v>
      </c>
      <c r="S3380" s="28">
        <f>L3380*Settings!$C$7</f>
        <v/>
      </c>
      <c r="T3380" s="34">
        <f>O3380+P3380+Q3380+R3380</f>
        <v/>
      </c>
      <c r="U3380" s="34">
        <f>N3380+T3380</f>
        <v/>
      </c>
      <c r="V3380" s="33">
        <f>N3380/S3380</f>
        <v/>
      </c>
      <c r="W3380" s="33">
        <f>T3380/S3380</f>
        <v/>
      </c>
      <c r="X3380" s="33">
        <f>U3380/S3380</f>
        <v/>
      </c>
      <c r="Y3380" s="4">
        <f>IF(T3380&gt;0,1,0)</f>
        <v/>
      </c>
      <c r="Z3380" s="4">
        <f>INDEX('Job Evaluation'!$I$5:$I$40,MATCH(G3380,'Job Evaluation'!$A$5:$A$40,0))</f>
        <v/>
      </c>
      <c r="AA3380" s="4">
        <f>SUMPRODUCT(($C$2:$C$3444=C3380)*($X$2:$X$3444&lt;X3380))+SUMPRODUCT(($C$2:C3380=C3380)*($X$2:X3380=X3380))</f>
        <v/>
      </c>
      <c r="AB3380" s="4">
        <f>MIN(4,INT((AA3380-1)*4/COUNTIF($C$2:$C$3444,C3380))+1)</f>
        <v/>
      </c>
    </row>
    <row r="3381">
      <c r="A3381" s="5" t="inlineStr">
        <is>
          <t>W03924</t>
        </is>
      </c>
      <c r="B3381" s="5" t="inlineStr">
        <is>
          <t>PL · Kraków</t>
        </is>
      </c>
      <c r="C3381" s="5" t="inlineStr">
        <is>
          <t>PL</t>
        </is>
      </c>
      <c r="D3381" s="5" t="inlineStr">
        <is>
          <t>Krakow</t>
        </is>
      </c>
      <c r="E3381" s="5" t="inlineStr">
        <is>
          <t>Operations</t>
        </is>
      </c>
      <c r="F3381" s="5" t="inlineStr">
        <is>
          <t>L1</t>
        </is>
      </c>
      <c r="G3381" s="5" t="inlineStr">
        <is>
          <t>Operations L1</t>
        </is>
      </c>
      <c r="H3381" s="5" t="inlineStr">
        <is>
          <t>M</t>
        </is>
      </c>
      <c r="I3381" s="5" t="inlineStr">
        <is>
          <t>Permanent</t>
        </is>
      </c>
      <c r="J3381" s="5" t="inlineStr">
        <is>
          <t>Hybrid</t>
        </is>
      </c>
      <c r="K3381" s="5" t="n">
        <v>1</v>
      </c>
      <c r="L3381" s="5" t="n">
        <v>40</v>
      </c>
      <c r="M3381" s="5" t="n">
        <v>3</v>
      </c>
      <c r="N3381" s="41" t="n">
        <v>19450</v>
      </c>
      <c r="O3381" s="41" t="n">
        <v>0</v>
      </c>
      <c r="P3381" s="41" t="n">
        <v>0</v>
      </c>
      <c r="Q3381" s="41" t="n">
        <v>0</v>
      </c>
      <c r="R3381" s="41" t="n">
        <v>0</v>
      </c>
      <c r="S3381" s="28">
        <f>L3381*Settings!$C$7</f>
        <v/>
      </c>
      <c r="T3381" s="34">
        <f>O3381+P3381+Q3381+R3381</f>
        <v/>
      </c>
      <c r="U3381" s="34">
        <f>N3381+T3381</f>
        <v/>
      </c>
      <c r="V3381" s="33">
        <f>N3381/S3381</f>
        <v/>
      </c>
      <c r="W3381" s="33">
        <f>T3381/S3381</f>
        <v/>
      </c>
      <c r="X3381" s="33">
        <f>U3381/S3381</f>
        <v/>
      </c>
      <c r="Y3381" s="4">
        <f>IF(T3381&gt;0,1,0)</f>
        <v/>
      </c>
      <c r="Z3381" s="4">
        <f>INDEX('Job Evaluation'!$I$5:$I$40,MATCH(G3381,'Job Evaluation'!$A$5:$A$40,0))</f>
        <v/>
      </c>
      <c r="AA3381" s="4">
        <f>SUMPRODUCT(($C$2:$C$3444=C3381)*($X$2:$X$3444&lt;X3381))+SUMPRODUCT(($C$2:C3381=C3381)*($X$2:X3381=X3381))</f>
        <v/>
      </c>
      <c r="AB3381" s="4">
        <f>MIN(4,INT((AA3381-1)*4/COUNTIF($C$2:$C$3444,C3381))+1)</f>
        <v/>
      </c>
    </row>
    <row r="3382">
      <c r="A3382" s="5" t="inlineStr">
        <is>
          <t>W03925</t>
        </is>
      </c>
      <c r="B3382" s="5" t="inlineStr">
        <is>
          <t>DE · Munich</t>
        </is>
      </c>
      <c r="C3382" s="5" t="inlineStr">
        <is>
          <t>DE</t>
        </is>
      </c>
      <c r="D3382" s="5" t="inlineStr">
        <is>
          <t>Munich</t>
        </is>
      </c>
      <c r="E3382" s="5" t="inlineStr">
        <is>
          <t>Operations</t>
        </is>
      </c>
      <c r="F3382" s="5" t="inlineStr">
        <is>
          <t>L5</t>
        </is>
      </c>
      <c r="G3382" s="5" t="inlineStr">
        <is>
          <t>Operations L5</t>
        </is>
      </c>
      <c r="H3382" s="5" t="inlineStr">
        <is>
          <t>M</t>
        </is>
      </c>
      <c r="I3382" s="5" t="inlineStr">
        <is>
          <t>Permanent</t>
        </is>
      </c>
      <c r="J3382" s="5" t="inlineStr">
        <is>
          <t>Remote</t>
        </is>
      </c>
      <c r="K3382" s="5" t="n">
        <v>1</v>
      </c>
      <c r="L3382" s="5" t="n">
        <v>40</v>
      </c>
      <c r="M3382" s="5" t="n">
        <v>4</v>
      </c>
      <c r="N3382" s="41" t="n">
        <v>92400</v>
      </c>
      <c r="O3382" s="41" t="n">
        <v>14010</v>
      </c>
      <c r="P3382" s="41" t="n">
        <v>0</v>
      </c>
      <c r="Q3382" s="41" t="n">
        <v>0</v>
      </c>
      <c r="R3382" s="41" t="n">
        <v>7200</v>
      </c>
      <c r="S3382" s="28">
        <f>L3382*Settings!$C$7</f>
        <v/>
      </c>
      <c r="T3382" s="34">
        <f>O3382+P3382+Q3382+R3382</f>
        <v/>
      </c>
      <c r="U3382" s="34">
        <f>N3382+T3382</f>
        <v/>
      </c>
      <c r="V3382" s="33">
        <f>N3382/S3382</f>
        <v/>
      </c>
      <c r="W3382" s="33">
        <f>T3382/S3382</f>
        <v/>
      </c>
      <c r="X3382" s="33">
        <f>U3382/S3382</f>
        <v/>
      </c>
      <c r="Y3382" s="4">
        <f>IF(T3382&gt;0,1,0)</f>
        <v/>
      </c>
      <c r="Z3382" s="4">
        <f>INDEX('Job Evaluation'!$I$5:$I$40,MATCH(G3382,'Job Evaluation'!$A$5:$A$40,0))</f>
        <v/>
      </c>
      <c r="AA3382" s="4">
        <f>SUMPRODUCT(($C$2:$C$3444=C3382)*($X$2:$X$3444&lt;X3382))+SUMPRODUCT(($C$2:C3382=C3382)*($X$2:X3382=X3382))</f>
        <v/>
      </c>
      <c r="AB3382" s="4">
        <f>MIN(4,INT((AA3382-1)*4/COUNTIF($C$2:$C$3444,C3382))+1)</f>
        <v/>
      </c>
    </row>
    <row r="3383">
      <c r="A3383" s="5" t="inlineStr">
        <is>
          <t>W03926</t>
        </is>
      </c>
      <c r="B3383" s="5" t="inlineStr">
        <is>
          <t>DE · Munich</t>
        </is>
      </c>
      <c r="C3383" s="5" t="inlineStr">
        <is>
          <t>DE</t>
        </is>
      </c>
      <c r="D3383" s="5" t="inlineStr">
        <is>
          <t>Munich</t>
        </is>
      </c>
      <c r="E3383" s="5" t="inlineStr">
        <is>
          <t>Operations</t>
        </is>
      </c>
      <c r="F3383" s="5" t="inlineStr">
        <is>
          <t>L4</t>
        </is>
      </c>
      <c r="G3383" s="5" t="inlineStr">
        <is>
          <t>Operations L4</t>
        </is>
      </c>
      <c r="H3383" s="5" t="inlineStr">
        <is>
          <t>F</t>
        </is>
      </c>
      <c r="I3383" s="5" t="inlineStr">
        <is>
          <t>Permanent</t>
        </is>
      </c>
      <c r="J3383" s="5" t="inlineStr">
        <is>
          <t>Remote</t>
        </is>
      </c>
      <c r="K3383" s="5" t="n">
        <v>1</v>
      </c>
      <c r="L3383" s="5" t="n">
        <v>40</v>
      </c>
      <c r="M3383" s="5" t="n">
        <v>3</v>
      </c>
      <c r="N3383" s="41" t="n">
        <v>71450</v>
      </c>
      <c r="O3383" s="41" t="n">
        <v>5220</v>
      </c>
      <c r="P3383" s="41" t="n">
        <v>0</v>
      </c>
      <c r="Q3383" s="41" t="n">
        <v>0</v>
      </c>
      <c r="R3383" s="41" t="n">
        <v>0</v>
      </c>
      <c r="S3383" s="28">
        <f>L3383*Settings!$C$7</f>
        <v/>
      </c>
      <c r="T3383" s="34">
        <f>O3383+P3383+Q3383+R3383</f>
        <v/>
      </c>
      <c r="U3383" s="34">
        <f>N3383+T3383</f>
        <v/>
      </c>
      <c r="V3383" s="33">
        <f>N3383/S3383</f>
        <v/>
      </c>
      <c r="W3383" s="33">
        <f>T3383/S3383</f>
        <v/>
      </c>
      <c r="X3383" s="33">
        <f>U3383/S3383</f>
        <v/>
      </c>
      <c r="Y3383" s="4">
        <f>IF(T3383&gt;0,1,0)</f>
        <v/>
      </c>
      <c r="Z3383" s="4">
        <f>INDEX('Job Evaluation'!$I$5:$I$40,MATCH(G3383,'Job Evaluation'!$A$5:$A$40,0))</f>
        <v/>
      </c>
      <c r="AA3383" s="4">
        <f>SUMPRODUCT(($C$2:$C$3444=C3383)*($X$2:$X$3444&lt;X3383))+SUMPRODUCT(($C$2:C3383=C3383)*($X$2:X3383=X3383))</f>
        <v/>
      </c>
      <c r="AB3383" s="4">
        <f>MIN(4,INT((AA3383-1)*4/COUNTIF($C$2:$C$3444,C3383))+1)</f>
        <v/>
      </c>
    </row>
    <row r="3384">
      <c r="A3384" s="5" t="inlineStr">
        <is>
          <t>W03927</t>
        </is>
      </c>
      <c r="B3384" s="5" t="inlineStr">
        <is>
          <t>DE · Munich</t>
        </is>
      </c>
      <c r="C3384" s="5" t="inlineStr">
        <is>
          <t>DE</t>
        </is>
      </c>
      <c r="D3384" s="5" t="inlineStr">
        <is>
          <t>Munich</t>
        </is>
      </c>
      <c r="E3384" s="5" t="inlineStr">
        <is>
          <t>Customer Service</t>
        </is>
      </c>
      <c r="F3384" s="5" t="inlineStr">
        <is>
          <t>L2</t>
        </is>
      </c>
      <c r="G3384" s="5" t="inlineStr">
        <is>
          <t>Customer Service L2</t>
        </is>
      </c>
      <c r="H3384" s="5" t="inlineStr">
        <is>
          <t>M</t>
        </is>
      </c>
      <c r="I3384" s="5" t="inlineStr">
        <is>
          <t>Permanent</t>
        </is>
      </c>
      <c r="J3384" s="5" t="inlineStr">
        <is>
          <t>Onsite</t>
        </is>
      </c>
      <c r="K3384" s="5" t="n">
        <v>1</v>
      </c>
      <c r="L3384" s="5" t="n">
        <v>40</v>
      </c>
      <c r="M3384" s="5" t="n">
        <v>4</v>
      </c>
      <c r="N3384" s="41" t="n">
        <v>46950</v>
      </c>
      <c r="O3384" s="41" t="n">
        <v>0</v>
      </c>
      <c r="P3384" s="41" t="n">
        <v>0</v>
      </c>
      <c r="Q3384" s="41" t="n">
        <v>1800</v>
      </c>
      <c r="R3384" s="41" t="n">
        <v>0</v>
      </c>
      <c r="S3384" s="28">
        <f>L3384*Settings!$C$7</f>
        <v/>
      </c>
      <c r="T3384" s="34">
        <f>O3384+P3384+Q3384+R3384</f>
        <v/>
      </c>
      <c r="U3384" s="34">
        <f>N3384+T3384</f>
        <v/>
      </c>
      <c r="V3384" s="33">
        <f>N3384/S3384</f>
        <v/>
      </c>
      <c r="W3384" s="33">
        <f>T3384/S3384</f>
        <v/>
      </c>
      <c r="X3384" s="33">
        <f>U3384/S3384</f>
        <v/>
      </c>
      <c r="Y3384" s="4">
        <f>IF(T3384&gt;0,1,0)</f>
        <v/>
      </c>
      <c r="Z3384" s="4">
        <f>INDEX('Job Evaluation'!$I$5:$I$40,MATCH(G3384,'Job Evaluation'!$A$5:$A$40,0))</f>
        <v/>
      </c>
      <c r="AA3384" s="4">
        <f>SUMPRODUCT(($C$2:$C$3444=C3384)*($X$2:$X$3444&lt;X3384))+SUMPRODUCT(($C$2:C3384=C3384)*($X$2:X3384=X3384))</f>
        <v/>
      </c>
      <c r="AB3384" s="4">
        <f>MIN(4,INT((AA3384-1)*4/COUNTIF($C$2:$C$3444,C3384))+1)</f>
        <v/>
      </c>
    </row>
    <row r="3385">
      <c r="A3385" s="5" t="inlineStr">
        <is>
          <t>W03928</t>
        </is>
      </c>
      <c r="B3385" s="5" t="inlineStr">
        <is>
          <t>PL · Kraków</t>
        </is>
      </c>
      <c r="C3385" s="5" t="inlineStr">
        <is>
          <t>PL</t>
        </is>
      </c>
      <c r="D3385" s="5" t="inlineStr">
        <is>
          <t>Krakow</t>
        </is>
      </c>
      <c r="E3385" s="5" t="inlineStr">
        <is>
          <t>Operations</t>
        </is>
      </c>
      <c r="F3385" s="5" t="inlineStr">
        <is>
          <t>L4</t>
        </is>
      </c>
      <c r="G3385" s="5" t="inlineStr">
        <is>
          <t>Operations L4</t>
        </is>
      </c>
      <c r="H3385" s="5" t="inlineStr">
        <is>
          <t>M</t>
        </is>
      </c>
      <c r="I3385" s="5" t="inlineStr">
        <is>
          <t>Fixed-term</t>
        </is>
      </c>
      <c r="J3385" s="5" t="inlineStr">
        <is>
          <t>Onsite</t>
        </is>
      </c>
      <c r="K3385" s="5" t="n">
        <v>1</v>
      </c>
      <c r="L3385" s="5" t="n">
        <v>40</v>
      </c>
      <c r="M3385" s="5" t="n">
        <v>5</v>
      </c>
      <c r="N3385" s="41" t="n">
        <v>40850</v>
      </c>
      <c r="O3385" s="41" t="n">
        <v>5150</v>
      </c>
      <c r="P3385" s="41" t="n">
        <v>0</v>
      </c>
      <c r="Q3385" s="41" t="n">
        <v>0</v>
      </c>
      <c r="R3385" s="41" t="n">
        <v>0</v>
      </c>
      <c r="S3385" s="28">
        <f>L3385*Settings!$C$7</f>
        <v/>
      </c>
      <c r="T3385" s="34">
        <f>O3385+P3385+Q3385+R3385</f>
        <v/>
      </c>
      <c r="U3385" s="34">
        <f>N3385+T3385</f>
        <v/>
      </c>
      <c r="V3385" s="33">
        <f>N3385/S3385</f>
        <v/>
      </c>
      <c r="W3385" s="33">
        <f>T3385/S3385</f>
        <v/>
      </c>
      <c r="X3385" s="33">
        <f>U3385/S3385</f>
        <v/>
      </c>
      <c r="Y3385" s="4">
        <f>IF(T3385&gt;0,1,0)</f>
        <v/>
      </c>
      <c r="Z3385" s="4">
        <f>INDEX('Job Evaluation'!$I$5:$I$40,MATCH(G3385,'Job Evaluation'!$A$5:$A$40,0))</f>
        <v/>
      </c>
      <c r="AA3385" s="4">
        <f>SUMPRODUCT(($C$2:$C$3444=C3385)*($X$2:$X$3444&lt;X3385))+SUMPRODUCT(($C$2:C3385=C3385)*($X$2:X3385=X3385))</f>
        <v/>
      </c>
      <c r="AB3385" s="4">
        <f>MIN(4,INT((AA3385-1)*4/COUNTIF($C$2:$C$3444,C3385))+1)</f>
        <v/>
      </c>
    </row>
    <row r="3386">
      <c r="A3386" s="5" t="inlineStr">
        <is>
          <t>W03929</t>
        </is>
      </c>
      <c r="B3386" s="5" t="inlineStr">
        <is>
          <t>DE · Munich</t>
        </is>
      </c>
      <c r="C3386" s="5" t="inlineStr">
        <is>
          <t>DE</t>
        </is>
      </c>
      <c r="D3386" s="5" t="inlineStr">
        <is>
          <t>Munich</t>
        </is>
      </c>
      <c r="E3386" s="5" t="inlineStr">
        <is>
          <t>Customer Service</t>
        </is>
      </c>
      <c r="F3386" s="5" t="inlineStr">
        <is>
          <t>L2</t>
        </is>
      </c>
      <c r="G3386" s="5" t="inlineStr">
        <is>
          <t>Customer Service L2</t>
        </is>
      </c>
      <c r="H3386" s="5" t="inlineStr">
        <is>
          <t>F</t>
        </is>
      </c>
      <c r="I3386" s="5" t="inlineStr">
        <is>
          <t>Permanent</t>
        </is>
      </c>
      <c r="J3386" s="5" t="inlineStr">
        <is>
          <t>Hybrid</t>
        </is>
      </c>
      <c r="K3386" s="5" t="n">
        <v>1</v>
      </c>
      <c r="L3386" s="5" t="n">
        <v>40</v>
      </c>
      <c r="M3386" s="5" t="n">
        <v>3</v>
      </c>
      <c r="N3386" s="41" t="n">
        <v>42650</v>
      </c>
      <c r="O3386" s="41" t="n">
        <v>0</v>
      </c>
      <c r="P3386" s="41" t="n">
        <v>0</v>
      </c>
      <c r="Q3386" s="41" t="n">
        <v>0</v>
      </c>
      <c r="R3386" s="41" t="n">
        <v>0</v>
      </c>
      <c r="S3386" s="28">
        <f>L3386*Settings!$C$7</f>
        <v/>
      </c>
      <c r="T3386" s="34">
        <f>O3386+P3386+Q3386+R3386</f>
        <v/>
      </c>
      <c r="U3386" s="34">
        <f>N3386+T3386</f>
        <v/>
      </c>
      <c r="V3386" s="33">
        <f>N3386/S3386</f>
        <v/>
      </c>
      <c r="W3386" s="33">
        <f>T3386/S3386</f>
        <v/>
      </c>
      <c r="X3386" s="33">
        <f>U3386/S3386</f>
        <v/>
      </c>
      <c r="Y3386" s="4">
        <f>IF(T3386&gt;0,1,0)</f>
        <v/>
      </c>
      <c r="Z3386" s="4">
        <f>INDEX('Job Evaluation'!$I$5:$I$40,MATCH(G3386,'Job Evaluation'!$A$5:$A$40,0))</f>
        <v/>
      </c>
      <c r="AA3386" s="4">
        <f>SUMPRODUCT(($C$2:$C$3444=C3386)*($X$2:$X$3444&lt;X3386))+SUMPRODUCT(($C$2:C3386=C3386)*($X$2:X3386=X3386))</f>
        <v/>
      </c>
      <c r="AB3386" s="4">
        <f>MIN(4,INT((AA3386-1)*4/COUNTIF($C$2:$C$3444,C3386))+1)</f>
        <v/>
      </c>
    </row>
    <row r="3387">
      <c r="A3387" s="5" t="inlineStr">
        <is>
          <t>W03930</t>
        </is>
      </c>
      <c r="B3387" s="5" t="inlineStr">
        <is>
          <t>IT · Milan</t>
        </is>
      </c>
      <c r="C3387" s="5" t="inlineStr">
        <is>
          <t>IT</t>
        </is>
      </c>
      <c r="D3387" s="5" t="inlineStr">
        <is>
          <t>Milan</t>
        </is>
      </c>
      <c r="E3387" s="5" t="inlineStr">
        <is>
          <t>Sales</t>
        </is>
      </c>
      <c r="F3387" s="5" t="inlineStr">
        <is>
          <t>L6</t>
        </is>
      </c>
      <c r="G3387" s="5" t="inlineStr">
        <is>
          <t>Sales L6</t>
        </is>
      </c>
      <c r="H3387" s="5" t="inlineStr">
        <is>
          <t>M</t>
        </is>
      </c>
      <c r="I3387" s="5" t="inlineStr">
        <is>
          <t>Fixed-term</t>
        </is>
      </c>
      <c r="J3387" s="5" t="inlineStr">
        <is>
          <t>Onsite</t>
        </is>
      </c>
      <c r="K3387" s="5" t="n">
        <v>1</v>
      </c>
      <c r="L3387" s="5" t="n">
        <v>40</v>
      </c>
      <c r="M3387" s="5" t="n">
        <v>1</v>
      </c>
      <c r="N3387" s="41" t="n">
        <v>106250</v>
      </c>
      <c r="O3387" s="41" t="n">
        <v>0</v>
      </c>
      <c r="P3387" s="41" t="n">
        <v>12030</v>
      </c>
      <c r="Q3387" s="41" t="n">
        <v>0</v>
      </c>
      <c r="R3387" s="41" t="n">
        <v>6000</v>
      </c>
      <c r="S3387" s="28">
        <f>L3387*Settings!$C$7</f>
        <v/>
      </c>
      <c r="T3387" s="34">
        <f>O3387+P3387+Q3387+R3387</f>
        <v/>
      </c>
      <c r="U3387" s="34">
        <f>N3387+T3387</f>
        <v/>
      </c>
      <c r="V3387" s="33">
        <f>N3387/S3387</f>
        <v/>
      </c>
      <c r="W3387" s="33">
        <f>T3387/S3387</f>
        <v/>
      </c>
      <c r="X3387" s="33">
        <f>U3387/S3387</f>
        <v/>
      </c>
      <c r="Y3387" s="4">
        <f>IF(T3387&gt;0,1,0)</f>
        <v/>
      </c>
      <c r="Z3387" s="4">
        <f>INDEX('Job Evaluation'!$I$5:$I$40,MATCH(G3387,'Job Evaluation'!$A$5:$A$40,0))</f>
        <v/>
      </c>
      <c r="AA3387" s="4">
        <f>SUMPRODUCT(($C$2:$C$3444=C3387)*($X$2:$X$3444&lt;X3387))+SUMPRODUCT(($C$2:C3387=C3387)*($X$2:X3387=X3387))</f>
        <v/>
      </c>
      <c r="AB3387" s="4">
        <f>MIN(4,INT((AA3387-1)*4/COUNTIF($C$2:$C$3444,C3387))+1)</f>
        <v/>
      </c>
    </row>
    <row r="3388">
      <c r="A3388" s="5" t="inlineStr">
        <is>
          <t>W03931</t>
        </is>
      </c>
      <c r="B3388" s="5" t="inlineStr">
        <is>
          <t>PL · Kraków</t>
        </is>
      </c>
      <c r="C3388" s="5" t="inlineStr">
        <is>
          <t>PL</t>
        </is>
      </c>
      <c r="D3388" s="5" t="inlineStr">
        <is>
          <t>Krakow</t>
        </is>
      </c>
      <c r="E3388" s="5" t="inlineStr">
        <is>
          <t>Sales</t>
        </is>
      </c>
      <c r="F3388" s="5" t="inlineStr">
        <is>
          <t>L2</t>
        </is>
      </c>
      <c r="G3388" s="5" t="inlineStr">
        <is>
          <t>Sales L2</t>
        </is>
      </c>
      <c r="H3388" s="5" t="inlineStr">
        <is>
          <t>F</t>
        </is>
      </c>
      <c r="I3388" s="5" t="inlineStr">
        <is>
          <t>Fixed-term</t>
        </is>
      </c>
      <c r="J3388" s="5" t="inlineStr">
        <is>
          <t>Hybrid</t>
        </is>
      </c>
      <c r="K3388" s="5" t="n">
        <v>1</v>
      </c>
      <c r="L3388" s="5" t="n">
        <v>40</v>
      </c>
      <c r="M3388" s="5" t="n">
        <v>4</v>
      </c>
      <c r="N3388" s="41" t="n">
        <v>28150</v>
      </c>
      <c r="O3388" s="41" t="n">
        <v>0</v>
      </c>
      <c r="P3388" s="41" t="n">
        <v>2770</v>
      </c>
      <c r="Q3388" s="41" t="n">
        <v>0</v>
      </c>
      <c r="R3388" s="41" t="n">
        <v>0</v>
      </c>
      <c r="S3388" s="28">
        <f>L3388*Settings!$C$7</f>
        <v/>
      </c>
      <c r="T3388" s="34">
        <f>O3388+P3388+Q3388+R3388</f>
        <v/>
      </c>
      <c r="U3388" s="34">
        <f>N3388+T3388</f>
        <v/>
      </c>
      <c r="V3388" s="33">
        <f>N3388/S3388</f>
        <v/>
      </c>
      <c r="W3388" s="33">
        <f>T3388/S3388</f>
        <v/>
      </c>
      <c r="X3388" s="33">
        <f>U3388/S3388</f>
        <v/>
      </c>
      <c r="Y3388" s="4">
        <f>IF(T3388&gt;0,1,0)</f>
        <v/>
      </c>
      <c r="Z3388" s="4">
        <f>INDEX('Job Evaluation'!$I$5:$I$40,MATCH(G3388,'Job Evaluation'!$A$5:$A$40,0))</f>
        <v/>
      </c>
      <c r="AA3388" s="4">
        <f>SUMPRODUCT(($C$2:$C$3444=C3388)*($X$2:$X$3444&lt;X3388))+SUMPRODUCT(($C$2:C3388=C3388)*($X$2:X3388=X3388))</f>
        <v/>
      </c>
      <c r="AB3388" s="4">
        <f>MIN(4,INT((AA3388-1)*4/COUNTIF($C$2:$C$3444,C3388))+1)</f>
        <v/>
      </c>
    </row>
    <row r="3389">
      <c r="A3389" s="5" t="inlineStr">
        <is>
          <t>W03932</t>
        </is>
      </c>
      <c r="B3389" s="5" t="inlineStr">
        <is>
          <t>DE · Munich</t>
        </is>
      </c>
      <c r="C3389" s="5" t="inlineStr">
        <is>
          <t>DE</t>
        </is>
      </c>
      <c r="D3389" s="5" t="inlineStr">
        <is>
          <t>Munich</t>
        </is>
      </c>
      <c r="E3389" s="5" t="inlineStr">
        <is>
          <t>Customer Service</t>
        </is>
      </c>
      <c r="F3389" s="5" t="inlineStr">
        <is>
          <t>L1</t>
        </is>
      </c>
      <c r="G3389" s="5" t="inlineStr">
        <is>
          <t>Customer Service L1</t>
        </is>
      </c>
      <c r="H3389" s="5" t="inlineStr">
        <is>
          <t>F</t>
        </is>
      </c>
      <c r="I3389" s="5" t="inlineStr">
        <is>
          <t>Fixed-term</t>
        </is>
      </c>
      <c r="J3389" s="5" t="inlineStr">
        <is>
          <t>Onsite</t>
        </is>
      </c>
      <c r="K3389" s="5" t="n">
        <v>1</v>
      </c>
      <c r="L3389" s="5" t="n">
        <v>40</v>
      </c>
      <c r="M3389" s="5" t="n">
        <v>5</v>
      </c>
      <c r="N3389" s="41" t="n">
        <v>34200</v>
      </c>
      <c r="O3389" s="41" t="n">
        <v>0</v>
      </c>
      <c r="P3389" s="41" t="n">
        <v>0</v>
      </c>
      <c r="Q3389" s="41" t="n">
        <v>1800</v>
      </c>
      <c r="R3389" s="41" t="n">
        <v>0</v>
      </c>
      <c r="S3389" s="28">
        <f>L3389*Settings!$C$7</f>
        <v/>
      </c>
      <c r="T3389" s="34">
        <f>O3389+P3389+Q3389+R3389</f>
        <v/>
      </c>
      <c r="U3389" s="34">
        <f>N3389+T3389</f>
        <v/>
      </c>
      <c r="V3389" s="33">
        <f>N3389/S3389</f>
        <v/>
      </c>
      <c r="W3389" s="33">
        <f>T3389/S3389</f>
        <v/>
      </c>
      <c r="X3389" s="33">
        <f>U3389/S3389</f>
        <v/>
      </c>
      <c r="Y3389" s="4">
        <f>IF(T3389&gt;0,1,0)</f>
        <v/>
      </c>
      <c r="Z3389" s="4">
        <f>INDEX('Job Evaluation'!$I$5:$I$40,MATCH(G3389,'Job Evaluation'!$A$5:$A$40,0))</f>
        <v/>
      </c>
      <c r="AA3389" s="4">
        <f>SUMPRODUCT(($C$2:$C$3444=C3389)*($X$2:$X$3444&lt;X3389))+SUMPRODUCT(($C$2:C3389=C3389)*($X$2:X3389=X3389))</f>
        <v/>
      </c>
      <c r="AB3389" s="4">
        <f>MIN(4,INT((AA3389-1)*4/COUNTIF($C$2:$C$3444,C3389))+1)</f>
        <v/>
      </c>
    </row>
    <row r="3390">
      <c r="A3390" s="5" t="inlineStr">
        <is>
          <t>W03933</t>
        </is>
      </c>
      <c r="B3390" s="5" t="inlineStr">
        <is>
          <t>PL · Kraków</t>
        </is>
      </c>
      <c r="C3390" s="5" t="inlineStr">
        <is>
          <t>PL</t>
        </is>
      </c>
      <c r="D3390" s="5" t="inlineStr">
        <is>
          <t>Krakow</t>
        </is>
      </c>
      <c r="E3390" s="5" t="inlineStr">
        <is>
          <t>Finance</t>
        </is>
      </c>
      <c r="F3390" s="5" t="inlineStr">
        <is>
          <t>L1</t>
        </is>
      </c>
      <c r="G3390" s="5" t="inlineStr">
        <is>
          <t>Finance L1</t>
        </is>
      </c>
      <c r="H3390" s="5" t="inlineStr">
        <is>
          <t>F</t>
        </is>
      </c>
      <c r="I3390" s="5" t="inlineStr">
        <is>
          <t>Permanent</t>
        </is>
      </c>
      <c r="J3390" s="5" t="inlineStr">
        <is>
          <t>Hybrid</t>
        </is>
      </c>
      <c r="K3390" s="5" t="n">
        <v>1</v>
      </c>
      <c r="L3390" s="5" t="n">
        <v>40</v>
      </c>
      <c r="M3390" s="5" t="n">
        <v>3</v>
      </c>
      <c r="N3390" s="41" t="n">
        <v>23250</v>
      </c>
      <c r="O3390" s="41" t="n">
        <v>0</v>
      </c>
      <c r="P3390" s="41" t="n">
        <v>0</v>
      </c>
      <c r="Q3390" s="41" t="n">
        <v>0</v>
      </c>
      <c r="R3390" s="41" t="n">
        <v>0</v>
      </c>
      <c r="S3390" s="28">
        <f>L3390*Settings!$C$7</f>
        <v/>
      </c>
      <c r="T3390" s="34">
        <f>O3390+P3390+Q3390+R3390</f>
        <v/>
      </c>
      <c r="U3390" s="34">
        <f>N3390+T3390</f>
        <v/>
      </c>
      <c r="V3390" s="33">
        <f>N3390/S3390</f>
        <v/>
      </c>
      <c r="W3390" s="33">
        <f>T3390/S3390</f>
        <v/>
      </c>
      <c r="X3390" s="33">
        <f>U3390/S3390</f>
        <v/>
      </c>
      <c r="Y3390" s="4">
        <f>IF(T3390&gt;0,1,0)</f>
        <v/>
      </c>
      <c r="Z3390" s="4">
        <f>INDEX('Job Evaluation'!$I$5:$I$40,MATCH(G3390,'Job Evaluation'!$A$5:$A$40,0))</f>
        <v/>
      </c>
      <c r="AA3390" s="4">
        <f>SUMPRODUCT(($C$2:$C$3444=C3390)*($X$2:$X$3444&lt;X3390))+SUMPRODUCT(($C$2:C3390=C3390)*($X$2:X3390=X3390))</f>
        <v/>
      </c>
      <c r="AB3390" s="4">
        <f>MIN(4,INT((AA3390-1)*4/COUNTIF($C$2:$C$3444,C3390))+1)</f>
        <v/>
      </c>
    </row>
    <row r="3391">
      <c r="A3391" s="5" t="inlineStr">
        <is>
          <t>W03934</t>
        </is>
      </c>
      <c r="B3391" s="5" t="inlineStr">
        <is>
          <t>DE · Munich</t>
        </is>
      </c>
      <c r="C3391" s="5" t="inlineStr">
        <is>
          <t>DE</t>
        </is>
      </c>
      <c r="D3391" s="5" t="inlineStr">
        <is>
          <t>Munich</t>
        </is>
      </c>
      <c r="E3391" s="5" t="inlineStr">
        <is>
          <t>Customer Service</t>
        </is>
      </c>
      <c r="F3391" s="5" t="inlineStr">
        <is>
          <t>L3</t>
        </is>
      </c>
      <c r="G3391" s="5" t="inlineStr">
        <is>
          <t>Customer Service L3</t>
        </is>
      </c>
      <c r="H3391" s="5" t="inlineStr">
        <is>
          <t>F</t>
        </is>
      </c>
      <c r="I3391" s="5" t="inlineStr">
        <is>
          <t>Permanent</t>
        </is>
      </c>
      <c r="J3391" s="5" t="inlineStr">
        <is>
          <t>Hybrid</t>
        </is>
      </c>
      <c r="K3391" s="5" t="n">
        <v>1</v>
      </c>
      <c r="L3391" s="5" t="n">
        <v>40</v>
      </c>
      <c r="M3391" s="5" t="n">
        <v>1</v>
      </c>
      <c r="N3391" s="41" t="n">
        <v>50850</v>
      </c>
      <c r="O3391" s="41" t="n">
        <v>0</v>
      </c>
      <c r="P3391" s="41" t="n">
        <v>0</v>
      </c>
      <c r="Q3391" s="41" t="n">
        <v>0</v>
      </c>
      <c r="R3391" s="41" t="n">
        <v>0</v>
      </c>
      <c r="S3391" s="28">
        <f>L3391*Settings!$C$7</f>
        <v/>
      </c>
      <c r="T3391" s="34">
        <f>O3391+P3391+Q3391+R3391</f>
        <v/>
      </c>
      <c r="U3391" s="34">
        <f>N3391+T3391</f>
        <v/>
      </c>
      <c r="V3391" s="33">
        <f>N3391/S3391</f>
        <v/>
      </c>
      <c r="W3391" s="33">
        <f>T3391/S3391</f>
        <v/>
      </c>
      <c r="X3391" s="33">
        <f>U3391/S3391</f>
        <v/>
      </c>
      <c r="Y3391" s="4">
        <f>IF(T3391&gt;0,1,0)</f>
        <v/>
      </c>
      <c r="Z3391" s="4">
        <f>INDEX('Job Evaluation'!$I$5:$I$40,MATCH(G3391,'Job Evaluation'!$A$5:$A$40,0))</f>
        <v/>
      </c>
      <c r="AA3391" s="4">
        <f>SUMPRODUCT(($C$2:$C$3444=C3391)*($X$2:$X$3444&lt;X3391))+SUMPRODUCT(($C$2:C3391=C3391)*($X$2:X3391=X3391))</f>
        <v/>
      </c>
      <c r="AB3391" s="4">
        <f>MIN(4,INT((AA3391-1)*4/COUNTIF($C$2:$C$3444,C3391))+1)</f>
        <v/>
      </c>
    </row>
    <row r="3392">
      <c r="A3392" s="5" t="inlineStr">
        <is>
          <t>W03935</t>
        </is>
      </c>
      <c r="B3392" s="5" t="inlineStr">
        <is>
          <t>DE · Munich</t>
        </is>
      </c>
      <c r="C3392" s="5" t="inlineStr">
        <is>
          <t>DE</t>
        </is>
      </c>
      <c r="D3392" s="5" t="inlineStr">
        <is>
          <t>Munich</t>
        </is>
      </c>
      <c r="E3392" s="5" t="inlineStr">
        <is>
          <t>Operations</t>
        </is>
      </c>
      <c r="F3392" s="5" t="inlineStr">
        <is>
          <t>L1</t>
        </is>
      </c>
      <c r="G3392" s="5" t="inlineStr">
        <is>
          <t>Operations L1</t>
        </is>
      </c>
      <c r="H3392" s="5" t="inlineStr">
        <is>
          <t>M</t>
        </is>
      </c>
      <c r="I3392" s="5" t="inlineStr">
        <is>
          <t>Permanent</t>
        </is>
      </c>
      <c r="J3392" s="5" t="inlineStr">
        <is>
          <t>Hybrid</t>
        </is>
      </c>
      <c r="K3392" s="5" t="n">
        <v>1</v>
      </c>
      <c r="L3392" s="5" t="n">
        <v>40</v>
      </c>
      <c r="M3392" s="5" t="n">
        <v>2</v>
      </c>
      <c r="N3392" s="41" t="n">
        <v>40150</v>
      </c>
      <c r="O3392" s="41" t="n">
        <v>0</v>
      </c>
      <c r="P3392" s="41" t="n">
        <v>0</v>
      </c>
      <c r="Q3392" s="41" t="n">
        <v>0</v>
      </c>
      <c r="R3392" s="41" t="n">
        <v>0</v>
      </c>
      <c r="S3392" s="28">
        <f>L3392*Settings!$C$7</f>
        <v/>
      </c>
      <c r="T3392" s="34">
        <f>O3392+P3392+Q3392+R3392</f>
        <v/>
      </c>
      <c r="U3392" s="34">
        <f>N3392+T3392</f>
        <v/>
      </c>
      <c r="V3392" s="33">
        <f>N3392/S3392</f>
        <v/>
      </c>
      <c r="W3392" s="33">
        <f>T3392/S3392</f>
        <v/>
      </c>
      <c r="X3392" s="33">
        <f>U3392/S3392</f>
        <v/>
      </c>
      <c r="Y3392" s="4">
        <f>IF(T3392&gt;0,1,0)</f>
        <v/>
      </c>
      <c r="Z3392" s="4">
        <f>INDEX('Job Evaluation'!$I$5:$I$40,MATCH(G3392,'Job Evaluation'!$A$5:$A$40,0))</f>
        <v/>
      </c>
      <c r="AA3392" s="4">
        <f>SUMPRODUCT(($C$2:$C$3444=C3392)*($X$2:$X$3444&lt;X3392))+SUMPRODUCT(($C$2:C3392=C3392)*($X$2:X3392=X3392))</f>
        <v/>
      </c>
      <c r="AB3392" s="4">
        <f>MIN(4,INT((AA3392-1)*4/COUNTIF($C$2:$C$3444,C3392))+1)</f>
        <v/>
      </c>
    </row>
    <row r="3393">
      <c r="A3393" s="5" t="inlineStr">
        <is>
          <t>W03936</t>
        </is>
      </c>
      <c r="B3393" s="5" t="inlineStr">
        <is>
          <t>ES · Barcelona</t>
        </is>
      </c>
      <c r="C3393" s="5" t="inlineStr">
        <is>
          <t>ES</t>
        </is>
      </c>
      <c r="D3393" s="5" t="inlineStr">
        <is>
          <t>Barcelona</t>
        </is>
      </c>
      <c r="E3393" s="5" t="inlineStr">
        <is>
          <t>Customer Service</t>
        </is>
      </c>
      <c r="F3393" s="5" t="inlineStr">
        <is>
          <t>L2</t>
        </is>
      </c>
      <c r="G3393" s="5" t="inlineStr">
        <is>
          <t>Customer Service L2</t>
        </is>
      </c>
      <c r="H3393" s="5" t="inlineStr">
        <is>
          <t>F</t>
        </is>
      </c>
      <c r="I3393" s="5" t="inlineStr">
        <is>
          <t>Permanent</t>
        </is>
      </c>
      <c r="J3393" s="5" t="inlineStr">
        <is>
          <t>Hybrid</t>
        </is>
      </c>
      <c r="K3393" s="5" t="n">
        <v>1</v>
      </c>
      <c r="L3393" s="5" t="n">
        <v>40</v>
      </c>
      <c r="M3393" s="5" t="n">
        <v>4</v>
      </c>
      <c r="N3393" s="41" t="n">
        <v>27650</v>
      </c>
      <c r="O3393" s="41" t="n">
        <v>0</v>
      </c>
      <c r="P3393" s="41" t="n">
        <v>0</v>
      </c>
      <c r="Q3393" s="41" t="n">
        <v>0</v>
      </c>
      <c r="R3393" s="41" t="n">
        <v>0</v>
      </c>
      <c r="S3393" s="28">
        <f>L3393*Settings!$C$7</f>
        <v/>
      </c>
      <c r="T3393" s="34">
        <f>O3393+P3393+Q3393+R3393</f>
        <v/>
      </c>
      <c r="U3393" s="34">
        <f>N3393+T3393</f>
        <v/>
      </c>
      <c r="V3393" s="33">
        <f>N3393/S3393</f>
        <v/>
      </c>
      <c r="W3393" s="33">
        <f>T3393/S3393</f>
        <v/>
      </c>
      <c r="X3393" s="33">
        <f>U3393/S3393</f>
        <v/>
      </c>
      <c r="Y3393" s="4">
        <f>IF(T3393&gt;0,1,0)</f>
        <v/>
      </c>
      <c r="Z3393" s="4">
        <f>INDEX('Job Evaluation'!$I$5:$I$40,MATCH(G3393,'Job Evaluation'!$A$5:$A$40,0))</f>
        <v/>
      </c>
      <c r="AA3393" s="4">
        <f>SUMPRODUCT(($C$2:$C$3444=C3393)*($X$2:$X$3444&lt;X3393))+SUMPRODUCT(($C$2:C3393=C3393)*($X$2:X3393=X3393))</f>
        <v/>
      </c>
      <c r="AB3393" s="4">
        <f>MIN(4,INT((AA3393-1)*4/COUNTIF($C$2:$C$3444,C3393))+1)</f>
        <v/>
      </c>
    </row>
    <row r="3394">
      <c r="A3394" s="5" t="inlineStr">
        <is>
          <t>W03938</t>
        </is>
      </c>
      <c r="B3394" s="5" t="inlineStr">
        <is>
          <t>IT · Milan</t>
        </is>
      </c>
      <c r="C3394" s="5" t="inlineStr">
        <is>
          <t>IT</t>
        </is>
      </c>
      <c r="D3394" s="5" t="inlineStr">
        <is>
          <t>Milan</t>
        </is>
      </c>
      <c r="E3394" s="5" t="inlineStr">
        <is>
          <t>Operations</t>
        </is>
      </c>
      <c r="F3394" s="5" t="inlineStr">
        <is>
          <t>L5</t>
        </is>
      </c>
      <c r="G3394" s="5" t="inlineStr">
        <is>
          <t>Operations L5</t>
        </is>
      </c>
      <c r="H3394" s="5" t="inlineStr">
        <is>
          <t>F</t>
        </is>
      </c>
      <c r="I3394" s="5" t="inlineStr">
        <is>
          <t>Permanent</t>
        </is>
      </c>
      <c r="J3394" s="5" t="inlineStr">
        <is>
          <t>Onsite</t>
        </is>
      </c>
      <c r="K3394" s="5" t="n">
        <v>0.8</v>
      </c>
      <c r="L3394" s="5" t="n">
        <v>32</v>
      </c>
      <c r="M3394" s="5" t="n">
        <v>3</v>
      </c>
      <c r="N3394" s="41" t="n">
        <v>61240</v>
      </c>
      <c r="O3394" s="41" t="n">
        <v>7460</v>
      </c>
      <c r="P3394" s="41" t="n">
        <v>0</v>
      </c>
      <c r="Q3394" s="41" t="n">
        <v>0</v>
      </c>
      <c r="R3394" s="41" t="n">
        <v>6000</v>
      </c>
      <c r="S3394" s="28">
        <f>L3394*Settings!$C$7</f>
        <v/>
      </c>
      <c r="T3394" s="34">
        <f>O3394+P3394+Q3394+R3394</f>
        <v/>
      </c>
      <c r="U3394" s="34">
        <f>N3394+T3394</f>
        <v/>
      </c>
      <c r="V3394" s="33">
        <f>N3394/S3394</f>
        <v/>
      </c>
      <c r="W3394" s="33">
        <f>T3394/S3394</f>
        <v/>
      </c>
      <c r="X3394" s="33">
        <f>U3394/S3394</f>
        <v/>
      </c>
      <c r="Y3394" s="4">
        <f>IF(T3394&gt;0,1,0)</f>
        <v/>
      </c>
      <c r="Z3394" s="4">
        <f>INDEX('Job Evaluation'!$I$5:$I$40,MATCH(G3394,'Job Evaluation'!$A$5:$A$40,0))</f>
        <v/>
      </c>
      <c r="AA3394" s="4">
        <f>SUMPRODUCT(($C$2:$C$3444=C3394)*($X$2:$X$3444&lt;X3394))+SUMPRODUCT(($C$2:C3394=C3394)*($X$2:X3394=X3394))</f>
        <v/>
      </c>
      <c r="AB3394" s="4">
        <f>MIN(4,INT((AA3394-1)*4/COUNTIF($C$2:$C$3444,C3394))+1)</f>
        <v/>
      </c>
    </row>
    <row r="3395">
      <c r="A3395" s="5" t="inlineStr">
        <is>
          <t>W03939</t>
        </is>
      </c>
      <c r="B3395" s="5" t="inlineStr">
        <is>
          <t>DE · Munich</t>
        </is>
      </c>
      <c r="C3395" s="5" t="inlineStr">
        <is>
          <t>DE</t>
        </is>
      </c>
      <c r="D3395" s="5" t="inlineStr">
        <is>
          <t>Munich</t>
        </is>
      </c>
      <c r="E3395" s="5" t="inlineStr">
        <is>
          <t>HR</t>
        </is>
      </c>
      <c r="F3395" s="5" t="inlineStr">
        <is>
          <t>L2</t>
        </is>
      </c>
      <c r="G3395" s="5" t="inlineStr">
        <is>
          <t>HR L2</t>
        </is>
      </c>
      <c r="H3395" s="5" t="inlineStr">
        <is>
          <t>M</t>
        </is>
      </c>
      <c r="I3395" s="5" t="inlineStr">
        <is>
          <t>Permanent</t>
        </is>
      </c>
      <c r="J3395" s="5" t="inlineStr">
        <is>
          <t>Hybrid</t>
        </is>
      </c>
      <c r="K3395" s="5" t="n">
        <v>1</v>
      </c>
      <c r="L3395" s="5" t="n">
        <v>40</v>
      </c>
      <c r="M3395" s="5" t="n">
        <v>2</v>
      </c>
      <c r="N3395" s="41" t="n">
        <v>47450</v>
      </c>
      <c r="O3395" s="41" t="n">
        <v>0</v>
      </c>
      <c r="P3395" s="41" t="n">
        <v>0</v>
      </c>
      <c r="Q3395" s="41" t="n">
        <v>0</v>
      </c>
      <c r="R3395" s="41" t="n">
        <v>0</v>
      </c>
      <c r="S3395" s="28">
        <f>L3395*Settings!$C$7</f>
        <v/>
      </c>
      <c r="T3395" s="34">
        <f>O3395+P3395+Q3395+R3395</f>
        <v/>
      </c>
      <c r="U3395" s="34">
        <f>N3395+T3395</f>
        <v/>
      </c>
      <c r="V3395" s="33">
        <f>N3395/S3395</f>
        <v/>
      </c>
      <c r="W3395" s="33">
        <f>T3395/S3395</f>
        <v/>
      </c>
      <c r="X3395" s="33">
        <f>U3395/S3395</f>
        <v/>
      </c>
      <c r="Y3395" s="4">
        <f>IF(T3395&gt;0,1,0)</f>
        <v/>
      </c>
      <c r="Z3395" s="4">
        <f>INDEX('Job Evaluation'!$I$5:$I$40,MATCH(G3395,'Job Evaluation'!$A$5:$A$40,0))</f>
        <v/>
      </c>
      <c r="AA3395" s="4">
        <f>SUMPRODUCT(($C$2:$C$3444=C3395)*($X$2:$X$3444&lt;X3395))+SUMPRODUCT(($C$2:C3395=C3395)*($X$2:X3395=X3395))</f>
        <v/>
      </c>
      <c r="AB3395" s="4">
        <f>MIN(4,INT((AA3395-1)*4/COUNTIF($C$2:$C$3444,C3395))+1)</f>
        <v/>
      </c>
    </row>
    <row r="3396">
      <c r="A3396" s="5" t="inlineStr">
        <is>
          <t>W03940</t>
        </is>
      </c>
      <c r="B3396" s="5" t="inlineStr">
        <is>
          <t>DE · Munich</t>
        </is>
      </c>
      <c r="C3396" s="5" t="inlineStr">
        <is>
          <t>DE</t>
        </is>
      </c>
      <c r="D3396" s="5" t="inlineStr">
        <is>
          <t>Munich</t>
        </is>
      </c>
      <c r="E3396" s="5" t="inlineStr">
        <is>
          <t>Tech</t>
        </is>
      </c>
      <c r="F3396" s="5" t="inlineStr">
        <is>
          <t>L2</t>
        </is>
      </c>
      <c r="G3396" s="5" t="inlineStr">
        <is>
          <t>Tech L2</t>
        </is>
      </c>
      <c r="H3396" s="5" t="inlineStr">
        <is>
          <t>F</t>
        </is>
      </c>
      <c r="I3396" s="5" t="inlineStr">
        <is>
          <t>Permanent</t>
        </is>
      </c>
      <c r="J3396" s="5" t="inlineStr">
        <is>
          <t>Hybrid</t>
        </is>
      </c>
      <c r="K3396" s="5" t="n">
        <v>0.8</v>
      </c>
      <c r="L3396" s="5" t="n">
        <v>32</v>
      </c>
      <c r="M3396" s="5" t="n">
        <v>3</v>
      </c>
      <c r="N3396" s="41" t="n">
        <v>46720</v>
      </c>
      <c r="O3396" s="41" t="n">
        <v>0</v>
      </c>
      <c r="P3396" s="41" t="n">
        <v>0</v>
      </c>
      <c r="Q3396" s="41" t="n">
        <v>0</v>
      </c>
      <c r="R3396" s="41" t="n">
        <v>0</v>
      </c>
      <c r="S3396" s="28">
        <f>L3396*Settings!$C$7</f>
        <v/>
      </c>
      <c r="T3396" s="34">
        <f>O3396+P3396+Q3396+R3396</f>
        <v/>
      </c>
      <c r="U3396" s="34">
        <f>N3396+T3396</f>
        <v/>
      </c>
      <c r="V3396" s="33">
        <f>N3396/S3396</f>
        <v/>
      </c>
      <c r="W3396" s="33">
        <f>T3396/S3396</f>
        <v/>
      </c>
      <c r="X3396" s="33">
        <f>U3396/S3396</f>
        <v/>
      </c>
      <c r="Y3396" s="4">
        <f>IF(T3396&gt;0,1,0)</f>
        <v/>
      </c>
      <c r="Z3396" s="4">
        <f>INDEX('Job Evaluation'!$I$5:$I$40,MATCH(G3396,'Job Evaluation'!$A$5:$A$40,0))</f>
        <v/>
      </c>
      <c r="AA3396" s="4">
        <f>SUMPRODUCT(($C$2:$C$3444=C3396)*($X$2:$X$3444&lt;X3396))+SUMPRODUCT(($C$2:C3396=C3396)*($X$2:X3396=X3396))</f>
        <v/>
      </c>
      <c r="AB3396" s="4">
        <f>MIN(4,INT((AA3396-1)*4/COUNTIF($C$2:$C$3444,C3396))+1)</f>
        <v/>
      </c>
    </row>
    <row r="3397">
      <c r="A3397" s="5" t="inlineStr">
        <is>
          <t>W03941</t>
        </is>
      </c>
      <c r="B3397" s="5" t="inlineStr">
        <is>
          <t>PL · Kraków</t>
        </is>
      </c>
      <c r="C3397" s="5" t="inlineStr">
        <is>
          <t>PL</t>
        </is>
      </c>
      <c r="D3397" s="5" t="inlineStr">
        <is>
          <t>Krakow</t>
        </is>
      </c>
      <c r="E3397" s="5" t="inlineStr">
        <is>
          <t>Customer Service</t>
        </is>
      </c>
      <c r="F3397" s="5" t="inlineStr">
        <is>
          <t>L3</t>
        </is>
      </c>
      <c r="G3397" s="5" t="inlineStr">
        <is>
          <t>Customer Service L3</t>
        </is>
      </c>
      <c r="H3397" s="5" t="inlineStr">
        <is>
          <t>F</t>
        </is>
      </c>
      <c r="I3397" s="5" t="inlineStr">
        <is>
          <t>Permanent</t>
        </is>
      </c>
      <c r="J3397" s="5" t="inlineStr">
        <is>
          <t>Hybrid</t>
        </is>
      </c>
      <c r="K3397" s="5" t="n">
        <v>1</v>
      </c>
      <c r="L3397" s="5" t="n">
        <v>40</v>
      </c>
      <c r="M3397" s="5" t="n">
        <v>3</v>
      </c>
      <c r="N3397" s="41" t="n">
        <v>30350</v>
      </c>
      <c r="O3397" s="41" t="n">
        <v>1390</v>
      </c>
      <c r="P3397" s="41" t="n">
        <v>0</v>
      </c>
      <c r="Q3397" s="41" t="n">
        <v>0</v>
      </c>
      <c r="R3397" s="41" t="n">
        <v>0</v>
      </c>
      <c r="S3397" s="28">
        <f>L3397*Settings!$C$7</f>
        <v/>
      </c>
      <c r="T3397" s="34">
        <f>O3397+P3397+Q3397+R3397</f>
        <v/>
      </c>
      <c r="U3397" s="34">
        <f>N3397+T3397</f>
        <v/>
      </c>
      <c r="V3397" s="33">
        <f>N3397/S3397</f>
        <v/>
      </c>
      <c r="W3397" s="33">
        <f>T3397/S3397</f>
        <v/>
      </c>
      <c r="X3397" s="33">
        <f>U3397/S3397</f>
        <v/>
      </c>
      <c r="Y3397" s="4">
        <f>IF(T3397&gt;0,1,0)</f>
        <v/>
      </c>
      <c r="Z3397" s="4">
        <f>INDEX('Job Evaluation'!$I$5:$I$40,MATCH(G3397,'Job Evaluation'!$A$5:$A$40,0))</f>
        <v/>
      </c>
      <c r="AA3397" s="4">
        <f>SUMPRODUCT(($C$2:$C$3444=C3397)*($X$2:$X$3444&lt;X3397))+SUMPRODUCT(($C$2:C3397=C3397)*($X$2:X3397=X3397))</f>
        <v/>
      </c>
      <c r="AB3397" s="4">
        <f>MIN(4,INT((AA3397-1)*4/COUNTIF($C$2:$C$3444,C3397))+1)</f>
        <v/>
      </c>
    </row>
    <row r="3398">
      <c r="A3398" s="5" t="inlineStr">
        <is>
          <t>W03943</t>
        </is>
      </c>
      <c r="B3398" s="5" t="inlineStr">
        <is>
          <t>DE · Munich</t>
        </is>
      </c>
      <c r="C3398" s="5" t="inlineStr">
        <is>
          <t>DE</t>
        </is>
      </c>
      <c r="D3398" s="5" t="inlineStr">
        <is>
          <t>Munich</t>
        </is>
      </c>
      <c r="E3398" s="5" t="inlineStr">
        <is>
          <t>Customer Service</t>
        </is>
      </c>
      <c r="F3398" s="5" t="inlineStr">
        <is>
          <t>L3</t>
        </is>
      </c>
      <c r="G3398" s="5" t="inlineStr">
        <is>
          <t>Customer Service L3</t>
        </is>
      </c>
      <c r="H3398" s="5" t="inlineStr">
        <is>
          <t>F</t>
        </is>
      </c>
      <c r="I3398" s="5" t="inlineStr">
        <is>
          <t>Permanent</t>
        </is>
      </c>
      <c r="J3398" s="5" t="inlineStr">
        <is>
          <t>Remote</t>
        </is>
      </c>
      <c r="K3398" s="5" t="n">
        <v>1</v>
      </c>
      <c r="L3398" s="5" t="n">
        <v>40</v>
      </c>
      <c r="M3398" s="5" t="n">
        <v>4</v>
      </c>
      <c r="N3398" s="41" t="n">
        <v>62550</v>
      </c>
      <c r="O3398" s="41" t="n">
        <v>4120</v>
      </c>
      <c r="P3398" s="41" t="n">
        <v>0</v>
      </c>
      <c r="Q3398" s="41" t="n">
        <v>0</v>
      </c>
      <c r="R3398" s="41" t="n">
        <v>0</v>
      </c>
      <c r="S3398" s="28">
        <f>L3398*Settings!$C$7</f>
        <v/>
      </c>
      <c r="T3398" s="34">
        <f>O3398+P3398+Q3398+R3398</f>
        <v/>
      </c>
      <c r="U3398" s="34">
        <f>N3398+T3398</f>
        <v/>
      </c>
      <c r="V3398" s="33">
        <f>N3398/S3398</f>
        <v/>
      </c>
      <c r="W3398" s="33">
        <f>T3398/S3398</f>
        <v/>
      </c>
      <c r="X3398" s="33">
        <f>U3398/S3398</f>
        <v/>
      </c>
      <c r="Y3398" s="4">
        <f>IF(T3398&gt;0,1,0)</f>
        <v/>
      </c>
      <c r="Z3398" s="4">
        <f>INDEX('Job Evaluation'!$I$5:$I$40,MATCH(G3398,'Job Evaluation'!$A$5:$A$40,0))</f>
        <v/>
      </c>
      <c r="AA3398" s="4">
        <f>SUMPRODUCT(($C$2:$C$3444=C3398)*($X$2:$X$3444&lt;X3398))+SUMPRODUCT(($C$2:C3398=C3398)*($X$2:X3398=X3398))</f>
        <v/>
      </c>
      <c r="AB3398" s="4">
        <f>MIN(4,INT((AA3398-1)*4/COUNTIF($C$2:$C$3444,C3398))+1)</f>
        <v/>
      </c>
    </row>
    <row r="3399">
      <c r="A3399" s="5" t="inlineStr">
        <is>
          <t>W03945</t>
        </is>
      </c>
      <c r="B3399" s="5" t="inlineStr">
        <is>
          <t>IT · Milan</t>
        </is>
      </c>
      <c r="C3399" s="5" t="inlineStr">
        <is>
          <t>IT</t>
        </is>
      </c>
      <c r="D3399" s="5" t="inlineStr">
        <is>
          <t>Milan</t>
        </is>
      </c>
      <c r="E3399" s="5" t="inlineStr">
        <is>
          <t>Operations</t>
        </is>
      </c>
      <c r="F3399" s="5" t="inlineStr">
        <is>
          <t>L1</t>
        </is>
      </c>
      <c r="G3399" s="5" t="inlineStr">
        <is>
          <t>Operations L1</t>
        </is>
      </c>
      <c r="H3399" s="5" t="inlineStr">
        <is>
          <t>M</t>
        </is>
      </c>
      <c r="I3399" s="5" t="inlineStr">
        <is>
          <t>Permanent</t>
        </is>
      </c>
      <c r="J3399" s="5" t="inlineStr">
        <is>
          <t>Remote</t>
        </is>
      </c>
      <c r="K3399" s="5" t="n">
        <v>1</v>
      </c>
      <c r="L3399" s="5" t="n">
        <v>40</v>
      </c>
      <c r="M3399" s="5" t="n">
        <v>3</v>
      </c>
      <c r="N3399" s="41" t="n">
        <v>24350</v>
      </c>
      <c r="O3399" s="41" t="n">
        <v>0</v>
      </c>
      <c r="P3399" s="41" t="n">
        <v>0</v>
      </c>
      <c r="Q3399" s="41" t="n">
        <v>0</v>
      </c>
      <c r="R3399" s="41" t="n">
        <v>0</v>
      </c>
      <c r="S3399" s="28">
        <f>L3399*Settings!$C$7</f>
        <v/>
      </c>
      <c r="T3399" s="34">
        <f>O3399+P3399+Q3399+R3399</f>
        <v/>
      </c>
      <c r="U3399" s="34">
        <f>N3399+T3399</f>
        <v/>
      </c>
      <c r="V3399" s="33">
        <f>N3399/S3399</f>
        <v/>
      </c>
      <c r="W3399" s="33">
        <f>T3399/S3399</f>
        <v/>
      </c>
      <c r="X3399" s="33">
        <f>U3399/S3399</f>
        <v/>
      </c>
      <c r="Y3399" s="4">
        <f>IF(T3399&gt;0,1,0)</f>
        <v/>
      </c>
      <c r="Z3399" s="4">
        <f>INDEX('Job Evaluation'!$I$5:$I$40,MATCH(G3399,'Job Evaluation'!$A$5:$A$40,0))</f>
        <v/>
      </c>
      <c r="AA3399" s="4">
        <f>SUMPRODUCT(($C$2:$C$3444=C3399)*($X$2:$X$3444&lt;X3399))+SUMPRODUCT(($C$2:C3399=C3399)*($X$2:X3399=X3399))</f>
        <v/>
      </c>
      <c r="AB3399" s="4">
        <f>MIN(4,INT((AA3399-1)*4/COUNTIF($C$2:$C$3444,C3399))+1)</f>
        <v/>
      </c>
    </row>
    <row r="3400">
      <c r="A3400" s="5" t="inlineStr">
        <is>
          <t>W03946</t>
        </is>
      </c>
      <c r="B3400" s="5" t="inlineStr">
        <is>
          <t>DE · Munich</t>
        </is>
      </c>
      <c r="C3400" s="5" t="inlineStr">
        <is>
          <t>DE</t>
        </is>
      </c>
      <c r="D3400" s="5" t="inlineStr">
        <is>
          <t>Munich</t>
        </is>
      </c>
      <c r="E3400" s="5" t="inlineStr">
        <is>
          <t>Operations</t>
        </is>
      </c>
      <c r="F3400" s="5" t="inlineStr">
        <is>
          <t>L4</t>
        </is>
      </c>
      <c r="G3400" s="5" t="inlineStr">
        <is>
          <t>Operations L4</t>
        </is>
      </c>
      <c r="H3400" s="5" t="inlineStr">
        <is>
          <t>M</t>
        </is>
      </c>
      <c r="I3400" s="5" t="inlineStr">
        <is>
          <t>Permanent</t>
        </is>
      </c>
      <c r="J3400" s="5" t="inlineStr">
        <is>
          <t>Onsite</t>
        </is>
      </c>
      <c r="K3400" s="5" t="n">
        <v>1</v>
      </c>
      <c r="L3400" s="5" t="n">
        <v>40</v>
      </c>
      <c r="M3400" s="5" t="n">
        <v>3</v>
      </c>
      <c r="N3400" s="41" t="n">
        <v>61700</v>
      </c>
      <c r="O3400" s="41" t="n">
        <v>4580</v>
      </c>
      <c r="P3400" s="41" t="n">
        <v>0</v>
      </c>
      <c r="Q3400" s="41" t="n">
        <v>0</v>
      </c>
      <c r="R3400" s="41" t="n">
        <v>0</v>
      </c>
      <c r="S3400" s="28">
        <f>L3400*Settings!$C$7</f>
        <v/>
      </c>
      <c r="T3400" s="34">
        <f>O3400+P3400+Q3400+R3400</f>
        <v/>
      </c>
      <c r="U3400" s="34">
        <f>N3400+T3400</f>
        <v/>
      </c>
      <c r="V3400" s="33">
        <f>N3400/S3400</f>
        <v/>
      </c>
      <c r="W3400" s="33">
        <f>T3400/S3400</f>
        <v/>
      </c>
      <c r="X3400" s="33">
        <f>U3400/S3400</f>
        <v/>
      </c>
      <c r="Y3400" s="4">
        <f>IF(T3400&gt;0,1,0)</f>
        <v/>
      </c>
      <c r="Z3400" s="4">
        <f>INDEX('Job Evaluation'!$I$5:$I$40,MATCH(G3400,'Job Evaluation'!$A$5:$A$40,0))</f>
        <v/>
      </c>
      <c r="AA3400" s="4">
        <f>SUMPRODUCT(($C$2:$C$3444=C3400)*($X$2:$X$3444&lt;X3400))+SUMPRODUCT(($C$2:C3400=C3400)*($X$2:X3400=X3400))</f>
        <v/>
      </c>
      <c r="AB3400" s="4">
        <f>MIN(4,INT((AA3400-1)*4/COUNTIF($C$2:$C$3444,C3400))+1)</f>
        <v/>
      </c>
    </row>
    <row r="3401">
      <c r="A3401" s="5" t="inlineStr">
        <is>
          <t>W03949</t>
        </is>
      </c>
      <c r="B3401" s="5" t="inlineStr">
        <is>
          <t>IT · Milan</t>
        </is>
      </c>
      <c r="C3401" s="5" t="inlineStr">
        <is>
          <t>IT</t>
        </is>
      </c>
      <c r="D3401" s="5" t="inlineStr">
        <is>
          <t>Milan</t>
        </is>
      </c>
      <c r="E3401" s="5" t="inlineStr">
        <is>
          <t>Sales</t>
        </is>
      </c>
      <c r="F3401" s="5" t="inlineStr">
        <is>
          <t>L3</t>
        </is>
      </c>
      <c r="G3401" s="5" t="inlineStr">
        <is>
          <t>Sales L3</t>
        </is>
      </c>
      <c r="H3401" s="5" t="inlineStr">
        <is>
          <t>F</t>
        </is>
      </c>
      <c r="I3401" s="5" t="inlineStr">
        <is>
          <t>Permanent</t>
        </is>
      </c>
      <c r="J3401" s="5" t="inlineStr">
        <is>
          <t>Remote</t>
        </is>
      </c>
      <c r="K3401" s="5" t="n">
        <v>0.8</v>
      </c>
      <c r="L3401" s="5" t="n">
        <v>32</v>
      </c>
      <c r="M3401" s="5" t="n">
        <v>3</v>
      </c>
      <c r="N3401" s="41" t="n">
        <v>36640</v>
      </c>
      <c r="O3401" s="41" t="n">
        <v>2050</v>
      </c>
      <c r="P3401" s="41" t="n">
        <v>4950</v>
      </c>
      <c r="Q3401" s="41" t="n">
        <v>0</v>
      </c>
      <c r="R3401" s="41" t="n">
        <v>0</v>
      </c>
      <c r="S3401" s="28">
        <f>L3401*Settings!$C$7</f>
        <v/>
      </c>
      <c r="T3401" s="34">
        <f>O3401+P3401+Q3401+R3401</f>
        <v/>
      </c>
      <c r="U3401" s="34">
        <f>N3401+T3401</f>
        <v/>
      </c>
      <c r="V3401" s="33">
        <f>N3401/S3401</f>
        <v/>
      </c>
      <c r="W3401" s="33">
        <f>T3401/S3401</f>
        <v/>
      </c>
      <c r="X3401" s="33">
        <f>U3401/S3401</f>
        <v/>
      </c>
      <c r="Y3401" s="4">
        <f>IF(T3401&gt;0,1,0)</f>
        <v/>
      </c>
      <c r="Z3401" s="4">
        <f>INDEX('Job Evaluation'!$I$5:$I$40,MATCH(G3401,'Job Evaluation'!$A$5:$A$40,0))</f>
        <v/>
      </c>
      <c r="AA3401" s="4">
        <f>SUMPRODUCT(($C$2:$C$3444=C3401)*($X$2:$X$3444&lt;X3401))+SUMPRODUCT(($C$2:C3401=C3401)*($X$2:X3401=X3401))</f>
        <v/>
      </c>
      <c r="AB3401" s="4">
        <f>MIN(4,INT((AA3401-1)*4/COUNTIF($C$2:$C$3444,C3401))+1)</f>
        <v/>
      </c>
    </row>
    <row r="3402">
      <c r="A3402" s="5" t="inlineStr">
        <is>
          <t>W03950</t>
        </is>
      </c>
      <c r="B3402" s="5" t="inlineStr">
        <is>
          <t>ES · Barcelona</t>
        </is>
      </c>
      <c r="C3402" s="5" t="inlineStr">
        <is>
          <t>ES</t>
        </is>
      </c>
      <c r="D3402" s="5" t="inlineStr">
        <is>
          <t>Barcelona</t>
        </is>
      </c>
      <c r="E3402" s="5" t="inlineStr">
        <is>
          <t>Customer Service</t>
        </is>
      </c>
      <c r="F3402" s="5" t="inlineStr">
        <is>
          <t>L2</t>
        </is>
      </c>
      <c r="G3402" s="5" t="inlineStr">
        <is>
          <t>Customer Service L2</t>
        </is>
      </c>
      <c r="H3402" s="5" t="inlineStr">
        <is>
          <t>M</t>
        </is>
      </c>
      <c r="I3402" s="5" t="inlineStr">
        <is>
          <t>Fixed-term</t>
        </is>
      </c>
      <c r="J3402" s="5" t="inlineStr">
        <is>
          <t>Onsite</t>
        </is>
      </c>
      <c r="K3402" s="5" t="n">
        <v>1</v>
      </c>
      <c r="L3402" s="5" t="n">
        <v>40</v>
      </c>
      <c r="M3402" s="5" t="n">
        <v>3</v>
      </c>
      <c r="N3402" s="41" t="n">
        <v>31700</v>
      </c>
      <c r="O3402" s="41" t="n">
        <v>0</v>
      </c>
      <c r="P3402" s="41" t="n">
        <v>0</v>
      </c>
      <c r="Q3402" s="41" t="n">
        <v>1200</v>
      </c>
      <c r="R3402" s="41" t="n">
        <v>0</v>
      </c>
      <c r="S3402" s="28">
        <f>L3402*Settings!$C$7</f>
        <v/>
      </c>
      <c r="T3402" s="34">
        <f>O3402+P3402+Q3402+R3402</f>
        <v/>
      </c>
      <c r="U3402" s="34">
        <f>N3402+T3402</f>
        <v/>
      </c>
      <c r="V3402" s="33">
        <f>N3402/S3402</f>
        <v/>
      </c>
      <c r="W3402" s="33">
        <f>T3402/S3402</f>
        <v/>
      </c>
      <c r="X3402" s="33">
        <f>U3402/S3402</f>
        <v/>
      </c>
      <c r="Y3402" s="4">
        <f>IF(T3402&gt;0,1,0)</f>
        <v/>
      </c>
      <c r="Z3402" s="4">
        <f>INDEX('Job Evaluation'!$I$5:$I$40,MATCH(G3402,'Job Evaluation'!$A$5:$A$40,0))</f>
        <v/>
      </c>
      <c r="AA3402" s="4">
        <f>SUMPRODUCT(($C$2:$C$3444=C3402)*($X$2:$X$3444&lt;X3402))+SUMPRODUCT(($C$2:C3402=C3402)*($X$2:X3402=X3402))</f>
        <v/>
      </c>
      <c r="AB3402" s="4">
        <f>MIN(4,INT((AA3402-1)*4/COUNTIF($C$2:$C$3444,C3402))+1)</f>
        <v/>
      </c>
    </row>
    <row r="3403">
      <c r="A3403" s="5" t="inlineStr">
        <is>
          <t>W03951</t>
        </is>
      </c>
      <c r="B3403" s="5" t="inlineStr">
        <is>
          <t>DE · Munich</t>
        </is>
      </c>
      <c r="C3403" s="5" t="inlineStr">
        <is>
          <t>DE</t>
        </is>
      </c>
      <c r="D3403" s="5" t="inlineStr">
        <is>
          <t>Munich</t>
        </is>
      </c>
      <c r="E3403" s="5" t="inlineStr">
        <is>
          <t>Customer Service</t>
        </is>
      </c>
      <c r="F3403" s="5" t="inlineStr">
        <is>
          <t>L4</t>
        </is>
      </c>
      <c r="G3403" s="5" t="inlineStr">
        <is>
          <t>Customer Service L4</t>
        </is>
      </c>
      <c r="H3403" s="5" t="inlineStr">
        <is>
          <t>M</t>
        </is>
      </c>
      <c r="I3403" s="5" t="inlineStr">
        <is>
          <t>Fixed-term</t>
        </is>
      </c>
      <c r="J3403" s="5" t="inlineStr">
        <is>
          <t>Onsite</t>
        </is>
      </c>
      <c r="K3403" s="5" t="n">
        <v>1</v>
      </c>
      <c r="L3403" s="5" t="n">
        <v>40</v>
      </c>
      <c r="M3403" s="5" t="n">
        <v>3</v>
      </c>
      <c r="N3403" s="41" t="n">
        <v>54850</v>
      </c>
      <c r="O3403" s="41" t="n">
        <v>4460</v>
      </c>
      <c r="P3403" s="41" t="n">
        <v>0</v>
      </c>
      <c r="Q3403" s="41" t="n">
        <v>0</v>
      </c>
      <c r="R3403" s="41" t="n">
        <v>0</v>
      </c>
      <c r="S3403" s="28">
        <f>L3403*Settings!$C$7</f>
        <v/>
      </c>
      <c r="T3403" s="34">
        <f>O3403+P3403+Q3403+R3403</f>
        <v/>
      </c>
      <c r="U3403" s="34">
        <f>N3403+T3403</f>
        <v/>
      </c>
      <c r="V3403" s="33">
        <f>N3403/S3403</f>
        <v/>
      </c>
      <c r="W3403" s="33">
        <f>T3403/S3403</f>
        <v/>
      </c>
      <c r="X3403" s="33">
        <f>U3403/S3403</f>
        <v/>
      </c>
      <c r="Y3403" s="4">
        <f>IF(T3403&gt;0,1,0)</f>
        <v/>
      </c>
      <c r="Z3403" s="4">
        <f>INDEX('Job Evaluation'!$I$5:$I$40,MATCH(G3403,'Job Evaluation'!$A$5:$A$40,0))</f>
        <v/>
      </c>
      <c r="AA3403" s="4">
        <f>SUMPRODUCT(($C$2:$C$3444=C3403)*($X$2:$X$3444&lt;X3403))+SUMPRODUCT(($C$2:C3403=C3403)*($X$2:X3403=X3403))</f>
        <v/>
      </c>
      <c r="AB3403" s="4">
        <f>MIN(4,INT((AA3403-1)*4/COUNTIF($C$2:$C$3444,C3403))+1)</f>
        <v/>
      </c>
    </row>
    <row r="3404">
      <c r="A3404" s="5" t="inlineStr">
        <is>
          <t>W03952</t>
        </is>
      </c>
      <c r="B3404" s="5" t="inlineStr">
        <is>
          <t>DE · Munich</t>
        </is>
      </c>
      <c r="C3404" s="5" t="inlineStr">
        <is>
          <t>DE</t>
        </is>
      </c>
      <c r="D3404" s="5" t="inlineStr">
        <is>
          <t>Munich</t>
        </is>
      </c>
      <c r="E3404" s="5" t="inlineStr">
        <is>
          <t>Customer Service</t>
        </is>
      </c>
      <c r="F3404" s="5" t="inlineStr">
        <is>
          <t>L3</t>
        </is>
      </c>
      <c r="G3404" s="5" t="inlineStr">
        <is>
          <t>Customer Service L3</t>
        </is>
      </c>
      <c r="H3404" s="5" t="inlineStr">
        <is>
          <t>F</t>
        </is>
      </c>
      <c r="I3404" s="5" t="inlineStr">
        <is>
          <t>Fixed-term</t>
        </is>
      </c>
      <c r="J3404" s="5" t="inlineStr">
        <is>
          <t>Onsite</t>
        </is>
      </c>
      <c r="K3404" s="5" t="n">
        <v>1</v>
      </c>
      <c r="L3404" s="5" t="n">
        <v>40</v>
      </c>
      <c r="M3404" s="5" t="n">
        <v>2</v>
      </c>
      <c r="N3404" s="41" t="n">
        <v>54000</v>
      </c>
      <c r="O3404" s="41" t="n">
        <v>1350</v>
      </c>
      <c r="P3404" s="41" t="n">
        <v>0</v>
      </c>
      <c r="Q3404" s="41" t="n">
        <v>1800</v>
      </c>
      <c r="R3404" s="41" t="n">
        <v>0</v>
      </c>
      <c r="S3404" s="28">
        <f>L3404*Settings!$C$7</f>
        <v/>
      </c>
      <c r="T3404" s="34">
        <f>O3404+P3404+Q3404+R3404</f>
        <v/>
      </c>
      <c r="U3404" s="34">
        <f>N3404+T3404</f>
        <v/>
      </c>
      <c r="V3404" s="33">
        <f>N3404/S3404</f>
        <v/>
      </c>
      <c r="W3404" s="33">
        <f>T3404/S3404</f>
        <v/>
      </c>
      <c r="X3404" s="33">
        <f>U3404/S3404</f>
        <v/>
      </c>
      <c r="Y3404" s="4">
        <f>IF(T3404&gt;0,1,0)</f>
        <v/>
      </c>
      <c r="Z3404" s="4">
        <f>INDEX('Job Evaluation'!$I$5:$I$40,MATCH(G3404,'Job Evaluation'!$A$5:$A$40,0))</f>
        <v/>
      </c>
      <c r="AA3404" s="4">
        <f>SUMPRODUCT(($C$2:$C$3444=C3404)*($X$2:$X$3444&lt;X3404))+SUMPRODUCT(($C$2:C3404=C3404)*($X$2:X3404=X3404))</f>
        <v/>
      </c>
      <c r="AB3404" s="4">
        <f>MIN(4,INT((AA3404-1)*4/COUNTIF($C$2:$C$3444,C3404))+1)</f>
        <v/>
      </c>
    </row>
    <row r="3405">
      <c r="A3405" s="5" t="inlineStr">
        <is>
          <t>W03953</t>
        </is>
      </c>
      <c r="B3405" s="5" t="inlineStr">
        <is>
          <t>IT · Milan</t>
        </is>
      </c>
      <c r="C3405" s="5" t="inlineStr">
        <is>
          <t>IT</t>
        </is>
      </c>
      <c r="D3405" s="5" t="inlineStr">
        <is>
          <t>Milan</t>
        </is>
      </c>
      <c r="E3405" s="5" t="inlineStr">
        <is>
          <t>Tech</t>
        </is>
      </c>
      <c r="F3405" s="5" t="inlineStr">
        <is>
          <t>L1</t>
        </is>
      </c>
      <c r="G3405" s="5" t="inlineStr">
        <is>
          <t>Tech L1</t>
        </is>
      </c>
      <c r="H3405" s="5" t="inlineStr">
        <is>
          <t>M</t>
        </is>
      </c>
      <c r="I3405" s="5" t="inlineStr">
        <is>
          <t>Permanent</t>
        </is>
      </c>
      <c r="J3405" s="5" t="inlineStr">
        <is>
          <t>Onsite</t>
        </is>
      </c>
      <c r="K3405" s="5" t="n">
        <v>1</v>
      </c>
      <c r="L3405" s="5" t="n">
        <v>40</v>
      </c>
      <c r="M3405" s="5" t="n">
        <v>2</v>
      </c>
      <c r="N3405" s="41" t="n">
        <v>31000</v>
      </c>
      <c r="O3405" s="41" t="n">
        <v>0</v>
      </c>
      <c r="P3405" s="41" t="n">
        <v>0</v>
      </c>
      <c r="Q3405" s="41" t="n">
        <v>0</v>
      </c>
      <c r="R3405" s="41" t="n">
        <v>0</v>
      </c>
      <c r="S3405" s="28">
        <f>L3405*Settings!$C$7</f>
        <v/>
      </c>
      <c r="T3405" s="34">
        <f>O3405+P3405+Q3405+R3405</f>
        <v/>
      </c>
      <c r="U3405" s="34">
        <f>N3405+T3405</f>
        <v/>
      </c>
      <c r="V3405" s="33">
        <f>N3405/S3405</f>
        <v/>
      </c>
      <c r="W3405" s="33">
        <f>T3405/S3405</f>
        <v/>
      </c>
      <c r="X3405" s="33">
        <f>U3405/S3405</f>
        <v/>
      </c>
      <c r="Y3405" s="4">
        <f>IF(T3405&gt;0,1,0)</f>
        <v/>
      </c>
      <c r="Z3405" s="4">
        <f>INDEX('Job Evaluation'!$I$5:$I$40,MATCH(G3405,'Job Evaluation'!$A$5:$A$40,0))</f>
        <v/>
      </c>
      <c r="AA3405" s="4">
        <f>SUMPRODUCT(($C$2:$C$3444=C3405)*($X$2:$X$3444&lt;X3405))+SUMPRODUCT(($C$2:C3405=C3405)*($X$2:X3405=X3405))</f>
        <v/>
      </c>
      <c r="AB3405" s="4">
        <f>MIN(4,INT((AA3405-1)*4/COUNTIF($C$2:$C$3444,C3405))+1)</f>
        <v/>
      </c>
    </row>
    <row r="3406">
      <c r="A3406" s="5" t="inlineStr">
        <is>
          <t>W03955</t>
        </is>
      </c>
      <c r="B3406" s="5" t="inlineStr">
        <is>
          <t>IT · Milan</t>
        </is>
      </c>
      <c r="C3406" s="5" t="inlineStr">
        <is>
          <t>IT</t>
        </is>
      </c>
      <c r="D3406" s="5" t="inlineStr">
        <is>
          <t>Milan</t>
        </is>
      </c>
      <c r="E3406" s="5" t="inlineStr">
        <is>
          <t>Operations</t>
        </is>
      </c>
      <c r="F3406" s="5" t="inlineStr">
        <is>
          <t>L1</t>
        </is>
      </c>
      <c r="G3406" s="5" t="inlineStr">
        <is>
          <t>Operations L1</t>
        </is>
      </c>
      <c r="H3406" s="5" t="inlineStr">
        <is>
          <t>F</t>
        </is>
      </c>
      <c r="I3406" s="5" t="inlineStr">
        <is>
          <t>Fixed-term</t>
        </is>
      </c>
      <c r="J3406" s="5" t="inlineStr">
        <is>
          <t>Hybrid</t>
        </is>
      </c>
      <c r="K3406" s="5" t="n">
        <v>1</v>
      </c>
      <c r="L3406" s="5" t="n">
        <v>40</v>
      </c>
      <c r="M3406" s="5" t="n">
        <v>3</v>
      </c>
      <c r="N3406" s="41" t="n">
        <v>23950</v>
      </c>
      <c r="O3406" s="41" t="n">
        <v>0</v>
      </c>
      <c r="P3406" s="41" t="n">
        <v>0</v>
      </c>
      <c r="Q3406" s="41" t="n">
        <v>0</v>
      </c>
      <c r="R3406" s="41" t="n">
        <v>0</v>
      </c>
      <c r="S3406" s="28">
        <f>L3406*Settings!$C$7</f>
        <v/>
      </c>
      <c r="T3406" s="34">
        <f>O3406+P3406+Q3406+R3406</f>
        <v/>
      </c>
      <c r="U3406" s="34">
        <f>N3406+T3406</f>
        <v/>
      </c>
      <c r="V3406" s="33">
        <f>N3406/S3406</f>
        <v/>
      </c>
      <c r="W3406" s="33">
        <f>T3406/S3406</f>
        <v/>
      </c>
      <c r="X3406" s="33">
        <f>U3406/S3406</f>
        <v/>
      </c>
      <c r="Y3406" s="4">
        <f>IF(T3406&gt;0,1,0)</f>
        <v/>
      </c>
      <c r="Z3406" s="4">
        <f>INDEX('Job Evaluation'!$I$5:$I$40,MATCH(G3406,'Job Evaluation'!$A$5:$A$40,0))</f>
        <v/>
      </c>
      <c r="AA3406" s="4">
        <f>SUMPRODUCT(($C$2:$C$3444=C3406)*($X$2:$X$3444&lt;X3406))+SUMPRODUCT(($C$2:C3406=C3406)*($X$2:X3406=X3406))</f>
        <v/>
      </c>
      <c r="AB3406" s="4">
        <f>MIN(4,INT((AA3406-1)*4/COUNTIF($C$2:$C$3444,C3406))+1)</f>
        <v/>
      </c>
    </row>
    <row r="3407">
      <c r="A3407" s="5" t="inlineStr">
        <is>
          <t>W03956</t>
        </is>
      </c>
      <c r="B3407" s="5" t="inlineStr">
        <is>
          <t>PL · Kraków</t>
        </is>
      </c>
      <c r="C3407" s="5" t="inlineStr">
        <is>
          <t>PL</t>
        </is>
      </c>
      <c r="D3407" s="5" t="inlineStr">
        <is>
          <t>Krakow</t>
        </is>
      </c>
      <c r="E3407" s="5" t="inlineStr">
        <is>
          <t>Customer Service</t>
        </is>
      </c>
      <c r="F3407" s="5" t="inlineStr">
        <is>
          <t>L4</t>
        </is>
      </c>
      <c r="G3407" s="5" t="inlineStr">
        <is>
          <t>Customer Service L4</t>
        </is>
      </c>
      <c r="H3407" s="5" t="inlineStr">
        <is>
          <t>M</t>
        </is>
      </c>
      <c r="I3407" s="5" t="inlineStr">
        <is>
          <t>Permanent</t>
        </is>
      </c>
      <c r="J3407" s="5" t="inlineStr">
        <is>
          <t>Onsite</t>
        </is>
      </c>
      <c r="K3407" s="5" t="n">
        <v>0.8</v>
      </c>
      <c r="L3407" s="5" t="n">
        <v>32</v>
      </c>
      <c r="M3407" s="5" t="n">
        <v>3</v>
      </c>
      <c r="N3407" s="41" t="n">
        <v>31080</v>
      </c>
      <c r="O3407" s="41" t="n">
        <v>2760</v>
      </c>
      <c r="P3407" s="41" t="n">
        <v>0</v>
      </c>
      <c r="Q3407" s="41" t="n">
        <v>0</v>
      </c>
      <c r="R3407" s="41" t="n">
        <v>0</v>
      </c>
      <c r="S3407" s="28">
        <f>L3407*Settings!$C$7</f>
        <v/>
      </c>
      <c r="T3407" s="34">
        <f>O3407+P3407+Q3407+R3407</f>
        <v/>
      </c>
      <c r="U3407" s="34">
        <f>N3407+T3407</f>
        <v/>
      </c>
      <c r="V3407" s="33">
        <f>N3407/S3407</f>
        <v/>
      </c>
      <c r="W3407" s="33">
        <f>T3407/S3407</f>
        <v/>
      </c>
      <c r="X3407" s="33">
        <f>U3407/S3407</f>
        <v/>
      </c>
      <c r="Y3407" s="4">
        <f>IF(T3407&gt;0,1,0)</f>
        <v/>
      </c>
      <c r="Z3407" s="4">
        <f>INDEX('Job Evaluation'!$I$5:$I$40,MATCH(G3407,'Job Evaluation'!$A$5:$A$40,0))</f>
        <v/>
      </c>
      <c r="AA3407" s="4">
        <f>SUMPRODUCT(($C$2:$C$3444=C3407)*($X$2:$X$3444&lt;X3407))+SUMPRODUCT(($C$2:C3407=C3407)*($X$2:X3407=X3407))</f>
        <v/>
      </c>
      <c r="AB3407" s="4">
        <f>MIN(4,INT((AA3407-1)*4/COUNTIF($C$2:$C$3444,C3407))+1)</f>
        <v/>
      </c>
    </row>
    <row r="3408">
      <c r="A3408" s="5" t="inlineStr">
        <is>
          <t>W03957</t>
        </is>
      </c>
      <c r="B3408" s="5" t="inlineStr">
        <is>
          <t>IT · Milan</t>
        </is>
      </c>
      <c r="C3408" s="5" t="inlineStr">
        <is>
          <t>IT</t>
        </is>
      </c>
      <c r="D3408" s="5" t="inlineStr">
        <is>
          <t>Milan</t>
        </is>
      </c>
      <c r="E3408" s="5" t="inlineStr">
        <is>
          <t>Tech</t>
        </is>
      </c>
      <c r="F3408" s="5" t="inlineStr">
        <is>
          <t>L2</t>
        </is>
      </c>
      <c r="G3408" s="5" t="inlineStr">
        <is>
          <t>Tech L2</t>
        </is>
      </c>
      <c r="H3408" s="5" t="inlineStr">
        <is>
          <t>F</t>
        </is>
      </c>
      <c r="I3408" s="5" t="inlineStr">
        <is>
          <t>Permanent</t>
        </is>
      </c>
      <c r="J3408" s="5" t="inlineStr">
        <is>
          <t>Hybrid</t>
        </is>
      </c>
      <c r="K3408" s="5" t="n">
        <v>1</v>
      </c>
      <c r="L3408" s="5" t="n">
        <v>40</v>
      </c>
      <c r="M3408" s="5" t="n">
        <v>3</v>
      </c>
      <c r="N3408" s="41" t="n">
        <v>39850</v>
      </c>
      <c r="O3408" s="41" t="n">
        <v>0</v>
      </c>
      <c r="P3408" s="41" t="n">
        <v>0</v>
      </c>
      <c r="Q3408" s="41" t="n">
        <v>0</v>
      </c>
      <c r="R3408" s="41" t="n">
        <v>0</v>
      </c>
      <c r="S3408" s="28">
        <f>L3408*Settings!$C$7</f>
        <v/>
      </c>
      <c r="T3408" s="34">
        <f>O3408+P3408+Q3408+R3408</f>
        <v/>
      </c>
      <c r="U3408" s="34">
        <f>N3408+T3408</f>
        <v/>
      </c>
      <c r="V3408" s="33">
        <f>N3408/S3408</f>
        <v/>
      </c>
      <c r="W3408" s="33">
        <f>T3408/S3408</f>
        <v/>
      </c>
      <c r="X3408" s="33">
        <f>U3408/S3408</f>
        <v/>
      </c>
      <c r="Y3408" s="4">
        <f>IF(T3408&gt;0,1,0)</f>
        <v/>
      </c>
      <c r="Z3408" s="4">
        <f>INDEX('Job Evaluation'!$I$5:$I$40,MATCH(G3408,'Job Evaluation'!$A$5:$A$40,0))</f>
        <v/>
      </c>
      <c r="AA3408" s="4">
        <f>SUMPRODUCT(($C$2:$C$3444=C3408)*($X$2:$X$3444&lt;X3408))+SUMPRODUCT(($C$2:C3408=C3408)*($X$2:X3408=X3408))</f>
        <v/>
      </c>
      <c r="AB3408" s="4">
        <f>MIN(4,INT((AA3408-1)*4/COUNTIF($C$2:$C$3444,C3408))+1)</f>
        <v/>
      </c>
    </row>
    <row r="3409">
      <c r="A3409" s="5" t="inlineStr">
        <is>
          <t>W03958</t>
        </is>
      </c>
      <c r="B3409" s="5" t="inlineStr">
        <is>
          <t>IT · Milan</t>
        </is>
      </c>
      <c r="C3409" s="5" t="inlineStr">
        <is>
          <t>IT</t>
        </is>
      </c>
      <c r="D3409" s="5" t="inlineStr">
        <is>
          <t>Milan</t>
        </is>
      </c>
      <c r="E3409" s="5" t="inlineStr">
        <is>
          <t>Customer Service</t>
        </is>
      </c>
      <c r="F3409" s="5" t="inlineStr">
        <is>
          <t>L2</t>
        </is>
      </c>
      <c r="G3409" s="5" t="inlineStr">
        <is>
          <t>Customer Service L2</t>
        </is>
      </c>
      <c r="H3409" s="5" t="inlineStr">
        <is>
          <t>F</t>
        </is>
      </c>
      <c r="I3409" s="5" t="inlineStr">
        <is>
          <t>Permanent</t>
        </is>
      </c>
      <c r="J3409" s="5" t="inlineStr">
        <is>
          <t>Onsite</t>
        </is>
      </c>
      <c r="K3409" s="5" t="n">
        <v>1</v>
      </c>
      <c r="L3409" s="5" t="n">
        <v>40</v>
      </c>
      <c r="M3409" s="5" t="n">
        <v>3</v>
      </c>
      <c r="N3409" s="41" t="n">
        <v>29150</v>
      </c>
      <c r="O3409" s="41" t="n">
        <v>0</v>
      </c>
      <c r="P3409" s="41" t="n">
        <v>0</v>
      </c>
      <c r="Q3409" s="41" t="n">
        <v>1320</v>
      </c>
      <c r="R3409" s="41" t="n">
        <v>0</v>
      </c>
      <c r="S3409" s="28">
        <f>L3409*Settings!$C$7</f>
        <v/>
      </c>
      <c r="T3409" s="34">
        <f>O3409+P3409+Q3409+R3409</f>
        <v/>
      </c>
      <c r="U3409" s="34">
        <f>N3409+T3409</f>
        <v/>
      </c>
      <c r="V3409" s="33">
        <f>N3409/S3409</f>
        <v/>
      </c>
      <c r="W3409" s="33">
        <f>T3409/S3409</f>
        <v/>
      </c>
      <c r="X3409" s="33">
        <f>U3409/S3409</f>
        <v/>
      </c>
      <c r="Y3409" s="4">
        <f>IF(T3409&gt;0,1,0)</f>
        <v/>
      </c>
      <c r="Z3409" s="4">
        <f>INDEX('Job Evaluation'!$I$5:$I$40,MATCH(G3409,'Job Evaluation'!$A$5:$A$40,0))</f>
        <v/>
      </c>
      <c r="AA3409" s="4">
        <f>SUMPRODUCT(($C$2:$C$3444=C3409)*($X$2:$X$3444&lt;X3409))+SUMPRODUCT(($C$2:C3409=C3409)*($X$2:X3409=X3409))</f>
        <v/>
      </c>
      <c r="AB3409" s="4">
        <f>MIN(4,INT((AA3409-1)*4/COUNTIF($C$2:$C$3444,C3409))+1)</f>
        <v/>
      </c>
    </row>
    <row r="3410">
      <c r="A3410" s="5" t="inlineStr">
        <is>
          <t>W03959</t>
        </is>
      </c>
      <c r="B3410" s="5" t="inlineStr">
        <is>
          <t>PL · Kraków</t>
        </is>
      </c>
      <c r="C3410" s="5" t="inlineStr">
        <is>
          <t>PL</t>
        </is>
      </c>
      <c r="D3410" s="5" t="inlineStr">
        <is>
          <t>Krakow</t>
        </is>
      </c>
      <c r="E3410" s="5" t="inlineStr">
        <is>
          <t>Customer Service</t>
        </is>
      </c>
      <c r="F3410" s="5" t="inlineStr">
        <is>
          <t>L4</t>
        </is>
      </c>
      <c r="G3410" s="5" t="inlineStr">
        <is>
          <t>Customer Service L4</t>
        </is>
      </c>
      <c r="H3410" s="5" t="inlineStr">
        <is>
          <t>F</t>
        </is>
      </c>
      <c r="I3410" s="5" t="inlineStr">
        <is>
          <t>Permanent</t>
        </is>
      </c>
      <c r="J3410" s="5" t="inlineStr">
        <is>
          <t>Hybrid</t>
        </is>
      </c>
      <c r="K3410" s="5" t="n">
        <v>1</v>
      </c>
      <c r="L3410" s="5" t="n">
        <v>40</v>
      </c>
      <c r="M3410" s="5" t="n">
        <v>4</v>
      </c>
      <c r="N3410" s="41" t="n">
        <v>39900</v>
      </c>
      <c r="O3410" s="41" t="n">
        <v>3940</v>
      </c>
      <c r="P3410" s="41" t="n">
        <v>0</v>
      </c>
      <c r="Q3410" s="41" t="n">
        <v>0</v>
      </c>
      <c r="R3410" s="41" t="n">
        <v>0</v>
      </c>
      <c r="S3410" s="28">
        <f>L3410*Settings!$C$7</f>
        <v/>
      </c>
      <c r="T3410" s="34">
        <f>O3410+P3410+Q3410+R3410</f>
        <v/>
      </c>
      <c r="U3410" s="34">
        <f>N3410+T3410</f>
        <v/>
      </c>
      <c r="V3410" s="33">
        <f>N3410/S3410</f>
        <v/>
      </c>
      <c r="W3410" s="33">
        <f>T3410/S3410</f>
        <v/>
      </c>
      <c r="X3410" s="33">
        <f>U3410/S3410</f>
        <v/>
      </c>
      <c r="Y3410" s="4">
        <f>IF(T3410&gt;0,1,0)</f>
        <v/>
      </c>
      <c r="Z3410" s="4">
        <f>INDEX('Job Evaluation'!$I$5:$I$40,MATCH(G3410,'Job Evaluation'!$A$5:$A$40,0))</f>
        <v/>
      </c>
      <c r="AA3410" s="4">
        <f>SUMPRODUCT(($C$2:$C$3444=C3410)*($X$2:$X$3444&lt;X3410))+SUMPRODUCT(($C$2:C3410=C3410)*($X$2:X3410=X3410))</f>
        <v/>
      </c>
      <c r="AB3410" s="4">
        <f>MIN(4,INT((AA3410-1)*4/COUNTIF($C$2:$C$3444,C3410))+1)</f>
        <v/>
      </c>
    </row>
    <row r="3411">
      <c r="A3411" s="5" t="inlineStr">
        <is>
          <t>W03960</t>
        </is>
      </c>
      <c r="B3411" s="5" t="inlineStr">
        <is>
          <t>IT · Milan</t>
        </is>
      </c>
      <c r="C3411" s="5" t="inlineStr">
        <is>
          <t>IT</t>
        </is>
      </c>
      <c r="D3411" s="5" t="inlineStr">
        <is>
          <t>Milan</t>
        </is>
      </c>
      <c r="E3411" s="5" t="inlineStr">
        <is>
          <t>Customer Service</t>
        </is>
      </c>
      <c r="F3411" s="5" t="inlineStr">
        <is>
          <t>L3</t>
        </is>
      </c>
      <c r="G3411" s="5" t="inlineStr">
        <is>
          <t>Customer Service L3</t>
        </is>
      </c>
      <c r="H3411" s="5" t="inlineStr">
        <is>
          <t>M</t>
        </is>
      </c>
      <c r="I3411" s="5" t="inlineStr">
        <is>
          <t>Permanent</t>
        </is>
      </c>
      <c r="J3411" s="5" t="inlineStr">
        <is>
          <t>Onsite</t>
        </is>
      </c>
      <c r="K3411" s="5" t="n">
        <v>1</v>
      </c>
      <c r="L3411" s="5" t="n">
        <v>40</v>
      </c>
      <c r="M3411" s="5" t="n">
        <v>3</v>
      </c>
      <c r="N3411" s="41" t="n">
        <v>33900</v>
      </c>
      <c r="O3411" s="41" t="n">
        <v>1390</v>
      </c>
      <c r="P3411" s="41" t="n">
        <v>0</v>
      </c>
      <c r="Q3411" s="41" t="n">
        <v>1320</v>
      </c>
      <c r="R3411" s="41" t="n">
        <v>0</v>
      </c>
      <c r="S3411" s="28">
        <f>L3411*Settings!$C$7</f>
        <v/>
      </c>
      <c r="T3411" s="34">
        <f>O3411+P3411+Q3411+R3411</f>
        <v/>
      </c>
      <c r="U3411" s="34">
        <f>N3411+T3411</f>
        <v/>
      </c>
      <c r="V3411" s="33">
        <f>N3411/S3411</f>
        <v/>
      </c>
      <c r="W3411" s="33">
        <f>T3411/S3411</f>
        <v/>
      </c>
      <c r="X3411" s="33">
        <f>U3411/S3411</f>
        <v/>
      </c>
      <c r="Y3411" s="4">
        <f>IF(T3411&gt;0,1,0)</f>
        <v/>
      </c>
      <c r="Z3411" s="4">
        <f>INDEX('Job Evaluation'!$I$5:$I$40,MATCH(G3411,'Job Evaluation'!$A$5:$A$40,0))</f>
        <v/>
      </c>
      <c r="AA3411" s="4">
        <f>SUMPRODUCT(($C$2:$C$3444=C3411)*($X$2:$X$3444&lt;X3411))+SUMPRODUCT(($C$2:C3411=C3411)*($X$2:X3411=X3411))</f>
        <v/>
      </c>
      <c r="AB3411" s="4">
        <f>MIN(4,INT((AA3411-1)*4/COUNTIF($C$2:$C$3444,C3411))+1)</f>
        <v/>
      </c>
    </row>
    <row r="3412">
      <c r="A3412" s="5" t="inlineStr">
        <is>
          <t>W03961</t>
        </is>
      </c>
      <c r="B3412" s="5" t="inlineStr">
        <is>
          <t>PL · Kraków</t>
        </is>
      </c>
      <c r="C3412" s="5" t="inlineStr">
        <is>
          <t>PL</t>
        </is>
      </c>
      <c r="D3412" s="5" t="inlineStr">
        <is>
          <t>Krakow</t>
        </is>
      </c>
      <c r="E3412" s="5" t="inlineStr">
        <is>
          <t>Operations</t>
        </is>
      </c>
      <c r="F3412" s="5" t="inlineStr">
        <is>
          <t>L2</t>
        </is>
      </c>
      <c r="G3412" s="5" t="inlineStr">
        <is>
          <t>Operations L2</t>
        </is>
      </c>
      <c r="H3412" s="5" t="inlineStr">
        <is>
          <t>F</t>
        </is>
      </c>
      <c r="I3412" s="5" t="inlineStr">
        <is>
          <t>Permanent</t>
        </is>
      </c>
      <c r="J3412" s="5" t="inlineStr">
        <is>
          <t>Onsite</t>
        </is>
      </c>
      <c r="K3412" s="5" t="n">
        <v>1</v>
      </c>
      <c r="L3412" s="5" t="n">
        <v>40</v>
      </c>
      <c r="M3412" s="5" t="n">
        <v>3</v>
      </c>
      <c r="N3412" s="41" t="n">
        <v>24100</v>
      </c>
      <c r="O3412" s="41" t="n">
        <v>0</v>
      </c>
      <c r="P3412" s="41" t="n">
        <v>0</v>
      </c>
      <c r="Q3412" s="41" t="n">
        <v>840</v>
      </c>
      <c r="R3412" s="41" t="n">
        <v>0</v>
      </c>
      <c r="S3412" s="28">
        <f>L3412*Settings!$C$7</f>
        <v/>
      </c>
      <c r="T3412" s="34">
        <f>O3412+P3412+Q3412+R3412</f>
        <v/>
      </c>
      <c r="U3412" s="34">
        <f>N3412+T3412</f>
        <v/>
      </c>
      <c r="V3412" s="33">
        <f>N3412/S3412</f>
        <v/>
      </c>
      <c r="W3412" s="33">
        <f>T3412/S3412</f>
        <v/>
      </c>
      <c r="X3412" s="33">
        <f>U3412/S3412</f>
        <v/>
      </c>
      <c r="Y3412" s="4">
        <f>IF(T3412&gt;0,1,0)</f>
        <v/>
      </c>
      <c r="Z3412" s="4">
        <f>INDEX('Job Evaluation'!$I$5:$I$40,MATCH(G3412,'Job Evaluation'!$A$5:$A$40,0))</f>
        <v/>
      </c>
      <c r="AA3412" s="4">
        <f>SUMPRODUCT(($C$2:$C$3444=C3412)*($X$2:$X$3444&lt;X3412))+SUMPRODUCT(($C$2:C3412=C3412)*($X$2:X3412=X3412))</f>
        <v/>
      </c>
      <c r="AB3412" s="4">
        <f>MIN(4,INT((AA3412-1)*4/COUNTIF($C$2:$C$3444,C3412))+1)</f>
        <v/>
      </c>
    </row>
    <row r="3413">
      <c r="A3413" s="5" t="inlineStr">
        <is>
          <t>W03962</t>
        </is>
      </c>
      <c r="B3413" s="5" t="inlineStr">
        <is>
          <t>PL · Kraków</t>
        </is>
      </c>
      <c r="C3413" s="5" t="inlineStr">
        <is>
          <t>PL</t>
        </is>
      </c>
      <c r="D3413" s="5" t="inlineStr">
        <is>
          <t>Krakow</t>
        </is>
      </c>
      <c r="E3413" s="5" t="inlineStr">
        <is>
          <t>Operations</t>
        </is>
      </c>
      <c r="F3413" s="5" t="inlineStr">
        <is>
          <t>L2</t>
        </is>
      </c>
      <c r="G3413" s="5" t="inlineStr">
        <is>
          <t>Operations L2</t>
        </is>
      </c>
      <c r="H3413" s="5" t="inlineStr">
        <is>
          <t>M</t>
        </is>
      </c>
      <c r="I3413" s="5" t="inlineStr">
        <is>
          <t>Permanent</t>
        </is>
      </c>
      <c r="J3413" s="5" t="inlineStr">
        <is>
          <t>Onsite</t>
        </is>
      </c>
      <c r="K3413" s="5" t="n">
        <v>1</v>
      </c>
      <c r="L3413" s="5" t="n">
        <v>40</v>
      </c>
      <c r="M3413" s="5" t="n">
        <v>4</v>
      </c>
      <c r="N3413" s="41" t="n">
        <v>26650</v>
      </c>
      <c r="O3413" s="41" t="n">
        <v>0</v>
      </c>
      <c r="P3413" s="41" t="n">
        <v>0</v>
      </c>
      <c r="Q3413" s="41" t="n">
        <v>840</v>
      </c>
      <c r="R3413" s="41" t="n">
        <v>0</v>
      </c>
      <c r="S3413" s="28">
        <f>L3413*Settings!$C$7</f>
        <v/>
      </c>
      <c r="T3413" s="34">
        <f>O3413+P3413+Q3413+R3413</f>
        <v/>
      </c>
      <c r="U3413" s="34">
        <f>N3413+T3413</f>
        <v/>
      </c>
      <c r="V3413" s="33">
        <f>N3413/S3413</f>
        <v/>
      </c>
      <c r="W3413" s="33">
        <f>T3413/S3413</f>
        <v/>
      </c>
      <c r="X3413" s="33">
        <f>U3413/S3413</f>
        <v/>
      </c>
      <c r="Y3413" s="4">
        <f>IF(T3413&gt;0,1,0)</f>
        <v/>
      </c>
      <c r="Z3413" s="4">
        <f>INDEX('Job Evaluation'!$I$5:$I$40,MATCH(G3413,'Job Evaluation'!$A$5:$A$40,0))</f>
        <v/>
      </c>
      <c r="AA3413" s="4">
        <f>SUMPRODUCT(($C$2:$C$3444=C3413)*($X$2:$X$3444&lt;X3413))+SUMPRODUCT(($C$2:C3413=C3413)*($X$2:X3413=X3413))</f>
        <v/>
      </c>
      <c r="AB3413" s="4">
        <f>MIN(4,INT((AA3413-1)*4/COUNTIF($C$2:$C$3444,C3413))+1)</f>
        <v/>
      </c>
    </row>
    <row r="3414">
      <c r="A3414" s="5" t="inlineStr">
        <is>
          <t>W03963</t>
        </is>
      </c>
      <c r="B3414" s="5" t="inlineStr">
        <is>
          <t>PL · Kraków</t>
        </is>
      </c>
      <c r="C3414" s="5" t="inlineStr">
        <is>
          <t>PL</t>
        </is>
      </c>
      <c r="D3414" s="5" t="inlineStr">
        <is>
          <t>Krakow</t>
        </is>
      </c>
      <c r="E3414" s="5" t="inlineStr">
        <is>
          <t>Customer Service</t>
        </is>
      </c>
      <c r="F3414" s="5" t="inlineStr">
        <is>
          <t>L1</t>
        </is>
      </c>
      <c r="G3414" s="5" t="inlineStr">
        <is>
          <t>Customer Service L1</t>
        </is>
      </c>
      <c r="H3414" s="5" t="inlineStr">
        <is>
          <t>F</t>
        </is>
      </c>
      <c r="I3414" s="5" t="inlineStr">
        <is>
          <t>Permanent</t>
        </is>
      </c>
      <c r="J3414" s="5" t="inlineStr">
        <is>
          <t>Hybrid</t>
        </is>
      </c>
      <c r="K3414" s="5" t="n">
        <v>1</v>
      </c>
      <c r="L3414" s="5" t="n">
        <v>40</v>
      </c>
      <c r="M3414" s="5" t="n">
        <v>3</v>
      </c>
      <c r="N3414" s="41" t="n">
        <v>20100</v>
      </c>
      <c r="O3414" s="41" t="n">
        <v>0</v>
      </c>
      <c r="P3414" s="41" t="n">
        <v>0</v>
      </c>
      <c r="Q3414" s="41" t="n">
        <v>0</v>
      </c>
      <c r="R3414" s="41" t="n">
        <v>0</v>
      </c>
      <c r="S3414" s="28">
        <f>L3414*Settings!$C$7</f>
        <v/>
      </c>
      <c r="T3414" s="34">
        <f>O3414+P3414+Q3414+R3414</f>
        <v/>
      </c>
      <c r="U3414" s="34">
        <f>N3414+T3414</f>
        <v/>
      </c>
      <c r="V3414" s="33">
        <f>N3414/S3414</f>
        <v/>
      </c>
      <c r="W3414" s="33">
        <f>T3414/S3414</f>
        <v/>
      </c>
      <c r="X3414" s="33">
        <f>U3414/S3414</f>
        <v/>
      </c>
      <c r="Y3414" s="4">
        <f>IF(T3414&gt;0,1,0)</f>
        <v/>
      </c>
      <c r="Z3414" s="4">
        <f>INDEX('Job Evaluation'!$I$5:$I$40,MATCH(G3414,'Job Evaluation'!$A$5:$A$40,0))</f>
        <v/>
      </c>
      <c r="AA3414" s="4">
        <f>SUMPRODUCT(($C$2:$C$3444=C3414)*($X$2:$X$3444&lt;X3414))+SUMPRODUCT(($C$2:C3414=C3414)*($X$2:X3414=X3414))</f>
        <v/>
      </c>
      <c r="AB3414" s="4">
        <f>MIN(4,INT((AA3414-1)*4/COUNTIF($C$2:$C$3444,C3414))+1)</f>
        <v/>
      </c>
    </row>
    <row r="3415">
      <c r="A3415" s="5" t="inlineStr">
        <is>
          <t>W03964</t>
        </is>
      </c>
      <c r="B3415" s="5" t="inlineStr">
        <is>
          <t>PL · Kraków</t>
        </is>
      </c>
      <c r="C3415" s="5" t="inlineStr">
        <is>
          <t>PL</t>
        </is>
      </c>
      <c r="D3415" s="5" t="inlineStr">
        <is>
          <t>Krakow</t>
        </is>
      </c>
      <c r="E3415" s="5" t="inlineStr">
        <is>
          <t>Customer Service</t>
        </is>
      </c>
      <c r="F3415" s="5" t="inlineStr">
        <is>
          <t>L4</t>
        </is>
      </c>
      <c r="G3415" s="5" t="inlineStr">
        <is>
          <t>Customer Service L4</t>
        </is>
      </c>
      <c r="H3415" s="5" t="inlineStr">
        <is>
          <t>F</t>
        </is>
      </c>
      <c r="I3415" s="5" t="inlineStr">
        <is>
          <t>Permanent</t>
        </is>
      </c>
      <c r="J3415" s="5" t="inlineStr">
        <is>
          <t>Remote</t>
        </is>
      </c>
      <c r="K3415" s="5" t="n">
        <v>1</v>
      </c>
      <c r="L3415" s="5" t="n">
        <v>40</v>
      </c>
      <c r="M3415" s="5" t="n">
        <v>3</v>
      </c>
      <c r="N3415" s="41" t="n">
        <v>48850</v>
      </c>
      <c r="O3415" s="41" t="n">
        <v>4280</v>
      </c>
      <c r="P3415" s="41" t="n">
        <v>0</v>
      </c>
      <c r="Q3415" s="41" t="n">
        <v>0</v>
      </c>
      <c r="R3415" s="41" t="n">
        <v>0</v>
      </c>
      <c r="S3415" s="28">
        <f>L3415*Settings!$C$7</f>
        <v/>
      </c>
      <c r="T3415" s="34">
        <f>O3415+P3415+Q3415+R3415</f>
        <v/>
      </c>
      <c r="U3415" s="34">
        <f>N3415+T3415</f>
        <v/>
      </c>
      <c r="V3415" s="33">
        <f>N3415/S3415</f>
        <v/>
      </c>
      <c r="W3415" s="33">
        <f>T3415/S3415</f>
        <v/>
      </c>
      <c r="X3415" s="33">
        <f>U3415/S3415</f>
        <v/>
      </c>
      <c r="Y3415" s="4">
        <f>IF(T3415&gt;0,1,0)</f>
        <v/>
      </c>
      <c r="Z3415" s="4">
        <f>INDEX('Job Evaluation'!$I$5:$I$40,MATCH(G3415,'Job Evaluation'!$A$5:$A$40,0))</f>
        <v/>
      </c>
      <c r="AA3415" s="4">
        <f>SUMPRODUCT(($C$2:$C$3444=C3415)*($X$2:$X$3444&lt;X3415))+SUMPRODUCT(($C$2:C3415=C3415)*($X$2:X3415=X3415))</f>
        <v/>
      </c>
      <c r="AB3415" s="4">
        <f>MIN(4,INT((AA3415-1)*4/COUNTIF($C$2:$C$3444,C3415))+1)</f>
        <v/>
      </c>
    </row>
    <row r="3416">
      <c r="A3416" s="5" t="inlineStr">
        <is>
          <t>W03965</t>
        </is>
      </c>
      <c r="B3416" s="5" t="inlineStr">
        <is>
          <t>DE · Munich</t>
        </is>
      </c>
      <c r="C3416" s="5" t="inlineStr">
        <is>
          <t>DE</t>
        </is>
      </c>
      <c r="D3416" s="5" t="inlineStr">
        <is>
          <t>Munich</t>
        </is>
      </c>
      <c r="E3416" s="5" t="inlineStr">
        <is>
          <t>Sales</t>
        </is>
      </c>
      <c r="F3416" s="5" t="inlineStr">
        <is>
          <t>L3</t>
        </is>
      </c>
      <c r="G3416" s="5" t="inlineStr">
        <is>
          <t>Sales L3</t>
        </is>
      </c>
      <c r="H3416" s="5" t="inlineStr">
        <is>
          <t>M</t>
        </is>
      </c>
      <c r="I3416" s="5" t="inlineStr">
        <is>
          <t>Fixed-term</t>
        </is>
      </c>
      <c r="J3416" s="5" t="inlineStr">
        <is>
          <t>Hybrid</t>
        </is>
      </c>
      <c r="K3416" s="5" t="n">
        <v>1</v>
      </c>
      <c r="L3416" s="5" t="n">
        <v>40</v>
      </c>
      <c r="M3416" s="5" t="n">
        <v>3</v>
      </c>
      <c r="N3416" s="41" t="n">
        <v>58400</v>
      </c>
      <c r="O3416" s="41" t="n">
        <v>2860</v>
      </c>
      <c r="P3416" s="41" t="n">
        <v>10060</v>
      </c>
      <c r="Q3416" s="41" t="n">
        <v>0</v>
      </c>
      <c r="R3416" s="41" t="n">
        <v>0</v>
      </c>
      <c r="S3416" s="28">
        <f>L3416*Settings!$C$7</f>
        <v/>
      </c>
      <c r="T3416" s="34">
        <f>O3416+P3416+Q3416+R3416</f>
        <v/>
      </c>
      <c r="U3416" s="34">
        <f>N3416+T3416</f>
        <v/>
      </c>
      <c r="V3416" s="33">
        <f>N3416/S3416</f>
        <v/>
      </c>
      <c r="W3416" s="33">
        <f>T3416/S3416</f>
        <v/>
      </c>
      <c r="X3416" s="33">
        <f>U3416/S3416</f>
        <v/>
      </c>
      <c r="Y3416" s="4">
        <f>IF(T3416&gt;0,1,0)</f>
        <v/>
      </c>
      <c r="Z3416" s="4">
        <f>INDEX('Job Evaluation'!$I$5:$I$40,MATCH(G3416,'Job Evaluation'!$A$5:$A$40,0))</f>
        <v/>
      </c>
      <c r="AA3416" s="4">
        <f>SUMPRODUCT(($C$2:$C$3444=C3416)*($X$2:$X$3444&lt;X3416))+SUMPRODUCT(($C$2:C3416=C3416)*($X$2:X3416=X3416))</f>
        <v/>
      </c>
      <c r="AB3416" s="4">
        <f>MIN(4,INT((AA3416-1)*4/COUNTIF($C$2:$C$3444,C3416))+1)</f>
        <v/>
      </c>
    </row>
    <row r="3417">
      <c r="A3417" s="5" t="inlineStr">
        <is>
          <t>W03966</t>
        </is>
      </c>
      <c r="B3417" s="5" t="inlineStr">
        <is>
          <t>DE · Munich</t>
        </is>
      </c>
      <c r="C3417" s="5" t="inlineStr">
        <is>
          <t>DE</t>
        </is>
      </c>
      <c r="D3417" s="5" t="inlineStr">
        <is>
          <t>Munich</t>
        </is>
      </c>
      <c r="E3417" s="5" t="inlineStr">
        <is>
          <t>HR</t>
        </is>
      </c>
      <c r="F3417" s="5" t="inlineStr">
        <is>
          <t>L4</t>
        </is>
      </c>
      <c r="G3417" s="5" t="inlineStr">
        <is>
          <t>HR L4</t>
        </is>
      </c>
      <c r="H3417" s="5" t="inlineStr">
        <is>
          <t>M</t>
        </is>
      </c>
      <c r="I3417" s="5" t="inlineStr">
        <is>
          <t>Permanent</t>
        </is>
      </c>
      <c r="J3417" s="5" t="inlineStr">
        <is>
          <t>Onsite</t>
        </is>
      </c>
      <c r="K3417" s="5" t="n">
        <v>1</v>
      </c>
      <c r="L3417" s="5" t="n">
        <v>40</v>
      </c>
      <c r="M3417" s="5" t="n">
        <v>3</v>
      </c>
      <c r="N3417" s="41" t="n">
        <v>86850</v>
      </c>
      <c r="O3417" s="41" t="n">
        <v>6450</v>
      </c>
      <c r="P3417" s="41" t="n">
        <v>0</v>
      </c>
      <c r="Q3417" s="41" t="n">
        <v>0</v>
      </c>
      <c r="R3417" s="41" t="n">
        <v>0</v>
      </c>
      <c r="S3417" s="28">
        <f>L3417*Settings!$C$7</f>
        <v/>
      </c>
      <c r="T3417" s="34">
        <f>O3417+P3417+Q3417+R3417</f>
        <v/>
      </c>
      <c r="U3417" s="34">
        <f>N3417+T3417</f>
        <v/>
      </c>
      <c r="V3417" s="33">
        <f>N3417/S3417</f>
        <v/>
      </c>
      <c r="W3417" s="33">
        <f>T3417/S3417</f>
        <v/>
      </c>
      <c r="X3417" s="33">
        <f>U3417/S3417</f>
        <v/>
      </c>
      <c r="Y3417" s="4">
        <f>IF(T3417&gt;0,1,0)</f>
        <v/>
      </c>
      <c r="Z3417" s="4">
        <f>INDEX('Job Evaluation'!$I$5:$I$40,MATCH(G3417,'Job Evaluation'!$A$5:$A$40,0))</f>
        <v/>
      </c>
      <c r="AA3417" s="4">
        <f>SUMPRODUCT(($C$2:$C$3444=C3417)*($X$2:$X$3444&lt;X3417))+SUMPRODUCT(($C$2:C3417=C3417)*($X$2:X3417=X3417))</f>
        <v/>
      </c>
      <c r="AB3417" s="4">
        <f>MIN(4,INT((AA3417-1)*4/COUNTIF($C$2:$C$3444,C3417))+1)</f>
        <v/>
      </c>
    </row>
    <row r="3418">
      <c r="A3418" s="5" t="inlineStr">
        <is>
          <t>W03968</t>
        </is>
      </c>
      <c r="B3418" s="5" t="inlineStr">
        <is>
          <t>ES · Barcelona</t>
        </is>
      </c>
      <c r="C3418" s="5" t="inlineStr">
        <is>
          <t>ES</t>
        </is>
      </c>
      <c r="D3418" s="5" t="inlineStr">
        <is>
          <t>Barcelona</t>
        </is>
      </c>
      <c r="E3418" s="5" t="inlineStr">
        <is>
          <t>HR</t>
        </is>
      </c>
      <c r="F3418" s="5" t="inlineStr">
        <is>
          <t>L1</t>
        </is>
      </c>
      <c r="G3418" s="5" t="inlineStr">
        <is>
          <t>HR L1</t>
        </is>
      </c>
      <c r="H3418" s="5" t="inlineStr">
        <is>
          <t>F</t>
        </is>
      </c>
      <c r="I3418" s="5" t="inlineStr">
        <is>
          <t>Permanent</t>
        </is>
      </c>
      <c r="J3418" s="5" t="inlineStr">
        <is>
          <t>Hybrid</t>
        </is>
      </c>
      <c r="K3418" s="5" t="n">
        <v>1</v>
      </c>
      <c r="L3418" s="5" t="n">
        <v>40</v>
      </c>
      <c r="M3418" s="5" t="n">
        <v>3</v>
      </c>
      <c r="N3418" s="41" t="n">
        <v>24700</v>
      </c>
      <c r="O3418" s="41" t="n">
        <v>0</v>
      </c>
      <c r="P3418" s="41" t="n">
        <v>0</v>
      </c>
      <c r="Q3418" s="41" t="n">
        <v>0</v>
      </c>
      <c r="R3418" s="41" t="n">
        <v>0</v>
      </c>
      <c r="S3418" s="28">
        <f>L3418*Settings!$C$7</f>
        <v/>
      </c>
      <c r="T3418" s="34">
        <f>O3418+P3418+Q3418+R3418</f>
        <v/>
      </c>
      <c r="U3418" s="34">
        <f>N3418+T3418</f>
        <v/>
      </c>
      <c r="V3418" s="33">
        <f>N3418/S3418</f>
        <v/>
      </c>
      <c r="W3418" s="33">
        <f>T3418/S3418</f>
        <v/>
      </c>
      <c r="X3418" s="33">
        <f>U3418/S3418</f>
        <v/>
      </c>
      <c r="Y3418" s="4">
        <f>IF(T3418&gt;0,1,0)</f>
        <v/>
      </c>
      <c r="Z3418" s="4">
        <f>INDEX('Job Evaluation'!$I$5:$I$40,MATCH(G3418,'Job Evaluation'!$A$5:$A$40,0))</f>
        <v/>
      </c>
      <c r="AA3418" s="4">
        <f>SUMPRODUCT(($C$2:$C$3444=C3418)*($X$2:$X$3444&lt;X3418))+SUMPRODUCT(($C$2:C3418=C3418)*($X$2:X3418=X3418))</f>
        <v/>
      </c>
      <c r="AB3418" s="4">
        <f>MIN(4,INT((AA3418-1)*4/COUNTIF($C$2:$C$3444,C3418))+1)</f>
        <v/>
      </c>
    </row>
    <row r="3419">
      <c r="A3419" s="5" t="inlineStr">
        <is>
          <t>W03969</t>
        </is>
      </c>
      <c r="B3419" s="5" t="inlineStr">
        <is>
          <t>ES · Barcelona</t>
        </is>
      </c>
      <c r="C3419" s="5" t="inlineStr">
        <is>
          <t>ES</t>
        </is>
      </c>
      <c r="D3419" s="5" t="inlineStr">
        <is>
          <t>Barcelona</t>
        </is>
      </c>
      <c r="E3419" s="5" t="inlineStr">
        <is>
          <t>Tech</t>
        </is>
      </c>
      <c r="F3419" s="5" t="inlineStr">
        <is>
          <t>L5</t>
        </is>
      </c>
      <c r="G3419" s="5" t="inlineStr">
        <is>
          <t>Tech L5</t>
        </is>
      </c>
      <c r="H3419" s="5" t="inlineStr">
        <is>
          <t>M</t>
        </is>
      </c>
      <c r="I3419" s="5" t="inlineStr">
        <is>
          <t>Permanent</t>
        </is>
      </c>
      <c r="J3419" s="5" t="inlineStr">
        <is>
          <t>Hybrid</t>
        </is>
      </c>
      <c r="K3419" s="5" t="n">
        <v>1</v>
      </c>
      <c r="L3419" s="5" t="n">
        <v>40</v>
      </c>
      <c r="M3419" s="5" t="n">
        <v>1</v>
      </c>
      <c r="N3419" s="41" t="n">
        <v>92300</v>
      </c>
      <c r="O3419" s="41" t="n">
        <v>0</v>
      </c>
      <c r="P3419" s="41" t="n">
        <v>0</v>
      </c>
      <c r="Q3419" s="41" t="n">
        <v>0</v>
      </c>
      <c r="R3419" s="41" t="n">
        <v>5400</v>
      </c>
      <c r="S3419" s="28">
        <f>L3419*Settings!$C$7</f>
        <v/>
      </c>
      <c r="T3419" s="34">
        <f>O3419+P3419+Q3419+R3419</f>
        <v/>
      </c>
      <c r="U3419" s="34">
        <f>N3419+T3419</f>
        <v/>
      </c>
      <c r="V3419" s="33">
        <f>N3419/S3419</f>
        <v/>
      </c>
      <c r="W3419" s="33">
        <f>T3419/S3419</f>
        <v/>
      </c>
      <c r="X3419" s="33">
        <f>U3419/S3419</f>
        <v/>
      </c>
      <c r="Y3419" s="4">
        <f>IF(T3419&gt;0,1,0)</f>
        <v/>
      </c>
      <c r="Z3419" s="4">
        <f>INDEX('Job Evaluation'!$I$5:$I$40,MATCH(G3419,'Job Evaluation'!$A$5:$A$40,0))</f>
        <v/>
      </c>
      <c r="AA3419" s="4">
        <f>SUMPRODUCT(($C$2:$C$3444=C3419)*($X$2:$X$3444&lt;X3419))+SUMPRODUCT(($C$2:C3419=C3419)*($X$2:X3419=X3419))</f>
        <v/>
      </c>
      <c r="AB3419" s="4">
        <f>MIN(4,INT((AA3419-1)*4/COUNTIF($C$2:$C$3444,C3419))+1)</f>
        <v/>
      </c>
    </row>
    <row r="3420">
      <c r="A3420" s="5" t="inlineStr">
        <is>
          <t>W03971</t>
        </is>
      </c>
      <c r="B3420" s="5" t="inlineStr">
        <is>
          <t>PL · Kraków</t>
        </is>
      </c>
      <c r="C3420" s="5" t="inlineStr">
        <is>
          <t>PL</t>
        </is>
      </c>
      <c r="D3420" s="5" t="inlineStr">
        <is>
          <t>Krakow</t>
        </is>
      </c>
      <c r="E3420" s="5" t="inlineStr">
        <is>
          <t>Sales</t>
        </is>
      </c>
      <c r="F3420" s="5" t="inlineStr">
        <is>
          <t>L2</t>
        </is>
      </c>
      <c r="G3420" s="5" t="inlineStr">
        <is>
          <t>Sales L2</t>
        </is>
      </c>
      <c r="H3420" s="5" t="inlineStr">
        <is>
          <t>F</t>
        </is>
      </c>
      <c r="I3420" s="5" t="inlineStr">
        <is>
          <t>Permanent</t>
        </is>
      </c>
      <c r="J3420" s="5" t="inlineStr">
        <is>
          <t>Hybrid</t>
        </is>
      </c>
      <c r="K3420" s="5" t="n">
        <v>1</v>
      </c>
      <c r="L3420" s="5" t="n">
        <v>40</v>
      </c>
      <c r="M3420" s="5" t="n">
        <v>3</v>
      </c>
      <c r="N3420" s="41" t="n">
        <v>25050</v>
      </c>
      <c r="O3420" s="41" t="n">
        <v>0</v>
      </c>
      <c r="P3420" s="41" t="n">
        <v>3430</v>
      </c>
      <c r="Q3420" s="41" t="n">
        <v>0</v>
      </c>
      <c r="R3420" s="41" t="n">
        <v>0</v>
      </c>
      <c r="S3420" s="28">
        <f>L3420*Settings!$C$7</f>
        <v/>
      </c>
      <c r="T3420" s="34">
        <f>O3420+P3420+Q3420+R3420</f>
        <v/>
      </c>
      <c r="U3420" s="34">
        <f>N3420+T3420</f>
        <v/>
      </c>
      <c r="V3420" s="33">
        <f>N3420/S3420</f>
        <v/>
      </c>
      <c r="W3420" s="33">
        <f>T3420/S3420</f>
        <v/>
      </c>
      <c r="X3420" s="33">
        <f>U3420/S3420</f>
        <v/>
      </c>
      <c r="Y3420" s="4">
        <f>IF(T3420&gt;0,1,0)</f>
        <v/>
      </c>
      <c r="Z3420" s="4">
        <f>INDEX('Job Evaluation'!$I$5:$I$40,MATCH(G3420,'Job Evaluation'!$A$5:$A$40,0))</f>
        <v/>
      </c>
      <c r="AA3420" s="4">
        <f>SUMPRODUCT(($C$2:$C$3444=C3420)*($X$2:$X$3444&lt;X3420))+SUMPRODUCT(($C$2:C3420=C3420)*($X$2:X3420=X3420))</f>
        <v/>
      </c>
      <c r="AB3420" s="4">
        <f>MIN(4,INT((AA3420-1)*4/COUNTIF($C$2:$C$3444,C3420))+1)</f>
        <v/>
      </c>
    </row>
    <row r="3421">
      <c r="A3421" s="5" t="inlineStr">
        <is>
          <t>W03972</t>
        </is>
      </c>
      <c r="B3421" s="5" t="inlineStr">
        <is>
          <t>DE · Munich</t>
        </is>
      </c>
      <c r="C3421" s="5" t="inlineStr">
        <is>
          <t>DE</t>
        </is>
      </c>
      <c r="D3421" s="5" t="inlineStr">
        <is>
          <t>Munich</t>
        </is>
      </c>
      <c r="E3421" s="5" t="inlineStr">
        <is>
          <t>Sales</t>
        </is>
      </c>
      <c r="F3421" s="5" t="inlineStr">
        <is>
          <t>L2</t>
        </is>
      </c>
      <c r="G3421" s="5" t="inlineStr">
        <is>
          <t>Sales L2</t>
        </is>
      </c>
      <c r="H3421" s="5" t="inlineStr">
        <is>
          <t>F</t>
        </is>
      </c>
      <c r="I3421" s="5" t="inlineStr">
        <is>
          <t>Permanent</t>
        </is>
      </c>
      <c r="J3421" s="5" t="inlineStr">
        <is>
          <t>Onsite</t>
        </is>
      </c>
      <c r="K3421" s="5" t="n">
        <v>1</v>
      </c>
      <c r="L3421" s="5" t="n">
        <v>40</v>
      </c>
      <c r="M3421" s="5" t="n">
        <v>3</v>
      </c>
      <c r="N3421" s="41" t="n">
        <v>46200</v>
      </c>
      <c r="O3421" s="41" t="n">
        <v>0</v>
      </c>
      <c r="P3421" s="41" t="n">
        <v>7370</v>
      </c>
      <c r="Q3421" s="41" t="n">
        <v>0</v>
      </c>
      <c r="R3421" s="41" t="n">
        <v>0</v>
      </c>
      <c r="S3421" s="28">
        <f>L3421*Settings!$C$7</f>
        <v/>
      </c>
      <c r="T3421" s="34">
        <f>O3421+P3421+Q3421+R3421</f>
        <v/>
      </c>
      <c r="U3421" s="34">
        <f>N3421+T3421</f>
        <v/>
      </c>
      <c r="V3421" s="33">
        <f>N3421/S3421</f>
        <v/>
      </c>
      <c r="W3421" s="33">
        <f>T3421/S3421</f>
        <v/>
      </c>
      <c r="X3421" s="33">
        <f>U3421/S3421</f>
        <v/>
      </c>
      <c r="Y3421" s="4">
        <f>IF(T3421&gt;0,1,0)</f>
        <v/>
      </c>
      <c r="Z3421" s="4">
        <f>INDEX('Job Evaluation'!$I$5:$I$40,MATCH(G3421,'Job Evaluation'!$A$5:$A$40,0))</f>
        <v/>
      </c>
      <c r="AA3421" s="4">
        <f>SUMPRODUCT(($C$2:$C$3444=C3421)*($X$2:$X$3444&lt;X3421))+SUMPRODUCT(($C$2:C3421=C3421)*($X$2:X3421=X3421))</f>
        <v/>
      </c>
      <c r="AB3421" s="4">
        <f>MIN(4,INT((AA3421-1)*4/COUNTIF($C$2:$C$3444,C3421))+1)</f>
        <v/>
      </c>
    </row>
    <row r="3422">
      <c r="A3422" s="5" t="inlineStr">
        <is>
          <t>W03974</t>
        </is>
      </c>
      <c r="B3422" s="5" t="inlineStr">
        <is>
          <t>DE · Munich</t>
        </is>
      </c>
      <c r="C3422" s="5" t="inlineStr">
        <is>
          <t>DE</t>
        </is>
      </c>
      <c r="D3422" s="5" t="inlineStr">
        <is>
          <t>Munich</t>
        </is>
      </c>
      <c r="E3422" s="5" t="inlineStr">
        <is>
          <t>HR</t>
        </is>
      </c>
      <c r="F3422" s="5" t="inlineStr">
        <is>
          <t>L3</t>
        </is>
      </c>
      <c r="G3422" s="5" t="inlineStr">
        <is>
          <t>HR L3</t>
        </is>
      </c>
      <c r="H3422" s="5" t="inlineStr">
        <is>
          <t>F</t>
        </is>
      </c>
      <c r="I3422" s="5" t="inlineStr">
        <is>
          <t>Permanent</t>
        </is>
      </c>
      <c r="J3422" s="5" t="inlineStr">
        <is>
          <t>Onsite</t>
        </is>
      </c>
      <c r="K3422" s="5" t="n">
        <v>1</v>
      </c>
      <c r="L3422" s="5" t="n">
        <v>40</v>
      </c>
      <c r="M3422" s="5" t="n">
        <v>3</v>
      </c>
      <c r="N3422" s="41" t="n">
        <v>64250</v>
      </c>
      <c r="O3422" s="41" t="n">
        <v>3390</v>
      </c>
      <c r="P3422" s="41" t="n">
        <v>0</v>
      </c>
      <c r="Q3422" s="41" t="n">
        <v>0</v>
      </c>
      <c r="R3422" s="41" t="n">
        <v>0</v>
      </c>
      <c r="S3422" s="28">
        <f>L3422*Settings!$C$7</f>
        <v/>
      </c>
      <c r="T3422" s="34">
        <f>O3422+P3422+Q3422+R3422</f>
        <v/>
      </c>
      <c r="U3422" s="34">
        <f>N3422+T3422</f>
        <v/>
      </c>
      <c r="V3422" s="33">
        <f>N3422/S3422</f>
        <v/>
      </c>
      <c r="W3422" s="33">
        <f>T3422/S3422</f>
        <v/>
      </c>
      <c r="X3422" s="33">
        <f>U3422/S3422</f>
        <v/>
      </c>
      <c r="Y3422" s="4">
        <f>IF(T3422&gt;0,1,0)</f>
        <v/>
      </c>
      <c r="Z3422" s="4">
        <f>INDEX('Job Evaluation'!$I$5:$I$40,MATCH(G3422,'Job Evaluation'!$A$5:$A$40,0))</f>
        <v/>
      </c>
      <c r="AA3422" s="4">
        <f>SUMPRODUCT(($C$2:$C$3444=C3422)*($X$2:$X$3444&lt;X3422))+SUMPRODUCT(($C$2:C3422=C3422)*($X$2:X3422=X3422))</f>
        <v/>
      </c>
      <c r="AB3422" s="4">
        <f>MIN(4,INT((AA3422-1)*4/COUNTIF($C$2:$C$3444,C3422))+1)</f>
        <v/>
      </c>
    </row>
    <row r="3423">
      <c r="A3423" s="5" t="inlineStr">
        <is>
          <t>W03975</t>
        </is>
      </c>
      <c r="B3423" s="5" t="inlineStr">
        <is>
          <t>IT · Milan</t>
        </is>
      </c>
      <c r="C3423" s="5" t="inlineStr">
        <is>
          <t>IT</t>
        </is>
      </c>
      <c r="D3423" s="5" t="inlineStr">
        <is>
          <t>Milan</t>
        </is>
      </c>
      <c r="E3423" s="5" t="inlineStr">
        <is>
          <t>Customer Service</t>
        </is>
      </c>
      <c r="F3423" s="5" t="inlineStr">
        <is>
          <t>L2</t>
        </is>
      </c>
      <c r="G3423" s="5" t="inlineStr">
        <is>
          <t>Customer Service L2</t>
        </is>
      </c>
      <c r="H3423" s="5" t="inlineStr">
        <is>
          <t>M</t>
        </is>
      </c>
      <c r="I3423" s="5" t="inlineStr">
        <is>
          <t>Permanent</t>
        </is>
      </c>
      <c r="J3423" s="5" t="inlineStr">
        <is>
          <t>Hybrid</t>
        </is>
      </c>
      <c r="K3423" s="5" t="n">
        <v>1</v>
      </c>
      <c r="L3423" s="5" t="n">
        <v>40</v>
      </c>
      <c r="M3423" s="5" t="n">
        <v>3</v>
      </c>
      <c r="N3423" s="41" t="n">
        <v>28100</v>
      </c>
      <c r="O3423" s="41" t="n">
        <v>0</v>
      </c>
      <c r="P3423" s="41" t="n">
        <v>0</v>
      </c>
      <c r="Q3423" s="41" t="n">
        <v>0</v>
      </c>
      <c r="R3423" s="41" t="n">
        <v>0</v>
      </c>
      <c r="S3423" s="28">
        <f>L3423*Settings!$C$7</f>
        <v/>
      </c>
      <c r="T3423" s="34">
        <f>O3423+P3423+Q3423+R3423</f>
        <v/>
      </c>
      <c r="U3423" s="34">
        <f>N3423+T3423</f>
        <v/>
      </c>
      <c r="V3423" s="33">
        <f>N3423/S3423</f>
        <v/>
      </c>
      <c r="W3423" s="33">
        <f>T3423/S3423</f>
        <v/>
      </c>
      <c r="X3423" s="33">
        <f>U3423/S3423</f>
        <v/>
      </c>
      <c r="Y3423" s="4">
        <f>IF(T3423&gt;0,1,0)</f>
        <v/>
      </c>
      <c r="Z3423" s="4">
        <f>INDEX('Job Evaluation'!$I$5:$I$40,MATCH(G3423,'Job Evaluation'!$A$5:$A$40,0))</f>
        <v/>
      </c>
      <c r="AA3423" s="4">
        <f>SUMPRODUCT(($C$2:$C$3444=C3423)*($X$2:$X$3444&lt;X3423))+SUMPRODUCT(($C$2:C3423=C3423)*($X$2:X3423=X3423))</f>
        <v/>
      </c>
      <c r="AB3423" s="4">
        <f>MIN(4,INT((AA3423-1)*4/COUNTIF($C$2:$C$3444,C3423))+1)</f>
        <v/>
      </c>
    </row>
    <row r="3424">
      <c r="A3424" s="5" t="inlineStr">
        <is>
          <t>W03976</t>
        </is>
      </c>
      <c r="B3424" s="5" t="inlineStr">
        <is>
          <t>PL · Kraków</t>
        </is>
      </c>
      <c r="C3424" s="5" t="inlineStr">
        <is>
          <t>PL</t>
        </is>
      </c>
      <c r="D3424" s="5" t="inlineStr">
        <is>
          <t>Krakow</t>
        </is>
      </c>
      <c r="E3424" s="5" t="inlineStr">
        <is>
          <t>Operations</t>
        </is>
      </c>
      <c r="F3424" s="5" t="inlineStr">
        <is>
          <t>L3</t>
        </is>
      </c>
      <c r="G3424" s="5" t="inlineStr">
        <is>
          <t>Operations L3</t>
        </is>
      </c>
      <c r="H3424" s="5" t="inlineStr">
        <is>
          <t>F</t>
        </is>
      </c>
      <c r="I3424" s="5" t="inlineStr">
        <is>
          <t>Permanent</t>
        </is>
      </c>
      <c r="J3424" s="5" t="inlineStr">
        <is>
          <t>Hybrid</t>
        </is>
      </c>
      <c r="K3424" s="5" t="n">
        <v>1</v>
      </c>
      <c r="L3424" s="5" t="n">
        <v>40</v>
      </c>
      <c r="M3424" s="5" t="n">
        <v>4</v>
      </c>
      <c r="N3424" s="41" t="n">
        <v>32000</v>
      </c>
      <c r="O3424" s="41" t="n">
        <v>1970</v>
      </c>
      <c r="P3424" s="41" t="n">
        <v>0</v>
      </c>
      <c r="Q3424" s="41" t="n">
        <v>0</v>
      </c>
      <c r="R3424" s="41" t="n">
        <v>0</v>
      </c>
      <c r="S3424" s="28">
        <f>L3424*Settings!$C$7</f>
        <v/>
      </c>
      <c r="T3424" s="34">
        <f>O3424+P3424+Q3424+R3424</f>
        <v/>
      </c>
      <c r="U3424" s="34">
        <f>N3424+T3424</f>
        <v/>
      </c>
      <c r="V3424" s="33">
        <f>N3424/S3424</f>
        <v/>
      </c>
      <c r="W3424" s="33">
        <f>T3424/S3424</f>
        <v/>
      </c>
      <c r="X3424" s="33">
        <f>U3424/S3424</f>
        <v/>
      </c>
      <c r="Y3424" s="4">
        <f>IF(T3424&gt;0,1,0)</f>
        <v/>
      </c>
      <c r="Z3424" s="4">
        <f>INDEX('Job Evaluation'!$I$5:$I$40,MATCH(G3424,'Job Evaluation'!$A$5:$A$40,0))</f>
        <v/>
      </c>
      <c r="AA3424" s="4">
        <f>SUMPRODUCT(($C$2:$C$3444=C3424)*($X$2:$X$3444&lt;X3424))+SUMPRODUCT(($C$2:C3424=C3424)*($X$2:X3424=X3424))</f>
        <v/>
      </c>
      <c r="AB3424" s="4">
        <f>MIN(4,INT((AA3424-1)*4/COUNTIF($C$2:$C$3444,C3424))+1)</f>
        <v/>
      </c>
    </row>
    <row r="3425">
      <c r="A3425" s="5" t="inlineStr">
        <is>
          <t>W03977</t>
        </is>
      </c>
      <c r="B3425" s="5" t="inlineStr">
        <is>
          <t>IT · Milan</t>
        </is>
      </c>
      <c r="C3425" s="5" t="inlineStr">
        <is>
          <t>IT</t>
        </is>
      </c>
      <c r="D3425" s="5" t="inlineStr">
        <is>
          <t>Milan</t>
        </is>
      </c>
      <c r="E3425" s="5" t="inlineStr">
        <is>
          <t>Operations</t>
        </is>
      </c>
      <c r="F3425" s="5" t="inlineStr">
        <is>
          <t>L5</t>
        </is>
      </c>
      <c r="G3425" s="5" t="inlineStr">
        <is>
          <t>Operations L5</t>
        </is>
      </c>
      <c r="H3425" s="5" t="inlineStr">
        <is>
          <t>M</t>
        </is>
      </c>
      <c r="I3425" s="5" t="inlineStr">
        <is>
          <t>Permanent</t>
        </is>
      </c>
      <c r="J3425" s="5" t="inlineStr">
        <is>
          <t>Remote</t>
        </is>
      </c>
      <c r="K3425" s="5" t="n">
        <v>1</v>
      </c>
      <c r="L3425" s="5" t="n">
        <v>40</v>
      </c>
      <c r="M3425" s="5" t="n">
        <v>2</v>
      </c>
      <c r="N3425" s="41" t="n">
        <v>77000</v>
      </c>
      <c r="O3425" s="41" t="n">
        <v>4790</v>
      </c>
      <c r="P3425" s="41" t="n">
        <v>0</v>
      </c>
      <c r="Q3425" s="41" t="n">
        <v>0</v>
      </c>
      <c r="R3425" s="41" t="n">
        <v>6000</v>
      </c>
      <c r="S3425" s="28">
        <f>L3425*Settings!$C$7</f>
        <v/>
      </c>
      <c r="T3425" s="34">
        <f>O3425+P3425+Q3425+R3425</f>
        <v/>
      </c>
      <c r="U3425" s="34">
        <f>N3425+T3425</f>
        <v/>
      </c>
      <c r="V3425" s="33">
        <f>N3425/S3425</f>
        <v/>
      </c>
      <c r="W3425" s="33">
        <f>T3425/S3425</f>
        <v/>
      </c>
      <c r="X3425" s="33">
        <f>U3425/S3425</f>
        <v/>
      </c>
      <c r="Y3425" s="4">
        <f>IF(T3425&gt;0,1,0)</f>
        <v/>
      </c>
      <c r="Z3425" s="4">
        <f>INDEX('Job Evaluation'!$I$5:$I$40,MATCH(G3425,'Job Evaluation'!$A$5:$A$40,0))</f>
        <v/>
      </c>
      <c r="AA3425" s="4">
        <f>SUMPRODUCT(($C$2:$C$3444=C3425)*($X$2:$X$3444&lt;X3425))+SUMPRODUCT(($C$2:C3425=C3425)*($X$2:X3425=X3425))</f>
        <v/>
      </c>
      <c r="AB3425" s="4">
        <f>MIN(4,INT((AA3425-1)*4/COUNTIF($C$2:$C$3444,C3425))+1)</f>
        <v/>
      </c>
    </row>
    <row r="3426">
      <c r="A3426" s="5" t="inlineStr">
        <is>
          <t>W03978</t>
        </is>
      </c>
      <c r="B3426" s="5" t="inlineStr">
        <is>
          <t>IT · Milan</t>
        </is>
      </c>
      <c r="C3426" s="5" t="inlineStr">
        <is>
          <t>IT</t>
        </is>
      </c>
      <c r="D3426" s="5" t="inlineStr">
        <is>
          <t>Milan</t>
        </is>
      </c>
      <c r="E3426" s="5" t="inlineStr">
        <is>
          <t>Sales</t>
        </is>
      </c>
      <c r="F3426" s="5" t="inlineStr">
        <is>
          <t>L1</t>
        </is>
      </c>
      <c r="G3426" s="5" t="inlineStr">
        <is>
          <t>Sales L1</t>
        </is>
      </c>
      <c r="H3426" s="5" t="inlineStr">
        <is>
          <t>M</t>
        </is>
      </c>
      <c r="I3426" s="5" t="inlineStr">
        <is>
          <t>Fixed-term</t>
        </is>
      </c>
      <c r="J3426" s="5" t="inlineStr">
        <is>
          <t>Remote</t>
        </is>
      </c>
      <c r="K3426" s="5" t="n">
        <v>1</v>
      </c>
      <c r="L3426" s="5" t="n">
        <v>40</v>
      </c>
      <c r="M3426" s="5" t="n">
        <v>3</v>
      </c>
      <c r="N3426" s="41" t="n">
        <v>27100</v>
      </c>
      <c r="O3426" s="41" t="n">
        <v>0</v>
      </c>
      <c r="P3426" s="41" t="n">
        <v>4440</v>
      </c>
      <c r="Q3426" s="41" t="n">
        <v>0</v>
      </c>
      <c r="R3426" s="41" t="n">
        <v>0</v>
      </c>
      <c r="S3426" s="28">
        <f>L3426*Settings!$C$7</f>
        <v/>
      </c>
      <c r="T3426" s="34">
        <f>O3426+P3426+Q3426+R3426</f>
        <v/>
      </c>
      <c r="U3426" s="34">
        <f>N3426+T3426</f>
        <v/>
      </c>
      <c r="V3426" s="33">
        <f>N3426/S3426</f>
        <v/>
      </c>
      <c r="W3426" s="33">
        <f>T3426/S3426</f>
        <v/>
      </c>
      <c r="X3426" s="33">
        <f>U3426/S3426</f>
        <v/>
      </c>
      <c r="Y3426" s="4">
        <f>IF(T3426&gt;0,1,0)</f>
        <v/>
      </c>
      <c r="Z3426" s="4">
        <f>INDEX('Job Evaluation'!$I$5:$I$40,MATCH(G3426,'Job Evaluation'!$A$5:$A$40,0))</f>
        <v/>
      </c>
      <c r="AA3426" s="4">
        <f>SUMPRODUCT(($C$2:$C$3444=C3426)*($X$2:$X$3444&lt;X3426))+SUMPRODUCT(($C$2:C3426=C3426)*($X$2:X3426=X3426))</f>
        <v/>
      </c>
      <c r="AB3426" s="4">
        <f>MIN(4,INT((AA3426-1)*4/COUNTIF($C$2:$C$3444,C3426))+1)</f>
        <v/>
      </c>
    </row>
    <row r="3427">
      <c r="A3427" s="5" t="inlineStr">
        <is>
          <t>W03979</t>
        </is>
      </c>
      <c r="B3427" s="5" t="inlineStr">
        <is>
          <t>DE · Munich</t>
        </is>
      </c>
      <c r="C3427" s="5" t="inlineStr">
        <is>
          <t>DE</t>
        </is>
      </c>
      <c r="D3427" s="5" t="inlineStr">
        <is>
          <t>Munich</t>
        </is>
      </c>
      <c r="E3427" s="5" t="inlineStr">
        <is>
          <t>HR</t>
        </is>
      </c>
      <c r="F3427" s="5" t="inlineStr">
        <is>
          <t>L2</t>
        </is>
      </c>
      <c r="G3427" s="5" t="inlineStr">
        <is>
          <t>HR L2</t>
        </is>
      </c>
      <c r="H3427" s="5" t="inlineStr">
        <is>
          <t>M</t>
        </is>
      </c>
      <c r="I3427" s="5" t="inlineStr">
        <is>
          <t>Permanent</t>
        </is>
      </c>
      <c r="J3427" s="5" t="inlineStr">
        <is>
          <t>Onsite</t>
        </is>
      </c>
      <c r="K3427" s="5" t="n">
        <v>1</v>
      </c>
      <c r="L3427" s="5" t="n">
        <v>40</v>
      </c>
      <c r="M3427" s="5" t="n">
        <v>4</v>
      </c>
      <c r="N3427" s="41" t="n">
        <v>40800</v>
      </c>
      <c r="O3427" s="41" t="n">
        <v>0</v>
      </c>
      <c r="P3427" s="41" t="n">
        <v>0</v>
      </c>
      <c r="Q3427" s="41" t="n">
        <v>0</v>
      </c>
      <c r="R3427" s="41" t="n">
        <v>0</v>
      </c>
      <c r="S3427" s="28">
        <f>L3427*Settings!$C$7</f>
        <v/>
      </c>
      <c r="T3427" s="34">
        <f>O3427+P3427+Q3427+R3427</f>
        <v/>
      </c>
      <c r="U3427" s="34">
        <f>N3427+T3427</f>
        <v/>
      </c>
      <c r="V3427" s="33">
        <f>N3427/S3427</f>
        <v/>
      </c>
      <c r="W3427" s="33">
        <f>T3427/S3427</f>
        <v/>
      </c>
      <c r="X3427" s="33">
        <f>U3427/S3427</f>
        <v/>
      </c>
      <c r="Y3427" s="4">
        <f>IF(T3427&gt;0,1,0)</f>
        <v/>
      </c>
      <c r="Z3427" s="4">
        <f>INDEX('Job Evaluation'!$I$5:$I$40,MATCH(G3427,'Job Evaluation'!$A$5:$A$40,0))</f>
        <v/>
      </c>
      <c r="AA3427" s="4">
        <f>SUMPRODUCT(($C$2:$C$3444=C3427)*($X$2:$X$3444&lt;X3427))+SUMPRODUCT(($C$2:C3427=C3427)*($X$2:X3427=X3427))</f>
        <v/>
      </c>
      <c r="AB3427" s="4">
        <f>MIN(4,INT((AA3427-1)*4/COUNTIF($C$2:$C$3444,C3427))+1)</f>
        <v/>
      </c>
    </row>
    <row r="3428">
      <c r="A3428" s="5" t="inlineStr">
        <is>
          <t>W03981</t>
        </is>
      </c>
      <c r="B3428" s="5" t="inlineStr">
        <is>
          <t>ES · Barcelona</t>
        </is>
      </c>
      <c r="C3428" s="5" t="inlineStr">
        <is>
          <t>ES</t>
        </is>
      </c>
      <c r="D3428" s="5" t="inlineStr">
        <is>
          <t>Barcelona</t>
        </is>
      </c>
      <c r="E3428" s="5" t="inlineStr">
        <is>
          <t>Operations</t>
        </is>
      </c>
      <c r="F3428" s="5" t="inlineStr">
        <is>
          <t>L1</t>
        </is>
      </c>
      <c r="G3428" s="5" t="inlineStr">
        <is>
          <t>Operations L1</t>
        </is>
      </c>
      <c r="H3428" s="5" t="inlineStr">
        <is>
          <t>F</t>
        </is>
      </c>
      <c r="I3428" s="5" t="inlineStr">
        <is>
          <t>Permanent</t>
        </is>
      </c>
      <c r="J3428" s="5" t="inlineStr">
        <is>
          <t>Onsite</t>
        </is>
      </c>
      <c r="K3428" s="5" t="n">
        <v>1</v>
      </c>
      <c r="L3428" s="5" t="n">
        <v>40</v>
      </c>
      <c r="M3428" s="5" t="n">
        <v>3</v>
      </c>
      <c r="N3428" s="41" t="n">
        <v>22950</v>
      </c>
      <c r="O3428" s="41" t="n">
        <v>0</v>
      </c>
      <c r="P3428" s="41" t="n">
        <v>0</v>
      </c>
      <c r="Q3428" s="41" t="n">
        <v>1200</v>
      </c>
      <c r="R3428" s="41" t="n">
        <v>0</v>
      </c>
      <c r="S3428" s="28">
        <f>L3428*Settings!$C$7</f>
        <v/>
      </c>
      <c r="T3428" s="34">
        <f>O3428+P3428+Q3428+R3428</f>
        <v/>
      </c>
      <c r="U3428" s="34">
        <f>N3428+T3428</f>
        <v/>
      </c>
      <c r="V3428" s="33">
        <f>N3428/S3428</f>
        <v/>
      </c>
      <c r="W3428" s="33">
        <f>T3428/S3428</f>
        <v/>
      </c>
      <c r="X3428" s="33">
        <f>U3428/S3428</f>
        <v/>
      </c>
      <c r="Y3428" s="4">
        <f>IF(T3428&gt;0,1,0)</f>
        <v/>
      </c>
      <c r="Z3428" s="4">
        <f>INDEX('Job Evaluation'!$I$5:$I$40,MATCH(G3428,'Job Evaluation'!$A$5:$A$40,0))</f>
        <v/>
      </c>
      <c r="AA3428" s="4">
        <f>SUMPRODUCT(($C$2:$C$3444=C3428)*($X$2:$X$3444&lt;X3428))+SUMPRODUCT(($C$2:C3428=C3428)*($X$2:X3428=X3428))</f>
        <v/>
      </c>
      <c r="AB3428" s="4">
        <f>MIN(4,INT((AA3428-1)*4/COUNTIF($C$2:$C$3444,C3428))+1)</f>
        <v/>
      </c>
    </row>
    <row r="3429">
      <c r="A3429" s="5" t="inlineStr">
        <is>
          <t>W03982</t>
        </is>
      </c>
      <c r="B3429" s="5" t="inlineStr">
        <is>
          <t>DE · Munich</t>
        </is>
      </c>
      <c r="C3429" s="5" t="inlineStr">
        <is>
          <t>DE</t>
        </is>
      </c>
      <c r="D3429" s="5" t="inlineStr">
        <is>
          <t>Munich</t>
        </is>
      </c>
      <c r="E3429" s="5" t="inlineStr">
        <is>
          <t>Operations</t>
        </is>
      </c>
      <c r="F3429" s="5" t="inlineStr">
        <is>
          <t>L1</t>
        </is>
      </c>
      <c r="G3429" s="5" t="inlineStr">
        <is>
          <t>Operations L1</t>
        </is>
      </c>
      <c r="H3429" s="5" t="inlineStr">
        <is>
          <t>F</t>
        </is>
      </c>
      <c r="I3429" s="5" t="inlineStr">
        <is>
          <t>Permanent</t>
        </is>
      </c>
      <c r="J3429" s="5" t="inlineStr">
        <is>
          <t>Remote</t>
        </is>
      </c>
      <c r="K3429" s="5" t="n">
        <v>1</v>
      </c>
      <c r="L3429" s="5" t="n">
        <v>40</v>
      </c>
      <c r="M3429" s="5" t="n">
        <v>3</v>
      </c>
      <c r="N3429" s="41" t="n">
        <v>36850</v>
      </c>
      <c r="O3429" s="41" t="n">
        <v>0</v>
      </c>
      <c r="P3429" s="41" t="n">
        <v>0</v>
      </c>
      <c r="Q3429" s="41" t="n">
        <v>0</v>
      </c>
      <c r="R3429" s="41" t="n">
        <v>0</v>
      </c>
      <c r="S3429" s="28">
        <f>L3429*Settings!$C$7</f>
        <v/>
      </c>
      <c r="T3429" s="34">
        <f>O3429+P3429+Q3429+R3429</f>
        <v/>
      </c>
      <c r="U3429" s="34">
        <f>N3429+T3429</f>
        <v/>
      </c>
      <c r="V3429" s="33">
        <f>N3429/S3429</f>
        <v/>
      </c>
      <c r="W3429" s="33">
        <f>T3429/S3429</f>
        <v/>
      </c>
      <c r="X3429" s="33">
        <f>U3429/S3429</f>
        <v/>
      </c>
      <c r="Y3429" s="4">
        <f>IF(T3429&gt;0,1,0)</f>
        <v/>
      </c>
      <c r="Z3429" s="4">
        <f>INDEX('Job Evaluation'!$I$5:$I$40,MATCH(G3429,'Job Evaluation'!$A$5:$A$40,0))</f>
        <v/>
      </c>
      <c r="AA3429" s="4">
        <f>SUMPRODUCT(($C$2:$C$3444=C3429)*($X$2:$X$3444&lt;X3429))+SUMPRODUCT(($C$2:C3429=C3429)*($X$2:X3429=X3429))</f>
        <v/>
      </c>
      <c r="AB3429" s="4">
        <f>MIN(4,INT((AA3429-1)*4/COUNTIF($C$2:$C$3444,C3429))+1)</f>
        <v/>
      </c>
    </row>
    <row r="3430">
      <c r="A3430" s="5" t="inlineStr">
        <is>
          <t>W03983</t>
        </is>
      </c>
      <c r="B3430" s="5" t="inlineStr">
        <is>
          <t>PL · Kraków</t>
        </is>
      </c>
      <c r="C3430" s="5" t="inlineStr">
        <is>
          <t>PL</t>
        </is>
      </c>
      <c r="D3430" s="5" t="inlineStr">
        <is>
          <t>Krakow</t>
        </is>
      </c>
      <c r="E3430" s="5" t="inlineStr">
        <is>
          <t>Tech</t>
        </is>
      </c>
      <c r="F3430" s="5" t="inlineStr">
        <is>
          <t>L3</t>
        </is>
      </c>
      <c r="G3430" s="5" t="inlineStr">
        <is>
          <t>Tech L3</t>
        </is>
      </c>
      <c r="H3430" s="5" t="inlineStr">
        <is>
          <t>M</t>
        </is>
      </c>
      <c r="I3430" s="5" t="inlineStr">
        <is>
          <t>Permanent</t>
        </is>
      </c>
      <c r="J3430" s="5" t="inlineStr">
        <is>
          <t>Hybrid</t>
        </is>
      </c>
      <c r="K3430" s="5" t="n">
        <v>1</v>
      </c>
      <c r="L3430" s="5" t="n">
        <v>40</v>
      </c>
      <c r="M3430" s="5" t="n">
        <v>3</v>
      </c>
      <c r="N3430" s="41" t="n">
        <v>49550</v>
      </c>
      <c r="O3430" s="41" t="n">
        <v>2310</v>
      </c>
      <c r="P3430" s="41" t="n">
        <v>0</v>
      </c>
      <c r="Q3430" s="41" t="n">
        <v>0</v>
      </c>
      <c r="R3430" s="41" t="n">
        <v>0</v>
      </c>
      <c r="S3430" s="28">
        <f>L3430*Settings!$C$7</f>
        <v/>
      </c>
      <c r="T3430" s="34">
        <f>O3430+P3430+Q3430+R3430</f>
        <v/>
      </c>
      <c r="U3430" s="34">
        <f>N3430+T3430</f>
        <v/>
      </c>
      <c r="V3430" s="33">
        <f>N3430/S3430</f>
        <v/>
      </c>
      <c r="W3430" s="33">
        <f>T3430/S3430</f>
        <v/>
      </c>
      <c r="X3430" s="33">
        <f>U3430/S3430</f>
        <v/>
      </c>
      <c r="Y3430" s="4">
        <f>IF(T3430&gt;0,1,0)</f>
        <v/>
      </c>
      <c r="Z3430" s="4">
        <f>INDEX('Job Evaluation'!$I$5:$I$40,MATCH(G3430,'Job Evaluation'!$A$5:$A$40,0))</f>
        <v/>
      </c>
      <c r="AA3430" s="4">
        <f>SUMPRODUCT(($C$2:$C$3444=C3430)*($X$2:$X$3444&lt;X3430))+SUMPRODUCT(($C$2:C3430=C3430)*($X$2:X3430=X3430))</f>
        <v/>
      </c>
      <c r="AB3430" s="4">
        <f>MIN(4,INT((AA3430-1)*4/COUNTIF($C$2:$C$3444,C3430))+1)</f>
        <v/>
      </c>
    </row>
    <row r="3431">
      <c r="A3431" s="5" t="inlineStr">
        <is>
          <t>W03984</t>
        </is>
      </c>
      <c r="B3431" s="5" t="inlineStr">
        <is>
          <t>DE · Munich</t>
        </is>
      </c>
      <c r="C3431" s="5" t="inlineStr">
        <is>
          <t>DE</t>
        </is>
      </c>
      <c r="D3431" s="5" t="inlineStr">
        <is>
          <t>Munich</t>
        </is>
      </c>
      <c r="E3431" s="5" t="inlineStr">
        <is>
          <t>Sales</t>
        </is>
      </c>
      <c r="F3431" s="5" t="inlineStr">
        <is>
          <t>L4</t>
        </is>
      </c>
      <c r="G3431" s="5" t="inlineStr">
        <is>
          <t>Sales L4</t>
        </is>
      </c>
      <c r="H3431" s="5" t="inlineStr">
        <is>
          <t>F</t>
        </is>
      </c>
      <c r="I3431" s="5" t="inlineStr">
        <is>
          <t>Fixed-term</t>
        </is>
      </c>
      <c r="J3431" s="5" t="inlineStr">
        <is>
          <t>Hybrid</t>
        </is>
      </c>
      <c r="K3431" s="5" t="n">
        <v>1</v>
      </c>
      <c r="L3431" s="5" t="n">
        <v>40</v>
      </c>
      <c r="M3431" s="5" t="n">
        <v>3</v>
      </c>
      <c r="N3431" s="41" t="n">
        <v>67800</v>
      </c>
      <c r="O3431" s="41" t="n">
        <v>4980</v>
      </c>
      <c r="P3431" s="41" t="n">
        <v>8140</v>
      </c>
      <c r="Q3431" s="41" t="n">
        <v>0</v>
      </c>
      <c r="R3431" s="41" t="n">
        <v>0</v>
      </c>
      <c r="S3431" s="28">
        <f>L3431*Settings!$C$7</f>
        <v/>
      </c>
      <c r="T3431" s="34">
        <f>O3431+P3431+Q3431+R3431</f>
        <v/>
      </c>
      <c r="U3431" s="34">
        <f>N3431+T3431</f>
        <v/>
      </c>
      <c r="V3431" s="33">
        <f>N3431/S3431</f>
        <v/>
      </c>
      <c r="W3431" s="33">
        <f>T3431/S3431</f>
        <v/>
      </c>
      <c r="X3431" s="33">
        <f>U3431/S3431</f>
        <v/>
      </c>
      <c r="Y3431" s="4">
        <f>IF(T3431&gt;0,1,0)</f>
        <v/>
      </c>
      <c r="Z3431" s="4">
        <f>INDEX('Job Evaluation'!$I$5:$I$40,MATCH(G3431,'Job Evaluation'!$A$5:$A$40,0))</f>
        <v/>
      </c>
      <c r="AA3431" s="4">
        <f>SUMPRODUCT(($C$2:$C$3444=C3431)*($X$2:$X$3444&lt;X3431))+SUMPRODUCT(($C$2:C3431=C3431)*($X$2:X3431=X3431))</f>
        <v/>
      </c>
      <c r="AB3431" s="4">
        <f>MIN(4,INT((AA3431-1)*4/COUNTIF($C$2:$C$3444,C3431))+1)</f>
        <v/>
      </c>
    </row>
    <row r="3432">
      <c r="A3432" s="5" t="inlineStr">
        <is>
          <t>W03985</t>
        </is>
      </c>
      <c r="B3432" s="5" t="inlineStr">
        <is>
          <t>PL · Kraków</t>
        </is>
      </c>
      <c r="C3432" s="5" t="inlineStr">
        <is>
          <t>PL</t>
        </is>
      </c>
      <c r="D3432" s="5" t="inlineStr">
        <is>
          <t>Krakow</t>
        </is>
      </c>
      <c r="E3432" s="5" t="inlineStr">
        <is>
          <t>Finance</t>
        </is>
      </c>
      <c r="F3432" s="5" t="inlineStr">
        <is>
          <t>L2</t>
        </is>
      </c>
      <c r="G3432" s="5" t="inlineStr">
        <is>
          <t>Finance L2</t>
        </is>
      </c>
      <c r="H3432" s="5" t="inlineStr">
        <is>
          <t>F</t>
        </is>
      </c>
      <c r="I3432" s="5" t="inlineStr">
        <is>
          <t>Permanent</t>
        </is>
      </c>
      <c r="J3432" s="5" t="inlineStr">
        <is>
          <t>Hybrid</t>
        </is>
      </c>
      <c r="K3432" s="5" t="n">
        <v>1</v>
      </c>
      <c r="L3432" s="5" t="n">
        <v>40</v>
      </c>
      <c r="M3432" s="5" t="n">
        <v>3</v>
      </c>
      <c r="N3432" s="41" t="n">
        <v>30400</v>
      </c>
      <c r="O3432" s="41" t="n">
        <v>0</v>
      </c>
      <c r="P3432" s="41" t="n">
        <v>0</v>
      </c>
      <c r="Q3432" s="41" t="n">
        <v>0</v>
      </c>
      <c r="R3432" s="41" t="n">
        <v>0</v>
      </c>
      <c r="S3432" s="28">
        <f>L3432*Settings!$C$7</f>
        <v/>
      </c>
      <c r="T3432" s="34">
        <f>O3432+P3432+Q3432+R3432</f>
        <v/>
      </c>
      <c r="U3432" s="34">
        <f>N3432+T3432</f>
        <v/>
      </c>
      <c r="V3432" s="33">
        <f>N3432/S3432</f>
        <v/>
      </c>
      <c r="W3432" s="33">
        <f>T3432/S3432</f>
        <v/>
      </c>
      <c r="X3432" s="33">
        <f>U3432/S3432</f>
        <v/>
      </c>
      <c r="Y3432" s="4">
        <f>IF(T3432&gt;0,1,0)</f>
        <v/>
      </c>
      <c r="Z3432" s="4">
        <f>INDEX('Job Evaluation'!$I$5:$I$40,MATCH(G3432,'Job Evaluation'!$A$5:$A$40,0))</f>
        <v/>
      </c>
      <c r="AA3432" s="4">
        <f>SUMPRODUCT(($C$2:$C$3444=C3432)*($X$2:$X$3444&lt;X3432))+SUMPRODUCT(($C$2:C3432=C3432)*($X$2:X3432=X3432))</f>
        <v/>
      </c>
      <c r="AB3432" s="4">
        <f>MIN(4,INT((AA3432-1)*4/COUNTIF($C$2:$C$3444,C3432))+1)</f>
        <v/>
      </c>
    </row>
    <row r="3433">
      <c r="A3433" s="5" t="inlineStr">
        <is>
          <t>W03986</t>
        </is>
      </c>
      <c r="B3433" s="5" t="inlineStr">
        <is>
          <t>PL · Kraków</t>
        </is>
      </c>
      <c r="C3433" s="5" t="inlineStr">
        <is>
          <t>PL</t>
        </is>
      </c>
      <c r="D3433" s="5" t="inlineStr">
        <is>
          <t>Krakow</t>
        </is>
      </c>
      <c r="E3433" s="5" t="inlineStr">
        <is>
          <t>Customer Service</t>
        </is>
      </c>
      <c r="F3433" s="5" t="inlineStr">
        <is>
          <t>L2</t>
        </is>
      </c>
      <c r="G3433" s="5" t="inlineStr">
        <is>
          <t>Customer Service L2</t>
        </is>
      </c>
      <c r="H3433" s="5" t="inlineStr">
        <is>
          <t>F</t>
        </is>
      </c>
      <c r="I3433" s="5" t="inlineStr">
        <is>
          <t>Permanent</t>
        </is>
      </c>
      <c r="J3433" s="5" t="inlineStr">
        <is>
          <t>Onsite</t>
        </is>
      </c>
      <c r="K3433" s="5" t="n">
        <v>1</v>
      </c>
      <c r="L3433" s="5" t="n">
        <v>40</v>
      </c>
      <c r="M3433" s="5" t="n">
        <v>1</v>
      </c>
      <c r="N3433" s="41" t="n">
        <v>23100</v>
      </c>
      <c r="O3433" s="41" t="n">
        <v>0</v>
      </c>
      <c r="P3433" s="41" t="n">
        <v>0</v>
      </c>
      <c r="Q3433" s="41" t="n">
        <v>840</v>
      </c>
      <c r="R3433" s="41" t="n">
        <v>0</v>
      </c>
      <c r="S3433" s="28">
        <f>L3433*Settings!$C$7</f>
        <v/>
      </c>
      <c r="T3433" s="34">
        <f>O3433+P3433+Q3433+R3433</f>
        <v/>
      </c>
      <c r="U3433" s="34">
        <f>N3433+T3433</f>
        <v/>
      </c>
      <c r="V3433" s="33">
        <f>N3433/S3433</f>
        <v/>
      </c>
      <c r="W3433" s="33">
        <f>T3433/S3433</f>
        <v/>
      </c>
      <c r="X3433" s="33">
        <f>U3433/S3433</f>
        <v/>
      </c>
      <c r="Y3433" s="4">
        <f>IF(T3433&gt;0,1,0)</f>
        <v/>
      </c>
      <c r="Z3433" s="4">
        <f>INDEX('Job Evaluation'!$I$5:$I$40,MATCH(G3433,'Job Evaluation'!$A$5:$A$40,0))</f>
        <v/>
      </c>
      <c r="AA3433" s="4">
        <f>SUMPRODUCT(($C$2:$C$3444=C3433)*($X$2:$X$3444&lt;X3433))+SUMPRODUCT(($C$2:C3433=C3433)*($X$2:X3433=X3433))</f>
        <v/>
      </c>
      <c r="AB3433" s="4">
        <f>MIN(4,INT((AA3433-1)*4/COUNTIF($C$2:$C$3444,C3433))+1)</f>
        <v/>
      </c>
    </row>
    <row r="3434">
      <c r="A3434" s="5" t="inlineStr">
        <is>
          <t>W03987</t>
        </is>
      </c>
      <c r="B3434" s="5" t="inlineStr">
        <is>
          <t>DE · Munich</t>
        </is>
      </c>
      <c r="C3434" s="5" t="inlineStr">
        <is>
          <t>DE</t>
        </is>
      </c>
      <c r="D3434" s="5" t="inlineStr">
        <is>
          <t>Munich</t>
        </is>
      </c>
      <c r="E3434" s="5" t="inlineStr">
        <is>
          <t>Finance</t>
        </is>
      </c>
      <c r="F3434" s="5" t="inlineStr">
        <is>
          <t>L1</t>
        </is>
      </c>
      <c r="G3434" s="5" t="inlineStr">
        <is>
          <t>Finance L1</t>
        </is>
      </c>
      <c r="H3434" s="5" t="inlineStr">
        <is>
          <t>M</t>
        </is>
      </c>
      <c r="I3434" s="5" t="inlineStr">
        <is>
          <t>Permanent</t>
        </is>
      </c>
      <c r="J3434" s="5" t="inlineStr">
        <is>
          <t>Hybrid</t>
        </is>
      </c>
      <c r="K3434" s="5" t="n">
        <v>1</v>
      </c>
      <c r="L3434" s="5" t="n">
        <v>40</v>
      </c>
      <c r="M3434" s="5" t="n">
        <v>2</v>
      </c>
      <c r="N3434" s="41" t="n">
        <v>41450</v>
      </c>
      <c r="O3434" s="41" t="n">
        <v>0</v>
      </c>
      <c r="P3434" s="41" t="n">
        <v>0</v>
      </c>
      <c r="Q3434" s="41" t="n">
        <v>0</v>
      </c>
      <c r="R3434" s="41" t="n">
        <v>0</v>
      </c>
      <c r="S3434" s="28">
        <f>L3434*Settings!$C$7</f>
        <v/>
      </c>
      <c r="T3434" s="34">
        <f>O3434+P3434+Q3434+R3434</f>
        <v/>
      </c>
      <c r="U3434" s="34">
        <f>N3434+T3434</f>
        <v/>
      </c>
      <c r="V3434" s="33">
        <f>N3434/S3434</f>
        <v/>
      </c>
      <c r="W3434" s="33">
        <f>T3434/S3434</f>
        <v/>
      </c>
      <c r="X3434" s="33">
        <f>U3434/S3434</f>
        <v/>
      </c>
      <c r="Y3434" s="4">
        <f>IF(T3434&gt;0,1,0)</f>
        <v/>
      </c>
      <c r="Z3434" s="4">
        <f>INDEX('Job Evaluation'!$I$5:$I$40,MATCH(G3434,'Job Evaluation'!$A$5:$A$40,0))</f>
        <v/>
      </c>
      <c r="AA3434" s="4">
        <f>SUMPRODUCT(($C$2:$C$3444=C3434)*($X$2:$X$3444&lt;X3434))+SUMPRODUCT(($C$2:C3434=C3434)*($X$2:X3434=X3434))</f>
        <v/>
      </c>
      <c r="AB3434" s="4">
        <f>MIN(4,INT((AA3434-1)*4/COUNTIF($C$2:$C$3444,C3434))+1)</f>
        <v/>
      </c>
    </row>
    <row r="3435">
      <c r="A3435" s="5" t="inlineStr">
        <is>
          <t>W03988</t>
        </is>
      </c>
      <c r="B3435" s="5" t="inlineStr">
        <is>
          <t>ES · Barcelona</t>
        </is>
      </c>
      <c r="C3435" s="5" t="inlineStr">
        <is>
          <t>ES</t>
        </is>
      </c>
      <c r="D3435" s="5" t="inlineStr">
        <is>
          <t>Barcelona</t>
        </is>
      </c>
      <c r="E3435" s="5" t="inlineStr">
        <is>
          <t>Finance</t>
        </is>
      </c>
      <c r="F3435" s="5" t="inlineStr">
        <is>
          <t>L2</t>
        </is>
      </c>
      <c r="G3435" s="5" t="inlineStr">
        <is>
          <t>Finance L2</t>
        </is>
      </c>
      <c r="H3435" s="5" t="inlineStr">
        <is>
          <t>M</t>
        </is>
      </c>
      <c r="I3435" s="5" t="inlineStr">
        <is>
          <t>Permanent</t>
        </is>
      </c>
      <c r="J3435" s="5" t="inlineStr">
        <is>
          <t>Remote</t>
        </is>
      </c>
      <c r="K3435" s="5" t="n">
        <v>1</v>
      </c>
      <c r="L3435" s="5" t="n">
        <v>40</v>
      </c>
      <c r="M3435" s="5" t="n">
        <v>3</v>
      </c>
      <c r="N3435" s="41" t="n">
        <v>39100</v>
      </c>
      <c r="O3435" s="41" t="n">
        <v>0</v>
      </c>
      <c r="P3435" s="41" t="n">
        <v>0</v>
      </c>
      <c r="Q3435" s="41" t="n">
        <v>0</v>
      </c>
      <c r="R3435" s="41" t="n">
        <v>0</v>
      </c>
      <c r="S3435" s="28">
        <f>L3435*Settings!$C$7</f>
        <v/>
      </c>
      <c r="T3435" s="34">
        <f>O3435+P3435+Q3435+R3435</f>
        <v/>
      </c>
      <c r="U3435" s="34">
        <f>N3435+T3435</f>
        <v/>
      </c>
      <c r="V3435" s="33">
        <f>N3435/S3435</f>
        <v/>
      </c>
      <c r="W3435" s="33">
        <f>T3435/S3435</f>
        <v/>
      </c>
      <c r="X3435" s="33">
        <f>U3435/S3435</f>
        <v/>
      </c>
      <c r="Y3435" s="4">
        <f>IF(T3435&gt;0,1,0)</f>
        <v/>
      </c>
      <c r="Z3435" s="4">
        <f>INDEX('Job Evaluation'!$I$5:$I$40,MATCH(G3435,'Job Evaluation'!$A$5:$A$40,0))</f>
        <v/>
      </c>
      <c r="AA3435" s="4">
        <f>SUMPRODUCT(($C$2:$C$3444=C3435)*($X$2:$X$3444&lt;X3435))+SUMPRODUCT(($C$2:C3435=C3435)*($X$2:X3435=X3435))</f>
        <v/>
      </c>
      <c r="AB3435" s="4">
        <f>MIN(4,INT((AA3435-1)*4/COUNTIF($C$2:$C$3444,C3435))+1)</f>
        <v/>
      </c>
    </row>
    <row r="3436">
      <c r="A3436" s="5" t="inlineStr">
        <is>
          <t>W03989</t>
        </is>
      </c>
      <c r="B3436" s="5" t="inlineStr">
        <is>
          <t>DE · Munich</t>
        </is>
      </c>
      <c r="C3436" s="5" t="inlineStr">
        <is>
          <t>DE</t>
        </is>
      </c>
      <c r="D3436" s="5" t="inlineStr">
        <is>
          <t>Munich</t>
        </is>
      </c>
      <c r="E3436" s="5" t="inlineStr">
        <is>
          <t>Customer Service</t>
        </is>
      </c>
      <c r="F3436" s="5" t="inlineStr">
        <is>
          <t>L3</t>
        </is>
      </c>
      <c r="G3436" s="5" t="inlineStr">
        <is>
          <t>Customer Service L3</t>
        </is>
      </c>
      <c r="H3436" s="5" t="inlineStr">
        <is>
          <t>M</t>
        </is>
      </c>
      <c r="I3436" s="5" t="inlineStr">
        <is>
          <t>Permanent</t>
        </is>
      </c>
      <c r="J3436" s="5" t="inlineStr">
        <is>
          <t>Hybrid</t>
        </is>
      </c>
      <c r="K3436" s="5" t="n">
        <v>1</v>
      </c>
      <c r="L3436" s="5" t="n">
        <v>40</v>
      </c>
      <c r="M3436" s="5" t="n">
        <v>4</v>
      </c>
      <c r="N3436" s="41" t="n">
        <v>43800</v>
      </c>
      <c r="O3436" s="41" t="n">
        <v>2950</v>
      </c>
      <c r="P3436" s="41" t="n">
        <v>0</v>
      </c>
      <c r="Q3436" s="41" t="n">
        <v>0</v>
      </c>
      <c r="R3436" s="41" t="n">
        <v>0</v>
      </c>
      <c r="S3436" s="28">
        <f>L3436*Settings!$C$7</f>
        <v/>
      </c>
      <c r="T3436" s="34">
        <f>O3436+P3436+Q3436+R3436</f>
        <v/>
      </c>
      <c r="U3436" s="34">
        <f>N3436+T3436</f>
        <v/>
      </c>
      <c r="V3436" s="33">
        <f>N3436/S3436</f>
        <v/>
      </c>
      <c r="W3436" s="33">
        <f>T3436/S3436</f>
        <v/>
      </c>
      <c r="X3436" s="33">
        <f>U3436/S3436</f>
        <v/>
      </c>
      <c r="Y3436" s="4">
        <f>IF(T3436&gt;0,1,0)</f>
        <v/>
      </c>
      <c r="Z3436" s="4">
        <f>INDEX('Job Evaluation'!$I$5:$I$40,MATCH(G3436,'Job Evaluation'!$A$5:$A$40,0))</f>
        <v/>
      </c>
      <c r="AA3436" s="4">
        <f>SUMPRODUCT(($C$2:$C$3444=C3436)*($X$2:$X$3444&lt;X3436))+SUMPRODUCT(($C$2:C3436=C3436)*($X$2:X3436=X3436))</f>
        <v/>
      </c>
      <c r="AB3436" s="4">
        <f>MIN(4,INT((AA3436-1)*4/COUNTIF($C$2:$C$3444,C3436))+1)</f>
        <v/>
      </c>
    </row>
    <row r="3437">
      <c r="A3437" s="5" t="inlineStr">
        <is>
          <t>W03990</t>
        </is>
      </c>
      <c r="B3437" s="5" t="inlineStr">
        <is>
          <t>PL · Kraków</t>
        </is>
      </c>
      <c r="C3437" s="5" t="inlineStr">
        <is>
          <t>PL</t>
        </is>
      </c>
      <c r="D3437" s="5" t="inlineStr">
        <is>
          <t>Krakow</t>
        </is>
      </c>
      <c r="E3437" s="5" t="inlineStr">
        <is>
          <t>Tech</t>
        </is>
      </c>
      <c r="F3437" s="5" t="inlineStr">
        <is>
          <t>L2</t>
        </is>
      </c>
      <c r="G3437" s="5" t="inlineStr">
        <is>
          <t>Tech L2</t>
        </is>
      </c>
      <c r="H3437" s="5" t="inlineStr">
        <is>
          <t>F</t>
        </is>
      </c>
      <c r="I3437" s="5" t="inlineStr">
        <is>
          <t>Permanent</t>
        </is>
      </c>
      <c r="J3437" s="5" t="inlineStr">
        <is>
          <t>Hybrid</t>
        </is>
      </c>
      <c r="K3437" s="5" t="n">
        <v>1</v>
      </c>
      <c r="L3437" s="5" t="n">
        <v>40</v>
      </c>
      <c r="M3437" s="5" t="n">
        <v>3</v>
      </c>
      <c r="N3437" s="41" t="n">
        <v>36800</v>
      </c>
      <c r="O3437" s="41" t="n">
        <v>0</v>
      </c>
      <c r="P3437" s="41" t="n">
        <v>0</v>
      </c>
      <c r="Q3437" s="41" t="n">
        <v>0</v>
      </c>
      <c r="R3437" s="41" t="n">
        <v>0</v>
      </c>
      <c r="S3437" s="28">
        <f>L3437*Settings!$C$7</f>
        <v/>
      </c>
      <c r="T3437" s="34">
        <f>O3437+P3437+Q3437+R3437</f>
        <v/>
      </c>
      <c r="U3437" s="34">
        <f>N3437+T3437</f>
        <v/>
      </c>
      <c r="V3437" s="33">
        <f>N3437/S3437</f>
        <v/>
      </c>
      <c r="W3437" s="33">
        <f>T3437/S3437</f>
        <v/>
      </c>
      <c r="X3437" s="33">
        <f>U3437/S3437</f>
        <v/>
      </c>
      <c r="Y3437" s="4">
        <f>IF(T3437&gt;0,1,0)</f>
        <v/>
      </c>
      <c r="Z3437" s="4">
        <f>INDEX('Job Evaluation'!$I$5:$I$40,MATCH(G3437,'Job Evaluation'!$A$5:$A$40,0))</f>
        <v/>
      </c>
      <c r="AA3437" s="4">
        <f>SUMPRODUCT(($C$2:$C$3444=C3437)*($X$2:$X$3444&lt;X3437))+SUMPRODUCT(($C$2:C3437=C3437)*($X$2:X3437=X3437))</f>
        <v/>
      </c>
      <c r="AB3437" s="4">
        <f>MIN(4,INT((AA3437-1)*4/COUNTIF($C$2:$C$3444,C3437))+1)</f>
        <v/>
      </c>
    </row>
    <row r="3438">
      <c r="A3438" s="5" t="inlineStr">
        <is>
          <t>W03991</t>
        </is>
      </c>
      <c r="B3438" s="5" t="inlineStr">
        <is>
          <t>ES · Barcelona</t>
        </is>
      </c>
      <c r="C3438" s="5" t="inlineStr">
        <is>
          <t>ES</t>
        </is>
      </c>
      <c r="D3438" s="5" t="inlineStr">
        <is>
          <t>Barcelona</t>
        </is>
      </c>
      <c r="E3438" s="5" t="inlineStr">
        <is>
          <t>Tech</t>
        </is>
      </c>
      <c r="F3438" s="5" t="inlineStr">
        <is>
          <t>L2</t>
        </is>
      </c>
      <c r="G3438" s="5" t="inlineStr">
        <is>
          <t>Tech L2</t>
        </is>
      </c>
      <c r="H3438" s="5" t="inlineStr">
        <is>
          <t>F</t>
        </is>
      </c>
      <c r="I3438" s="5" t="inlineStr">
        <is>
          <t>Permanent</t>
        </is>
      </c>
      <c r="J3438" s="5" t="inlineStr">
        <is>
          <t>Hybrid</t>
        </is>
      </c>
      <c r="K3438" s="5" t="n">
        <v>1</v>
      </c>
      <c r="L3438" s="5" t="n">
        <v>40</v>
      </c>
      <c r="M3438" s="5" t="n">
        <v>4</v>
      </c>
      <c r="N3438" s="41" t="n">
        <v>33550</v>
      </c>
      <c r="O3438" s="41" t="n">
        <v>0</v>
      </c>
      <c r="P3438" s="41" t="n">
        <v>0</v>
      </c>
      <c r="Q3438" s="41" t="n">
        <v>0</v>
      </c>
      <c r="R3438" s="41" t="n">
        <v>0</v>
      </c>
      <c r="S3438" s="28">
        <f>L3438*Settings!$C$7</f>
        <v/>
      </c>
      <c r="T3438" s="34">
        <f>O3438+P3438+Q3438+R3438</f>
        <v/>
      </c>
      <c r="U3438" s="34">
        <f>N3438+T3438</f>
        <v/>
      </c>
      <c r="V3438" s="33">
        <f>N3438/S3438</f>
        <v/>
      </c>
      <c r="W3438" s="33">
        <f>T3438/S3438</f>
        <v/>
      </c>
      <c r="X3438" s="33">
        <f>U3438/S3438</f>
        <v/>
      </c>
      <c r="Y3438" s="4">
        <f>IF(T3438&gt;0,1,0)</f>
        <v/>
      </c>
      <c r="Z3438" s="4">
        <f>INDEX('Job Evaluation'!$I$5:$I$40,MATCH(G3438,'Job Evaluation'!$A$5:$A$40,0))</f>
        <v/>
      </c>
      <c r="AA3438" s="4">
        <f>SUMPRODUCT(($C$2:$C$3444=C3438)*($X$2:$X$3444&lt;X3438))+SUMPRODUCT(($C$2:C3438=C3438)*($X$2:X3438=X3438))</f>
        <v/>
      </c>
      <c r="AB3438" s="4">
        <f>MIN(4,INT((AA3438-1)*4/COUNTIF($C$2:$C$3444,C3438))+1)</f>
        <v/>
      </c>
    </row>
    <row r="3439">
      <c r="A3439" s="5" t="inlineStr">
        <is>
          <t>W03992</t>
        </is>
      </c>
      <c r="B3439" s="5" t="inlineStr">
        <is>
          <t>PL · Kraków</t>
        </is>
      </c>
      <c r="C3439" s="5" t="inlineStr">
        <is>
          <t>PL</t>
        </is>
      </c>
      <c r="D3439" s="5" t="inlineStr">
        <is>
          <t>Krakow</t>
        </is>
      </c>
      <c r="E3439" s="5" t="inlineStr">
        <is>
          <t>Tech</t>
        </is>
      </c>
      <c r="F3439" s="5" t="inlineStr">
        <is>
          <t>L5</t>
        </is>
      </c>
      <c r="G3439" s="5" t="inlineStr">
        <is>
          <t>Tech L5</t>
        </is>
      </c>
      <c r="H3439" s="5" t="inlineStr">
        <is>
          <t>F</t>
        </is>
      </c>
      <c r="I3439" s="5" t="inlineStr">
        <is>
          <t>Permanent</t>
        </is>
      </c>
      <c r="J3439" s="5" t="inlineStr">
        <is>
          <t>Hybrid</t>
        </is>
      </c>
      <c r="K3439" s="5" t="n">
        <v>1</v>
      </c>
      <c r="L3439" s="5" t="n">
        <v>40</v>
      </c>
      <c r="M3439" s="5" t="n">
        <v>3</v>
      </c>
      <c r="N3439" s="41" t="n">
        <v>84250</v>
      </c>
      <c r="O3439" s="41" t="n">
        <v>9740</v>
      </c>
      <c r="P3439" s="41" t="n">
        <v>0</v>
      </c>
      <c r="Q3439" s="41" t="n">
        <v>0</v>
      </c>
      <c r="R3439" s="41" t="n">
        <v>4200</v>
      </c>
      <c r="S3439" s="28">
        <f>L3439*Settings!$C$7</f>
        <v/>
      </c>
      <c r="T3439" s="34">
        <f>O3439+P3439+Q3439+R3439</f>
        <v/>
      </c>
      <c r="U3439" s="34">
        <f>N3439+T3439</f>
        <v/>
      </c>
      <c r="V3439" s="33">
        <f>N3439/S3439</f>
        <v/>
      </c>
      <c r="W3439" s="33">
        <f>T3439/S3439</f>
        <v/>
      </c>
      <c r="X3439" s="33">
        <f>U3439/S3439</f>
        <v/>
      </c>
      <c r="Y3439" s="4">
        <f>IF(T3439&gt;0,1,0)</f>
        <v/>
      </c>
      <c r="Z3439" s="4">
        <f>INDEX('Job Evaluation'!$I$5:$I$40,MATCH(G3439,'Job Evaluation'!$A$5:$A$40,0))</f>
        <v/>
      </c>
      <c r="AA3439" s="4">
        <f>SUMPRODUCT(($C$2:$C$3444=C3439)*($X$2:$X$3444&lt;X3439))+SUMPRODUCT(($C$2:C3439=C3439)*($X$2:X3439=X3439))</f>
        <v/>
      </c>
      <c r="AB3439" s="4">
        <f>MIN(4,INT((AA3439-1)*4/COUNTIF($C$2:$C$3444,C3439))+1)</f>
        <v/>
      </c>
    </row>
    <row r="3440">
      <c r="A3440" s="5" t="inlineStr">
        <is>
          <t>W03993</t>
        </is>
      </c>
      <c r="B3440" s="5" t="inlineStr">
        <is>
          <t>PL · Kraków</t>
        </is>
      </c>
      <c r="C3440" s="5" t="inlineStr">
        <is>
          <t>PL</t>
        </is>
      </c>
      <c r="D3440" s="5" t="inlineStr">
        <is>
          <t>Krakow</t>
        </is>
      </c>
      <c r="E3440" s="5" t="inlineStr">
        <is>
          <t>Sales</t>
        </is>
      </c>
      <c r="F3440" s="5" t="inlineStr">
        <is>
          <t>L2</t>
        </is>
      </c>
      <c r="G3440" s="5" t="inlineStr">
        <is>
          <t>Sales L2</t>
        </is>
      </c>
      <c r="H3440" s="5" t="inlineStr">
        <is>
          <t>F</t>
        </is>
      </c>
      <c r="I3440" s="5" t="inlineStr">
        <is>
          <t>Permanent</t>
        </is>
      </c>
      <c r="J3440" s="5" t="inlineStr">
        <is>
          <t>Hybrid</t>
        </is>
      </c>
      <c r="K3440" s="5" t="n">
        <v>1</v>
      </c>
      <c r="L3440" s="5" t="n">
        <v>40</v>
      </c>
      <c r="M3440" s="5" t="n">
        <v>4</v>
      </c>
      <c r="N3440" s="41" t="n">
        <v>28350</v>
      </c>
      <c r="O3440" s="41" t="n">
        <v>0</v>
      </c>
      <c r="P3440" s="41" t="n">
        <v>2860</v>
      </c>
      <c r="Q3440" s="41" t="n">
        <v>0</v>
      </c>
      <c r="R3440" s="41" t="n">
        <v>0</v>
      </c>
      <c r="S3440" s="28">
        <f>L3440*Settings!$C$7</f>
        <v/>
      </c>
      <c r="T3440" s="34">
        <f>O3440+P3440+Q3440+R3440</f>
        <v/>
      </c>
      <c r="U3440" s="34">
        <f>N3440+T3440</f>
        <v/>
      </c>
      <c r="V3440" s="33">
        <f>N3440/S3440</f>
        <v/>
      </c>
      <c r="W3440" s="33">
        <f>T3440/S3440</f>
        <v/>
      </c>
      <c r="X3440" s="33">
        <f>U3440/S3440</f>
        <v/>
      </c>
      <c r="Y3440" s="4">
        <f>IF(T3440&gt;0,1,0)</f>
        <v/>
      </c>
      <c r="Z3440" s="4">
        <f>INDEX('Job Evaluation'!$I$5:$I$40,MATCH(G3440,'Job Evaluation'!$A$5:$A$40,0))</f>
        <v/>
      </c>
      <c r="AA3440" s="4">
        <f>SUMPRODUCT(($C$2:$C$3444=C3440)*($X$2:$X$3444&lt;X3440))+SUMPRODUCT(($C$2:C3440=C3440)*($X$2:X3440=X3440))</f>
        <v/>
      </c>
      <c r="AB3440" s="4">
        <f>MIN(4,INT((AA3440-1)*4/COUNTIF($C$2:$C$3444,C3440))+1)</f>
        <v/>
      </c>
    </row>
    <row r="3441">
      <c r="A3441" s="5" t="inlineStr">
        <is>
          <t>W03994</t>
        </is>
      </c>
      <c r="B3441" s="5" t="inlineStr">
        <is>
          <t>PL · Kraków</t>
        </is>
      </c>
      <c r="C3441" s="5" t="inlineStr">
        <is>
          <t>PL</t>
        </is>
      </c>
      <c r="D3441" s="5" t="inlineStr">
        <is>
          <t>Krakow</t>
        </is>
      </c>
      <c r="E3441" s="5" t="inlineStr">
        <is>
          <t>Operations</t>
        </is>
      </c>
      <c r="F3441" s="5" t="inlineStr">
        <is>
          <t>L5</t>
        </is>
      </c>
      <c r="G3441" s="5" t="inlineStr">
        <is>
          <t>Operations L5</t>
        </is>
      </c>
      <c r="H3441" s="5" t="inlineStr">
        <is>
          <t>F</t>
        </is>
      </c>
      <c r="I3441" s="5" t="inlineStr">
        <is>
          <t>Permanent</t>
        </is>
      </c>
      <c r="J3441" s="5" t="inlineStr">
        <is>
          <t>Onsite</t>
        </is>
      </c>
      <c r="K3441" s="5" t="n">
        <v>1</v>
      </c>
      <c r="L3441" s="5" t="n">
        <v>40</v>
      </c>
      <c r="M3441" s="5" t="n">
        <v>3</v>
      </c>
      <c r="N3441" s="41" t="n">
        <v>61050</v>
      </c>
      <c r="O3441" s="41" t="n">
        <v>6680</v>
      </c>
      <c r="P3441" s="41" t="n">
        <v>0</v>
      </c>
      <c r="Q3441" s="41" t="n">
        <v>0</v>
      </c>
      <c r="R3441" s="41" t="n">
        <v>4200</v>
      </c>
      <c r="S3441" s="28">
        <f>L3441*Settings!$C$7</f>
        <v/>
      </c>
      <c r="T3441" s="34">
        <f>O3441+P3441+Q3441+R3441</f>
        <v/>
      </c>
      <c r="U3441" s="34">
        <f>N3441+T3441</f>
        <v/>
      </c>
      <c r="V3441" s="33">
        <f>N3441/S3441</f>
        <v/>
      </c>
      <c r="W3441" s="33">
        <f>T3441/S3441</f>
        <v/>
      </c>
      <c r="X3441" s="33">
        <f>U3441/S3441</f>
        <v/>
      </c>
      <c r="Y3441" s="4">
        <f>IF(T3441&gt;0,1,0)</f>
        <v/>
      </c>
      <c r="Z3441" s="4">
        <f>INDEX('Job Evaluation'!$I$5:$I$40,MATCH(G3441,'Job Evaluation'!$A$5:$A$40,0))</f>
        <v/>
      </c>
      <c r="AA3441" s="4">
        <f>SUMPRODUCT(($C$2:$C$3444=C3441)*($X$2:$X$3444&lt;X3441))+SUMPRODUCT(($C$2:C3441=C3441)*($X$2:X3441=X3441))</f>
        <v/>
      </c>
      <c r="AB3441" s="4">
        <f>MIN(4,INT((AA3441-1)*4/COUNTIF($C$2:$C$3444,C3441))+1)</f>
        <v/>
      </c>
    </row>
    <row r="3442">
      <c r="A3442" s="5" t="inlineStr">
        <is>
          <t>W03995</t>
        </is>
      </c>
      <c r="B3442" s="5" t="inlineStr">
        <is>
          <t>PL · Kraków</t>
        </is>
      </c>
      <c r="C3442" s="5" t="inlineStr">
        <is>
          <t>PL</t>
        </is>
      </c>
      <c r="D3442" s="5" t="inlineStr">
        <is>
          <t>Krakow</t>
        </is>
      </c>
      <c r="E3442" s="5" t="inlineStr">
        <is>
          <t>Sales</t>
        </is>
      </c>
      <c r="F3442" s="5" t="inlineStr">
        <is>
          <t>L1</t>
        </is>
      </c>
      <c r="G3442" s="5" t="inlineStr">
        <is>
          <t>Sales L1</t>
        </is>
      </c>
      <c r="H3442" s="5" t="inlineStr">
        <is>
          <t>M</t>
        </is>
      </c>
      <c r="I3442" s="5" t="inlineStr">
        <is>
          <t>Permanent</t>
        </is>
      </c>
      <c r="J3442" s="5" t="inlineStr">
        <is>
          <t>Hybrid</t>
        </is>
      </c>
      <c r="K3442" s="5" t="n">
        <v>1</v>
      </c>
      <c r="L3442" s="5" t="n">
        <v>40</v>
      </c>
      <c r="M3442" s="5" t="n">
        <v>4</v>
      </c>
      <c r="N3442" s="41" t="n">
        <v>18200</v>
      </c>
      <c r="O3442" s="41" t="n">
        <v>0</v>
      </c>
      <c r="P3442" s="41" t="n">
        <v>1700</v>
      </c>
      <c r="Q3442" s="41" t="n">
        <v>0</v>
      </c>
      <c r="R3442" s="41" t="n">
        <v>0</v>
      </c>
      <c r="S3442" s="28">
        <f>L3442*Settings!$C$7</f>
        <v/>
      </c>
      <c r="T3442" s="34">
        <f>O3442+P3442+Q3442+R3442</f>
        <v/>
      </c>
      <c r="U3442" s="34">
        <f>N3442+T3442</f>
        <v/>
      </c>
      <c r="V3442" s="33">
        <f>N3442/S3442</f>
        <v/>
      </c>
      <c r="W3442" s="33">
        <f>T3442/S3442</f>
        <v/>
      </c>
      <c r="X3442" s="33">
        <f>U3442/S3442</f>
        <v/>
      </c>
      <c r="Y3442" s="4">
        <f>IF(T3442&gt;0,1,0)</f>
        <v/>
      </c>
      <c r="Z3442" s="4">
        <f>INDEX('Job Evaluation'!$I$5:$I$40,MATCH(G3442,'Job Evaluation'!$A$5:$A$40,0))</f>
        <v/>
      </c>
      <c r="AA3442" s="4">
        <f>SUMPRODUCT(($C$2:$C$3444=C3442)*($X$2:$X$3444&lt;X3442))+SUMPRODUCT(($C$2:C3442=C3442)*($X$2:X3442=X3442))</f>
        <v/>
      </c>
      <c r="AB3442" s="4">
        <f>MIN(4,INT((AA3442-1)*4/COUNTIF($C$2:$C$3444,C3442))+1)</f>
        <v/>
      </c>
    </row>
    <row r="3443">
      <c r="A3443" s="5" t="inlineStr">
        <is>
          <t>W03997</t>
        </is>
      </c>
      <c r="B3443" s="5" t="inlineStr">
        <is>
          <t>DE · Munich</t>
        </is>
      </c>
      <c r="C3443" s="5" t="inlineStr">
        <is>
          <t>DE</t>
        </is>
      </c>
      <c r="D3443" s="5" t="inlineStr">
        <is>
          <t>Munich</t>
        </is>
      </c>
      <c r="E3443" s="5" t="inlineStr">
        <is>
          <t>Customer Service</t>
        </is>
      </c>
      <c r="F3443" s="5" t="inlineStr">
        <is>
          <t>L2</t>
        </is>
      </c>
      <c r="G3443" s="5" t="inlineStr">
        <is>
          <t>Customer Service L2</t>
        </is>
      </c>
      <c r="H3443" s="5" t="inlineStr">
        <is>
          <t>F</t>
        </is>
      </c>
      <c r="I3443" s="5" t="inlineStr">
        <is>
          <t>Permanent</t>
        </is>
      </c>
      <c r="J3443" s="5" t="inlineStr">
        <is>
          <t>Onsite</t>
        </is>
      </c>
      <c r="K3443" s="5" t="n">
        <v>1</v>
      </c>
      <c r="L3443" s="5" t="n">
        <v>40</v>
      </c>
      <c r="M3443" s="5" t="n">
        <v>3</v>
      </c>
      <c r="N3443" s="41" t="n">
        <v>39900</v>
      </c>
      <c r="O3443" s="41" t="n">
        <v>0</v>
      </c>
      <c r="P3443" s="41" t="n">
        <v>0</v>
      </c>
      <c r="Q3443" s="41" t="n">
        <v>1800</v>
      </c>
      <c r="R3443" s="41" t="n">
        <v>0</v>
      </c>
      <c r="S3443" s="28">
        <f>L3443*Settings!$C$7</f>
        <v/>
      </c>
      <c r="T3443" s="34">
        <f>O3443+P3443+Q3443+R3443</f>
        <v/>
      </c>
      <c r="U3443" s="34">
        <f>N3443+T3443</f>
        <v/>
      </c>
      <c r="V3443" s="33">
        <f>N3443/S3443</f>
        <v/>
      </c>
      <c r="W3443" s="33">
        <f>T3443/S3443</f>
        <v/>
      </c>
      <c r="X3443" s="33">
        <f>U3443/S3443</f>
        <v/>
      </c>
      <c r="Y3443" s="4">
        <f>IF(T3443&gt;0,1,0)</f>
        <v/>
      </c>
      <c r="Z3443" s="4">
        <f>INDEX('Job Evaluation'!$I$5:$I$40,MATCH(G3443,'Job Evaluation'!$A$5:$A$40,0))</f>
        <v/>
      </c>
      <c r="AA3443" s="4">
        <f>SUMPRODUCT(($C$2:$C$3444=C3443)*($X$2:$X$3444&lt;X3443))+SUMPRODUCT(($C$2:C3443=C3443)*($X$2:X3443=X3443))</f>
        <v/>
      </c>
      <c r="AB3443" s="4">
        <f>MIN(4,INT((AA3443-1)*4/COUNTIF($C$2:$C$3444,C3443))+1)</f>
        <v/>
      </c>
    </row>
    <row r="3444">
      <c r="A3444" s="5" t="inlineStr">
        <is>
          <t>W03999</t>
        </is>
      </c>
      <c r="B3444" s="5" t="inlineStr">
        <is>
          <t>PL · Kraków</t>
        </is>
      </c>
      <c r="C3444" s="5" t="inlineStr">
        <is>
          <t>PL</t>
        </is>
      </c>
      <c r="D3444" s="5" t="inlineStr">
        <is>
          <t>Krakow</t>
        </is>
      </c>
      <c r="E3444" s="5" t="inlineStr">
        <is>
          <t>Customer Service</t>
        </is>
      </c>
      <c r="F3444" s="5" t="inlineStr">
        <is>
          <t>L1</t>
        </is>
      </c>
      <c r="G3444" s="5" t="inlineStr">
        <is>
          <t>Customer Service L1</t>
        </is>
      </c>
      <c r="H3444" s="5" t="inlineStr">
        <is>
          <t>F</t>
        </is>
      </c>
      <c r="I3444" s="5" t="inlineStr">
        <is>
          <t>Permanent</t>
        </is>
      </c>
      <c r="J3444" s="5" t="inlineStr">
        <is>
          <t>Hybrid</t>
        </is>
      </c>
      <c r="K3444" s="5" t="n">
        <v>1</v>
      </c>
      <c r="L3444" s="5" t="n">
        <v>40</v>
      </c>
      <c r="M3444" s="5" t="n">
        <v>3</v>
      </c>
      <c r="N3444" s="41" t="n">
        <v>17200</v>
      </c>
      <c r="O3444" s="41" t="n">
        <v>0</v>
      </c>
      <c r="P3444" s="41" t="n">
        <v>0</v>
      </c>
      <c r="Q3444" s="41" t="n">
        <v>0</v>
      </c>
      <c r="R3444" s="41" t="n">
        <v>0</v>
      </c>
      <c r="S3444" s="28">
        <f>L3444*Settings!$C$7</f>
        <v/>
      </c>
      <c r="T3444" s="34">
        <f>O3444+P3444+Q3444+R3444</f>
        <v/>
      </c>
      <c r="U3444" s="34">
        <f>N3444+T3444</f>
        <v/>
      </c>
      <c r="V3444" s="33">
        <f>N3444/S3444</f>
        <v/>
      </c>
      <c r="W3444" s="33">
        <f>T3444/S3444</f>
        <v/>
      </c>
      <c r="X3444" s="33">
        <f>U3444/S3444</f>
        <v/>
      </c>
      <c r="Y3444" s="4">
        <f>IF(T3444&gt;0,1,0)</f>
        <v/>
      </c>
      <c r="Z3444" s="4">
        <f>INDEX('Job Evaluation'!$I$5:$I$40,MATCH(G3444,'Job Evaluation'!$A$5:$A$40,0))</f>
        <v/>
      </c>
      <c r="AA3444" s="4">
        <f>SUMPRODUCT(($C$2:$C$3444=C3444)*($X$2:$X$3444&lt;X3444))+SUMPRODUCT(($C$2:C3444=C3444)*($X$2:X3444=X3444))</f>
        <v/>
      </c>
      <c r="AB3444" s="4">
        <f>MIN(4,INT((AA3444-1)*4/COUNTIF($C$2:$C$3444,C3444))+1)</f>
        <v/>
      </c>
    </row>
  </sheetData>
  <autoFilter ref="A1:AB3444"/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6" customWidth="1" min="2" max="2"/>
    <col width="16" customWidth="1" min="3" max="3"/>
    <col width="22" customWidth="1" min="4" max="4"/>
    <col width="16" customWidth="1" min="5" max="5"/>
    <col width="70" customWidth="1" min="6" max="6"/>
  </cols>
  <sheetData>
    <row r="1">
      <c r="A1" s="12" t="inlineStr">
        <is>
          <t>Settings</t>
        </is>
      </c>
    </row>
    <row r="2">
      <c r="A2" s="13" t="inlineStr">
        <is>
          <t>Every assumption the model uses. Blue cells can be changed; the yellow ones move the results most.</t>
        </is>
      </c>
    </row>
    <row r="4">
      <c r="B4" s="3" t="inlineStr">
        <is>
          <t>General</t>
        </is>
      </c>
    </row>
    <row r="5">
      <c r="B5" s="4" t="inlineStr">
        <is>
          <t>Snapshot date (population: workers active on this date)</t>
        </is>
      </c>
      <c r="C5" s="42" t="n">
        <v>46203</v>
      </c>
      <c r="F5" s="43" t="inlineStr">
        <is>
          <t>Dry run on annualised pay of workers active at the snapshot. The statutory report covers pay in the previous calendar year.</t>
        </is>
      </c>
    </row>
    <row r="6">
      <c r="B6" s="4" t="inlineStr">
        <is>
          <t>Date of this assessment and of the legal status notes</t>
        </is>
      </c>
      <c r="C6" s="42" t="n">
        <v>46281</v>
      </c>
      <c r="F6" s="43" t="inlineStr"/>
    </row>
    <row r="7">
      <c r="B7" s="4" t="inlineStr">
        <is>
          <t>Weeks per year (annual hours = weekly hours x weeks)</t>
        </is>
      </c>
      <c r="C7" s="44" t="n">
        <v>52</v>
      </c>
      <c r="F7" s="43" t="inlineStr">
        <is>
          <t>Hourly pay = annual pay / annual contractual hours.</t>
        </is>
      </c>
    </row>
    <row r="8">
      <c r="B8" s="4" t="inlineStr">
        <is>
          <t>Contractual full-time week, hours (all entities)</t>
        </is>
      </c>
      <c r="C8" s="45" t="n">
        <v>40</v>
      </c>
      <c r="F8" s="43" t="inlineStr">
        <is>
          <t>Synthetic assumption used when the extract was built; weekly hours per worker are in Payroll.</t>
        </is>
      </c>
    </row>
    <row r="9">
      <c r="B9" s="4" t="inlineStr">
        <is>
          <t>Joint pay assessment threshold (Article 10(1)(a))</t>
        </is>
      </c>
      <c r="C9" s="46" t="n">
        <v>0.05</v>
      </c>
      <c r="F9" s="43" t="inlineStr">
        <is>
          <t>A difference of at least 5% in any category, in either direction, on hourly or annual pay.</t>
        </is>
      </c>
    </row>
    <row r="10">
      <c r="B10" s="4" t="inlineStr">
        <is>
          <t>Months to justify or remedy after submission (Article 10(1)(c))</t>
        </is>
      </c>
      <c r="C10" s="45" t="n">
        <v>6</v>
      </c>
      <c r="F10" s="43" t="inlineStr"/>
    </row>
    <row r="11">
      <c r="B11" s="4" t="inlineStr">
        <is>
          <t>Fewest workers of one sex before a category average is shared widely</t>
        </is>
      </c>
      <c r="C11" s="44" t="n">
        <v>5</v>
      </c>
      <c r="F11" s="43" t="inlineStr">
        <is>
          <t>Article 12(3) lets Member States restrict disclosure that would reveal an identifiable worker's pay. The Directive sets no number; 5 is this kit's choice.</t>
        </is>
      </c>
    </row>
    <row r="13">
      <c r="B13" s="3" t="inlineStr">
        <is>
          <t>Job evaluation weights (Article 4(4) criteria), points per score point</t>
        </is>
      </c>
    </row>
    <row r="14">
      <c r="B14" s="4" t="inlineStr">
        <is>
          <t>Skills</t>
        </is>
      </c>
      <c r="C14" s="44" t="n">
        <v>35</v>
      </c>
    </row>
    <row r="15">
      <c r="B15" s="4" t="inlineStr">
        <is>
          <t>Effort</t>
        </is>
      </c>
      <c r="C15" s="44" t="n">
        <v>15</v>
      </c>
    </row>
    <row r="16">
      <c r="B16" s="4" t="inlineStr">
        <is>
          <t>Responsibility</t>
        </is>
      </c>
      <c r="C16" s="44" t="n">
        <v>35</v>
      </c>
    </row>
    <row r="17">
      <c r="B17" s="4" t="inlineStr">
        <is>
          <t>Working conditions</t>
        </is>
      </c>
      <c r="C17" s="44" t="n">
        <v>15</v>
      </c>
    </row>
    <row r="18">
      <c r="B18" s="17" t="inlineStr">
        <is>
          <t>Total (must be 100)</t>
        </is>
      </c>
      <c r="C18" s="22">
        <f>SUM(C14:C17)</f>
        <v/>
      </c>
      <c r="F18" s="13" t="inlineStr">
        <is>
          <t>With scores from 1 to 5, a role scores between 100 and 500 points.</t>
        </is>
      </c>
    </row>
    <row r="20">
      <c r="B20" s="3" t="inlineStr">
        <is>
          <t>Categories of workers: point bands (lower limit inclusive)</t>
        </is>
      </c>
    </row>
    <row r="21" ht="18" customHeight="1">
      <c r="B21" s="14" t="inlineStr">
        <is>
          <t>Lower limit, points</t>
        </is>
      </c>
      <c r="C21" s="14" t="inlineStr">
        <is>
          <t>Category</t>
        </is>
      </c>
    </row>
    <row r="22">
      <c r="B22" s="47" t="n">
        <v>100</v>
      </c>
      <c r="C22" s="5" t="inlineStr">
        <is>
          <t>Cat A</t>
        </is>
      </c>
    </row>
    <row r="23">
      <c r="B23" s="47" t="n">
        <v>160</v>
      </c>
      <c r="C23" s="5" t="inlineStr">
        <is>
          <t>Cat B</t>
        </is>
      </c>
    </row>
    <row r="24">
      <c r="B24" s="47" t="n">
        <v>200</v>
      </c>
      <c r="C24" s="5" t="inlineStr">
        <is>
          <t>Cat C</t>
        </is>
      </c>
    </row>
    <row r="25">
      <c r="B25" s="47" t="n">
        <v>250</v>
      </c>
      <c r="C25" s="5" t="inlineStr">
        <is>
          <t>Cat D</t>
        </is>
      </c>
    </row>
    <row r="26">
      <c r="B26" s="47" t="n">
        <v>300</v>
      </c>
      <c r="C26" s="5" t="inlineStr">
        <is>
          <t>Cat E</t>
        </is>
      </c>
    </row>
    <row r="27">
      <c r="B27" s="47" t="n">
        <v>340</v>
      </c>
      <c r="C27" s="5" t="inlineStr">
        <is>
          <t>Cat F</t>
        </is>
      </c>
    </row>
    <row r="28">
      <c r="B28" s="47" t="n">
        <v>400</v>
      </c>
      <c r="C28" s="5" t="inlineStr">
        <is>
          <t>Cat G</t>
        </is>
      </c>
    </row>
    <row r="30">
      <c r="B30" s="3" t="inlineStr">
        <is>
          <t>Reporting duty by size (Article 9(2)-(4)), ascending</t>
        </is>
      </c>
    </row>
    <row r="31" ht="18" customHeight="1">
      <c r="B31" s="14" t="inlineStr">
        <is>
          <t>Minimum workers</t>
        </is>
      </c>
      <c r="C31" s="14" t="inlineStr">
        <is>
          <t>Band</t>
        </is>
      </c>
      <c r="D31" s="14" t="inlineStr">
        <is>
          <t>Frequency</t>
        </is>
      </c>
      <c r="E31" s="14" t="inlineStr">
        <is>
          <t>First report</t>
        </is>
      </c>
    </row>
    <row r="32">
      <c r="B32" s="47" t="n">
        <v>0</v>
      </c>
      <c r="C32" s="5" t="inlineStr">
        <is>
          <t>Fewer than 100</t>
        </is>
      </c>
      <c r="D32" s="5" t="inlineStr">
        <is>
          <t>Voluntary, unless national law requires it</t>
        </is>
      </c>
      <c r="E32" s="42" t="inlineStr">
        <is>
          <t>n/a</t>
        </is>
      </c>
      <c r="F32" s="43" t="inlineStr">
        <is>
          <t>Member States may extend duties to employers under 100 (Article 9(5)).</t>
        </is>
      </c>
    </row>
    <row r="33">
      <c r="B33" s="47" t="n">
        <v>100</v>
      </c>
      <c r="C33" s="5" t="inlineStr">
        <is>
          <t>100 to 149</t>
        </is>
      </c>
      <c r="D33" s="5" t="inlineStr">
        <is>
          <t>Every three years</t>
        </is>
      </c>
      <c r="E33" s="42" t="n">
        <v>48006</v>
      </c>
    </row>
    <row r="34">
      <c r="B34" s="47" t="n">
        <v>150</v>
      </c>
      <c r="C34" s="5" t="inlineStr">
        <is>
          <t>150 to 249</t>
        </is>
      </c>
      <c r="D34" s="5" t="inlineStr">
        <is>
          <t>Every three years</t>
        </is>
      </c>
      <c r="E34" s="42" t="n">
        <v>46545</v>
      </c>
    </row>
    <row r="35">
      <c r="B35" s="47" t="n">
        <v>250</v>
      </c>
      <c r="C35" s="5" t="inlineStr">
        <is>
          <t>250 or more</t>
        </is>
      </c>
      <c r="D35" s="5" t="inlineStr">
        <is>
          <t>Every year</t>
        </is>
      </c>
      <c r="E35" s="42" t="n">
        <v>46545</v>
      </c>
    </row>
    <row r="37">
      <c r="B37" s="3" t="inlineStr">
        <is>
          <t>Employers (one legal entity per Member State)</t>
        </is>
      </c>
    </row>
    <row r="38" ht="18" customHeight="1">
      <c r="B38" s="14" t="inlineStr">
        <is>
          <t>Code</t>
        </is>
      </c>
      <c r="C38" s="14" t="inlineStr">
        <is>
          <t>Entity</t>
        </is>
      </c>
    </row>
    <row r="39">
      <c r="B39" s="5" t="inlineStr">
        <is>
          <t>IT</t>
        </is>
      </c>
      <c r="C39" s="5" t="inlineStr">
        <is>
          <t>IT · Milan</t>
        </is>
      </c>
    </row>
    <row r="40">
      <c r="B40" s="5" t="inlineStr">
        <is>
          <t>PL</t>
        </is>
      </c>
      <c r="C40" s="5" t="inlineStr">
        <is>
          <t>PL · Kraków</t>
        </is>
      </c>
    </row>
    <row r="41">
      <c r="B41" s="5" t="inlineStr">
        <is>
          <t>DE</t>
        </is>
      </c>
      <c r="C41" s="5" t="inlineStr">
        <is>
          <t>DE · Munich</t>
        </is>
      </c>
    </row>
    <row r="42">
      <c r="B42" s="5" t="inlineStr">
        <is>
          <t>ES</t>
        </is>
      </c>
      <c r="C42" s="5" t="inlineStr">
        <is>
          <t>ES · Barcelona</t>
        </is>
      </c>
    </row>
  </sheetData>
  <pageMargins left="0.75" right="0.75" top="1" bottom="1" header="0.5" footer="0.5"/>
  <pageSetup orientation="landscape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46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60" customWidth="1" min="3" max="3"/>
    <col width="18" customWidth="1" min="4" max="4"/>
    <col width="18" customWidth="1" min="5" max="5"/>
    <col width="14" customWidth="1" min="6" max="6"/>
    <col width="8" customWidth="1" min="7" max="7"/>
  </cols>
  <sheetData>
    <row r="1">
      <c r="A1" s="12" t="inlineStr">
        <is>
          <t>Reconciliation: workbook formulas against the Python pipeline</t>
        </is>
      </c>
    </row>
    <row r="2">
      <c r="A2" s="13" t="inlineStr">
        <is>
          <t>Column D was written by src/build_workbook.py from the pandas results; column E is the live formula. Numbers must agree to one part in a billion. After pasting a new extract, rerun the pipeline to refresh D.</t>
        </is>
      </c>
    </row>
    <row r="3">
      <c r="B3" s="17" t="inlineStr">
        <is>
          <t>Result</t>
        </is>
      </c>
      <c r="C3" s="48">
        <f>IF(COUNTIF(G7:G466,"No")=0,"All "&amp;COUNTA(C7:C466)&amp;" checks match",COUNTIF(G7:G466,"No")&amp;" of "&amp;COUNTA(C7:C466)&amp;" checks do not match")</f>
        <v/>
      </c>
    </row>
    <row r="6" ht="30" customHeight="1">
      <c r="A6" s="14" t="inlineStr">
        <is>
          <t>Area</t>
        </is>
      </c>
      <c r="B6" s="14" t="inlineStr">
        <is>
          <t>Employer</t>
        </is>
      </c>
      <c r="C6" s="14" t="inlineStr">
        <is>
          <t>Item</t>
        </is>
      </c>
      <c r="D6" s="14" t="inlineStr">
        <is>
          <t>Python value</t>
        </is>
      </c>
      <c r="E6" s="14" t="inlineStr">
        <is>
          <t>Workbook value</t>
        </is>
      </c>
      <c r="F6" s="14" t="inlineStr">
        <is>
          <t>Difference</t>
        </is>
      </c>
      <c r="G6" s="14" t="inlineStr">
        <is>
          <t>Match</t>
        </is>
      </c>
    </row>
    <row r="7">
      <c r="A7" s="4" t="inlineStr">
        <is>
          <t>Job evaluation</t>
        </is>
      </c>
      <c r="B7" s="4" t="inlineStr"/>
      <c r="C7" s="4" t="inlineStr">
        <is>
          <t>Customer Service L1: points</t>
        </is>
      </c>
      <c r="D7" s="5" t="n">
        <v>175</v>
      </c>
      <c r="E7" s="6">
        <f>'Job Evaluation'!H5</f>
        <v/>
      </c>
      <c r="F7" s="49">
        <f>IF(AND(ISNUMBER(D7),ISNUMBER(E7)),E7-D7,"")</f>
        <v/>
      </c>
      <c r="G7" s="4">
        <f>IF(AND(D7="",E7=""),"Yes",IF(AND(ISNUMBER(D7),ISNUMBER(E7)),IF(ABS(E7-D7)&lt;=1E-9*MAX(1,ABS(D7)),"Yes","No"),IF(D7=E7,"Yes","No")))</f>
        <v/>
      </c>
    </row>
    <row r="8">
      <c r="A8" s="4" t="inlineStr">
        <is>
          <t>Job evaluation</t>
        </is>
      </c>
      <c r="B8" s="4" t="inlineStr"/>
      <c r="C8" s="4" t="inlineStr">
        <is>
          <t>Customer Service L1: category</t>
        </is>
      </c>
      <c r="D8" s="5" t="inlineStr">
        <is>
          <t>Cat B</t>
        </is>
      </c>
      <c r="E8" s="6">
        <f>'Job Evaluation'!I5</f>
        <v/>
      </c>
      <c r="F8" s="49">
        <f>IF(AND(ISNUMBER(D8),ISNUMBER(E8)),E8-D8,"")</f>
        <v/>
      </c>
      <c r="G8" s="4">
        <f>IF(AND(D8="",E8=""),"Yes",IF(AND(ISNUMBER(D8),ISNUMBER(E8)),IF(ABS(E8-D8)&lt;=1E-9*MAX(1,ABS(D8)),"Yes","No"),IF(D8=E8,"Yes","No")))</f>
        <v/>
      </c>
    </row>
    <row r="9">
      <c r="A9" s="4" t="inlineStr">
        <is>
          <t>Job evaluation</t>
        </is>
      </c>
      <c r="B9" s="4" t="inlineStr"/>
      <c r="C9" s="4" t="inlineStr">
        <is>
          <t>Customer Service L2: points</t>
        </is>
      </c>
      <c r="D9" s="5" t="n">
        <v>210</v>
      </c>
      <c r="E9" s="6">
        <f>'Job Evaluation'!H6</f>
        <v/>
      </c>
      <c r="F9" s="49">
        <f>IF(AND(ISNUMBER(D9),ISNUMBER(E9)),E9-D9,"")</f>
        <v/>
      </c>
      <c r="G9" s="4">
        <f>IF(AND(D9="",E9=""),"Yes",IF(AND(ISNUMBER(D9),ISNUMBER(E9)),IF(ABS(E9-D9)&lt;=1E-9*MAX(1,ABS(D9)),"Yes","No"),IF(D9=E9,"Yes","No")))</f>
        <v/>
      </c>
    </row>
    <row r="10">
      <c r="A10" s="4" t="inlineStr">
        <is>
          <t>Job evaluation</t>
        </is>
      </c>
      <c r="B10" s="4" t="inlineStr"/>
      <c r="C10" s="4" t="inlineStr">
        <is>
          <t>Customer Service L2: category</t>
        </is>
      </c>
      <c r="D10" s="5" t="inlineStr">
        <is>
          <t>Cat C</t>
        </is>
      </c>
      <c r="E10" s="6">
        <f>'Job Evaluation'!I6</f>
        <v/>
      </c>
      <c r="F10" s="49">
        <f>IF(AND(ISNUMBER(D10),ISNUMBER(E10)),E10-D10,"")</f>
        <v/>
      </c>
      <c r="G10" s="4">
        <f>IF(AND(D10="",E10=""),"Yes",IF(AND(ISNUMBER(D10),ISNUMBER(E10)),IF(ABS(E10-D10)&lt;=1E-9*MAX(1,ABS(D10)),"Yes","No"),IF(D10=E10,"Yes","No")))</f>
        <v/>
      </c>
    </row>
    <row r="11">
      <c r="A11" s="4" t="inlineStr">
        <is>
          <t>Job evaluation</t>
        </is>
      </c>
      <c r="B11" s="4" t="inlineStr"/>
      <c r="C11" s="4" t="inlineStr">
        <is>
          <t>Customer Service L3: points</t>
        </is>
      </c>
      <c r="D11" s="5" t="n">
        <v>280</v>
      </c>
      <c r="E11" s="6">
        <f>'Job Evaluation'!H7</f>
        <v/>
      </c>
      <c r="F11" s="49">
        <f>IF(AND(ISNUMBER(D11),ISNUMBER(E11)),E11-D11,"")</f>
        <v/>
      </c>
      <c r="G11" s="4">
        <f>IF(AND(D11="",E11=""),"Yes",IF(AND(ISNUMBER(D11),ISNUMBER(E11)),IF(ABS(E11-D11)&lt;=1E-9*MAX(1,ABS(D11)),"Yes","No"),IF(D11=E11,"Yes","No")))</f>
        <v/>
      </c>
    </row>
    <row r="12">
      <c r="A12" s="4" t="inlineStr">
        <is>
          <t>Job evaluation</t>
        </is>
      </c>
      <c r="B12" s="4" t="inlineStr"/>
      <c r="C12" s="4" t="inlineStr">
        <is>
          <t>Customer Service L3: category</t>
        </is>
      </c>
      <c r="D12" s="5" t="inlineStr">
        <is>
          <t>Cat D</t>
        </is>
      </c>
      <c r="E12" s="6">
        <f>'Job Evaluation'!I7</f>
        <v/>
      </c>
      <c r="F12" s="49">
        <f>IF(AND(ISNUMBER(D12),ISNUMBER(E12)),E12-D12,"")</f>
        <v/>
      </c>
      <c r="G12" s="4">
        <f>IF(AND(D12="",E12=""),"Yes",IF(AND(ISNUMBER(D12),ISNUMBER(E12)),IF(ABS(E12-D12)&lt;=1E-9*MAX(1,ABS(D12)),"Yes","No"),IF(D12=E12,"Yes","No")))</f>
        <v/>
      </c>
    </row>
    <row r="13">
      <c r="A13" s="4" t="inlineStr">
        <is>
          <t>Job evaluation</t>
        </is>
      </c>
      <c r="B13" s="4" t="inlineStr"/>
      <c r="C13" s="4" t="inlineStr">
        <is>
          <t>Customer Service L4: points</t>
        </is>
      </c>
      <c r="D13" s="5" t="n">
        <v>320</v>
      </c>
      <c r="E13" s="6">
        <f>'Job Evaluation'!H8</f>
        <v/>
      </c>
      <c r="F13" s="49">
        <f>IF(AND(ISNUMBER(D13),ISNUMBER(E13)),E13-D13,"")</f>
        <v/>
      </c>
      <c r="G13" s="4">
        <f>IF(AND(D13="",E13=""),"Yes",IF(AND(ISNUMBER(D13),ISNUMBER(E13)),IF(ABS(E13-D13)&lt;=1E-9*MAX(1,ABS(D13)),"Yes","No"),IF(D13=E13,"Yes","No")))</f>
        <v/>
      </c>
    </row>
    <row r="14">
      <c r="A14" s="4" t="inlineStr">
        <is>
          <t>Job evaluation</t>
        </is>
      </c>
      <c r="B14" s="4" t="inlineStr"/>
      <c r="C14" s="4" t="inlineStr">
        <is>
          <t>Customer Service L4: category</t>
        </is>
      </c>
      <c r="D14" s="5" t="inlineStr">
        <is>
          <t>Cat E</t>
        </is>
      </c>
      <c r="E14" s="6">
        <f>'Job Evaluation'!I8</f>
        <v/>
      </c>
      <c r="F14" s="49">
        <f>IF(AND(ISNUMBER(D14),ISNUMBER(E14)),E14-D14,"")</f>
        <v/>
      </c>
      <c r="G14" s="4">
        <f>IF(AND(D14="",E14=""),"Yes",IF(AND(ISNUMBER(D14),ISNUMBER(E14)),IF(ABS(E14-D14)&lt;=1E-9*MAX(1,ABS(D14)),"Yes","No"),IF(D14=E14,"Yes","No")))</f>
        <v/>
      </c>
    </row>
    <row r="15">
      <c r="A15" s="4" t="inlineStr">
        <is>
          <t>Job evaluation</t>
        </is>
      </c>
      <c r="B15" s="4" t="inlineStr"/>
      <c r="C15" s="4" t="inlineStr">
        <is>
          <t>Customer Service L5: points</t>
        </is>
      </c>
      <c r="D15" s="5" t="n">
        <v>340</v>
      </c>
      <c r="E15" s="6">
        <f>'Job Evaluation'!H9</f>
        <v/>
      </c>
      <c r="F15" s="49">
        <f>IF(AND(ISNUMBER(D15),ISNUMBER(E15)),E15-D15,"")</f>
        <v/>
      </c>
      <c r="G15" s="4">
        <f>IF(AND(D15="",E15=""),"Yes",IF(AND(ISNUMBER(D15),ISNUMBER(E15)),IF(ABS(E15-D15)&lt;=1E-9*MAX(1,ABS(D15)),"Yes","No"),IF(D15=E15,"Yes","No")))</f>
        <v/>
      </c>
    </row>
    <row r="16">
      <c r="A16" s="4" t="inlineStr">
        <is>
          <t>Job evaluation</t>
        </is>
      </c>
      <c r="B16" s="4" t="inlineStr"/>
      <c r="C16" s="4" t="inlineStr">
        <is>
          <t>Customer Service L5: category</t>
        </is>
      </c>
      <c r="D16" s="5" t="inlineStr">
        <is>
          <t>Cat F</t>
        </is>
      </c>
      <c r="E16" s="6">
        <f>'Job Evaluation'!I9</f>
        <v/>
      </c>
      <c r="F16" s="49">
        <f>IF(AND(ISNUMBER(D16),ISNUMBER(E16)),E16-D16,"")</f>
        <v/>
      </c>
      <c r="G16" s="4">
        <f>IF(AND(D16="",E16=""),"Yes",IF(AND(ISNUMBER(D16),ISNUMBER(E16)),IF(ABS(E16-D16)&lt;=1E-9*MAX(1,ABS(D16)),"Yes","No"),IF(D16=E16,"Yes","No")))</f>
        <v/>
      </c>
    </row>
    <row r="17">
      <c r="A17" s="4" t="inlineStr">
        <is>
          <t>Job evaluation</t>
        </is>
      </c>
      <c r="B17" s="4" t="inlineStr"/>
      <c r="C17" s="4" t="inlineStr">
        <is>
          <t>Customer Service L6: points</t>
        </is>
      </c>
      <c r="D17" s="5" t="n">
        <v>410</v>
      </c>
      <c r="E17" s="6">
        <f>'Job Evaluation'!H10</f>
        <v/>
      </c>
      <c r="F17" s="49">
        <f>IF(AND(ISNUMBER(D17),ISNUMBER(E17)),E17-D17,"")</f>
        <v/>
      </c>
      <c r="G17" s="4">
        <f>IF(AND(D17="",E17=""),"Yes",IF(AND(ISNUMBER(D17),ISNUMBER(E17)),IF(ABS(E17-D17)&lt;=1E-9*MAX(1,ABS(D17)),"Yes","No"),IF(D17=E17,"Yes","No")))</f>
        <v/>
      </c>
    </row>
    <row r="18">
      <c r="A18" s="4" t="inlineStr">
        <is>
          <t>Job evaluation</t>
        </is>
      </c>
      <c r="B18" s="4" t="inlineStr"/>
      <c r="C18" s="4" t="inlineStr">
        <is>
          <t>Customer Service L6: category</t>
        </is>
      </c>
      <c r="D18" s="5" t="inlineStr">
        <is>
          <t>Cat G</t>
        </is>
      </c>
      <c r="E18" s="6">
        <f>'Job Evaluation'!I10</f>
        <v/>
      </c>
      <c r="F18" s="49">
        <f>IF(AND(ISNUMBER(D18),ISNUMBER(E18)),E18-D18,"")</f>
        <v/>
      </c>
      <c r="G18" s="4">
        <f>IF(AND(D18="",E18=""),"Yes",IF(AND(ISNUMBER(D18),ISNUMBER(E18)),IF(ABS(E18-D18)&lt;=1E-9*MAX(1,ABS(D18)),"Yes","No"),IF(D18=E18,"Yes","No")))</f>
        <v/>
      </c>
    </row>
    <row r="19">
      <c r="A19" s="4" t="inlineStr">
        <is>
          <t>Job evaluation</t>
        </is>
      </c>
      <c r="B19" s="4" t="inlineStr"/>
      <c r="C19" s="4" t="inlineStr">
        <is>
          <t>Operations L1: points</t>
        </is>
      </c>
      <c r="D19" s="5" t="n">
        <v>190</v>
      </c>
      <c r="E19" s="6">
        <f>'Job Evaluation'!H11</f>
        <v/>
      </c>
      <c r="F19" s="49">
        <f>IF(AND(ISNUMBER(D19),ISNUMBER(E19)),E19-D19,"")</f>
        <v/>
      </c>
      <c r="G19" s="4">
        <f>IF(AND(D19="",E19=""),"Yes",IF(AND(ISNUMBER(D19),ISNUMBER(E19)),IF(ABS(E19-D19)&lt;=1E-9*MAX(1,ABS(D19)),"Yes","No"),IF(D19=E19,"Yes","No")))</f>
        <v/>
      </c>
    </row>
    <row r="20">
      <c r="A20" s="4" t="inlineStr">
        <is>
          <t>Job evaluation</t>
        </is>
      </c>
      <c r="B20" s="4" t="inlineStr"/>
      <c r="C20" s="4" t="inlineStr">
        <is>
          <t>Operations L1: category</t>
        </is>
      </c>
      <c r="D20" s="5" t="inlineStr">
        <is>
          <t>Cat B</t>
        </is>
      </c>
      <c r="E20" s="6">
        <f>'Job Evaluation'!I11</f>
        <v/>
      </c>
      <c r="F20" s="49">
        <f>IF(AND(ISNUMBER(D20),ISNUMBER(E20)),E20-D20,"")</f>
        <v/>
      </c>
      <c r="G20" s="4">
        <f>IF(AND(D20="",E20=""),"Yes",IF(AND(ISNUMBER(D20),ISNUMBER(E20)),IF(ABS(E20-D20)&lt;=1E-9*MAX(1,ABS(D20)),"Yes","No"),IF(D20=E20,"Yes","No")))</f>
        <v/>
      </c>
    </row>
    <row r="21">
      <c r="A21" s="4" t="inlineStr">
        <is>
          <t>Job evaluation</t>
        </is>
      </c>
      <c r="B21" s="4" t="inlineStr"/>
      <c r="C21" s="4" t="inlineStr">
        <is>
          <t>Operations L2: points</t>
        </is>
      </c>
      <c r="D21" s="5" t="n">
        <v>225</v>
      </c>
      <c r="E21" s="6">
        <f>'Job Evaluation'!H12</f>
        <v/>
      </c>
      <c r="F21" s="49">
        <f>IF(AND(ISNUMBER(D21),ISNUMBER(E21)),E21-D21,"")</f>
        <v/>
      </c>
      <c r="G21" s="4">
        <f>IF(AND(D21="",E21=""),"Yes",IF(AND(ISNUMBER(D21),ISNUMBER(E21)),IF(ABS(E21-D21)&lt;=1E-9*MAX(1,ABS(D21)),"Yes","No"),IF(D21=E21,"Yes","No")))</f>
        <v/>
      </c>
    </row>
    <row r="22">
      <c r="A22" s="4" t="inlineStr">
        <is>
          <t>Job evaluation</t>
        </is>
      </c>
      <c r="B22" s="4" t="inlineStr"/>
      <c r="C22" s="4" t="inlineStr">
        <is>
          <t>Operations L2: category</t>
        </is>
      </c>
      <c r="D22" s="5" t="inlineStr">
        <is>
          <t>Cat C</t>
        </is>
      </c>
      <c r="E22" s="6">
        <f>'Job Evaluation'!I12</f>
        <v/>
      </c>
      <c r="F22" s="49">
        <f>IF(AND(ISNUMBER(D22),ISNUMBER(E22)),E22-D22,"")</f>
        <v/>
      </c>
      <c r="G22" s="4">
        <f>IF(AND(D22="",E22=""),"Yes",IF(AND(ISNUMBER(D22),ISNUMBER(E22)),IF(ABS(E22-D22)&lt;=1E-9*MAX(1,ABS(D22)),"Yes","No"),IF(D22=E22,"Yes","No")))</f>
        <v/>
      </c>
    </row>
    <row r="23">
      <c r="A23" s="4" t="inlineStr">
        <is>
          <t>Job evaluation</t>
        </is>
      </c>
      <c r="B23" s="4" t="inlineStr"/>
      <c r="C23" s="4" t="inlineStr">
        <is>
          <t>Operations L3: points</t>
        </is>
      </c>
      <c r="D23" s="5" t="n">
        <v>295</v>
      </c>
      <c r="E23" s="6">
        <f>'Job Evaluation'!H13</f>
        <v/>
      </c>
      <c r="F23" s="49">
        <f>IF(AND(ISNUMBER(D23),ISNUMBER(E23)),E23-D23,"")</f>
        <v/>
      </c>
      <c r="G23" s="4">
        <f>IF(AND(D23="",E23=""),"Yes",IF(AND(ISNUMBER(D23),ISNUMBER(E23)),IF(ABS(E23-D23)&lt;=1E-9*MAX(1,ABS(D23)),"Yes","No"),IF(D23=E23,"Yes","No")))</f>
        <v/>
      </c>
    </row>
    <row r="24">
      <c r="A24" s="4" t="inlineStr">
        <is>
          <t>Job evaluation</t>
        </is>
      </c>
      <c r="B24" s="4" t="inlineStr"/>
      <c r="C24" s="4" t="inlineStr">
        <is>
          <t>Operations L3: category</t>
        </is>
      </c>
      <c r="D24" s="5" t="inlineStr">
        <is>
          <t>Cat D</t>
        </is>
      </c>
      <c r="E24" s="6">
        <f>'Job Evaluation'!I13</f>
        <v/>
      </c>
      <c r="F24" s="49">
        <f>IF(AND(ISNUMBER(D24),ISNUMBER(E24)),E24-D24,"")</f>
        <v/>
      </c>
      <c r="G24" s="4">
        <f>IF(AND(D24="",E24=""),"Yes",IF(AND(ISNUMBER(D24),ISNUMBER(E24)),IF(ABS(E24-D24)&lt;=1E-9*MAX(1,ABS(D24)),"Yes","No"),IF(D24=E24,"Yes","No")))</f>
        <v/>
      </c>
    </row>
    <row r="25">
      <c r="A25" s="4" t="inlineStr">
        <is>
          <t>Job evaluation</t>
        </is>
      </c>
      <c r="B25" s="4" t="inlineStr"/>
      <c r="C25" s="4" t="inlineStr">
        <is>
          <t>Operations L4: points</t>
        </is>
      </c>
      <c r="D25" s="5" t="n">
        <v>335</v>
      </c>
      <c r="E25" s="6">
        <f>'Job Evaluation'!H14</f>
        <v/>
      </c>
      <c r="F25" s="49">
        <f>IF(AND(ISNUMBER(D25),ISNUMBER(E25)),E25-D25,"")</f>
        <v/>
      </c>
      <c r="G25" s="4">
        <f>IF(AND(D25="",E25=""),"Yes",IF(AND(ISNUMBER(D25),ISNUMBER(E25)),IF(ABS(E25-D25)&lt;=1E-9*MAX(1,ABS(D25)),"Yes","No"),IF(D25=E25,"Yes","No")))</f>
        <v/>
      </c>
    </row>
    <row r="26">
      <c r="A26" s="4" t="inlineStr">
        <is>
          <t>Job evaluation</t>
        </is>
      </c>
      <c r="B26" s="4" t="inlineStr"/>
      <c r="C26" s="4" t="inlineStr">
        <is>
          <t>Operations L4: category</t>
        </is>
      </c>
      <c r="D26" s="5" t="inlineStr">
        <is>
          <t>Cat E</t>
        </is>
      </c>
      <c r="E26" s="6">
        <f>'Job Evaluation'!I14</f>
        <v/>
      </c>
      <c r="F26" s="49">
        <f>IF(AND(ISNUMBER(D26),ISNUMBER(E26)),E26-D26,"")</f>
        <v/>
      </c>
      <c r="G26" s="4">
        <f>IF(AND(D26="",E26=""),"Yes",IF(AND(ISNUMBER(D26),ISNUMBER(E26)),IF(ABS(E26-D26)&lt;=1E-9*MAX(1,ABS(D26)),"Yes","No"),IF(D26=E26,"Yes","No")))</f>
        <v/>
      </c>
    </row>
    <row r="27">
      <c r="A27" s="4" t="inlineStr">
        <is>
          <t>Job evaluation</t>
        </is>
      </c>
      <c r="B27" s="4" t="inlineStr"/>
      <c r="C27" s="4" t="inlineStr">
        <is>
          <t>Operations L5: points</t>
        </is>
      </c>
      <c r="D27" s="5" t="n">
        <v>340</v>
      </c>
      <c r="E27" s="6">
        <f>'Job Evaluation'!H15</f>
        <v/>
      </c>
      <c r="F27" s="49">
        <f>IF(AND(ISNUMBER(D27),ISNUMBER(E27)),E27-D27,"")</f>
        <v/>
      </c>
      <c r="G27" s="4">
        <f>IF(AND(D27="",E27=""),"Yes",IF(AND(ISNUMBER(D27),ISNUMBER(E27)),IF(ABS(E27-D27)&lt;=1E-9*MAX(1,ABS(D27)),"Yes","No"),IF(D27=E27,"Yes","No")))</f>
        <v/>
      </c>
    </row>
    <row r="28">
      <c r="A28" s="4" t="inlineStr">
        <is>
          <t>Job evaluation</t>
        </is>
      </c>
      <c r="B28" s="4" t="inlineStr"/>
      <c r="C28" s="4" t="inlineStr">
        <is>
          <t>Operations L5: category</t>
        </is>
      </c>
      <c r="D28" s="5" t="inlineStr">
        <is>
          <t>Cat F</t>
        </is>
      </c>
      <c r="E28" s="6">
        <f>'Job Evaluation'!I15</f>
        <v/>
      </c>
      <c r="F28" s="49">
        <f>IF(AND(ISNUMBER(D28),ISNUMBER(E28)),E28-D28,"")</f>
        <v/>
      </c>
      <c r="G28" s="4">
        <f>IF(AND(D28="",E28=""),"Yes",IF(AND(ISNUMBER(D28),ISNUMBER(E28)),IF(ABS(E28-D28)&lt;=1E-9*MAX(1,ABS(D28)),"Yes","No"),IF(D28=E28,"Yes","No")))</f>
        <v/>
      </c>
    </row>
    <row r="29">
      <c r="A29" s="4" t="inlineStr">
        <is>
          <t>Job evaluation</t>
        </is>
      </c>
      <c r="B29" s="4" t="inlineStr"/>
      <c r="C29" s="4" t="inlineStr">
        <is>
          <t>Operations L6: points</t>
        </is>
      </c>
      <c r="D29" s="5" t="n">
        <v>410</v>
      </c>
      <c r="E29" s="6">
        <f>'Job Evaluation'!H16</f>
        <v/>
      </c>
      <c r="F29" s="49">
        <f>IF(AND(ISNUMBER(D29),ISNUMBER(E29)),E29-D29,"")</f>
        <v/>
      </c>
      <c r="G29" s="4">
        <f>IF(AND(D29="",E29=""),"Yes",IF(AND(ISNUMBER(D29),ISNUMBER(E29)),IF(ABS(E29-D29)&lt;=1E-9*MAX(1,ABS(D29)),"Yes","No"),IF(D29=E29,"Yes","No")))</f>
        <v/>
      </c>
    </row>
    <row r="30">
      <c r="A30" s="4" t="inlineStr">
        <is>
          <t>Job evaluation</t>
        </is>
      </c>
      <c r="B30" s="4" t="inlineStr"/>
      <c r="C30" s="4" t="inlineStr">
        <is>
          <t>Operations L6: category</t>
        </is>
      </c>
      <c r="D30" s="5" t="inlineStr">
        <is>
          <t>Cat G</t>
        </is>
      </c>
      <c r="E30" s="6">
        <f>'Job Evaluation'!I16</f>
        <v/>
      </c>
      <c r="F30" s="49">
        <f>IF(AND(ISNUMBER(D30),ISNUMBER(E30)),E30-D30,"")</f>
        <v/>
      </c>
      <c r="G30" s="4">
        <f>IF(AND(D30="",E30=""),"Yes",IF(AND(ISNUMBER(D30),ISNUMBER(E30)),IF(ABS(E30-D30)&lt;=1E-9*MAX(1,ABS(D30)),"Yes","No"),IF(D30=E30,"Yes","No")))</f>
        <v/>
      </c>
    </row>
    <row r="31">
      <c r="A31" s="4" t="inlineStr">
        <is>
          <t>Job evaluation</t>
        </is>
      </c>
      <c r="B31" s="4" t="inlineStr"/>
      <c r="C31" s="4" t="inlineStr">
        <is>
          <t>Tech L1: points</t>
        </is>
      </c>
      <c r="D31" s="5" t="n">
        <v>150</v>
      </c>
      <c r="E31" s="6">
        <f>'Job Evaluation'!H17</f>
        <v/>
      </c>
      <c r="F31" s="49">
        <f>IF(AND(ISNUMBER(D31),ISNUMBER(E31)),E31-D31,"")</f>
        <v/>
      </c>
      <c r="G31" s="4">
        <f>IF(AND(D31="",E31=""),"Yes",IF(AND(ISNUMBER(D31),ISNUMBER(E31)),IF(ABS(E31-D31)&lt;=1E-9*MAX(1,ABS(D31)),"Yes","No"),IF(D31=E31,"Yes","No")))</f>
        <v/>
      </c>
    </row>
    <row r="32">
      <c r="A32" s="4" t="inlineStr">
        <is>
          <t>Job evaluation</t>
        </is>
      </c>
      <c r="B32" s="4" t="inlineStr"/>
      <c r="C32" s="4" t="inlineStr">
        <is>
          <t>Tech L1: category</t>
        </is>
      </c>
      <c r="D32" s="5" t="inlineStr">
        <is>
          <t>Cat A</t>
        </is>
      </c>
      <c r="E32" s="6">
        <f>'Job Evaluation'!I17</f>
        <v/>
      </c>
      <c r="F32" s="49">
        <f>IF(AND(ISNUMBER(D32),ISNUMBER(E32)),E32-D32,"")</f>
        <v/>
      </c>
      <c r="G32" s="4">
        <f>IF(AND(D32="",E32=""),"Yes",IF(AND(ISNUMBER(D32),ISNUMBER(E32)),IF(ABS(E32-D32)&lt;=1E-9*MAX(1,ABS(D32)),"Yes","No"),IF(D32=E32,"Yes","No")))</f>
        <v/>
      </c>
    </row>
    <row r="33">
      <c r="A33" s="4" t="inlineStr">
        <is>
          <t>Job evaluation</t>
        </is>
      </c>
      <c r="B33" s="4" t="inlineStr"/>
      <c r="C33" s="4" t="inlineStr">
        <is>
          <t>Tech L2: points</t>
        </is>
      </c>
      <c r="D33" s="5" t="n">
        <v>185</v>
      </c>
      <c r="E33" s="6">
        <f>'Job Evaluation'!H18</f>
        <v/>
      </c>
      <c r="F33" s="49">
        <f>IF(AND(ISNUMBER(D33),ISNUMBER(E33)),E33-D33,"")</f>
        <v/>
      </c>
      <c r="G33" s="4">
        <f>IF(AND(D33="",E33=""),"Yes",IF(AND(ISNUMBER(D33),ISNUMBER(E33)),IF(ABS(E33-D33)&lt;=1E-9*MAX(1,ABS(D33)),"Yes","No"),IF(D33=E33,"Yes","No")))</f>
        <v/>
      </c>
    </row>
    <row r="34">
      <c r="A34" s="4" t="inlineStr">
        <is>
          <t>Job evaluation</t>
        </is>
      </c>
      <c r="B34" s="4" t="inlineStr"/>
      <c r="C34" s="4" t="inlineStr">
        <is>
          <t>Tech L2: category</t>
        </is>
      </c>
      <c r="D34" s="5" t="inlineStr">
        <is>
          <t>Cat B</t>
        </is>
      </c>
      <c r="E34" s="6">
        <f>'Job Evaluation'!I18</f>
        <v/>
      </c>
      <c r="F34" s="49">
        <f>IF(AND(ISNUMBER(D34),ISNUMBER(E34)),E34-D34,"")</f>
        <v/>
      </c>
      <c r="G34" s="4">
        <f>IF(AND(D34="",E34=""),"Yes",IF(AND(ISNUMBER(D34),ISNUMBER(E34)),IF(ABS(E34-D34)&lt;=1E-9*MAX(1,ABS(D34)),"Yes","No"),IF(D34=E34,"Yes","No")))</f>
        <v/>
      </c>
    </row>
    <row r="35">
      <c r="A35" s="4" t="inlineStr">
        <is>
          <t>Job evaluation</t>
        </is>
      </c>
      <c r="B35" s="4" t="inlineStr"/>
      <c r="C35" s="4" t="inlineStr">
        <is>
          <t>Tech L3: points</t>
        </is>
      </c>
      <c r="D35" s="5" t="n">
        <v>255</v>
      </c>
      <c r="E35" s="6">
        <f>'Job Evaluation'!H19</f>
        <v/>
      </c>
      <c r="F35" s="49">
        <f>IF(AND(ISNUMBER(D35),ISNUMBER(E35)),E35-D35,"")</f>
        <v/>
      </c>
      <c r="G35" s="4">
        <f>IF(AND(D35="",E35=""),"Yes",IF(AND(ISNUMBER(D35),ISNUMBER(E35)),IF(ABS(E35-D35)&lt;=1E-9*MAX(1,ABS(D35)),"Yes","No"),IF(D35=E35,"Yes","No")))</f>
        <v/>
      </c>
    </row>
    <row r="36">
      <c r="A36" s="4" t="inlineStr">
        <is>
          <t>Job evaluation</t>
        </is>
      </c>
      <c r="B36" s="4" t="inlineStr"/>
      <c r="C36" s="4" t="inlineStr">
        <is>
          <t>Tech L3: category</t>
        </is>
      </c>
      <c r="D36" s="5" t="inlineStr">
        <is>
          <t>Cat D</t>
        </is>
      </c>
      <c r="E36" s="6">
        <f>'Job Evaluation'!I19</f>
        <v/>
      </c>
      <c r="F36" s="49">
        <f>IF(AND(ISNUMBER(D36),ISNUMBER(E36)),E36-D36,"")</f>
        <v/>
      </c>
      <c r="G36" s="4">
        <f>IF(AND(D36="",E36=""),"Yes",IF(AND(ISNUMBER(D36),ISNUMBER(E36)),IF(ABS(E36-D36)&lt;=1E-9*MAX(1,ABS(D36)),"Yes","No"),IF(D36=E36,"Yes","No")))</f>
        <v/>
      </c>
    </row>
    <row r="37">
      <c r="A37" s="4" t="inlineStr">
        <is>
          <t>Job evaluation</t>
        </is>
      </c>
      <c r="B37" s="4" t="inlineStr"/>
      <c r="C37" s="4" t="inlineStr">
        <is>
          <t>Tech L4: points</t>
        </is>
      </c>
      <c r="D37" s="5" t="n">
        <v>325</v>
      </c>
      <c r="E37" s="6">
        <f>'Job Evaluation'!H20</f>
        <v/>
      </c>
      <c r="F37" s="49">
        <f>IF(AND(ISNUMBER(D37),ISNUMBER(E37)),E37-D37,"")</f>
        <v/>
      </c>
      <c r="G37" s="4">
        <f>IF(AND(D37="",E37=""),"Yes",IF(AND(ISNUMBER(D37),ISNUMBER(E37)),IF(ABS(E37-D37)&lt;=1E-9*MAX(1,ABS(D37)),"Yes","No"),IF(D37=E37,"Yes","No")))</f>
        <v/>
      </c>
    </row>
    <row r="38">
      <c r="A38" s="4" t="inlineStr">
        <is>
          <t>Job evaluation</t>
        </is>
      </c>
      <c r="B38" s="4" t="inlineStr"/>
      <c r="C38" s="4" t="inlineStr">
        <is>
          <t>Tech L4: category</t>
        </is>
      </c>
      <c r="D38" s="5" t="inlineStr">
        <is>
          <t>Cat E</t>
        </is>
      </c>
      <c r="E38" s="6">
        <f>'Job Evaluation'!I20</f>
        <v/>
      </c>
      <c r="F38" s="49">
        <f>IF(AND(ISNUMBER(D38),ISNUMBER(E38)),E38-D38,"")</f>
        <v/>
      </c>
      <c r="G38" s="4">
        <f>IF(AND(D38="",E38=""),"Yes",IF(AND(ISNUMBER(D38),ISNUMBER(E38)),IF(ABS(E38-D38)&lt;=1E-9*MAX(1,ABS(D38)),"Yes","No"),IF(D38=E38,"Yes","No")))</f>
        <v/>
      </c>
    </row>
    <row r="39">
      <c r="A39" s="4" t="inlineStr">
        <is>
          <t>Job evaluation</t>
        </is>
      </c>
      <c r="B39" s="4" t="inlineStr"/>
      <c r="C39" s="4" t="inlineStr">
        <is>
          <t>Tech L5: points</t>
        </is>
      </c>
      <c r="D39" s="5" t="n">
        <v>340</v>
      </c>
      <c r="E39" s="6">
        <f>'Job Evaluation'!H21</f>
        <v/>
      </c>
      <c r="F39" s="49">
        <f>IF(AND(ISNUMBER(D39),ISNUMBER(E39)),E39-D39,"")</f>
        <v/>
      </c>
      <c r="G39" s="4">
        <f>IF(AND(D39="",E39=""),"Yes",IF(AND(ISNUMBER(D39),ISNUMBER(E39)),IF(ABS(E39-D39)&lt;=1E-9*MAX(1,ABS(D39)),"Yes","No"),IF(D39=E39,"Yes","No")))</f>
        <v/>
      </c>
    </row>
    <row r="40">
      <c r="A40" s="4" t="inlineStr">
        <is>
          <t>Job evaluation</t>
        </is>
      </c>
      <c r="B40" s="4" t="inlineStr"/>
      <c r="C40" s="4" t="inlineStr">
        <is>
          <t>Tech L5: category</t>
        </is>
      </c>
      <c r="D40" s="5" t="inlineStr">
        <is>
          <t>Cat F</t>
        </is>
      </c>
      <c r="E40" s="6">
        <f>'Job Evaluation'!I21</f>
        <v/>
      </c>
      <c r="F40" s="49">
        <f>IF(AND(ISNUMBER(D40),ISNUMBER(E40)),E40-D40,"")</f>
        <v/>
      </c>
      <c r="G40" s="4">
        <f>IF(AND(D40="",E40=""),"Yes",IF(AND(ISNUMBER(D40),ISNUMBER(E40)),IF(ABS(E40-D40)&lt;=1E-9*MAX(1,ABS(D40)),"Yes","No"),IF(D40=E40,"Yes","No")))</f>
        <v/>
      </c>
    </row>
    <row r="41">
      <c r="A41" s="4" t="inlineStr">
        <is>
          <t>Job evaluation</t>
        </is>
      </c>
      <c r="B41" s="4" t="inlineStr"/>
      <c r="C41" s="4" t="inlineStr">
        <is>
          <t>Tech L6: points</t>
        </is>
      </c>
      <c r="D41" s="5" t="n">
        <v>410</v>
      </c>
      <c r="E41" s="6">
        <f>'Job Evaluation'!H22</f>
        <v/>
      </c>
      <c r="F41" s="49">
        <f>IF(AND(ISNUMBER(D41),ISNUMBER(E41)),E41-D41,"")</f>
        <v/>
      </c>
      <c r="G41" s="4">
        <f>IF(AND(D41="",E41=""),"Yes",IF(AND(ISNUMBER(D41),ISNUMBER(E41)),IF(ABS(E41-D41)&lt;=1E-9*MAX(1,ABS(D41)),"Yes","No"),IF(D41=E41,"Yes","No")))</f>
        <v/>
      </c>
    </row>
    <row r="42">
      <c r="A42" s="4" t="inlineStr">
        <is>
          <t>Job evaluation</t>
        </is>
      </c>
      <c r="B42" s="4" t="inlineStr"/>
      <c r="C42" s="4" t="inlineStr">
        <is>
          <t>Tech L6: category</t>
        </is>
      </c>
      <c r="D42" s="5" t="inlineStr">
        <is>
          <t>Cat G</t>
        </is>
      </c>
      <c r="E42" s="6">
        <f>'Job Evaluation'!I22</f>
        <v/>
      </c>
      <c r="F42" s="49">
        <f>IF(AND(ISNUMBER(D42),ISNUMBER(E42)),E42-D42,"")</f>
        <v/>
      </c>
      <c r="G42" s="4">
        <f>IF(AND(D42="",E42=""),"Yes",IF(AND(ISNUMBER(D42),ISNUMBER(E42)),IF(ABS(E42-D42)&lt;=1E-9*MAX(1,ABS(D42)),"Yes","No"),IF(D42=E42,"Yes","No")))</f>
        <v/>
      </c>
    </row>
    <row r="43">
      <c r="A43" s="4" t="inlineStr">
        <is>
          <t>Job evaluation</t>
        </is>
      </c>
      <c r="B43" s="4" t="inlineStr"/>
      <c r="C43" s="4" t="inlineStr">
        <is>
          <t>Sales L1: points</t>
        </is>
      </c>
      <c r="D43" s="5" t="n">
        <v>145</v>
      </c>
      <c r="E43" s="6">
        <f>'Job Evaluation'!H23</f>
        <v/>
      </c>
      <c r="F43" s="49">
        <f>IF(AND(ISNUMBER(D43),ISNUMBER(E43)),E43-D43,"")</f>
        <v/>
      </c>
      <c r="G43" s="4">
        <f>IF(AND(D43="",E43=""),"Yes",IF(AND(ISNUMBER(D43),ISNUMBER(E43)),IF(ABS(E43-D43)&lt;=1E-9*MAX(1,ABS(D43)),"Yes","No"),IF(D43=E43,"Yes","No")))</f>
        <v/>
      </c>
    </row>
    <row r="44">
      <c r="A44" s="4" t="inlineStr">
        <is>
          <t>Job evaluation</t>
        </is>
      </c>
      <c r="B44" s="4" t="inlineStr"/>
      <c r="C44" s="4" t="inlineStr">
        <is>
          <t>Sales L1: category</t>
        </is>
      </c>
      <c r="D44" s="5" t="inlineStr">
        <is>
          <t>Cat A</t>
        </is>
      </c>
      <c r="E44" s="6">
        <f>'Job Evaluation'!I23</f>
        <v/>
      </c>
      <c r="F44" s="49">
        <f>IF(AND(ISNUMBER(D44),ISNUMBER(E44)),E44-D44,"")</f>
        <v/>
      </c>
      <c r="G44" s="4">
        <f>IF(AND(D44="",E44=""),"Yes",IF(AND(ISNUMBER(D44),ISNUMBER(E44)),IF(ABS(E44-D44)&lt;=1E-9*MAX(1,ABS(D44)),"Yes","No"),IF(D44=E44,"Yes","No")))</f>
        <v/>
      </c>
    </row>
    <row r="45">
      <c r="A45" s="4" t="inlineStr">
        <is>
          <t>Job evaluation</t>
        </is>
      </c>
      <c r="B45" s="4" t="inlineStr"/>
      <c r="C45" s="4" t="inlineStr">
        <is>
          <t>Sales L2: points</t>
        </is>
      </c>
      <c r="D45" s="5" t="n">
        <v>215</v>
      </c>
      <c r="E45" s="6">
        <f>'Job Evaluation'!H24</f>
        <v/>
      </c>
      <c r="F45" s="49">
        <f>IF(AND(ISNUMBER(D45),ISNUMBER(E45)),E45-D45,"")</f>
        <v/>
      </c>
      <c r="G45" s="4">
        <f>IF(AND(D45="",E45=""),"Yes",IF(AND(ISNUMBER(D45),ISNUMBER(E45)),IF(ABS(E45-D45)&lt;=1E-9*MAX(1,ABS(D45)),"Yes","No"),IF(D45=E45,"Yes","No")))</f>
        <v/>
      </c>
    </row>
    <row r="46">
      <c r="A46" s="4" t="inlineStr">
        <is>
          <t>Job evaluation</t>
        </is>
      </c>
      <c r="B46" s="4" t="inlineStr"/>
      <c r="C46" s="4" t="inlineStr">
        <is>
          <t>Sales L2: category</t>
        </is>
      </c>
      <c r="D46" s="5" t="inlineStr">
        <is>
          <t>Cat C</t>
        </is>
      </c>
      <c r="E46" s="6">
        <f>'Job Evaluation'!I24</f>
        <v/>
      </c>
      <c r="F46" s="49">
        <f>IF(AND(ISNUMBER(D46),ISNUMBER(E46)),E46-D46,"")</f>
        <v/>
      </c>
      <c r="G46" s="4">
        <f>IF(AND(D46="",E46=""),"Yes",IF(AND(ISNUMBER(D46),ISNUMBER(E46)),IF(ABS(E46-D46)&lt;=1E-9*MAX(1,ABS(D46)),"Yes","No"),IF(D46=E46,"Yes","No")))</f>
        <v/>
      </c>
    </row>
    <row r="47">
      <c r="A47" s="4" t="inlineStr">
        <is>
          <t>Job evaluation</t>
        </is>
      </c>
      <c r="B47" s="4" t="inlineStr"/>
      <c r="C47" s="4" t="inlineStr">
        <is>
          <t>Sales L3: points</t>
        </is>
      </c>
      <c r="D47" s="5" t="n">
        <v>285</v>
      </c>
      <c r="E47" s="6">
        <f>'Job Evaluation'!H25</f>
        <v/>
      </c>
      <c r="F47" s="49">
        <f>IF(AND(ISNUMBER(D47),ISNUMBER(E47)),E47-D47,"")</f>
        <v/>
      </c>
      <c r="G47" s="4">
        <f>IF(AND(D47="",E47=""),"Yes",IF(AND(ISNUMBER(D47),ISNUMBER(E47)),IF(ABS(E47-D47)&lt;=1E-9*MAX(1,ABS(D47)),"Yes","No"),IF(D47=E47,"Yes","No")))</f>
        <v/>
      </c>
    </row>
    <row r="48">
      <c r="A48" s="4" t="inlineStr">
        <is>
          <t>Job evaluation</t>
        </is>
      </c>
      <c r="B48" s="4" t="inlineStr"/>
      <c r="C48" s="4" t="inlineStr">
        <is>
          <t>Sales L3: category</t>
        </is>
      </c>
      <c r="D48" s="5" t="inlineStr">
        <is>
          <t>Cat D</t>
        </is>
      </c>
      <c r="E48" s="6">
        <f>'Job Evaluation'!I25</f>
        <v/>
      </c>
      <c r="F48" s="49">
        <f>IF(AND(ISNUMBER(D48),ISNUMBER(E48)),E48-D48,"")</f>
        <v/>
      </c>
      <c r="G48" s="4">
        <f>IF(AND(D48="",E48=""),"Yes",IF(AND(ISNUMBER(D48),ISNUMBER(E48)),IF(ABS(E48-D48)&lt;=1E-9*MAX(1,ABS(D48)),"Yes","No"),IF(D48=E48,"Yes","No")))</f>
        <v/>
      </c>
    </row>
    <row r="49">
      <c r="A49" s="4" t="inlineStr">
        <is>
          <t>Job evaluation</t>
        </is>
      </c>
      <c r="B49" s="4" t="inlineStr"/>
      <c r="C49" s="4" t="inlineStr">
        <is>
          <t>Sales L4: points</t>
        </is>
      </c>
      <c r="D49" s="5" t="n">
        <v>320</v>
      </c>
      <c r="E49" s="6">
        <f>'Job Evaluation'!H26</f>
        <v/>
      </c>
      <c r="F49" s="49">
        <f>IF(AND(ISNUMBER(D49),ISNUMBER(E49)),E49-D49,"")</f>
        <v/>
      </c>
      <c r="G49" s="4">
        <f>IF(AND(D49="",E49=""),"Yes",IF(AND(ISNUMBER(D49),ISNUMBER(E49)),IF(ABS(E49-D49)&lt;=1E-9*MAX(1,ABS(D49)),"Yes","No"),IF(D49=E49,"Yes","No")))</f>
        <v/>
      </c>
    </row>
    <row r="50">
      <c r="A50" s="4" t="inlineStr">
        <is>
          <t>Job evaluation</t>
        </is>
      </c>
      <c r="B50" s="4" t="inlineStr"/>
      <c r="C50" s="4" t="inlineStr">
        <is>
          <t>Sales L4: category</t>
        </is>
      </c>
      <c r="D50" s="5" t="inlineStr">
        <is>
          <t>Cat E</t>
        </is>
      </c>
      <c r="E50" s="6">
        <f>'Job Evaluation'!I26</f>
        <v/>
      </c>
      <c r="F50" s="49">
        <f>IF(AND(ISNUMBER(D50),ISNUMBER(E50)),E50-D50,"")</f>
        <v/>
      </c>
      <c r="G50" s="4">
        <f>IF(AND(D50="",E50=""),"Yes",IF(AND(ISNUMBER(D50),ISNUMBER(E50)),IF(ABS(E50-D50)&lt;=1E-9*MAX(1,ABS(D50)),"Yes","No"),IF(D50=E50,"Yes","No")))</f>
        <v/>
      </c>
    </row>
    <row r="51">
      <c r="A51" s="4" t="inlineStr">
        <is>
          <t>Job evaluation</t>
        </is>
      </c>
      <c r="B51" s="4" t="inlineStr"/>
      <c r="C51" s="4" t="inlineStr">
        <is>
          <t>Sales L5: points</t>
        </is>
      </c>
      <c r="D51" s="5" t="n">
        <v>340</v>
      </c>
      <c r="E51" s="6">
        <f>'Job Evaluation'!H27</f>
        <v/>
      </c>
      <c r="F51" s="49">
        <f>IF(AND(ISNUMBER(D51),ISNUMBER(E51)),E51-D51,"")</f>
        <v/>
      </c>
      <c r="G51" s="4">
        <f>IF(AND(D51="",E51=""),"Yes",IF(AND(ISNUMBER(D51),ISNUMBER(E51)),IF(ABS(E51-D51)&lt;=1E-9*MAX(1,ABS(D51)),"Yes","No"),IF(D51=E51,"Yes","No")))</f>
        <v/>
      </c>
    </row>
    <row r="52">
      <c r="A52" s="4" t="inlineStr">
        <is>
          <t>Job evaluation</t>
        </is>
      </c>
      <c r="B52" s="4" t="inlineStr"/>
      <c r="C52" s="4" t="inlineStr">
        <is>
          <t>Sales L5: category</t>
        </is>
      </c>
      <c r="D52" s="5" t="inlineStr">
        <is>
          <t>Cat F</t>
        </is>
      </c>
      <c r="E52" s="6">
        <f>'Job Evaluation'!I27</f>
        <v/>
      </c>
      <c r="F52" s="49">
        <f>IF(AND(ISNUMBER(D52),ISNUMBER(E52)),E52-D52,"")</f>
        <v/>
      </c>
      <c r="G52" s="4">
        <f>IF(AND(D52="",E52=""),"Yes",IF(AND(ISNUMBER(D52),ISNUMBER(E52)),IF(ABS(E52-D52)&lt;=1E-9*MAX(1,ABS(D52)),"Yes","No"),IF(D52=E52,"Yes","No")))</f>
        <v/>
      </c>
    </row>
    <row r="53">
      <c r="A53" s="4" t="inlineStr">
        <is>
          <t>Job evaluation</t>
        </is>
      </c>
      <c r="B53" s="4" t="inlineStr"/>
      <c r="C53" s="4" t="inlineStr">
        <is>
          <t>Sales L6: points</t>
        </is>
      </c>
      <c r="D53" s="5" t="n">
        <v>410</v>
      </c>
      <c r="E53" s="6">
        <f>'Job Evaluation'!H28</f>
        <v/>
      </c>
      <c r="F53" s="49">
        <f>IF(AND(ISNUMBER(D53),ISNUMBER(E53)),E53-D53,"")</f>
        <v/>
      </c>
      <c r="G53" s="4">
        <f>IF(AND(D53="",E53=""),"Yes",IF(AND(ISNUMBER(D53),ISNUMBER(E53)),IF(ABS(E53-D53)&lt;=1E-9*MAX(1,ABS(D53)),"Yes","No"),IF(D53=E53,"Yes","No")))</f>
        <v/>
      </c>
    </row>
    <row r="54">
      <c r="A54" s="4" t="inlineStr">
        <is>
          <t>Job evaluation</t>
        </is>
      </c>
      <c r="B54" s="4" t="inlineStr"/>
      <c r="C54" s="4" t="inlineStr">
        <is>
          <t>Sales L6: category</t>
        </is>
      </c>
      <c r="D54" s="5" t="inlineStr">
        <is>
          <t>Cat G</t>
        </is>
      </c>
      <c r="E54" s="6">
        <f>'Job Evaluation'!I28</f>
        <v/>
      </c>
      <c r="F54" s="49">
        <f>IF(AND(ISNUMBER(D54),ISNUMBER(E54)),E54-D54,"")</f>
        <v/>
      </c>
      <c r="G54" s="4">
        <f>IF(AND(D54="",E54=""),"Yes",IF(AND(ISNUMBER(D54),ISNUMBER(E54)),IF(ABS(E54-D54)&lt;=1E-9*MAX(1,ABS(D54)),"Yes","No"),IF(D54=E54,"Yes","No")))</f>
        <v/>
      </c>
    </row>
    <row r="55">
      <c r="A55" s="4" t="inlineStr">
        <is>
          <t>Job evaluation</t>
        </is>
      </c>
      <c r="B55" s="4" t="inlineStr"/>
      <c r="C55" s="4" t="inlineStr">
        <is>
          <t>Finance L1: points</t>
        </is>
      </c>
      <c r="D55" s="5" t="n">
        <v>115</v>
      </c>
      <c r="E55" s="6">
        <f>'Job Evaluation'!H29</f>
        <v/>
      </c>
      <c r="F55" s="49">
        <f>IF(AND(ISNUMBER(D55),ISNUMBER(E55)),E55-D55,"")</f>
        <v/>
      </c>
      <c r="G55" s="4">
        <f>IF(AND(D55="",E55=""),"Yes",IF(AND(ISNUMBER(D55),ISNUMBER(E55)),IF(ABS(E55-D55)&lt;=1E-9*MAX(1,ABS(D55)),"Yes","No"),IF(D55=E55,"Yes","No")))</f>
        <v/>
      </c>
    </row>
    <row r="56">
      <c r="A56" s="4" t="inlineStr">
        <is>
          <t>Job evaluation</t>
        </is>
      </c>
      <c r="B56" s="4" t="inlineStr"/>
      <c r="C56" s="4" t="inlineStr">
        <is>
          <t>Finance L1: category</t>
        </is>
      </c>
      <c r="D56" s="5" t="inlineStr">
        <is>
          <t>Cat A</t>
        </is>
      </c>
      <c r="E56" s="6">
        <f>'Job Evaluation'!I29</f>
        <v/>
      </c>
      <c r="F56" s="49">
        <f>IF(AND(ISNUMBER(D56),ISNUMBER(E56)),E56-D56,"")</f>
        <v/>
      </c>
      <c r="G56" s="4">
        <f>IF(AND(D56="",E56=""),"Yes",IF(AND(ISNUMBER(D56),ISNUMBER(E56)),IF(ABS(E56-D56)&lt;=1E-9*MAX(1,ABS(D56)),"Yes","No"),IF(D56=E56,"Yes","No")))</f>
        <v/>
      </c>
    </row>
    <row r="57">
      <c r="A57" s="4" t="inlineStr">
        <is>
          <t>Job evaluation</t>
        </is>
      </c>
      <c r="B57" s="4" t="inlineStr"/>
      <c r="C57" s="4" t="inlineStr">
        <is>
          <t>Finance L2: points</t>
        </is>
      </c>
      <c r="D57" s="5" t="n">
        <v>185</v>
      </c>
      <c r="E57" s="6">
        <f>'Job Evaluation'!H30</f>
        <v/>
      </c>
      <c r="F57" s="49">
        <f>IF(AND(ISNUMBER(D57),ISNUMBER(E57)),E57-D57,"")</f>
        <v/>
      </c>
      <c r="G57" s="4">
        <f>IF(AND(D57="",E57=""),"Yes",IF(AND(ISNUMBER(D57),ISNUMBER(E57)),IF(ABS(E57-D57)&lt;=1E-9*MAX(1,ABS(D57)),"Yes","No"),IF(D57=E57,"Yes","No")))</f>
        <v/>
      </c>
    </row>
    <row r="58">
      <c r="A58" s="4" t="inlineStr">
        <is>
          <t>Job evaluation</t>
        </is>
      </c>
      <c r="B58" s="4" t="inlineStr"/>
      <c r="C58" s="4" t="inlineStr">
        <is>
          <t>Finance L2: category</t>
        </is>
      </c>
      <c r="D58" s="5" t="inlineStr">
        <is>
          <t>Cat B</t>
        </is>
      </c>
      <c r="E58" s="6">
        <f>'Job Evaluation'!I30</f>
        <v/>
      </c>
      <c r="F58" s="49">
        <f>IF(AND(ISNUMBER(D58),ISNUMBER(E58)),E58-D58,"")</f>
        <v/>
      </c>
      <c r="G58" s="4">
        <f>IF(AND(D58="",E58=""),"Yes",IF(AND(ISNUMBER(D58),ISNUMBER(E58)),IF(ABS(E58-D58)&lt;=1E-9*MAX(1,ABS(D58)),"Yes","No"),IF(D58=E58,"Yes","No")))</f>
        <v/>
      </c>
    </row>
    <row r="59">
      <c r="A59" s="4" t="inlineStr">
        <is>
          <t>Job evaluation</t>
        </is>
      </c>
      <c r="B59" s="4" t="inlineStr"/>
      <c r="C59" s="4" t="inlineStr">
        <is>
          <t>Finance L3: points</t>
        </is>
      </c>
      <c r="D59" s="5" t="n">
        <v>255</v>
      </c>
      <c r="E59" s="6">
        <f>'Job Evaluation'!H31</f>
        <v/>
      </c>
      <c r="F59" s="49">
        <f>IF(AND(ISNUMBER(D59),ISNUMBER(E59)),E59-D59,"")</f>
        <v/>
      </c>
      <c r="G59" s="4">
        <f>IF(AND(D59="",E59=""),"Yes",IF(AND(ISNUMBER(D59),ISNUMBER(E59)),IF(ABS(E59-D59)&lt;=1E-9*MAX(1,ABS(D59)),"Yes","No"),IF(D59=E59,"Yes","No")))</f>
        <v/>
      </c>
    </row>
    <row r="60">
      <c r="A60" s="4" t="inlineStr">
        <is>
          <t>Job evaluation</t>
        </is>
      </c>
      <c r="B60" s="4" t="inlineStr"/>
      <c r="C60" s="4" t="inlineStr">
        <is>
          <t>Finance L3: category</t>
        </is>
      </c>
      <c r="D60" s="5" t="inlineStr">
        <is>
          <t>Cat D</t>
        </is>
      </c>
      <c r="E60" s="6">
        <f>'Job Evaluation'!I31</f>
        <v/>
      </c>
      <c r="F60" s="49">
        <f>IF(AND(ISNUMBER(D60),ISNUMBER(E60)),E60-D60,"")</f>
        <v/>
      </c>
      <c r="G60" s="4">
        <f>IF(AND(D60="",E60=""),"Yes",IF(AND(ISNUMBER(D60),ISNUMBER(E60)),IF(ABS(E60-D60)&lt;=1E-9*MAX(1,ABS(D60)),"Yes","No"),IF(D60=E60,"Yes","No")))</f>
        <v/>
      </c>
    </row>
    <row r="61">
      <c r="A61" s="4" t="inlineStr">
        <is>
          <t>Job evaluation</t>
        </is>
      </c>
      <c r="B61" s="4" t="inlineStr"/>
      <c r="C61" s="4" t="inlineStr">
        <is>
          <t>Finance L4: points</t>
        </is>
      </c>
      <c r="D61" s="5" t="n">
        <v>325</v>
      </c>
      <c r="E61" s="6">
        <f>'Job Evaluation'!H32</f>
        <v/>
      </c>
      <c r="F61" s="49">
        <f>IF(AND(ISNUMBER(D61),ISNUMBER(E61)),E61-D61,"")</f>
        <v/>
      </c>
      <c r="G61" s="4">
        <f>IF(AND(D61="",E61=""),"Yes",IF(AND(ISNUMBER(D61),ISNUMBER(E61)),IF(ABS(E61-D61)&lt;=1E-9*MAX(1,ABS(D61)),"Yes","No"),IF(D61=E61,"Yes","No")))</f>
        <v/>
      </c>
    </row>
    <row r="62">
      <c r="A62" s="4" t="inlineStr">
        <is>
          <t>Job evaluation</t>
        </is>
      </c>
      <c r="B62" s="4" t="inlineStr"/>
      <c r="C62" s="4" t="inlineStr">
        <is>
          <t>Finance L4: category</t>
        </is>
      </c>
      <c r="D62" s="5" t="inlineStr">
        <is>
          <t>Cat E</t>
        </is>
      </c>
      <c r="E62" s="6">
        <f>'Job Evaluation'!I32</f>
        <v/>
      </c>
      <c r="F62" s="49">
        <f>IF(AND(ISNUMBER(D62),ISNUMBER(E62)),E62-D62,"")</f>
        <v/>
      </c>
      <c r="G62" s="4">
        <f>IF(AND(D62="",E62=""),"Yes",IF(AND(ISNUMBER(D62),ISNUMBER(E62)),IF(ABS(E62-D62)&lt;=1E-9*MAX(1,ABS(D62)),"Yes","No"),IF(D62=E62,"Yes","No")))</f>
        <v/>
      </c>
    </row>
    <row r="63">
      <c r="A63" s="4" t="inlineStr">
        <is>
          <t>Job evaluation</t>
        </is>
      </c>
      <c r="B63" s="4" t="inlineStr"/>
      <c r="C63" s="4" t="inlineStr">
        <is>
          <t>Finance L5: points</t>
        </is>
      </c>
      <c r="D63" s="5" t="n">
        <v>340</v>
      </c>
      <c r="E63" s="6">
        <f>'Job Evaluation'!H33</f>
        <v/>
      </c>
      <c r="F63" s="49">
        <f>IF(AND(ISNUMBER(D63),ISNUMBER(E63)),E63-D63,"")</f>
        <v/>
      </c>
      <c r="G63" s="4">
        <f>IF(AND(D63="",E63=""),"Yes",IF(AND(ISNUMBER(D63),ISNUMBER(E63)),IF(ABS(E63-D63)&lt;=1E-9*MAX(1,ABS(D63)),"Yes","No"),IF(D63=E63,"Yes","No")))</f>
        <v/>
      </c>
    </row>
    <row r="64">
      <c r="A64" s="4" t="inlineStr">
        <is>
          <t>Job evaluation</t>
        </is>
      </c>
      <c r="B64" s="4" t="inlineStr"/>
      <c r="C64" s="4" t="inlineStr">
        <is>
          <t>Finance L5: category</t>
        </is>
      </c>
      <c r="D64" s="5" t="inlineStr">
        <is>
          <t>Cat F</t>
        </is>
      </c>
      <c r="E64" s="6">
        <f>'Job Evaluation'!I33</f>
        <v/>
      </c>
      <c r="F64" s="49">
        <f>IF(AND(ISNUMBER(D64),ISNUMBER(E64)),E64-D64,"")</f>
        <v/>
      </c>
      <c r="G64" s="4">
        <f>IF(AND(D64="",E64=""),"Yes",IF(AND(ISNUMBER(D64),ISNUMBER(E64)),IF(ABS(E64-D64)&lt;=1E-9*MAX(1,ABS(D64)),"Yes","No"),IF(D64=E64,"Yes","No")))</f>
        <v/>
      </c>
    </row>
    <row r="65">
      <c r="A65" s="4" t="inlineStr">
        <is>
          <t>Job evaluation</t>
        </is>
      </c>
      <c r="B65" s="4" t="inlineStr"/>
      <c r="C65" s="4" t="inlineStr">
        <is>
          <t>Finance L6: points</t>
        </is>
      </c>
      <c r="D65" s="5" t="n">
        <v>410</v>
      </c>
      <c r="E65" s="6">
        <f>'Job Evaluation'!H34</f>
        <v/>
      </c>
      <c r="F65" s="49">
        <f>IF(AND(ISNUMBER(D65),ISNUMBER(E65)),E65-D65,"")</f>
        <v/>
      </c>
      <c r="G65" s="4">
        <f>IF(AND(D65="",E65=""),"Yes",IF(AND(ISNUMBER(D65),ISNUMBER(E65)),IF(ABS(E65-D65)&lt;=1E-9*MAX(1,ABS(D65)),"Yes","No"),IF(D65=E65,"Yes","No")))</f>
        <v/>
      </c>
    </row>
    <row r="66">
      <c r="A66" s="4" t="inlineStr">
        <is>
          <t>Job evaluation</t>
        </is>
      </c>
      <c r="B66" s="4" t="inlineStr"/>
      <c r="C66" s="4" t="inlineStr">
        <is>
          <t>Finance L6: category</t>
        </is>
      </c>
      <c r="D66" s="5" t="inlineStr">
        <is>
          <t>Cat G</t>
        </is>
      </c>
      <c r="E66" s="6">
        <f>'Job Evaluation'!I34</f>
        <v/>
      </c>
      <c r="F66" s="49">
        <f>IF(AND(ISNUMBER(D66),ISNUMBER(E66)),E66-D66,"")</f>
        <v/>
      </c>
      <c r="G66" s="4">
        <f>IF(AND(D66="",E66=""),"Yes",IF(AND(ISNUMBER(D66),ISNUMBER(E66)),IF(ABS(E66-D66)&lt;=1E-9*MAX(1,ABS(D66)),"Yes","No"),IF(D66=E66,"Yes","No")))</f>
        <v/>
      </c>
    </row>
    <row r="67">
      <c r="A67" s="4" t="inlineStr">
        <is>
          <t>Job evaluation</t>
        </is>
      </c>
      <c r="B67" s="4" t="inlineStr"/>
      <c r="C67" s="4" t="inlineStr">
        <is>
          <t>HR L1: points</t>
        </is>
      </c>
      <c r="D67" s="5" t="n">
        <v>115</v>
      </c>
      <c r="E67" s="6">
        <f>'Job Evaluation'!H35</f>
        <v/>
      </c>
      <c r="F67" s="49">
        <f>IF(AND(ISNUMBER(D67),ISNUMBER(E67)),E67-D67,"")</f>
        <v/>
      </c>
      <c r="G67" s="4">
        <f>IF(AND(D67="",E67=""),"Yes",IF(AND(ISNUMBER(D67),ISNUMBER(E67)),IF(ABS(E67-D67)&lt;=1E-9*MAX(1,ABS(D67)),"Yes","No"),IF(D67=E67,"Yes","No")))</f>
        <v/>
      </c>
    </row>
    <row r="68">
      <c r="A68" s="4" t="inlineStr">
        <is>
          <t>Job evaluation</t>
        </is>
      </c>
      <c r="B68" s="4" t="inlineStr"/>
      <c r="C68" s="4" t="inlineStr">
        <is>
          <t>HR L1: category</t>
        </is>
      </c>
      <c r="D68" s="5" t="inlineStr">
        <is>
          <t>Cat A</t>
        </is>
      </c>
      <c r="E68" s="6">
        <f>'Job Evaluation'!I35</f>
        <v/>
      </c>
      <c r="F68" s="49">
        <f>IF(AND(ISNUMBER(D68),ISNUMBER(E68)),E68-D68,"")</f>
        <v/>
      </c>
      <c r="G68" s="4">
        <f>IF(AND(D68="",E68=""),"Yes",IF(AND(ISNUMBER(D68),ISNUMBER(E68)),IF(ABS(E68-D68)&lt;=1E-9*MAX(1,ABS(D68)),"Yes","No"),IF(D68=E68,"Yes","No")))</f>
        <v/>
      </c>
    </row>
    <row r="69">
      <c r="A69" s="4" t="inlineStr">
        <is>
          <t>Job evaluation</t>
        </is>
      </c>
      <c r="B69" s="4" t="inlineStr"/>
      <c r="C69" s="4" t="inlineStr">
        <is>
          <t>HR L2: points</t>
        </is>
      </c>
      <c r="D69" s="5" t="n">
        <v>185</v>
      </c>
      <c r="E69" s="6">
        <f>'Job Evaluation'!H36</f>
        <v/>
      </c>
      <c r="F69" s="49">
        <f>IF(AND(ISNUMBER(D69),ISNUMBER(E69)),E69-D69,"")</f>
        <v/>
      </c>
      <c r="G69" s="4">
        <f>IF(AND(D69="",E69=""),"Yes",IF(AND(ISNUMBER(D69),ISNUMBER(E69)),IF(ABS(E69-D69)&lt;=1E-9*MAX(1,ABS(D69)),"Yes","No"),IF(D69=E69,"Yes","No")))</f>
        <v/>
      </c>
    </row>
    <row r="70">
      <c r="A70" s="4" t="inlineStr">
        <is>
          <t>Job evaluation</t>
        </is>
      </c>
      <c r="B70" s="4" t="inlineStr"/>
      <c r="C70" s="4" t="inlineStr">
        <is>
          <t>HR L2: category</t>
        </is>
      </c>
      <c r="D70" s="5" t="inlineStr">
        <is>
          <t>Cat B</t>
        </is>
      </c>
      <c r="E70" s="6">
        <f>'Job Evaluation'!I36</f>
        <v/>
      </c>
      <c r="F70" s="49">
        <f>IF(AND(ISNUMBER(D70),ISNUMBER(E70)),E70-D70,"")</f>
        <v/>
      </c>
      <c r="G70" s="4">
        <f>IF(AND(D70="",E70=""),"Yes",IF(AND(ISNUMBER(D70),ISNUMBER(E70)),IF(ABS(E70-D70)&lt;=1E-9*MAX(1,ABS(D70)),"Yes","No"),IF(D70=E70,"Yes","No")))</f>
        <v/>
      </c>
    </row>
    <row r="71">
      <c r="A71" s="4" t="inlineStr">
        <is>
          <t>Job evaluation</t>
        </is>
      </c>
      <c r="B71" s="4" t="inlineStr"/>
      <c r="C71" s="4" t="inlineStr">
        <is>
          <t>HR L3: points</t>
        </is>
      </c>
      <c r="D71" s="5" t="n">
        <v>255</v>
      </c>
      <c r="E71" s="6">
        <f>'Job Evaluation'!H37</f>
        <v/>
      </c>
      <c r="F71" s="49">
        <f>IF(AND(ISNUMBER(D71),ISNUMBER(E71)),E71-D71,"")</f>
        <v/>
      </c>
      <c r="G71" s="4">
        <f>IF(AND(D71="",E71=""),"Yes",IF(AND(ISNUMBER(D71),ISNUMBER(E71)),IF(ABS(E71-D71)&lt;=1E-9*MAX(1,ABS(D71)),"Yes","No"),IF(D71=E71,"Yes","No")))</f>
        <v/>
      </c>
    </row>
    <row r="72">
      <c r="A72" s="4" t="inlineStr">
        <is>
          <t>Job evaluation</t>
        </is>
      </c>
      <c r="B72" s="4" t="inlineStr"/>
      <c r="C72" s="4" t="inlineStr">
        <is>
          <t>HR L3: category</t>
        </is>
      </c>
      <c r="D72" s="5" t="inlineStr">
        <is>
          <t>Cat D</t>
        </is>
      </c>
      <c r="E72" s="6">
        <f>'Job Evaluation'!I37</f>
        <v/>
      </c>
      <c r="F72" s="49">
        <f>IF(AND(ISNUMBER(D72),ISNUMBER(E72)),E72-D72,"")</f>
        <v/>
      </c>
      <c r="G72" s="4">
        <f>IF(AND(D72="",E72=""),"Yes",IF(AND(ISNUMBER(D72),ISNUMBER(E72)),IF(ABS(E72-D72)&lt;=1E-9*MAX(1,ABS(D72)),"Yes","No"),IF(D72=E72,"Yes","No")))</f>
        <v/>
      </c>
    </row>
    <row r="73">
      <c r="A73" s="4" t="inlineStr">
        <is>
          <t>Job evaluation</t>
        </is>
      </c>
      <c r="B73" s="4" t="inlineStr"/>
      <c r="C73" s="4" t="inlineStr">
        <is>
          <t>HR L4: points</t>
        </is>
      </c>
      <c r="D73" s="5" t="n">
        <v>325</v>
      </c>
      <c r="E73" s="6">
        <f>'Job Evaluation'!H38</f>
        <v/>
      </c>
      <c r="F73" s="49">
        <f>IF(AND(ISNUMBER(D73),ISNUMBER(E73)),E73-D73,"")</f>
        <v/>
      </c>
      <c r="G73" s="4">
        <f>IF(AND(D73="",E73=""),"Yes",IF(AND(ISNUMBER(D73),ISNUMBER(E73)),IF(ABS(E73-D73)&lt;=1E-9*MAX(1,ABS(D73)),"Yes","No"),IF(D73=E73,"Yes","No")))</f>
        <v/>
      </c>
    </row>
    <row r="74">
      <c r="A74" s="4" t="inlineStr">
        <is>
          <t>Job evaluation</t>
        </is>
      </c>
      <c r="B74" s="4" t="inlineStr"/>
      <c r="C74" s="4" t="inlineStr">
        <is>
          <t>HR L4: category</t>
        </is>
      </c>
      <c r="D74" s="5" t="inlineStr">
        <is>
          <t>Cat E</t>
        </is>
      </c>
      <c r="E74" s="6">
        <f>'Job Evaluation'!I38</f>
        <v/>
      </c>
      <c r="F74" s="49">
        <f>IF(AND(ISNUMBER(D74),ISNUMBER(E74)),E74-D74,"")</f>
        <v/>
      </c>
      <c r="G74" s="4">
        <f>IF(AND(D74="",E74=""),"Yes",IF(AND(ISNUMBER(D74),ISNUMBER(E74)),IF(ABS(E74-D74)&lt;=1E-9*MAX(1,ABS(D74)),"Yes","No"),IF(D74=E74,"Yes","No")))</f>
        <v/>
      </c>
    </row>
    <row r="75">
      <c r="A75" s="4" t="inlineStr">
        <is>
          <t>Job evaluation</t>
        </is>
      </c>
      <c r="B75" s="4" t="inlineStr"/>
      <c r="C75" s="4" t="inlineStr">
        <is>
          <t>HR L5: points</t>
        </is>
      </c>
      <c r="D75" s="5" t="n">
        <v>340</v>
      </c>
      <c r="E75" s="6">
        <f>'Job Evaluation'!H39</f>
        <v/>
      </c>
      <c r="F75" s="49">
        <f>IF(AND(ISNUMBER(D75),ISNUMBER(E75)),E75-D75,"")</f>
        <v/>
      </c>
      <c r="G75" s="4">
        <f>IF(AND(D75="",E75=""),"Yes",IF(AND(ISNUMBER(D75),ISNUMBER(E75)),IF(ABS(E75-D75)&lt;=1E-9*MAX(1,ABS(D75)),"Yes","No"),IF(D75=E75,"Yes","No")))</f>
        <v/>
      </c>
    </row>
    <row r="76">
      <c r="A76" s="4" t="inlineStr">
        <is>
          <t>Job evaluation</t>
        </is>
      </c>
      <c r="B76" s="4" t="inlineStr"/>
      <c r="C76" s="4" t="inlineStr">
        <is>
          <t>HR L5: category</t>
        </is>
      </c>
      <c r="D76" s="5" t="inlineStr">
        <is>
          <t>Cat F</t>
        </is>
      </c>
      <c r="E76" s="6">
        <f>'Job Evaluation'!I39</f>
        <v/>
      </c>
      <c r="F76" s="49">
        <f>IF(AND(ISNUMBER(D76),ISNUMBER(E76)),E76-D76,"")</f>
        <v/>
      </c>
      <c r="G76" s="4">
        <f>IF(AND(D76="",E76=""),"Yes",IF(AND(ISNUMBER(D76),ISNUMBER(E76)),IF(ABS(E76-D76)&lt;=1E-9*MAX(1,ABS(D76)),"Yes","No"),IF(D76=E76,"Yes","No")))</f>
        <v/>
      </c>
    </row>
    <row r="77">
      <c r="A77" s="4" t="inlineStr">
        <is>
          <t>Job evaluation</t>
        </is>
      </c>
      <c r="B77" s="4" t="inlineStr"/>
      <c r="C77" s="4" t="inlineStr">
        <is>
          <t>HR L6: points</t>
        </is>
      </c>
      <c r="D77" s="5" t="n">
        <v>410</v>
      </c>
      <c r="E77" s="6">
        <f>'Job Evaluation'!H40</f>
        <v/>
      </c>
      <c r="F77" s="49">
        <f>IF(AND(ISNUMBER(D77),ISNUMBER(E77)),E77-D77,"")</f>
        <v/>
      </c>
      <c r="G77" s="4">
        <f>IF(AND(D77="",E77=""),"Yes",IF(AND(ISNUMBER(D77),ISNUMBER(E77)),IF(ABS(E77-D77)&lt;=1E-9*MAX(1,ABS(D77)),"Yes","No"),IF(D77=E77,"Yes","No")))</f>
        <v/>
      </c>
    </row>
    <row r="78">
      <c r="A78" s="4" t="inlineStr">
        <is>
          <t>Job evaluation</t>
        </is>
      </c>
      <c r="B78" s="4" t="inlineStr"/>
      <c r="C78" s="4" t="inlineStr">
        <is>
          <t>HR L6: category</t>
        </is>
      </c>
      <c r="D78" s="5" t="inlineStr">
        <is>
          <t>Cat G</t>
        </is>
      </c>
      <c r="E78" s="6">
        <f>'Job Evaluation'!I40</f>
        <v/>
      </c>
      <c r="F78" s="49">
        <f>IF(AND(ISNUMBER(D78),ISNUMBER(E78)),E78-D78,"")</f>
        <v/>
      </c>
      <c r="G78" s="4">
        <f>IF(AND(D78="",E78=""),"Yes",IF(AND(ISNUMBER(D78),ISNUMBER(E78)),IF(ABS(E78-D78)&lt;=1E-9*MAX(1,ABS(D78)),"Yes","No"),IF(D78=E78,"Yes","No")))</f>
        <v/>
      </c>
    </row>
    <row r="79">
      <c r="A79" s="4" t="inlineStr">
        <is>
          <t>Article 9</t>
        </is>
      </c>
      <c r="B79" s="4" t="inlineStr">
        <is>
          <t>IT</t>
        </is>
      </c>
      <c r="C79" s="4" t="inlineStr">
        <is>
          <t>Workers at the snapshot</t>
        </is>
      </c>
      <c r="D79" s="50" t="n">
        <v>1053</v>
      </c>
      <c r="E79" s="51">
        <f>'Article 9'!C6</f>
        <v/>
      </c>
      <c r="F79" s="49">
        <f>IF(AND(ISNUMBER(D79),ISNUMBER(E79)),E79-D79,"")</f>
        <v/>
      </c>
      <c r="G79" s="4">
        <f>IF(AND(D79="",E79=""),"Yes",IF(AND(ISNUMBER(D79),ISNUMBER(E79)),IF(ABS(E79-D79)&lt;=1E-9*MAX(1,ABS(D79)),"Yes","No"),IF(D79=E79,"Yes","No")))</f>
        <v/>
      </c>
    </row>
    <row r="80">
      <c r="A80" s="4" t="inlineStr">
        <is>
          <t>Article 9</t>
        </is>
      </c>
      <c r="B80" s="4" t="inlineStr">
        <is>
          <t>PL</t>
        </is>
      </c>
      <c r="C80" s="4" t="inlineStr">
        <is>
          <t>Workers at the snapshot</t>
        </is>
      </c>
      <c r="D80" s="50" t="n">
        <v>1156</v>
      </c>
      <c r="E80" s="51">
        <f>'Article 9'!D6</f>
        <v/>
      </c>
      <c r="F80" s="49">
        <f>IF(AND(ISNUMBER(D80),ISNUMBER(E80)),E80-D80,"")</f>
        <v/>
      </c>
      <c r="G80" s="4">
        <f>IF(AND(D80="",E80=""),"Yes",IF(AND(ISNUMBER(D80),ISNUMBER(E80)),IF(ABS(E80-D80)&lt;=1E-9*MAX(1,ABS(D80)),"Yes","No"),IF(D80=E80,"Yes","No")))</f>
        <v/>
      </c>
    </row>
    <row r="81">
      <c r="A81" s="4" t="inlineStr">
        <is>
          <t>Article 9</t>
        </is>
      </c>
      <c r="B81" s="4" t="inlineStr">
        <is>
          <t>DE</t>
        </is>
      </c>
      <c r="C81" s="4" t="inlineStr">
        <is>
          <t>Workers at the snapshot</t>
        </is>
      </c>
      <c r="D81" s="50" t="n">
        <v>741</v>
      </c>
      <c r="E81" s="51">
        <f>'Article 9'!E6</f>
        <v/>
      </c>
      <c r="F81" s="49">
        <f>IF(AND(ISNUMBER(D81),ISNUMBER(E81)),E81-D81,"")</f>
        <v/>
      </c>
      <c r="G81" s="4">
        <f>IF(AND(D81="",E81=""),"Yes",IF(AND(ISNUMBER(D81),ISNUMBER(E81)),IF(ABS(E81-D81)&lt;=1E-9*MAX(1,ABS(D81)),"Yes","No"),IF(D81=E81,"Yes","No")))</f>
        <v/>
      </c>
    </row>
    <row r="82">
      <c r="A82" s="4" t="inlineStr">
        <is>
          <t>Article 9</t>
        </is>
      </c>
      <c r="B82" s="4" t="inlineStr">
        <is>
          <t>ES</t>
        </is>
      </c>
      <c r="C82" s="4" t="inlineStr">
        <is>
          <t>Workers at the snapshot</t>
        </is>
      </c>
      <c r="D82" s="50" t="n">
        <v>493</v>
      </c>
      <c r="E82" s="51">
        <f>'Article 9'!F6</f>
        <v/>
      </c>
      <c r="F82" s="49">
        <f>IF(AND(ISNUMBER(D82),ISNUMBER(E82)),E82-D82,"")</f>
        <v/>
      </c>
      <c r="G82" s="4">
        <f>IF(AND(D82="",E82=""),"Yes",IF(AND(ISNUMBER(D82),ISNUMBER(E82)),IF(ABS(E82-D82)&lt;=1E-9*MAX(1,ABS(D82)),"Yes","No"),IF(D82=E82,"Yes","No")))</f>
        <v/>
      </c>
    </row>
    <row r="83">
      <c r="A83" s="4" t="inlineStr">
        <is>
          <t>Article 9</t>
        </is>
      </c>
      <c r="B83" s="4" t="inlineStr">
        <is>
          <t>Group</t>
        </is>
      </c>
      <c r="C83" s="4" t="inlineStr">
        <is>
          <t>Workers at the snapshot</t>
        </is>
      </c>
      <c r="D83" s="50" t="n">
        <v>3443</v>
      </c>
      <c r="E83" s="51">
        <f>'Article 9'!G6</f>
        <v/>
      </c>
      <c r="F83" s="49">
        <f>IF(AND(ISNUMBER(D83),ISNUMBER(E83)),E83-D83,"")</f>
        <v/>
      </c>
      <c r="G83" s="4">
        <f>IF(AND(D83="",E83=""),"Yes",IF(AND(ISNUMBER(D83),ISNUMBER(E83)),IF(ABS(E83-D83)&lt;=1E-9*MAX(1,ABS(D83)),"Yes","No"),IF(D83=E83,"Yes","No")))</f>
        <v/>
      </c>
    </row>
    <row r="84">
      <c r="A84" s="4" t="inlineStr">
        <is>
          <t>Article 9</t>
        </is>
      </c>
      <c r="B84" s="4" t="inlineStr">
        <is>
          <t>IT</t>
        </is>
      </c>
      <c r="C84" s="4" t="inlineStr">
        <is>
          <t>Women</t>
        </is>
      </c>
      <c r="D84" s="50" t="n">
        <v>523</v>
      </c>
      <c r="E84" s="51">
        <f>'Article 9'!C7</f>
        <v/>
      </c>
      <c r="F84" s="49">
        <f>IF(AND(ISNUMBER(D84),ISNUMBER(E84)),E84-D84,"")</f>
        <v/>
      </c>
      <c r="G84" s="4">
        <f>IF(AND(D84="",E84=""),"Yes",IF(AND(ISNUMBER(D84),ISNUMBER(E84)),IF(ABS(E84-D84)&lt;=1E-9*MAX(1,ABS(D84)),"Yes","No"),IF(D84=E84,"Yes","No")))</f>
        <v/>
      </c>
    </row>
    <row r="85">
      <c r="A85" s="4" t="inlineStr">
        <is>
          <t>Article 9</t>
        </is>
      </c>
      <c r="B85" s="4" t="inlineStr">
        <is>
          <t>PL</t>
        </is>
      </c>
      <c r="C85" s="4" t="inlineStr">
        <is>
          <t>Women</t>
        </is>
      </c>
      <c r="D85" s="50" t="n">
        <v>578</v>
      </c>
      <c r="E85" s="51">
        <f>'Article 9'!D7</f>
        <v/>
      </c>
      <c r="F85" s="49">
        <f>IF(AND(ISNUMBER(D85),ISNUMBER(E85)),E85-D85,"")</f>
        <v/>
      </c>
      <c r="G85" s="4">
        <f>IF(AND(D85="",E85=""),"Yes",IF(AND(ISNUMBER(D85),ISNUMBER(E85)),IF(ABS(E85-D85)&lt;=1E-9*MAX(1,ABS(D85)),"Yes","No"),IF(D85=E85,"Yes","No")))</f>
        <v/>
      </c>
    </row>
    <row r="86">
      <c r="A86" s="4" t="inlineStr">
        <is>
          <t>Article 9</t>
        </is>
      </c>
      <c r="B86" s="4" t="inlineStr">
        <is>
          <t>DE</t>
        </is>
      </c>
      <c r="C86" s="4" t="inlineStr">
        <is>
          <t>Women</t>
        </is>
      </c>
      <c r="D86" s="50" t="n">
        <v>363</v>
      </c>
      <c r="E86" s="51">
        <f>'Article 9'!E7</f>
        <v/>
      </c>
      <c r="F86" s="49">
        <f>IF(AND(ISNUMBER(D86),ISNUMBER(E86)),E86-D86,"")</f>
        <v/>
      </c>
      <c r="G86" s="4">
        <f>IF(AND(D86="",E86=""),"Yes",IF(AND(ISNUMBER(D86),ISNUMBER(E86)),IF(ABS(E86-D86)&lt;=1E-9*MAX(1,ABS(D86)),"Yes","No"),IF(D86=E86,"Yes","No")))</f>
        <v/>
      </c>
    </row>
    <row r="87">
      <c r="A87" s="4" t="inlineStr">
        <is>
          <t>Article 9</t>
        </is>
      </c>
      <c r="B87" s="4" t="inlineStr">
        <is>
          <t>ES</t>
        </is>
      </c>
      <c r="C87" s="4" t="inlineStr">
        <is>
          <t>Women</t>
        </is>
      </c>
      <c r="D87" s="50" t="n">
        <v>253</v>
      </c>
      <c r="E87" s="51">
        <f>'Article 9'!F7</f>
        <v/>
      </c>
      <c r="F87" s="49">
        <f>IF(AND(ISNUMBER(D87),ISNUMBER(E87)),E87-D87,"")</f>
        <v/>
      </c>
      <c r="G87" s="4">
        <f>IF(AND(D87="",E87=""),"Yes",IF(AND(ISNUMBER(D87),ISNUMBER(E87)),IF(ABS(E87-D87)&lt;=1E-9*MAX(1,ABS(D87)),"Yes","No"),IF(D87=E87,"Yes","No")))</f>
        <v/>
      </c>
    </row>
    <row r="88">
      <c r="A88" s="4" t="inlineStr">
        <is>
          <t>Article 9</t>
        </is>
      </c>
      <c r="B88" s="4" t="inlineStr">
        <is>
          <t>Group</t>
        </is>
      </c>
      <c r="C88" s="4" t="inlineStr">
        <is>
          <t>Women</t>
        </is>
      </c>
      <c r="D88" s="50" t="n">
        <v>1717</v>
      </c>
      <c r="E88" s="51">
        <f>'Article 9'!G7</f>
        <v/>
      </c>
      <c r="F88" s="49">
        <f>IF(AND(ISNUMBER(D88),ISNUMBER(E88)),E88-D88,"")</f>
        <v/>
      </c>
      <c r="G88" s="4">
        <f>IF(AND(D88="",E88=""),"Yes",IF(AND(ISNUMBER(D88),ISNUMBER(E88)),IF(ABS(E88-D88)&lt;=1E-9*MAX(1,ABS(D88)),"Yes","No"),IF(D88=E88,"Yes","No")))</f>
        <v/>
      </c>
    </row>
    <row r="89">
      <c r="A89" s="4" t="inlineStr">
        <is>
          <t>Article 9</t>
        </is>
      </c>
      <c r="B89" s="4" t="inlineStr">
        <is>
          <t>IT</t>
        </is>
      </c>
      <c r="C89" s="4" t="inlineStr">
        <is>
          <t>Men</t>
        </is>
      </c>
      <c r="D89" s="50" t="n">
        <v>530</v>
      </c>
      <c r="E89" s="51">
        <f>'Article 9'!C8</f>
        <v/>
      </c>
      <c r="F89" s="49">
        <f>IF(AND(ISNUMBER(D89),ISNUMBER(E89)),E89-D89,"")</f>
        <v/>
      </c>
      <c r="G89" s="4">
        <f>IF(AND(D89="",E89=""),"Yes",IF(AND(ISNUMBER(D89),ISNUMBER(E89)),IF(ABS(E89-D89)&lt;=1E-9*MAX(1,ABS(D89)),"Yes","No"),IF(D89=E89,"Yes","No")))</f>
        <v/>
      </c>
    </row>
    <row r="90">
      <c r="A90" s="4" t="inlineStr">
        <is>
          <t>Article 9</t>
        </is>
      </c>
      <c r="B90" s="4" t="inlineStr">
        <is>
          <t>PL</t>
        </is>
      </c>
      <c r="C90" s="4" t="inlineStr">
        <is>
          <t>Men</t>
        </is>
      </c>
      <c r="D90" s="50" t="n">
        <v>578</v>
      </c>
      <c r="E90" s="51">
        <f>'Article 9'!D8</f>
        <v/>
      </c>
      <c r="F90" s="49">
        <f>IF(AND(ISNUMBER(D90),ISNUMBER(E90)),E90-D90,"")</f>
        <v/>
      </c>
      <c r="G90" s="4">
        <f>IF(AND(D90="",E90=""),"Yes",IF(AND(ISNUMBER(D90),ISNUMBER(E90)),IF(ABS(E90-D90)&lt;=1E-9*MAX(1,ABS(D90)),"Yes","No"),IF(D90=E90,"Yes","No")))</f>
        <v/>
      </c>
    </row>
    <row r="91">
      <c r="A91" s="4" t="inlineStr">
        <is>
          <t>Article 9</t>
        </is>
      </c>
      <c r="B91" s="4" t="inlineStr">
        <is>
          <t>DE</t>
        </is>
      </c>
      <c r="C91" s="4" t="inlineStr">
        <is>
          <t>Men</t>
        </is>
      </c>
      <c r="D91" s="50" t="n">
        <v>378</v>
      </c>
      <c r="E91" s="51">
        <f>'Article 9'!E8</f>
        <v/>
      </c>
      <c r="F91" s="49">
        <f>IF(AND(ISNUMBER(D91),ISNUMBER(E91)),E91-D91,"")</f>
        <v/>
      </c>
      <c r="G91" s="4">
        <f>IF(AND(D91="",E91=""),"Yes",IF(AND(ISNUMBER(D91),ISNUMBER(E91)),IF(ABS(E91-D91)&lt;=1E-9*MAX(1,ABS(D91)),"Yes","No"),IF(D91=E91,"Yes","No")))</f>
        <v/>
      </c>
    </row>
    <row r="92">
      <c r="A92" s="4" t="inlineStr">
        <is>
          <t>Article 9</t>
        </is>
      </c>
      <c r="B92" s="4" t="inlineStr">
        <is>
          <t>ES</t>
        </is>
      </c>
      <c r="C92" s="4" t="inlineStr">
        <is>
          <t>Men</t>
        </is>
      </c>
      <c r="D92" s="50" t="n">
        <v>240</v>
      </c>
      <c r="E92" s="51">
        <f>'Article 9'!F8</f>
        <v/>
      </c>
      <c r="F92" s="49">
        <f>IF(AND(ISNUMBER(D92),ISNUMBER(E92)),E92-D92,"")</f>
        <v/>
      </c>
      <c r="G92" s="4">
        <f>IF(AND(D92="",E92=""),"Yes",IF(AND(ISNUMBER(D92),ISNUMBER(E92)),IF(ABS(E92-D92)&lt;=1E-9*MAX(1,ABS(D92)),"Yes","No"),IF(D92=E92,"Yes","No")))</f>
        <v/>
      </c>
    </row>
    <row r="93">
      <c r="A93" s="4" t="inlineStr">
        <is>
          <t>Article 9</t>
        </is>
      </c>
      <c r="B93" s="4" t="inlineStr">
        <is>
          <t>Group</t>
        </is>
      </c>
      <c r="C93" s="4" t="inlineStr">
        <is>
          <t>Men</t>
        </is>
      </c>
      <c r="D93" s="50" t="n">
        <v>1726</v>
      </c>
      <c r="E93" s="51">
        <f>'Article 9'!G8</f>
        <v/>
      </c>
      <c r="F93" s="49">
        <f>IF(AND(ISNUMBER(D93),ISNUMBER(E93)),E93-D93,"")</f>
        <v/>
      </c>
      <c r="G93" s="4">
        <f>IF(AND(D93="",E93=""),"Yes",IF(AND(ISNUMBER(D93),ISNUMBER(E93)),IF(ABS(E93-D93)&lt;=1E-9*MAX(1,ABS(D93)),"Yes","No"),IF(D93=E93,"Yes","No")))</f>
        <v/>
      </c>
    </row>
    <row r="94">
      <c r="A94" s="4" t="inlineStr">
        <is>
          <t>Article 9</t>
        </is>
      </c>
      <c r="B94" s="4" t="inlineStr">
        <is>
          <t>IT</t>
        </is>
      </c>
      <c r="C94" s="4" t="inlineStr">
        <is>
          <t>(a) Gender pay gap, mean hourly pay</t>
        </is>
      </c>
      <c r="D94" s="50" t="n">
        <v>0.1969017804597884</v>
      </c>
      <c r="E94" s="51">
        <f>'Article 9'!C9</f>
        <v/>
      </c>
      <c r="F94" s="49">
        <f>IF(AND(ISNUMBER(D94),ISNUMBER(E94)),E94-D94,"")</f>
        <v/>
      </c>
      <c r="G94" s="4">
        <f>IF(AND(D94="",E94=""),"Yes",IF(AND(ISNUMBER(D94),ISNUMBER(E94)),IF(ABS(E94-D94)&lt;=1E-9*MAX(1,ABS(D94)),"Yes","No"),IF(D94=E94,"Yes","No")))</f>
        <v/>
      </c>
    </row>
    <row r="95">
      <c r="A95" s="4" t="inlineStr">
        <is>
          <t>Article 9</t>
        </is>
      </c>
      <c r="B95" s="4" t="inlineStr">
        <is>
          <t>PL</t>
        </is>
      </c>
      <c r="C95" s="4" t="inlineStr">
        <is>
          <t>(a) Gender pay gap, mean hourly pay</t>
        </is>
      </c>
      <c r="D95" s="50" t="n">
        <v>0.1516992449144029</v>
      </c>
      <c r="E95" s="51">
        <f>'Article 9'!D9</f>
        <v/>
      </c>
      <c r="F95" s="49">
        <f>IF(AND(ISNUMBER(D95),ISNUMBER(E95)),E95-D95,"")</f>
        <v/>
      </c>
      <c r="G95" s="4">
        <f>IF(AND(D95="",E95=""),"Yes",IF(AND(ISNUMBER(D95),ISNUMBER(E95)),IF(ABS(E95-D95)&lt;=1E-9*MAX(1,ABS(D95)),"Yes","No"),IF(D95=E95,"Yes","No")))</f>
        <v/>
      </c>
    </row>
    <row r="96">
      <c r="A96" s="4" t="inlineStr">
        <is>
          <t>Article 9</t>
        </is>
      </c>
      <c r="B96" s="4" t="inlineStr">
        <is>
          <t>DE</t>
        </is>
      </c>
      <c r="C96" s="4" t="inlineStr">
        <is>
          <t>(a) Gender pay gap, mean hourly pay</t>
        </is>
      </c>
      <c r="D96" s="50" t="n">
        <v>0.1454267694519749</v>
      </c>
      <c r="E96" s="51">
        <f>'Article 9'!E9</f>
        <v/>
      </c>
      <c r="F96" s="49">
        <f>IF(AND(ISNUMBER(D96),ISNUMBER(E96)),E96-D96,"")</f>
        <v/>
      </c>
      <c r="G96" s="4">
        <f>IF(AND(D96="",E96=""),"Yes",IF(AND(ISNUMBER(D96),ISNUMBER(E96)),IF(ABS(E96-D96)&lt;=1E-9*MAX(1,ABS(D96)),"Yes","No"),IF(D96=E96,"Yes","No")))</f>
        <v/>
      </c>
    </row>
    <row r="97">
      <c r="A97" s="4" t="inlineStr">
        <is>
          <t>Article 9</t>
        </is>
      </c>
      <c r="B97" s="4" t="inlineStr">
        <is>
          <t>ES</t>
        </is>
      </c>
      <c r="C97" s="4" t="inlineStr">
        <is>
          <t>(a) Gender pay gap, mean hourly pay</t>
        </is>
      </c>
      <c r="D97" s="50" t="n">
        <v>0.2151734185776857</v>
      </c>
      <c r="E97" s="51">
        <f>'Article 9'!F9</f>
        <v/>
      </c>
      <c r="F97" s="49">
        <f>IF(AND(ISNUMBER(D97),ISNUMBER(E97)),E97-D97,"")</f>
        <v/>
      </c>
      <c r="G97" s="4">
        <f>IF(AND(D97="",E97=""),"Yes",IF(AND(ISNUMBER(D97),ISNUMBER(E97)),IF(ABS(E97-D97)&lt;=1E-9*MAX(1,ABS(D97)),"Yes","No"),IF(D97=E97,"Yes","No")))</f>
        <v/>
      </c>
    </row>
    <row r="98">
      <c r="A98" s="4" t="inlineStr">
        <is>
          <t>Article 9</t>
        </is>
      </c>
      <c r="B98" s="4" t="inlineStr">
        <is>
          <t>Group</t>
        </is>
      </c>
      <c r="C98" s="4" t="inlineStr">
        <is>
          <t>(a) Gender pay gap, mean hourly pay</t>
        </is>
      </c>
      <c r="D98" s="50" t="n">
        <v>0.1755954756676953</v>
      </c>
      <c r="E98" s="51">
        <f>'Article 9'!G9</f>
        <v/>
      </c>
      <c r="F98" s="49">
        <f>IF(AND(ISNUMBER(D98),ISNUMBER(E98)),E98-D98,"")</f>
        <v/>
      </c>
      <c r="G98" s="4">
        <f>IF(AND(D98="",E98=""),"Yes",IF(AND(ISNUMBER(D98),ISNUMBER(E98)),IF(ABS(E98-D98)&lt;=1E-9*MAX(1,ABS(D98)),"Yes","No"),IF(D98=E98,"Yes","No")))</f>
        <v/>
      </c>
    </row>
    <row r="99">
      <c r="A99" s="4" t="inlineStr">
        <is>
          <t>Article 9</t>
        </is>
      </c>
      <c r="B99" s="4" t="inlineStr">
        <is>
          <t>IT</t>
        </is>
      </c>
      <c r="C99" s="4" t="inlineStr">
        <is>
          <t>(a) Gender pay gap, mean annual pay</t>
        </is>
      </c>
      <c r="D99" s="50" t="n">
        <v>0.2036830647486989</v>
      </c>
      <c r="E99" s="51">
        <f>'Article 9'!C10</f>
        <v/>
      </c>
      <c r="F99" s="49">
        <f>IF(AND(ISNUMBER(D99),ISNUMBER(E99)),E99-D99,"")</f>
        <v/>
      </c>
      <c r="G99" s="4">
        <f>IF(AND(D99="",E99=""),"Yes",IF(AND(ISNUMBER(D99),ISNUMBER(E99)),IF(ABS(E99-D99)&lt;=1E-9*MAX(1,ABS(D99)),"Yes","No"),IF(D99=E99,"Yes","No")))</f>
        <v/>
      </c>
    </row>
    <row r="100">
      <c r="A100" s="4" t="inlineStr">
        <is>
          <t>Article 9</t>
        </is>
      </c>
      <c r="B100" s="4" t="inlineStr">
        <is>
          <t>PL</t>
        </is>
      </c>
      <c r="C100" s="4" t="inlineStr">
        <is>
          <t>(a) Gender pay gap, mean annual pay</t>
        </is>
      </c>
      <c r="D100" s="50" t="n">
        <v>0.1509845224372711</v>
      </c>
      <c r="E100" s="51">
        <f>'Article 9'!D10</f>
        <v/>
      </c>
      <c r="F100" s="49">
        <f>IF(AND(ISNUMBER(D100),ISNUMBER(E100)),E100-D100,"")</f>
        <v/>
      </c>
      <c r="G100" s="4">
        <f>IF(AND(D100="",E100=""),"Yes",IF(AND(ISNUMBER(D100),ISNUMBER(E100)),IF(ABS(E100-D100)&lt;=1E-9*MAX(1,ABS(D100)),"Yes","No"),IF(D100=E100,"Yes","No")))</f>
        <v/>
      </c>
    </row>
    <row r="101">
      <c r="A101" s="4" t="inlineStr">
        <is>
          <t>Article 9</t>
        </is>
      </c>
      <c r="B101" s="4" t="inlineStr">
        <is>
          <t>DE</t>
        </is>
      </c>
      <c r="C101" s="4" t="inlineStr">
        <is>
          <t>(a) Gender pay gap, mean annual pay</t>
        </is>
      </c>
      <c r="D101" s="50" t="n">
        <v>0.1504268887186399</v>
      </c>
      <c r="E101" s="51">
        <f>'Article 9'!E10</f>
        <v/>
      </c>
      <c r="F101" s="49">
        <f>IF(AND(ISNUMBER(D101),ISNUMBER(E101)),E101-D101,"")</f>
        <v/>
      </c>
      <c r="G101" s="4">
        <f>IF(AND(D101="",E101=""),"Yes",IF(AND(ISNUMBER(D101),ISNUMBER(E101)),IF(ABS(E101-D101)&lt;=1E-9*MAX(1,ABS(D101)),"Yes","No"),IF(D101=E101,"Yes","No")))</f>
        <v/>
      </c>
    </row>
    <row r="102">
      <c r="A102" s="4" t="inlineStr">
        <is>
          <t>Article 9</t>
        </is>
      </c>
      <c r="B102" s="4" t="inlineStr">
        <is>
          <t>ES</t>
        </is>
      </c>
      <c r="C102" s="4" t="inlineStr">
        <is>
          <t>(a) Gender pay gap, mean annual pay</t>
        </is>
      </c>
      <c r="D102" s="50" t="n">
        <v>0.2164586365360447</v>
      </c>
      <c r="E102" s="51">
        <f>'Article 9'!F10</f>
        <v/>
      </c>
      <c r="F102" s="49">
        <f>IF(AND(ISNUMBER(D102),ISNUMBER(E102)),E102-D102,"")</f>
        <v/>
      </c>
      <c r="G102" s="4">
        <f>IF(AND(D102="",E102=""),"Yes",IF(AND(ISNUMBER(D102),ISNUMBER(E102)),IF(ABS(E102-D102)&lt;=1E-9*MAX(1,ABS(D102)),"Yes","No"),IF(D102=E102,"Yes","No")))</f>
        <v/>
      </c>
    </row>
    <row r="103">
      <c r="A103" s="4" t="inlineStr">
        <is>
          <t>Article 9</t>
        </is>
      </c>
      <c r="B103" s="4" t="inlineStr">
        <is>
          <t>Group</t>
        </is>
      </c>
      <c r="C103" s="4" t="inlineStr">
        <is>
          <t>(a) Gender pay gap, mean annual pay</t>
        </is>
      </c>
      <c r="D103" s="50" t="n">
        <v>0.1791499880543802</v>
      </c>
      <c r="E103" s="51">
        <f>'Article 9'!G10</f>
        <v/>
      </c>
      <c r="F103" s="49">
        <f>IF(AND(ISNUMBER(D103),ISNUMBER(E103)),E103-D103,"")</f>
        <v/>
      </c>
      <c r="G103" s="4">
        <f>IF(AND(D103="",E103=""),"Yes",IF(AND(ISNUMBER(D103),ISNUMBER(E103)),IF(ABS(E103-D103)&lt;=1E-9*MAX(1,ABS(D103)),"Yes","No"),IF(D103=E103,"Yes","No")))</f>
        <v/>
      </c>
    </row>
    <row r="104">
      <c r="A104" s="4" t="inlineStr">
        <is>
          <t>Article 9</t>
        </is>
      </c>
      <c r="B104" s="4" t="inlineStr">
        <is>
          <t>IT</t>
        </is>
      </c>
      <c r="C104" s="4" t="inlineStr">
        <is>
          <t>(b) Gap in complementary or variable components, mean</t>
        </is>
      </c>
      <c r="D104" s="50" t="n">
        <v>0.355081052872547</v>
      </c>
      <c r="E104" s="51">
        <f>'Article 9'!C11</f>
        <v/>
      </c>
      <c r="F104" s="49">
        <f>IF(AND(ISNUMBER(D104),ISNUMBER(E104)),E104-D104,"")</f>
        <v/>
      </c>
      <c r="G104" s="4">
        <f>IF(AND(D104="",E104=""),"Yes",IF(AND(ISNUMBER(D104),ISNUMBER(E104)),IF(ABS(E104-D104)&lt;=1E-9*MAX(1,ABS(D104)),"Yes","No"),IF(D104=E104,"Yes","No")))</f>
        <v/>
      </c>
    </row>
    <row r="105">
      <c r="A105" s="4" t="inlineStr">
        <is>
          <t>Article 9</t>
        </is>
      </c>
      <c r="B105" s="4" t="inlineStr">
        <is>
          <t>PL</t>
        </is>
      </c>
      <c r="C105" s="4" t="inlineStr">
        <is>
          <t>(b) Gap in complementary or variable components, mean</t>
        </is>
      </c>
      <c r="D105" s="50" t="n">
        <v>0.2098166841522723</v>
      </c>
      <c r="E105" s="51">
        <f>'Article 9'!D11</f>
        <v/>
      </c>
      <c r="F105" s="49">
        <f>IF(AND(ISNUMBER(D105),ISNUMBER(E105)),E105-D105,"")</f>
        <v/>
      </c>
      <c r="G105" s="4">
        <f>IF(AND(D105="",E105=""),"Yes",IF(AND(ISNUMBER(D105),ISNUMBER(E105)),IF(ABS(E105-D105)&lt;=1E-9*MAX(1,ABS(D105)),"Yes","No"),IF(D105=E105,"Yes","No")))</f>
        <v/>
      </c>
    </row>
    <row r="106">
      <c r="A106" s="4" t="inlineStr">
        <is>
          <t>Article 9</t>
        </is>
      </c>
      <c r="B106" s="4" t="inlineStr">
        <is>
          <t>DE</t>
        </is>
      </c>
      <c r="C106" s="4" t="inlineStr">
        <is>
          <t>(b) Gap in complementary or variable components, mean</t>
        </is>
      </c>
      <c r="D106" s="50" t="n">
        <v>0.2588214801349743</v>
      </c>
      <c r="E106" s="51">
        <f>'Article 9'!E11</f>
        <v/>
      </c>
      <c r="F106" s="49">
        <f>IF(AND(ISNUMBER(D106),ISNUMBER(E106)),E106-D106,"")</f>
        <v/>
      </c>
      <c r="G106" s="4">
        <f>IF(AND(D106="",E106=""),"Yes",IF(AND(ISNUMBER(D106),ISNUMBER(E106)),IF(ABS(E106-D106)&lt;=1E-9*MAX(1,ABS(D106)),"Yes","No"),IF(D106=E106,"Yes","No")))</f>
        <v/>
      </c>
    </row>
    <row r="107">
      <c r="A107" s="4" t="inlineStr">
        <is>
          <t>Article 9</t>
        </is>
      </c>
      <c r="B107" s="4" t="inlineStr">
        <is>
          <t>ES</t>
        </is>
      </c>
      <c r="C107" s="4" t="inlineStr">
        <is>
          <t>(b) Gap in complementary or variable components, mean</t>
        </is>
      </c>
      <c r="D107" s="50" t="n">
        <v>0.4625430090710041</v>
      </c>
      <c r="E107" s="51">
        <f>'Article 9'!F11</f>
        <v/>
      </c>
      <c r="F107" s="49">
        <f>IF(AND(ISNUMBER(D107),ISNUMBER(E107)),E107-D107,"")</f>
        <v/>
      </c>
      <c r="G107" s="4">
        <f>IF(AND(D107="",E107=""),"Yes",IF(AND(ISNUMBER(D107),ISNUMBER(E107)),IF(ABS(E107-D107)&lt;=1E-9*MAX(1,ABS(D107)),"Yes","No"),IF(D107=E107,"Yes","No")))</f>
        <v/>
      </c>
    </row>
    <row r="108">
      <c r="A108" s="4" t="inlineStr">
        <is>
          <t>Article 9</t>
        </is>
      </c>
      <c r="B108" s="4" t="inlineStr">
        <is>
          <t>Group</t>
        </is>
      </c>
      <c r="C108" s="4" t="inlineStr">
        <is>
          <t>(b) Gap in complementary or variable components, mean</t>
        </is>
      </c>
      <c r="D108" s="50" t="n">
        <v>0.310965118272282</v>
      </c>
      <c r="E108" s="51">
        <f>'Article 9'!G11</f>
        <v/>
      </c>
      <c r="F108" s="49">
        <f>IF(AND(ISNUMBER(D108),ISNUMBER(E108)),E108-D108,"")</f>
        <v/>
      </c>
      <c r="G108" s="4">
        <f>IF(AND(D108="",E108=""),"Yes",IF(AND(ISNUMBER(D108),ISNUMBER(E108)),IF(ABS(E108-D108)&lt;=1E-9*MAX(1,ABS(D108)),"Yes","No"),IF(D108=E108,"Yes","No")))</f>
        <v/>
      </c>
    </row>
    <row r="109">
      <c r="A109" s="4" t="inlineStr">
        <is>
          <t>Article 9</t>
        </is>
      </c>
      <c r="B109" s="4" t="inlineStr">
        <is>
          <t>IT</t>
        </is>
      </c>
      <c r="C109" s="4" t="inlineStr">
        <is>
          <t>(c) Median gender pay gap, hourly pay</t>
        </is>
      </c>
      <c r="D109" s="50" t="n">
        <v>0.1685116851168511</v>
      </c>
      <c r="E109" s="51">
        <f>'Article 9'!C12</f>
        <v/>
      </c>
      <c r="F109" s="49">
        <f>IF(AND(ISNUMBER(D109),ISNUMBER(E109)),E109-D109,"")</f>
        <v/>
      </c>
      <c r="G109" s="4">
        <f>IF(AND(D109="",E109=""),"Yes",IF(AND(ISNUMBER(D109),ISNUMBER(E109)),IF(ABS(E109-D109)&lt;=1E-9*MAX(1,ABS(D109)),"Yes","No"),IF(D109=E109,"Yes","No")))</f>
        <v/>
      </c>
    </row>
    <row r="110">
      <c r="A110" s="4" t="inlineStr">
        <is>
          <t>Article 9</t>
        </is>
      </c>
      <c r="B110" s="4" t="inlineStr">
        <is>
          <t>PL</t>
        </is>
      </c>
      <c r="C110" s="4" t="inlineStr">
        <is>
          <t>(c) Median gender pay gap, hourly pay</t>
        </is>
      </c>
      <c r="D110" s="50" t="n">
        <v>0.1250582569519961</v>
      </c>
      <c r="E110" s="51">
        <f>'Article 9'!D12</f>
        <v/>
      </c>
      <c r="F110" s="49">
        <f>IF(AND(ISNUMBER(D110),ISNUMBER(E110)),E110-D110,"")</f>
        <v/>
      </c>
      <c r="G110" s="4">
        <f>IF(AND(D110="",E110=""),"Yes",IF(AND(ISNUMBER(D110),ISNUMBER(E110)),IF(ABS(E110-D110)&lt;=1E-9*MAX(1,ABS(D110)),"Yes","No"),IF(D110=E110,"Yes","No")))</f>
        <v/>
      </c>
    </row>
    <row r="111">
      <c r="A111" s="4" t="inlineStr">
        <is>
          <t>Article 9</t>
        </is>
      </c>
      <c r="B111" s="4" t="inlineStr">
        <is>
          <t>DE</t>
        </is>
      </c>
      <c r="C111" s="4" t="inlineStr">
        <is>
          <t>(c) Median gender pay gap, hourly pay</t>
        </is>
      </c>
      <c r="D111" s="50" t="n">
        <v>0.1132663664703845</v>
      </c>
      <c r="E111" s="51">
        <f>'Article 9'!E12</f>
        <v/>
      </c>
      <c r="F111" s="49">
        <f>IF(AND(ISNUMBER(D111),ISNUMBER(E111)),E111-D111,"")</f>
        <v/>
      </c>
      <c r="G111" s="4">
        <f>IF(AND(D111="",E111=""),"Yes",IF(AND(ISNUMBER(D111),ISNUMBER(E111)),IF(ABS(E111-D111)&lt;=1E-9*MAX(1,ABS(D111)),"Yes","No"),IF(D111=E111,"Yes","No")))</f>
        <v/>
      </c>
    </row>
    <row r="112">
      <c r="A112" s="4" t="inlineStr">
        <is>
          <t>Article 9</t>
        </is>
      </c>
      <c r="B112" s="4" t="inlineStr">
        <is>
          <t>ES</t>
        </is>
      </c>
      <c r="C112" s="4" t="inlineStr">
        <is>
          <t>(c) Median gender pay gap, hourly pay</t>
        </is>
      </c>
      <c r="D112" s="50" t="n">
        <v>0.1890166028097064</v>
      </c>
      <c r="E112" s="51">
        <f>'Article 9'!F12</f>
        <v/>
      </c>
      <c r="F112" s="49">
        <f>IF(AND(ISNUMBER(D112),ISNUMBER(E112)),E112-D112,"")</f>
        <v/>
      </c>
      <c r="G112" s="4">
        <f>IF(AND(D112="",E112=""),"Yes",IF(AND(ISNUMBER(D112),ISNUMBER(E112)),IF(ABS(E112-D112)&lt;=1E-9*MAX(1,ABS(D112)),"Yes","No"),IF(D112=E112,"Yes","No")))</f>
        <v/>
      </c>
    </row>
    <row r="113">
      <c r="A113" s="4" t="inlineStr">
        <is>
          <t>Article 9</t>
        </is>
      </c>
      <c r="B113" s="4" t="inlineStr">
        <is>
          <t>Group</t>
        </is>
      </c>
      <c r="C113" s="4" t="inlineStr">
        <is>
          <t>(c) Median gender pay gap, hourly pay</t>
        </is>
      </c>
      <c r="D113" s="50" t="n">
        <v>0.1555986427532719</v>
      </c>
      <c r="E113" s="51">
        <f>'Article 9'!G12</f>
        <v/>
      </c>
      <c r="F113" s="49">
        <f>IF(AND(ISNUMBER(D113),ISNUMBER(E113)),E113-D113,"")</f>
        <v/>
      </c>
      <c r="G113" s="4">
        <f>IF(AND(D113="",E113=""),"Yes",IF(AND(ISNUMBER(D113),ISNUMBER(E113)),IF(ABS(E113-D113)&lt;=1E-9*MAX(1,ABS(D113)),"Yes","No"),IF(D113=E113,"Yes","No")))</f>
        <v/>
      </c>
    </row>
    <row r="114">
      <c r="A114" s="4" t="inlineStr">
        <is>
          <t>Article 9</t>
        </is>
      </c>
      <c r="B114" s="4" t="inlineStr">
        <is>
          <t>IT</t>
        </is>
      </c>
      <c r="C114" s="4" t="inlineStr">
        <is>
          <t>(c) Median gender pay gap, annual pay</t>
        </is>
      </c>
      <c r="D114" s="50" t="n">
        <v>0.1971900419028839</v>
      </c>
      <c r="E114" s="51">
        <f>'Article 9'!C13</f>
        <v/>
      </c>
      <c r="F114" s="49">
        <f>IF(AND(ISNUMBER(D114),ISNUMBER(E114)),E114-D114,"")</f>
        <v/>
      </c>
      <c r="G114" s="4">
        <f>IF(AND(D114="",E114=""),"Yes",IF(AND(ISNUMBER(D114),ISNUMBER(E114)),IF(ABS(E114-D114)&lt;=1E-9*MAX(1,ABS(D114)),"Yes","No"),IF(D114=E114,"Yes","No")))</f>
        <v/>
      </c>
    </row>
    <row r="115">
      <c r="A115" s="4" t="inlineStr">
        <is>
          <t>Article 9</t>
        </is>
      </c>
      <c r="B115" s="4" t="inlineStr">
        <is>
          <t>PL</t>
        </is>
      </c>
      <c r="C115" s="4" t="inlineStr">
        <is>
          <t>(c) Median gender pay gap, annual pay</t>
        </is>
      </c>
      <c r="D115" s="50" t="n">
        <v>0.136682615629984</v>
      </c>
      <c r="E115" s="51">
        <f>'Article 9'!D13</f>
        <v/>
      </c>
      <c r="F115" s="49">
        <f>IF(AND(ISNUMBER(D115),ISNUMBER(E115)),E115-D115,"")</f>
        <v/>
      </c>
      <c r="G115" s="4">
        <f>IF(AND(D115="",E115=""),"Yes",IF(AND(ISNUMBER(D115),ISNUMBER(E115)),IF(ABS(E115-D115)&lt;=1E-9*MAX(1,ABS(D115)),"Yes","No"),IF(D115=E115,"Yes","No")))</f>
        <v/>
      </c>
    </row>
    <row r="116">
      <c r="A116" s="4" t="inlineStr">
        <is>
          <t>Article 9</t>
        </is>
      </c>
      <c r="B116" s="4" t="inlineStr">
        <is>
          <t>DE</t>
        </is>
      </c>
      <c r="C116" s="4" t="inlineStr">
        <is>
          <t>(c) Median gender pay gap, annual pay</t>
        </is>
      </c>
      <c r="D116" s="50" t="n">
        <v>0.1324561403508772</v>
      </c>
      <c r="E116" s="51">
        <f>'Article 9'!E13</f>
        <v/>
      </c>
      <c r="F116" s="49">
        <f>IF(AND(ISNUMBER(D116),ISNUMBER(E116)),E116-D116,"")</f>
        <v/>
      </c>
      <c r="G116" s="4">
        <f>IF(AND(D116="",E116=""),"Yes",IF(AND(ISNUMBER(D116),ISNUMBER(E116)),IF(ABS(E116-D116)&lt;=1E-9*MAX(1,ABS(D116)),"Yes","No"),IF(D116=E116,"Yes","No")))</f>
        <v/>
      </c>
    </row>
    <row r="117">
      <c r="A117" s="4" t="inlineStr">
        <is>
          <t>Article 9</t>
        </is>
      </c>
      <c r="B117" s="4" t="inlineStr">
        <is>
          <t>ES</t>
        </is>
      </c>
      <c r="C117" s="4" t="inlineStr">
        <is>
          <t>(c) Median gender pay gap, annual pay</t>
        </is>
      </c>
      <c r="D117" s="50" t="n">
        <v>0.1938303341902314</v>
      </c>
      <c r="E117" s="51">
        <f>'Article 9'!F13</f>
        <v/>
      </c>
      <c r="F117" s="49">
        <f>IF(AND(ISNUMBER(D117),ISNUMBER(E117)),E117-D117,"")</f>
        <v/>
      </c>
      <c r="G117" s="4">
        <f>IF(AND(D117="",E117=""),"Yes",IF(AND(ISNUMBER(D117),ISNUMBER(E117)),IF(ABS(E117-D117)&lt;=1E-9*MAX(1,ABS(D117)),"Yes","No"),IF(D117=E117,"Yes","No")))</f>
        <v/>
      </c>
    </row>
    <row r="118">
      <c r="A118" s="4" t="inlineStr">
        <is>
          <t>Article 9</t>
        </is>
      </c>
      <c r="B118" s="4" t="inlineStr">
        <is>
          <t>Group</t>
        </is>
      </c>
      <c r="C118" s="4" t="inlineStr">
        <is>
          <t>(c) Median gender pay gap, annual pay</t>
        </is>
      </c>
      <c r="D118" s="50" t="n">
        <v>0.1673840855983274</v>
      </c>
      <c r="E118" s="51">
        <f>'Article 9'!G13</f>
        <v/>
      </c>
      <c r="F118" s="49">
        <f>IF(AND(ISNUMBER(D118),ISNUMBER(E118)),E118-D118,"")</f>
        <v/>
      </c>
      <c r="G118" s="4">
        <f>IF(AND(D118="",E118=""),"Yes",IF(AND(ISNUMBER(D118),ISNUMBER(E118)),IF(ABS(E118-D118)&lt;=1E-9*MAX(1,ABS(D118)),"Yes","No"),IF(D118=E118,"Yes","No")))</f>
        <v/>
      </c>
    </row>
    <row r="119">
      <c r="A119" s="4" t="inlineStr">
        <is>
          <t>Article 9</t>
        </is>
      </c>
      <c r="B119" s="4" t="inlineStr">
        <is>
          <t>IT</t>
        </is>
      </c>
      <c r="C119" s="4" t="inlineStr">
        <is>
          <t>(d) Median gap in complementary or variable components</t>
        </is>
      </c>
      <c r="D119" s="50" t="n">
        <v>0.2598039215686275</v>
      </c>
      <c r="E119" s="51">
        <f>'Article 9'!C14</f>
        <v/>
      </c>
      <c r="F119" s="49">
        <f>IF(AND(ISNUMBER(D119),ISNUMBER(E119)),E119-D119,"")</f>
        <v/>
      </c>
      <c r="G119" s="4">
        <f>IF(AND(D119="",E119=""),"Yes",IF(AND(ISNUMBER(D119),ISNUMBER(E119)),IF(ABS(E119-D119)&lt;=1E-9*MAX(1,ABS(D119)),"Yes","No"),IF(D119=E119,"Yes","No")))</f>
        <v/>
      </c>
    </row>
    <row r="120">
      <c r="A120" s="4" t="inlineStr">
        <is>
          <t>Article 9</t>
        </is>
      </c>
      <c r="B120" s="4" t="inlineStr">
        <is>
          <t>PL</t>
        </is>
      </c>
      <c r="C120" s="4" t="inlineStr">
        <is>
          <t>(d) Median gap in complementary or variable components</t>
        </is>
      </c>
      <c r="D120" s="50" t="n">
        <v>0.1569965870307167</v>
      </c>
      <c r="E120" s="51">
        <f>'Article 9'!D14</f>
        <v/>
      </c>
      <c r="F120" s="49">
        <f>IF(AND(ISNUMBER(D120),ISNUMBER(E120)),E120-D120,"")</f>
        <v/>
      </c>
      <c r="G120" s="4">
        <f>IF(AND(D120="",E120=""),"Yes",IF(AND(ISNUMBER(D120),ISNUMBER(E120)),IF(ABS(E120-D120)&lt;=1E-9*MAX(1,ABS(D120)),"Yes","No"),IF(D120=E120,"Yes","No")))</f>
        <v/>
      </c>
    </row>
    <row r="121">
      <c r="A121" s="4" t="inlineStr">
        <is>
          <t>Article 9</t>
        </is>
      </c>
      <c r="B121" s="4" t="inlineStr">
        <is>
          <t>DE</t>
        </is>
      </c>
      <c r="C121" s="4" t="inlineStr">
        <is>
          <t>(d) Median gap in complementary or variable components</t>
        </is>
      </c>
      <c r="D121" s="50" t="n">
        <v>0.162016201620162</v>
      </c>
      <c r="E121" s="51">
        <f>'Article 9'!E14</f>
        <v/>
      </c>
      <c r="F121" s="49">
        <f>IF(AND(ISNUMBER(D121),ISNUMBER(E121)),E121-D121,"")</f>
        <v/>
      </c>
      <c r="G121" s="4">
        <f>IF(AND(D121="",E121=""),"Yes",IF(AND(ISNUMBER(D121),ISNUMBER(E121)),IF(ABS(E121-D121)&lt;=1E-9*MAX(1,ABS(D121)),"Yes","No"),IF(D121=E121,"Yes","No")))</f>
        <v/>
      </c>
    </row>
    <row r="122">
      <c r="A122" s="4" t="inlineStr">
        <is>
          <t>Article 9</t>
        </is>
      </c>
      <c r="B122" s="4" t="inlineStr">
        <is>
          <t>ES</t>
        </is>
      </c>
      <c r="C122" s="4" t="inlineStr">
        <is>
          <t>(d) Median gap in complementary or variable components</t>
        </is>
      </c>
      <c r="D122" s="50" t="n">
        <v>0.4272517321016167</v>
      </c>
      <c r="E122" s="51">
        <f>'Article 9'!F14</f>
        <v/>
      </c>
      <c r="F122" s="49">
        <f>IF(AND(ISNUMBER(D122),ISNUMBER(E122)),E122-D122,"")</f>
        <v/>
      </c>
      <c r="G122" s="4">
        <f>IF(AND(D122="",E122=""),"Yes",IF(AND(ISNUMBER(D122),ISNUMBER(E122)),IF(ABS(E122-D122)&lt;=1E-9*MAX(1,ABS(D122)),"Yes","No"),IF(D122=E122,"Yes","No")))</f>
        <v/>
      </c>
    </row>
    <row r="123">
      <c r="A123" s="4" t="inlineStr">
        <is>
          <t>Article 9</t>
        </is>
      </c>
      <c r="B123" s="4" t="inlineStr">
        <is>
          <t>Group</t>
        </is>
      </c>
      <c r="C123" s="4" t="inlineStr">
        <is>
          <t>(d) Median gap in complementary or variable components</t>
        </is>
      </c>
      <c r="D123" s="50" t="n">
        <v>0.2459016393442623</v>
      </c>
      <c r="E123" s="51">
        <f>'Article 9'!G14</f>
        <v/>
      </c>
      <c r="F123" s="49">
        <f>IF(AND(ISNUMBER(D123),ISNUMBER(E123)),E123-D123,"")</f>
        <v/>
      </c>
      <c r="G123" s="4">
        <f>IF(AND(D123="",E123=""),"Yes",IF(AND(ISNUMBER(D123),ISNUMBER(E123)),IF(ABS(E123-D123)&lt;=1E-9*MAX(1,ABS(D123)),"Yes","No"),IF(D123=E123,"Yes","No")))</f>
        <v/>
      </c>
    </row>
    <row r="124">
      <c r="A124" s="4" t="inlineStr">
        <is>
          <t>Article 9</t>
        </is>
      </c>
      <c r="B124" s="4" t="inlineStr">
        <is>
          <t>IT</t>
        </is>
      </c>
      <c r="C124" s="4" t="inlineStr">
        <is>
          <t>(e) Women receiving complementary or variable components</t>
        </is>
      </c>
      <c r="D124" s="50" t="n">
        <v>0.5602294455066922</v>
      </c>
      <c r="E124" s="51">
        <f>'Article 9'!C15</f>
        <v/>
      </c>
      <c r="F124" s="49">
        <f>IF(AND(ISNUMBER(D124),ISNUMBER(E124)),E124-D124,"")</f>
        <v/>
      </c>
      <c r="G124" s="4">
        <f>IF(AND(D124="",E124=""),"Yes",IF(AND(ISNUMBER(D124),ISNUMBER(E124)),IF(ABS(E124-D124)&lt;=1E-9*MAX(1,ABS(D124)),"Yes","No"),IF(D124=E124,"Yes","No")))</f>
        <v/>
      </c>
    </row>
    <row r="125">
      <c r="A125" s="4" t="inlineStr">
        <is>
          <t>Article 9</t>
        </is>
      </c>
      <c r="B125" s="4" t="inlineStr">
        <is>
          <t>PL</t>
        </is>
      </c>
      <c r="C125" s="4" t="inlineStr">
        <is>
          <t>(e) Women receiving complementary or variable components</t>
        </is>
      </c>
      <c r="D125" s="50" t="n">
        <v>0.5553633217993079</v>
      </c>
      <c r="E125" s="51">
        <f>'Article 9'!D15</f>
        <v/>
      </c>
      <c r="F125" s="49">
        <f>IF(AND(ISNUMBER(D125),ISNUMBER(E125)),E125-D125,"")</f>
        <v/>
      </c>
      <c r="G125" s="4">
        <f>IF(AND(D125="",E125=""),"Yes",IF(AND(ISNUMBER(D125),ISNUMBER(E125)),IF(ABS(E125-D125)&lt;=1E-9*MAX(1,ABS(D125)),"Yes","No"),IF(D125=E125,"Yes","No")))</f>
        <v/>
      </c>
    </row>
    <row r="126">
      <c r="A126" s="4" t="inlineStr">
        <is>
          <t>Article 9</t>
        </is>
      </c>
      <c r="B126" s="4" t="inlineStr">
        <is>
          <t>DE</t>
        </is>
      </c>
      <c r="C126" s="4" t="inlineStr">
        <is>
          <t>(e) Women receiving complementary or variable components</t>
        </is>
      </c>
      <c r="D126" s="50" t="n">
        <v>0.5454545454545454</v>
      </c>
      <c r="E126" s="51">
        <f>'Article 9'!E15</f>
        <v/>
      </c>
      <c r="F126" s="49">
        <f>IF(AND(ISNUMBER(D126),ISNUMBER(E126)),E126-D126,"")</f>
        <v/>
      </c>
      <c r="G126" s="4">
        <f>IF(AND(D126="",E126=""),"Yes",IF(AND(ISNUMBER(D126),ISNUMBER(E126)),IF(ABS(E126-D126)&lt;=1E-9*MAX(1,ABS(D126)),"Yes","No"),IF(D126=E126,"Yes","No")))</f>
        <v/>
      </c>
    </row>
    <row r="127">
      <c r="A127" s="4" t="inlineStr">
        <is>
          <t>Article 9</t>
        </is>
      </c>
      <c r="B127" s="4" t="inlineStr">
        <is>
          <t>ES</t>
        </is>
      </c>
      <c r="C127" s="4" t="inlineStr">
        <is>
          <t>(e) Women receiving complementary or variable components</t>
        </is>
      </c>
      <c r="D127" s="50" t="n">
        <v>0.549407114624506</v>
      </c>
      <c r="E127" s="51">
        <f>'Article 9'!F15</f>
        <v/>
      </c>
      <c r="F127" s="49">
        <f>IF(AND(ISNUMBER(D127),ISNUMBER(E127)),E127-D127,"")</f>
        <v/>
      </c>
      <c r="G127" s="4">
        <f>IF(AND(D127="",E127=""),"Yes",IF(AND(ISNUMBER(D127),ISNUMBER(E127)),IF(ABS(E127-D127)&lt;=1E-9*MAX(1,ABS(D127)),"Yes","No"),IF(D127=E127,"Yes","No")))</f>
        <v/>
      </c>
    </row>
    <row r="128">
      <c r="A128" s="4" t="inlineStr">
        <is>
          <t>Article 9</t>
        </is>
      </c>
      <c r="B128" s="4" t="inlineStr">
        <is>
          <t>Group</t>
        </is>
      </c>
      <c r="C128" s="4" t="inlineStr">
        <is>
          <t>(e) Women receiving complementary or variable components</t>
        </is>
      </c>
      <c r="D128" s="50" t="n">
        <v>0.5538730343622598</v>
      </c>
      <c r="E128" s="51">
        <f>'Article 9'!G15</f>
        <v/>
      </c>
      <c r="F128" s="49">
        <f>IF(AND(ISNUMBER(D128),ISNUMBER(E128)),E128-D128,"")</f>
        <v/>
      </c>
      <c r="G128" s="4">
        <f>IF(AND(D128="",E128=""),"Yes",IF(AND(ISNUMBER(D128),ISNUMBER(E128)),IF(ABS(E128-D128)&lt;=1E-9*MAX(1,ABS(D128)),"Yes","No"),IF(D128=E128,"Yes","No")))</f>
        <v/>
      </c>
    </row>
    <row r="129">
      <c r="A129" s="4" t="inlineStr">
        <is>
          <t>Article 9</t>
        </is>
      </c>
      <c r="B129" s="4" t="inlineStr">
        <is>
          <t>IT</t>
        </is>
      </c>
      <c r="C129" s="4" t="inlineStr">
        <is>
          <t>(e) Men receiving complementary or variable components</t>
        </is>
      </c>
      <c r="D129" s="50" t="n">
        <v>0.620754716981132</v>
      </c>
      <c r="E129" s="51">
        <f>'Article 9'!C16</f>
        <v/>
      </c>
      <c r="F129" s="49">
        <f>IF(AND(ISNUMBER(D129),ISNUMBER(E129)),E129-D129,"")</f>
        <v/>
      </c>
      <c r="G129" s="4">
        <f>IF(AND(D129="",E129=""),"Yes",IF(AND(ISNUMBER(D129),ISNUMBER(E129)),IF(ABS(E129-D129)&lt;=1E-9*MAX(1,ABS(D129)),"Yes","No"),IF(D129=E129,"Yes","No")))</f>
        <v/>
      </c>
    </row>
    <row r="130">
      <c r="A130" s="4" t="inlineStr">
        <is>
          <t>Article 9</t>
        </is>
      </c>
      <c r="B130" s="4" t="inlineStr">
        <is>
          <t>PL</t>
        </is>
      </c>
      <c r="C130" s="4" t="inlineStr">
        <is>
          <t>(e) Men receiving complementary or variable components</t>
        </is>
      </c>
      <c r="D130" s="50" t="n">
        <v>0.6418685121107266</v>
      </c>
      <c r="E130" s="51">
        <f>'Article 9'!D16</f>
        <v/>
      </c>
      <c r="F130" s="49">
        <f>IF(AND(ISNUMBER(D130),ISNUMBER(E130)),E130-D130,"")</f>
        <v/>
      </c>
      <c r="G130" s="4">
        <f>IF(AND(D130="",E130=""),"Yes",IF(AND(ISNUMBER(D130),ISNUMBER(E130)),IF(ABS(E130-D130)&lt;=1E-9*MAX(1,ABS(D130)),"Yes","No"),IF(D130=E130,"Yes","No")))</f>
        <v/>
      </c>
    </row>
    <row r="131">
      <c r="A131" s="4" t="inlineStr">
        <is>
          <t>Article 9</t>
        </is>
      </c>
      <c r="B131" s="4" t="inlineStr">
        <is>
          <t>DE</t>
        </is>
      </c>
      <c r="C131" s="4" t="inlineStr">
        <is>
          <t>(e) Men receiving complementary or variable components</t>
        </is>
      </c>
      <c r="D131" s="50" t="n">
        <v>0.6349206349206349</v>
      </c>
      <c r="E131" s="51">
        <f>'Article 9'!E16</f>
        <v/>
      </c>
      <c r="F131" s="49">
        <f>IF(AND(ISNUMBER(D131),ISNUMBER(E131)),E131-D131,"")</f>
        <v/>
      </c>
      <c r="G131" s="4">
        <f>IF(AND(D131="",E131=""),"Yes",IF(AND(ISNUMBER(D131),ISNUMBER(E131)),IF(ABS(E131-D131)&lt;=1E-9*MAX(1,ABS(D131)),"Yes","No"),IF(D131=E131,"Yes","No")))</f>
        <v/>
      </c>
    </row>
    <row r="132">
      <c r="A132" s="4" t="inlineStr">
        <is>
          <t>Article 9</t>
        </is>
      </c>
      <c r="B132" s="4" t="inlineStr">
        <is>
          <t>ES</t>
        </is>
      </c>
      <c r="C132" s="4" t="inlineStr">
        <is>
          <t>(e) Men receiving complementary or variable components</t>
        </is>
      </c>
      <c r="D132" s="50" t="n">
        <v>0.6583333333333333</v>
      </c>
      <c r="E132" s="51">
        <f>'Article 9'!F16</f>
        <v/>
      </c>
      <c r="F132" s="49">
        <f>IF(AND(ISNUMBER(D132),ISNUMBER(E132)),E132-D132,"")</f>
        <v/>
      </c>
      <c r="G132" s="4">
        <f>IF(AND(D132="",E132=""),"Yes",IF(AND(ISNUMBER(D132),ISNUMBER(E132)),IF(ABS(E132-D132)&lt;=1E-9*MAX(1,ABS(D132)),"Yes","No"),IF(D132=E132,"Yes","No")))</f>
        <v/>
      </c>
    </row>
    <row r="133">
      <c r="A133" s="4" t="inlineStr">
        <is>
          <t>Article 9</t>
        </is>
      </c>
      <c r="B133" s="4" t="inlineStr">
        <is>
          <t>Group</t>
        </is>
      </c>
      <c r="C133" s="4" t="inlineStr">
        <is>
          <t>(e) Men receiving complementary or variable components</t>
        </is>
      </c>
      <c r="D133" s="50" t="n">
        <v>0.6361529548088065</v>
      </c>
      <c r="E133" s="51">
        <f>'Article 9'!G16</f>
        <v/>
      </c>
      <c r="F133" s="49">
        <f>IF(AND(ISNUMBER(D133),ISNUMBER(E133)),E133-D133,"")</f>
        <v/>
      </c>
      <c r="G133" s="4">
        <f>IF(AND(D133="",E133=""),"Yes",IF(AND(ISNUMBER(D133),ISNUMBER(E133)),IF(ABS(E133-D133)&lt;=1E-9*MAX(1,ABS(D133)),"Yes","No"),IF(D133=E133,"Yes","No")))</f>
        <v/>
      </c>
    </row>
    <row r="134">
      <c r="A134" s="4" t="inlineStr">
        <is>
          <t>Article 9</t>
        </is>
      </c>
      <c r="B134" s="4" t="inlineStr">
        <is>
          <t>IT</t>
        </is>
      </c>
      <c r="C134" s="4" t="inlineStr">
        <is>
          <t>(f) Women in quartile pay band 1 (lowest)</t>
        </is>
      </c>
      <c r="D134" s="50" t="n">
        <v>0.6287878787878788</v>
      </c>
      <c r="E134" s="51">
        <f>'Article 9'!C17</f>
        <v/>
      </c>
      <c r="F134" s="49">
        <f>IF(AND(ISNUMBER(D134),ISNUMBER(E134)),E134-D134,"")</f>
        <v/>
      </c>
      <c r="G134" s="4">
        <f>IF(AND(D134="",E134=""),"Yes",IF(AND(ISNUMBER(D134),ISNUMBER(E134)),IF(ABS(E134-D134)&lt;=1E-9*MAX(1,ABS(D134)),"Yes","No"),IF(D134=E134,"Yes","No")))</f>
        <v/>
      </c>
    </row>
    <row r="135">
      <c r="A135" s="4" t="inlineStr">
        <is>
          <t>Article 9</t>
        </is>
      </c>
      <c r="B135" s="4" t="inlineStr">
        <is>
          <t>PL</t>
        </is>
      </c>
      <c r="C135" s="4" t="inlineStr">
        <is>
          <t>(f) Women in quartile pay band 1 (lowest)</t>
        </is>
      </c>
      <c r="D135" s="50" t="n">
        <v>0.5882352941176471</v>
      </c>
      <c r="E135" s="51">
        <f>'Article 9'!D17</f>
        <v/>
      </c>
      <c r="F135" s="49">
        <f>IF(AND(ISNUMBER(D135),ISNUMBER(E135)),E135-D135,"")</f>
        <v/>
      </c>
      <c r="G135" s="4">
        <f>IF(AND(D135="",E135=""),"Yes",IF(AND(ISNUMBER(D135),ISNUMBER(E135)),IF(ABS(E135-D135)&lt;=1E-9*MAX(1,ABS(D135)),"Yes","No"),IF(D135=E135,"Yes","No")))</f>
        <v/>
      </c>
    </row>
    <row r="136">
      <c r="A136" s="4" t="inlineStr">
        <is>
          <t>Article 9</t>
        </is>
      </c>
      <c r="B136" s="4" t="inlineStr">
        <is>
          <t>DE</t>
        </is>
      </c>
      <c r="C136" s="4" t="inlineStr">
        <is>
          <t>(f) Women in quartile pay band 1 (lowest)</t>
        </is>
      </c>
      <c r="D136" s="50" t="n">
        <v>0.543010752688172</v>
      </c>
      <c r="E136" s="51">
        <f>'Article 9'!E17</f>
        <v/>
      </c>
      <c r="F136" s="49">
        <f>IF(AND(ISNUMBER(D136),ISNUMBER(E136)),E136-D136,"")</f>
        <v/>
      </c>
      <c r="G136" s="4">
        <f>IF(AND(D136="",E136=""),"Yes",IF(AND(ISNUMBER(D136),ISNUMBER(E136)),IF(ABS(E136-D136)&lt;=1E-9*MAX(1,ABS(D136)),"Yes","No"),IF(D136=E136,"Yes","No")))</f>
        <v/>
      </c>
    </row>
    <row r="137">
      <c r="A137" s="4" t="inlineStr">
        <is>
          <t>Article 9</t>
        </is>
      </c>
      <c r="B137" s="4" t="inlineStr">
        <is>
          <t>ES</t>
        </is>
      </c>
      <c r="C137" s="4" t="inlineStr">
        <is>
          <t>(f) Women in quartile pay band 1 (lowest)</t>
        </is>
      </c>
      <c r="D137" s="50" t="n">
        <v>0.6612903225806451</v>
      </c>
      <c r="E137" s="51">
        <f>'Article 9'!F17</f>
        <v/>
      </c>
      <c r="F137" s="49">
        <f>IF(AND(ISNUMBER(D137),ISNUMBER(E137)),E137-D137,"")</f>
        <v/>
      </c>
      <c r="G137" s="4">
        <f>IF(AND(D137="",E137=""),"Yes",IF(AND(ISNUMBER(D137),ISNUMBER(E137)),IF(ABS(E137-D137)&lt;=1E-9*MAX(1,ABS(D137)),"Yes","No"),IF(D137=E137,"Yes","No")))</f>
        <v/>
      </c>
    </row>
    <row r="138">
      <c r="A138" s="4" t="inlineStr">
        <is>
          <t>Article 9</t>
        </is>
      </c>
      <c r="B138" s="4" t="inlineStr">
        <is>
          <t>Group</t>
        </is>
      </c>
      <c r="C138" s="4" t="inlineStr">
        <is>
          <t>(f) Women in quartile pay band 1 (lowest)</t>
        </is>
      </c>
      <c r="D138" s="50" t="n">
        <v>0.6013904982618772</v>
      </c>
      <c r="E138" s="51">
        <f>'Article 9'!G17</f>
        <v/>
      </c>
      <c r="F138" s="49">
        <f>IF(AND(ISNUMBER(D138),ISNUMBER(E138)),E138-D138,"")</f>
        <v/>
      </c>
      <c r="G138" s="4">
        <f>IF(AND(D138="",E138=""),"Yes",IF(AND(ISNUMBER(D138),ISNUMBER(E138)),IF(ABS(E138-D138)&lt;=1E-9*MAX(1,ABS(D138)),"Yes","No"),IF(D138=E138,"Yes","No")))</f>
        <v/>
      </c>
    </row>
    <row r="139">
      <c r="A139" s="4" t="inlineStr">
        <is>
          <t>Article 9</t>
        </is>
      </c>
      <c r="B139" s="4" t="inlineStr">
        <is>
          <t>IT</t>
        </is>
      </c>
      <c r="C139" s="4" t="inlineStr">
        <is>
          <t>(f) Women in quartile pay band 2</t>
        </is>
      </c>
      <c r="D139" s="50" t="n">
        <v>0.5171102661596958</v>
      </c>
      <c r="E139" s="51">
        <f>'Article 9'!C18</f>
        <v/>
      </c>
      <c r="F139" s="49">
        <f>IF(AND(ISNUMBER(D139),ISNUMBER(E139)),E139-D139,"")</f>
        <v/>
      </c>
      <c r="G139" s="4">
        <f>IF(AND(D139="",E139=""),"Yes",IF(AND(ISNUMBER(D139),ISNUMBER(E139)),IF(ABS(E139-D139)&lt;=1E-9*MAX(1,ABS(D139)),"Yes","No"),IF(D139=E139,"Yes","No")))</f>
        <v/>
      </c>
    </row>
    <row r="140">
      <c r="A140" s="4" t="inlineStr">
        <is>
          <t>Article 9</t>
        </is>
      </c>
      <c r="B140" s="4" t="inlineStr">
        <is>
          <t>PL</t>
        </is>
      </c>
      <c r="C140" s="4" t="inlineStr">
        <is>
          <t>(f) Women in quartile pay band 2</t>
        </is>
      </c>
      <c r="D140" s="50" t="n">
        <v>0.5294117647058824</v>
      </c>
      <c r="E140" s="51">
        <f>'Article 9'!D18</f>
        <v/>
      </c>
      <c r="F140" s="49">
        <f>IF(AND(ISNUMBER(D140),ISNUMBER(E140)),E140-D140,"")</f>
        <v/>
      </c>
      <c r="G140" s="4">
        <f>IF(AND(D140="",E140=""),"Yes",IF(AND(ISNUMBER(D140),ISNUMBER(E140)),IF(ABS(E140-D140)&lt;=1E-9*MAX(1,ABS(D140)),"Yes","No"),IF(D140=E140,"Yes","No")))</f>
        <v/>
      </c>
    </row>
    <row r="141">
      <c r="A141" s="4" t="inlineStr">
        <is>
          <t>Article 9</t>
        </is>
      </c>
      <c r="B141" s="4" t="inlineStr">
        <is>
          <t>DE</t>
        </is>
      </c>
      <c r="C141" s="4" t="inlineStr">
        <is>
          <t>(f) Women in quartile pay band 2</t>
        </is>
      </c>
      <c r="D141" s="50" t="n">
        <v>0.5351351351351351</v>
      </c>
      <c r="E141" s="51">
        <f>'Article 9'!E18</f>
        <v/>
      </c>
      <c r="F141" s="49">
        <f>IF(AND(ISNUMBER(D141),ISNUMBER(E141)),E141-D141,"")</f>
        <v/>
      </c>
      <c r="G141" s="4">
        <f>IF(AND(D141="",E141=""),"Yes",IF(AND(ISNUMBER(D141),ISNUMBER(E141)),IF(ABS(E141-D141)&lt;=1E-9*MAX(1,ABS(D141)),"Yes","No"),IF(D141=E141,"Yes","No")))</f>
        <v/>
      </c>
    </row>
    <row r="142">
      <c r="A142" s="4" t="inlineStr">
        <is>
          <t>Article 9</t>
        </is>
      </c>
      <c r="B142" s="4" t="inlineStr">
        <is>
          <t>ES</t>
        </is>
      </c>
      <c r="C142" s="4" t="inlineStr">
        <is>
          <t>(f) Women in quartile pay band 2</t>
        </is>
      </c>
      <c r="D142" s="50" t="n">
        <v>0.5447154471544715</v>
      </c>
      <c r="E142" s="51">
        <f>'Article 9'!F18</f>
        <v/>
      </c>
      <c r="F142" s="49">
        <f>IF(AND(ISNUMBER(D142),ISNUMBER(E142)),E142-D142,"")</f>
        <v/>
      </c>
      <c r="G142" s="4">
        <f>IF(AND(D142="",E142=""),"Yes",IF(AND(ISNUMBER(D142),ISNUMBER(E142)),IF(ABS(E142-D142)&lt;=1E-9*MAX(1,ABS(D142)),"Yes","No"),IF(D142=E142,"Yes","No")))</f>
        <v/>
      </c>
    </row>
    <row r="143">
      <c r="A143" s="4" t="inlineStr">
        <is>
          <t>Article 9</t>
        </is>
      </c>
      <c r="B143" s="4" t="inlineStr">
        <is>
          <t>Group</t>
        </is>
      </c>
      <c r="C143" s="4" t="inlineStr">
        <is>
          <t>(f) Women in quartile pay band 2</t>
        </is>
      </c>
      <c r="D143" s="50" t="n">
        <v>0.5290697674418605</v>
      </c>
      <c r="E143" s="51">
        <f>'Article 9'!G18</f>
        <v/>
      </c>
      <c r="F143" s="49">
        <f>IF(AND(ISNUMBER(D143),ISNUMBER(E143)),E143-D143,"")</f>
        <v/>
      </c>
      <c r="G143" s="4">
        <f>IF(AND(D143="",E143=""),"Yes",IF(AND(ISNUMBER(D143),ISNUMBER(E143)),IF(ABS(E143-D143)&lt;=1E-9*MAX(1,ABS(D143)),"Yes","No"),IF(D143=E143,"Yes","No")))</f>
        <v/>
      </c>
    </row>
    <row r="144">
      <c r="A144" s="4" t="inlineStr">
        <is>
          <t>Article 9</t>
        </is>
      </c>
      <c r="B144" s="4" t="inlineStr">
        <is>
          <t>IT</t>
        </is>
      </c>
      <c r="C144" s="4" t="inlineStr">
        <is>
          <t>(f) Women in quartile pay band 3</t>
        </is>
      </c>
      <c r="D144" s="50" t="n">
        <v>0.5247148288973384</v>
      </c>
      <c r="E144" s="51">
        <f>'Article 9'!C19</f>
        <v/>
      </c>
      <c r="F144" s="49">
        <f>IF(AND(ISNUMBER(D144),ISNUMBER(E144)),E144-D144,"")</f>
        <v/>
      </c>
      <c r="G144" s="4">
        <f>IF(AND(D144="",E144=""),"Yes",IF(AND(ISNUMBER(D144),ISNUMBER(E144)),IF(ABS(E144-D144)&lt;=1E-9*MAX(1,ABS(D144)),"Yes","No"),IF(D144=E144,"Yes","No")))</f>
        <v/>
      </c>
    </row>
    <row r="145">
      <c r="A145" s="4" t="inlineStr">
        <is>
          <t>Article 9</t>
        </is>
      </c>
      <c r="B145" s="4" t="inlineStr">
        <is>
          <t>PL</t>
        </is>
      </c>
      <c r="C145" s="4" t="inlineStr">
        <is>
          <t>(f) Women in quartile pay band 3</t>
        </is>
      </c>
      <c r="D145" s="50" t="n">
        <v>0.5224913494809689</v>
      </c>
      <c r="E145" s="51">
        <f>'Article 9'!D19</f>
        <v/>
      </c>
      <c r="F145" s="49">
        <f>IF(AND(ISNUMBER(D145),ISNUMBER(E145)),E145-D145,"")</f>
        <v/>
      </c>
      <c r="G145" s="4">
        <f>IF(AND(D145="",E145=""),"Yes",IF(AND(ISNUMBER(D145),ISNUMBER(E145)),IF(ABS(E145-D145)&lt;=1E-9*MAX(1,ABS(D145)),"Yes","No"),IF(D145=E145,"Yes","No")))</f>
        <v/>
      </c>
    </row>
    <row r="146">
      <c r="A146" s="4" t="inlineStr">
        <is>
          <t>Article 9</t>
        </is>
      </c>
      <c r="B146" s="4" t="inlineStr">
        <is>
          <t>DE</t>
        </is>
      </c>
      <c r="C146" s="4" t="inlineStr">
        <is>
          <t>(f) Women in quartile pay band 3</t>
        </is>
      </c>
      <c r="D146" s="50" t="n">
        <v>0.5081081081081081</v>
      </c>
      <c r="E146" s="51">
        <f>'Article 9'!E19</f>
        <v/>
      </c>
      <c r="F146" s="49">
        <f>IF(AND(ISNUMBER(D146),ISNUMBER(E146)),E146-D146,"")</f>
        <v/>
      </c>
      <c r="G146" s="4">
        <f>IF(AND(D146="",E146=""),"Yes",IF(AND(ISNUMBER(D146),ISNUMBER(E146)),IF(ABS(E146-D146)&lt;=1E-9*MAX(1,ABS(D146)),"Yes","No"),IF(D146=E146,"Yes","No")))</f>
        <v/>
      </c>
    </row>
    <row r="147">
      <c r="A147" s="4" t="inlineStr">
        <is>
          <t>Article 9</t>
        </is>
      </c>
      <c r="B147" s="4" t="inlineStr">
        <is>
          <t>ES</t>
        </is>
      </c>
      <c r="C147" s="4" t="inlineStr">
        <is>
          <t>(f) Women in quartile pay band 3</t>
        </is>
      </c>
      <c r="D147" s="50" t="n">
        <v>0.5447154471544715</v>
      </c>
      <c r="E147" s="51">
        <f>'Article 9'!F19</f>
        <v/>
      </c>
      <c r="F147" s="49">
        <f>IF(AND(ISNUMBER(D147),ISNUMBER(E147)),E147-D147,"")</f>
        <v/>
      </c>
      <c r="G147" s="4">
        <f>IF(AND(D147="",E147=""),"Yes",IF(AND(ISNUMBER(D147),ISNUMBER(E147)),IF(ABS(E147-D147)&lt;=1E-9*MAX(1,ABS(D147)),"Yes","No"),IF(D147=E147,"Yes","No")))</f>
        <v/>
      </c>
    </row>
    <row r="148">
      <c r="A148" s="4" t="inlineStr">
        <is>
          <t>Article 9</t>
        </is>
      </c>
      <c r="B148" s="4" t="inlineStr">
        <is>
          <t>Group</t>
        </is>
      </c>
      <c r="C148" s="4" t="inlineStr">
        <is>
          <t>(f) Women in quartile pay band 3</t>
        </is>
      </c>
      <c r="D148" s="50" t="n">
        <v>0.5232558139534884</v>
      </c>
      <c r="E148" s="51">
        <f>'Article 9'!G19</f>
        <v/>
      </c>
      <c r="F148" s="49">
        <f>IF(AND(ISNUMBER(D148),ISNUMBER(E148)),E148-D148,"")</f>
        <v/>
      </c>
      <c r="G148" s="4">
        <f>IF(AND(D148="",E148=""),"Yes",IF(AND(ISNUMBER(D148),ISNUMBER(E148)),IF(ABS(E148-D148)&lt;=1E-9*MAX(1,ABS(D148)),"Yes","No"),IF(D148=E148,"Yes","No")))</f>
        <v/>
      </c>
    </row>
    <row r="149">
      <c r="A149" s="4" t="inlineStr">
        <is>
          <t>Article 9</t>
        </is>
      </c>
      <c r="B149" s="4" t="inlineStr">
        <is>
          <t>IT</t>
        </is>
      </c>
      <c r="C149" s="4" t="inlineStr">
        <is>
          <t>(f) Women in quartile pay band 4 (highest)</t>
        </is>
      </c>
      <c r="D149" s="50" t="n">
        <v>0.3155893536121673</v>
      </c>
      <c r="E149" s="51">
        <f>'Article 9'!C20</f>
        <v/>
      </c>
      <c r="F149" s="49">
        <f>IF(AND(ISNUMBER(D149),ISNUMBER(E149)),E149-D149,"")</f>
        <v/>
      </c>
      <c r="G149" s="4">
        <f>IF(AND(D149="",E149=""),"Yes",IF(AND(ISNUMBER(D149),ISNUMBER(E149)),IF(ABS(E149-D149)&lt;=1E-9*MAX(1,ABS(D149)),"Yes","No"),IF(D149=E149,"Yes","No")))</f>
        <v/>
      </c>
    </row>
    <row r="150">
      <c r="A150" s="4" t="inlineStr">
        <is>
          <t>Article 9</t>
        </is>
      </c>
      <c r="B150" s="4" t="inlineStr">
        <is>
          <t>PL</t>
        </is>
      </c>
      <c r="C150" s="4" t="inlineStr">
        <is>
          <t>(f) Women in quartile pay band 4 (highest)</t>
        </is>
      </c>
      <c r="D150" s="50" t="n">
        <v>0.3598615916955017</v>
      </c>
      <c r="E150" s="51">
        <f>'Article 9'!D20</f>
        <v/>
      </c>
      <c r="F150" s="49">
        <f>IF(AND(ISNUMBER(D150),ISNUMBER(E150)),E150-D150,"")</f>
        <v/>
      </c>
      <c r="G150" s="4">
        <f>IF(AND(D150="",E150=""),"Yes",IF(AND(ISNUMBER(D150),ISNUMBER(E150)),IF(ABS(E150-D150)&lt;=1E-9*MAX(1,ABS(D150)),"Yes","No"),IF(D150=E150,"Yes","No")))</f>
        <v/>
      </c>
    </row>
    <row r="151">
      <c r="A151" s="4" t="inlineStr">
        <is>
          <t>Article 9</t>
        </is>
      </c>
      <c r="B151" s="4" t="inlineStr">
        <is>
          <t>DE</t>
        </is>
      </c>
      <c r="C151" s="4" t="inlineStr">
        <is>
          <t>(f) Women in quartile pay band 4 (highest)</t>
        </is>
      </c>
      <c r="D151" s="50" t="n">
        <v>0.372972972972973</v>
      </c>
      <c r="E151" s="51">
        <f>'Article 9'!E20</f>
        <v/>
      </c>
      <c r="F151" s="49">
        <f>IF(AND(ISNUMBER(D151),ISNUMBER(E151)),E151-D151,"")</f>
        <v/>
      </c>
      <c r="G151" s="4">
        <f>IF(AND(D151="",E151=""),"Yes",IF(AND(ISNUMBER(D151),ISNUMBER(E151)),IF(ABS(E151-D151)&lt;=1E-9*MAX(1,ABS(D151)),"Yes","No"),IF(D151=E151,"Yes","No")))</f>
        <v/>
      </c>
    </row>
    <row r="152">
      <c r="A152" s="4" t="inlineStr">
        <is>
          <t>Article 9</t>
        </is>
      </c>
      <c r="B152" s="4" t="inlineStr">
        <is>
          <t>ES</t>
        </is>
      </c>
      <c r="C152" s="4" t="inlineStr">
        <is>
          <t>(f) Women in quartile pay band 4 (highest)</t>
        </is>
      </c>
      <c r="D152" s="50" t="n">
        <v>0.3008130081300813</v>
      </c>
      <c r="E152" s="51">
        <f>'Article 9'!F20</f>
        <v/>
      </c>
      <c r="F152" s="49">
        <f>IF(AND(ISNUMBER(D152),ISNUMBER(E152)),E152-D152,"")</f>
        <v/>
      </c>
      <c r="G152" s="4">
        <f>IF(AND(D152="",E152=""),"Yes",IF(AND(ISNUMBER(D152),ISNUMBER(E152)),IF(ABS(E152-D152)&lt;=1E-9*MAX(1,ABS(D152)),"Yes","No"),IF(D152=E152,"Yes","No")))</f>
        <v/>
      </c>
    </row>
    <row r="153">
      <c r="A153" s="4" t="inlineStr">
        <is>
          <t>Article 9</t>
        </is>
      </c>
      <c r="B153" s="4" t="inlineStr">
        <is>
          <t>Group</t>
        </is>
      </c>
      <c r="C153" s="4" t="inlineStr">
        <is>
          <t>(f) Women in quartile pay band 4 (highest)</t>
        </is>
      </c>
      <c r="D153" s="50" t="n">
        <v>0.3406976744186047</v>
      </c>
      <c r="E153" s="51">
        <f>'Article 9'!G20</f>
        <v/>
      </c>
      <c r="F153" s="49">
        <f>IF(AND(ISNUMBER(D153),ISNUMBER(E153)),E153-D153,"")</f>
        <v/>
      </c>
      <c r="G153" s="4">
        <f>IF(AND(D153="",E153=""),"Yes",IF(AND(ISNUMBER(D153),ISNUMBER(E153)),IF(ABS(E153-D153)&lt;=1E-9*MAX(1,ABS(D153)),"Yes","No"),IF(D153=E153,"Yes","No")))</f>
        <v/>
      </c>
    </row>
    <row r="154">
      <c r="A154" s="4" t="inlineStr">
        <is>
          <t>Article 9</t>
        </is>
      </c>
      <c r="B154" s="4" t="inlineStr">
        <is>
          <t>IT</t>
        </is>
      </c>
      <c r="C154" s="4" t="inlineStr">
        <is>
          <t>(f) Men in quartile pay band 1 (lowest)</t>
        </is>
      </c>
      <c r="D154" s="50" t="n">
        <v>0.3712121212121212</v>
      </c>
      <c r="E154" s="51">
        <f>'Article 9'!C21</f>
        <v/>
      </c>
      <c r="F154" s="49">
        <f>IF(AND(ISNUMBER(D154),ISNUMBER(E154)),E154-D154,"")</f>
        <v/>
      </c>
      <c r="G154" s="4">
        <f>IF(AND(D154="",E154=""),"Yes",IF(AND(ISNUMBER(D154),ISNUMBER(E154)),IF(ABS(E154-D154)&lt;=1E-9*MAX(1,ABS(D154)),"Yes","No"),IF(D154=E154,"Yes","No")))</f>
        <v/>
      </c>
    </row>
    <row r="155">
      <c r="A155" s="4" t="inlineStr">
        <is>
          <t>Article 9</t>
        </is>
      </c>
      <c r="B155" s="4" t="inlineStr">
        <is>
          <t>PL</t>
        </is>
      </c>
      <c r="C155" s="4" t="inlineStr">
        <is>
          <t>(f) Men in quartile pay band 1 (lowest)</t>
        </is>
      </c>
      <c r="D155" s="50" t="n">
        <v>0.4117647058823529</v>
      </c>
      <c r="E155" s="51">
        <f>'Article 9'!D21</f>
        <v/>
      </c>
      <c r="F155" s="49">
        <f>IF(AND(ISNUMBER(D155),ISNUMBER(E155)),E155-D155,"")</f>
        <v/>
      </c>
      <c r="G155" s="4">
        <f>IF(AND(D155="",E155=""),"Yes",IF(AND(ISNUMBER(D155),ISNUMBER(E155)),IF(ABS(E155-D155)&lt;=1E-9*MAX(1,ABS(D155)),"Yes","No"),IF(D155=E155,"Yes","No")))</f>
        <v/>
      </c>
    </row>
    <row r="156">
      <c r="A156" s="4" t="inlineStr">
        <is>
          <t>Article 9</t>
        </is>
      </c>
      <c r="B156" s="4" t="inlineStr">
        <is>
          <t>DE</t>
        </is>
      </c>
      <c r="C156" s="4" t="inlineStr">
        <is>
          <t>(f) Men in quartile pay band 1 (lowest)</t>
        </is>
      </c>
      <c r="D156" s="50" t="n">
        <v>0.4569892473118279</v>
      </c>
      <c r="E156" s="51">
        <f>'Article 9'!E21</f>
        <v/>
      </c>
      <c r="F156" s="49">
        <f>IF(AND(ISNUMBER(D156),ISNUMBER(E156)),E156-D156,"")</f>
        <v/>
      </c>
      <c r="G156" s="4">
        <f>IF(AND(D156="",E156=""),"Yes",IF(AND(ISNUMBER(D156),ISNUMBER(E156)),IF(ABS(E156-D156)&lt;=1E-9*MAX(1,ABS(D156)),"Yes","No"),IF(D156=E156,"Yes","No")))</f>
        <v/>
      </c>
    </row>
    <row r="157">
      <c r="A157" s="4" t="inlineStr">
        <is>
          <t>Article 9</t>
        </is>
      </c>
      <c r="B157" s="4" t="inlineStr">
        <is>
          <t>ES</t>
        </is>
      </c>
      <c r="C157" s="4" t="inlineStr">
        <is>
          <t>(f) Men in quartile pay band 1 (lowest)</t>
        </is>
      </c>
      <c r="D157" s="50" t="n">
        <v>0.3387096774193548</v>
      </c>
      <c r="E157" s="51">
        <f>'Article 9'!F21</f>
        <v/>
      </c>
      <c r="F157" s="49">
        <f>IF(AND(ISNUMBER(D157),ISNUMBER(E157)),E157-D157,"")</f>
        <v/>
      </c>
      <c r="G157" s="4">
        <f>IF(AND(D157="",E157=""),"Yes",IF(AND(ISNUMBER(D157),ISNUMBER(E157)),IF(ABS(E157-D157)&lt;=1E-9*MAX(1,ABS(D157)),"Yes","No"),IF(D157=E157,"Yes","No")))</f>
        <v/>
      </c>
    </row>
    <row r="158">
      <c r="A158" s="4" t="inlineStr">
        <is>
          <t>Article 9</t>
        </is>
      </c>
      <c r="B158" s="4" t="inlineStr">
        <is>
          <t>Group</t>
        </is>
      </c>
      <c r="C158" s="4" t="inlineStr">
        <is>
          <t>(f) Men in quartile pay band 1 (lowest)</t>
        </is>
      </c>
      <c r="D158" s="50" t="n">
        <v>0.3986095017381228</v>
      </c>
      <c r="E158" s="51">
        <f>'Article 9'!G21</f>
        <v/>
      </c>
      <c r="F158" s="49">
        <f>IF(AND(ISNUMBER(D158),ISNUMBER(E158)),E158-D158,"")</f>
        <v/>
      </c>
      <c r="G158" s="4">
        <f>IF(AND(D158="",E158=""),"Yes",IF(AND(ISNUMBER(D158),ISNUMBER(E158)),IF(ABS(E158-D158)&lt;=1E-9*MAX(1,ABS(D158)),"Yes","No"),IF(D158=E158,"Yes","No")))</f>
        <v/>
      </c>
    </row>
    <row r="159">
      <c r="A159" s="4" t="inlineStr">
        <is>
          <t>Article 9</t>
        </is>
      </c>
      <c r="B159" s="4" t="inlineStr">
        <is>
          <t>IT</t>
        </is>
      </c>
      <c r="C159" s="4" t="inlineStr">
        <is>
          <t>(f) Men in quartile pay band 2</t>
        </is>
      </c>
      <c r="D159" s="50" t="n">
        <v>0.4828897338403042</v>
      </c>
      <c r="E159" s="51">
        <f>'Article 9'!C22</f>
        <v/>
      </c>
      <c r="F159" s="49">
        <f>IF(AND(ISNUMBER(D159),ISNUMBER(E159)),E159-D159,"")</f>
        <v/>
      </c>
      <c r="G159" s="4">
        <f>IF(AND(D159="",E159=""),"Yes",IF(AND(ISNUMBER(D159),ISNUMBER(E159)),IF(ABS(E159-D159)&lt;=1E-9*MAX(1,ABS(D159)),"Yes","No"),IF(D159=E159,"Yes","No")))</f>
        <v/>
      </c>
    </row>
    <row r="160">
      <c r="A160" s="4" t="inlineStr">
        <is>
          <t>Article 9</t>
        </is>
      </c>
      <c r="B160" s="4" t="inlineStr">
        <is>
          <t>PL</t>
        </is>
      </c>
      <c r="C160" s="4" t="inlineStr">
        <is>
          <t>(f) Men in quartile pay band 2</t>
        </is>
      </c>
      <c r="D160" s="50" t="n">
        <v>0.4705882352941176</v>
      </c>
      <c r="E160" s="51">
        <f>'Article 9'!D22</f>
        <v/>
      </c>
      <c r="F160" s="49">
        <f>IF(AND(ISNUMBER(D160),ISNUMBER(E160)),E160-D160,"")</f>
        <v/>
      </c>
      <c r="G160" s="4">
        <f>IF(AND(D160="",E160=""),"Yes",IF(AND(ISNUMBER(D160),ISNUMBER(E160)),IF(ABS(E160-D160)&lt;=1E-9*MAX(1,ABS(D160)),"Yes","No"),IF(D160=E160,"Yes","No")))</f>
        <v/>
      </c>
    </row>
    <row r="161">
      <c r="A161" s="4" t="inlineStr">
        <is>
          <t>Article 9</t>
        </is>
      </c>
      <c r="B161" s="4" t="inlineStr">
        <is>
          <t>DE</t>
        </is>
      </c>
      <c r="C161" s="4" t="inlineStr">
        <is>
          <t>(f) Men in quartile pay band 2</t>
        </is>
      </c>
      <c r="D161" s="50" t="n">
        <v>0.4648648648648649</v>
      </c>
      <c r="E161" s="51">
        <f>'Article 9'!E22</f>
        <v/>
      </c>
      <c r="F161" s="49">
        <f>IF(AND(ISNUMBER(D161),ISNUMBER(E161)),E161-D161,"")</f>
        <v/>
      </c>
      <c r="G161" s="4">
        <f>IF(AND(D161="",E161=""),"Yes",IF(AND(ISNUMBER(D161),ISNUMBER(E161)),IF(ABS(E161-D161)&lt;=1E-9*MAX(1,ABS(D161)),"Yes","No"),IF(D161=E161,"Yes","No")))</f>
        <v/>
      </c>
    </row>
    <row r="162">
      <c r="A162" s="4" t="inlineStr">
        <is>
          <t>Article 9</t>
        </is>
      </c>
      <c r="B162" s="4" t="inlineStr">
        <is>
          <t>ES</t>
        </is>
      </c>
      <c r="C162" s="4" t="inlineStr">
        <is>
          <t>(f) Men in quartile pay band 2</t>
        </is>
      </c>
      <c r="D162" s="50" t="n">
        <v>0.4552845528455284</v>
      </c>
      <c r="E162" s="51">
        <f>'Article 9'!F22</f>
        <v/>
      </c>
      <c r="F162" s="49">
        <f>IF(AND(ISNUMBER(D162),ISNUMBER(E162)),E162-D162,"")</f>
        <v/>
      </c>
      <c r="G162" s="4">
        <f>IF(AND(D162="",E162=""),"Yes",IF(AND(ISNUMBER(D162),ISNUMBER(E162)),IF(ABS(E162-D162)&lt;=1E-9*MAX(1,ABS(D162)),"Yes","No"),IF(D162=E162,"Yes","No")))</f>
        <v/>
      </c>
    </row>
    <row r="163">
      <c r="A163" s="4" t="inlineStr">
        <is>
          <t>Article 9</t>
        </is>
      </c>
      <c r="B163" s="4" t="inlineStr">
        <is>
          <t>Group</t>
        </is>
      </c>
      <c r="C163" s="4" t="inlineStr">
        <is>
          <t>(f) Men in quartile pay band 2</t>
        </is>
      </c>
      <c r="D163" s="50" t="n">
        <v>0.4709302325581395</v>
      </c>
      <c r="E163" s="51">
        <f>'Article 9'!G22</f>
        <v/>
      </c>
      <c r="F163" s="49">
        <f>IF(AND(ISNUMBER(D163),ISNUMBER(E163)),E163-D163,"")</f>
        <v/>
      </c>
      <c r="G163" s="4">
        <f>IF(AND(D163="",E163=""),"Yes",IF(AND(ISNUMBER(D163),ISNUMBER(E163)),IF(ABS(E163-D163)&lt;=1E-9*MAX(1,ABS(D163)),"Yes","No"),IF(D163=E163,"Yes","No")))</f>
        <v/>
      </c>
    </row>
    <row r="164">
      <c r="A164" s="4" t="inlineStr">
        <is>
          <t>Article 9</t>
        </is>
      </c>
      <c r="B164" s="4" t="inlineStr">
        <is>
          <t>IT</t>
        </is>
      </c>
      <c r="C164" s="4" t="inlineStr">
        <is>
          <t>(f) Men in quartile pay band 3</t>
        </is>
      </c>
      <c r="D164" s="50" t="n">
        <v>0.4752851711026616</v>
      </c>
      <c r="E164" s="51">
        <f>'Article 9'!C23</f>
        <v/>
      </c>
      <c r="F164" s="49">
        <f>IF(AND(ISNUMBER(D164),ISNUMBER(E164)),E164-D164,"")</f>
        <v/>
      </c>
      <c r="G164" s="4">
        <f>IF(AND(D164="",E164=""),"Yes",IF(AND(ISNUMBER(D164),ISNUMBER(E164)),IF(ABS(E164-D164)&lt;=1E-9*MAX(1,ABS(D164)),"Yes","No"),IF(D164=E164,"Yes","No")))</f>
        <v/>
      </c>
    </row>
    <row r="165">
      <c r="A165" s="4" t="inlineStr">
        <is>
          <t>Article 9</t>
        </is>
      </c>
      <c r="B165" s="4" t="inlineStr">
        <is>
          <t>PL</t>
        </is>
      </c>
      <c r="C165" s="4" t="inlineStr">
        <is>
          <t>(f) Men in quartile pay band 3</t>
        </is>
      </c>
      <c r="D165" s="50" t="n">
        <v>0.4775086505190311</v>
      </c>
      <c r="E165" s="51">
        <f>'Article 9'!D23</f>
        <v/>
      </c>
      <c r="F165" s="49">
        <f>IF(AND(ISNUMBER(D165),ISNUMBER(E165)),E165-D165,"")</f>
        <v/>
      </c>
      <c r="G165" s="4">
        <f>IF(AND(D165="",E165=""),"Yes",IF(AND(ISNUMBER(D165),ISNUMBER(E165)),IF(ABS(E165-D165)&lt;=1E-9*MAX(1,ABS(D165)),"Yes","No"),IF(D165=E165,"Yes","No")))</f>
        <v/>
      </c>
    </row>
    <row r="166">
      <c r="A166" s="4" t="inlineStr">
        <is>
          <t>Article 9</t>
        </is>
      </c>
      <c r="B166" s="4" t="inlineStr">
        <is>
          <t>DE</t>
        </is>
      </c>
      <c r="C166" s="4" t="inlineStr">
        <is>
          <t>(f) Men in quartile pay band 3</t>
        </is>
      </c>
      <c r="D166" s="50" t="n">
        <v>0.4918918918918919</v>
      </c>
      <c r="E166" s="51">
        <f>'Article 9'!E23</f>
        <v/>
      </c>
      <c r="F166" s="49">
        <f>IF(AND(ISNUMBER(D166),ISNUMBER(E166)),E166-D166,"")</f>
        <v/>
      </c>
      <c r="G166" s="4">
        <f>IF(AND(D166="",E166=""),"Yes",IF(AND(ISNUMBER(D166),ISNUMBER(E166)),IF(ABS(E166-D166)&lt;=1E-9*MAX(1,ABS(D166)),"Yes","No"),IF(D166=E166,"Yes","No")))</f>
        <v/>
      </c>
    </row>
    <row r="167">
      <c r="A167" s="4" t="inlineStr">
        <is>
          <t>Article 9</t>
        </is>
      </c>
      <c r="B167" s="4" t="inlineStr">
        <is>
          <t>ES</t>
        </is>
      </c>
      <c r="C167" s="4" t="inlineStr">
        <is>
          <t>(f) Men in quartile pay band 3</t>
        </is>
      </c>
      <c r="D167" s="50" t="n">
        <v>0.4552845528455284</v>
      </c>
      <c r="E167" s="51">
        <f>'Article 9'!F23</f>
        <v/>
      </c>
      <c r="F167" s="49">
        <f>IF(AND(ISNUMBER(D167),ISNUMBER(E167)),E167-D167,"")</f>
        <v/>
      </c>
      <c r="G167" s="4">
        <f>IF(AND(D167="",E167=""),"Yes",IF(AND(ISNUMBER(D167),ISNUMBER(E167)),IF(ABS(E167-D167)&lt;=1E-9*MAX(1,ABS(D167)),"Yes","No"),IF(D167=E167,"Yes","No")))</f>
        <v/>
      </c>
    </row>
    <row r="168">
      <c r="A168" s="4" t="inlineStr">
        <is>
          <t>Article 9</t>
        </is>
      </c>
      <c r="B168" s="4" t="inlineStr">
        <is>
          <t>Group</t>
        </is>
      </c>
      <c r="C168" s="4" t="inlineStr">
        <is>
          <t>(f) Men in quartile pay band 3</t>
        </is>
      </c>
      <c r="D168" s="50" t="n">
        <v>0.4767441860465116</v>
      </c>
      <c r="E168" s="51">
        <f>'Article 9'!G23</f>
        <v/>
      </c>
      <c r="F168" s="49">
        <f>IF(AND(ISNUMBER(D168),ISNUMBER(E168)),E168-D168,"")</f>
        <v/>
      </c>
      <c r="G168" s="4">
        <f>IF(AND(D168="",E168=""),"Yes",IF(AND(ISNUMBER(D168),ISNUMBER(E168)),IF(ABS(E168-D168)&lt;=1E-9*MAX(1,ABS(D168)),"Yes","No"),IF(D168=E168,"Yes","No")))</f>
        <v/>
      </c>
    </row>
    <row r="169">
      <c r="A169" s="4" t="inlineStr">
        <is>
          <t>Article 9</t>
        </is>
      </c>
      <c r="B169" s="4" t="inlineStr">
        <is>
          <t>IT</t>
        </is>
      </c>
      <c r="C169" s="4" t="inlineStr">
        <is>
          <t>(f) Men in quartile pay band 4 (highest)</t>
        </is>
      </c>
      <c r="D169" s="50" t="n">
        <v>0.6844106463878327</v>
      </c>
      <c r="E169" s="51">
        <f>'Article 9'!C24</f>
        <v/>
      </c>
      <c r="F169" s="49">
        <f>IF(AND(ISNUMBER(D169),ISNUMBER(E169)),E169-D169,"")</f>
        <v/>
      </c>
      <c r="G169" s="4">
        <f>IF(AND(D169="",E169=""),"Yes",IF(AND(ISNUMBER(D169),ISNUMBER(E169)),IF(ABS(E169-D169)&lt;=1E-9*MAX(1,ABS(D169)),"Yes","No"),IF(D169=E169,"Yes","No")))</f>
        <v/>
      </c>
    </row>
    <row r="170">
      <c r="A170" s="4" t="inlineStr">
        <is>
          <t>Article 9</t>
        </is>
      </c>
      <c r="B170" s="4" t="inlineStr">
        <is>
          <t>PL</t>
        </is>
      </c>
      <c r="C170" s="4" t="inlineStr">
        <is>
          <t>(f) Men in quartile pay band 4 (highest)</t>
        </is>
      </c>
      <c r="D170" s="50" t="n">
        <v>0.6401384083044983</v>
      </c>
      <c r="E170" s="51">
        <f>'Article 9'!D24</f>
        <v/>
      </c>
      <c r="F170" s="49">
        <f>IF(AND(ISNUMBER(D170),ISNUMBER(E170)),E170-D170,"")</f>
        <v/>
      </c>
      <c r="G170" s="4">
        <f>IF(AND(D170="",E170=""),"Yes",IF(AND(ISNUMBER(D170),ISNUMBER(E170)),IF(ABS(E170-D170)&lt;=1E-9*MAX(1,ABS(D170)),"Yes","No"),IF(D170=E170,"Yes","No")))</f>
        <v/>
      </c>
    </row>
    <row r="171">
      <c r="A171" s="4" t="inlineStr">
        <is>
          <t>Article 9</t>
        </is>
      </c>
      <c r="B171" s="4" t="inlineStr">
        <is>
          <t>DE</t>
        </is>
      </c>
      <c r="C171" s="4" t="inlineStr">
        <is>
          <t>(f) Men in quartile pay band 4 (highest)</t>
        </is>
      </c>
      <c r="D171" s="50" t="n">
        <v>0.6270270270270271</v>
      </c>
      <c r="E171" s="51">
        <f>'Article 9'!E24</f>
        <v/>
      </c>
      <c r="F171" s="49">
        <f>IF(AND(ISNUMBER(D171),ISNUMBER(E171)),E171-D171,"")</f>
        <v/>
      </c>
      <c r="G171" s="4">
        <f>IF(AND(D171="",E171=""),"Yes",IF(AND(ISNUMBER(D171),ISNUMBER(E171)),IF(ABS(E171-D171)&lt;=1E-9*MAX(1,ABS(D171)),"Yes","No"),IF(D171=E171,"Yes","No")))</f>
        <v/>
      </c>
    </row>
    <row r="172">
      <c r="A172" s="4" t="inlineStr">
        <is>
          <t>Article 9</t>
        </is>
      </c>
      <c r="B172" s="4" t="inlineStr">
        <is>
          <t>ES</t>
        </is>
      </c>
      <c r="C172" s="4" t="inlineStr">
        <is>
          <t>(f) Men in quartile pay band 4 (highest)</t>
        </is>
      </c>
      <c r="D172" s="50" t="n">
        <v>0.6991869918699187</v>
      </c>
      <c r="E172" s="51">
        <f>'Article 9'!F24</f>
        <v/>
      </c>
      <c r="F172" s="49">
        <f>IF(AND(ISNUMBER(D172),ISNUMBER(E172)),E172-D172,"")</f>
        <v/>
      </c>
      <c r="G172" s="4">
        <f>IF(AND(D172="",E172=""),"Yes",IF(AND(ISNUMBER(D172),ISNUMBER(E172)),IF(ABS(E172-D172)&lt;=1E-9*MAX(1,ABS(D172)),"Yes","No"),IF(D172=E172,"Yes","No")))</f>
        <v/>
      </c>
    </row>
    <row r="173">
      <c r="A173" s="4" t="inlineStr">
        <is>
          <t>Article 9</t>
        </is>
      </c>
      <c r="B173" s="4" t="inlineStr">
        <is>
          <t>Group</t>
        </is>
      </c>
      <c r="C173" s="4" t="inlineStr">
        <is>
          <t>(f) Men in quartile pay band 4 (highest)</t>
        </is>
      </c>
      <c r="D173" s="50" t="n">
        <v>0.6593023255813953</v>
      </c>
      <c r="E173" s="51">
        <f>'Article 9'!G24</f>
        <v/>
      </c>
      <c r="F173" s="49">
        <f>IF(AND(ISNUMBER(D173),ISNUMBER(E173)),E173-D173,"")</f>
        <v/>
      </c>
      <c r="G173" s="4">
        <f>IF(AND(D173="",E173=""),"Yes",IF(AND(ISNUMBER(D173),ISNUMBER(E173)),IF(ABS(E173-D173)&lt;=1E-9*MAX(1,ABS(D173)),"Yes","No"),IF(D173=E173,"Yes","No")))</f>
        <v/>
      </c>
    </row>
    <row r="174">
      <c r="A174" s="4" t="inlineStr">
        <is>
          <t>Article 9</t>
        </is>
      </c>
      <c r="B174" s="4" t="inlineStr">
        <is>
          <t>IT</t>
        </is>
      </c>
      <c r="C174" s="4" t="inlineStr">
        <is>
          <t>Context: gap on base pay alone, mean hourly</t>
        </is>
      </c>
      <c r="D174" s="50" t="n">
        <v>0.174660440794789</v>
      </c>
      <c r="E174" s="51">
        <f>'Article 9'!C25</f>
        <v/>
      </c>
      <c r="F174" s="49">
        <f>IF(AND(ISNUMBER(D174),ISNUMBER(E174)),E174-D174,"")</f>
        <v/>
      </c>
      <c r="G174" s="4">
        <f>IF(AND(D174="",E174=""),"Yes",IF(AND(ISNUMBER(D174),ISNUMBER(E174)),IF(ABS(E174-D174)&lt;=1E-9*MAX(1,ABS(D174)),"Yes","No"),IF(D174=E174,"Yes","No")))</f>
        <v/>
      </c>
    </row>
    <row r="175">
      <c r="A175" s="4" t="inlineStr">
        <is>
          <t>Article 9</t>
        </is>
      </c>
      <c r="B175" s="4" t="inlineStr">
        <is>
          <t>PL</t>
        </is>
      </c>
      <c r="C175" s="4" t="inlineStr">
        <is>
          <t>Context: gap on base pay alone, mean hourly</t>
        </is>
      </c>
      <c r="D175" s="50" t="n">
        <v>0.1360012559547462</v>
      </c>
      <c r="E175" s="51">
        <f>'Article 9'!D25</f>
        <v/>
      </c>
      <c r="F175" s="49">
        <f>IF(AND(ISNUMBER(D175),ISNUMBER(E175)),E175-D175,"")</f>
        <v/>
      </c>
      <c r="G175" s="4">
        <f>IF(AND(D175="",E175=""),"Yes",IF(AND(ISNUMBER(D175),ISNUMBER(E175)),IF(ABS(E175-D175)&lt;=1E-9*MAX(1,ABS(D175)),"Yes","No"),IF(D175=E175,"Yes","No")))</f>
        <v/>
      </c>
    </row>
    <row r="176">
      <c r="A176" s="4" t="inlineStr">
        <is>
          <t>Article 9</t>
        </is>
      </c>
      <c r="B176" s="4" t="inlineStr">
        <is>
          <t>DE</t>
        </is>
      </c>
      <c r="C176" s="4" t="inlineStr">
        <is>
          <t>Context: gap on base pay alone, mean hourly</t>
        </is>
      </c>
      <c r="D176" s="50" t="n">
        <v>0.1259470964307774</v>
      </c>
      <c r="E176" s="51">
        <f>'Article 9'!E25</f>
        <v/>
      </c>
      <c r="F176" s="49">
        <f>IF(AND(ISNUMBER(D176),ISNUMBER(E176)),E176-D176,"")</f>
        <v/>
      </c>
      <c r="G176" s="4">
        <f>IF(AND(D176="",E176=""),"Yes",IF(AND(ISNUMBER(D176),ISNUMBER(E176)),IF(ABS(E176-D176)&lt;=1E-9*MAX(1,ABS(D176)),"Yes","No"),IF(D176=E176,"Yes","No")))</f>
        <v/>
      </c>
    </row>
    <row r="177">
      <c r="A177" s="4" t="inlineStr">
        <is>
          <t>Article 9</t>
        </is>
      </c>
      <c r="B177" s="4" t="inlineStr">
        <is>
          <t>ES</t>
        </is>
      </c>
      <c r="C177" s="4" t="inlineStr">
        <is>
          <t>Context: gap on base pay alone, mean hourly</t>
        </is>
      </c>
      <c r="D177" s="50" t="n">
        <v>0.1774701006735613</v>
      </c>
      <c r="E177" s="51">
        <f>'Article 9'!F25</f>
        <v/>
      </c>
      <c r="F177" s="49">
        <f>IF(AND(ISNUMBER(D177),ISNUMBER(E177)),E177-D177,"")</f>
        <v/>
      </c>
      <c r="G177" s="4">
        <f>IF(AND(D177="",E177=""),"Yes",IF(AND(ISNUMBER(D177),ISNUMBER(E177)),IF(ABS(E177-D177)&lt;=1E-9*MAX(1,ABS(D177)),"Yes","No"),IF(D177=E177,"Yes","No")))</f>
        <v/>
      </c>
    </row>
    <row r="178">
      <c r="A178" s="4" t="inlineStr">
        <is>
          <t>Article 9</t>
        </is>
      </c>
      <c r="B178" s="4" t="inlineStr">
        <is>
          <t>Group</t>
        </is>
      </c>
      <c r="C178" s="4" t="inlineStr">
        <is>
          <t>Context: gap on base pay alone, mean hourly</t>
        </is>
      </c>
      <c r="D178" s="50" t="n">
        <v>0.1537505370786422</v>
      </c>
      <c r="E178" s="51">
        <f>'Article 9'!G25</f>
        <v/>
      </c>
      <c r="F178" s="49">
        <f>IF(AND(ISNUMBER(D178),ISNUMBER(E178)),E178-D178,"")</f>
        <v/>
      </c>
      <c r="G178" s="4">
        <f>IF(AND(D178="",E178=""),"Yes",IF(AND(ISNUMBER(D178),ISNUMBER(E178)),IF(ABS(E178-D178)&lt;=1E-9*MAX(1,ABS(D178)),"Yes","No"),IF(D178=E178,"Yes","No")))</f>
        <v/>
      </c>
    </row>
    <row r="179">
      <c r="A179" s="4" t="inlineStr">
        <is>
          <t>Article 9 workings</t>
        </is>
      </c>
      <c r="B179" s="4" t="inlineStr">
        <is>
          <t>IT</t>
        </is>
      </c>
      <c r="C179" s="4" t="inlineStr">
        <is>
          <t>Workers in quartile pay band 1</t>
        </is>
      </c>
      <c r="D179" s="50" t="n">
        <v>264</v>
      </c>
      <c r="E179" s="51">
        <f>'Article 9'!C49</f>
        <v/>
      </c>
      <c r="F179" s="49">
        <f>IF(AND(ISNUMBER(D179),ISNUMBER(E179)),E179-D179,"")</f>
        <v/>
      </c>
      <c r="G179" s="4">
        <f>IF(AND(D179="",E179=""),"Yes",IF(AND(ISNUMBER(D179),ISNUMBER(E179)),IF(ABS(E179-D179)&lt;=1E-9*MAX(1,ABS(D179)),"Yes","No"),IF(D179=E179,"Yes","No")))</f>
        <v/>
      </c>
    </row>
    <row r="180">
      <c r="A180" s="4" t="inlineStr">
        <is>
          <t>Article 9 workings</t>
        </is>
      </c>
      <c r="B180" s="4" t="inlineStr">
        <is>
          <t>IT</t>
        </is>
      </c>
      <c r="C180" s="4" t="inlineStr">
        <is>
          <t>Workers in quartile pay band 2</t>
        </is>
      </c>
      <c r="D180" s="50" t="n">
        <v>263</v>
      </c>
      <c r="E180" s="51">
        <f>'Article 9'!C51</f>
        <v/>
      </c>
      <c r="F180" s="49">
        <f>IF(AND(ISNUMBER(D180),ISNUMBER(E180)),E180-D180,"")</f>
        <v/>
      </c>
      <c r="G180" s="4">
        <f>IF(AND(D180="",E180=""),"Yes",IF(AND(ISNUMBER(D180),ISNUMBER(E180)),IF(ABS(E180-D180)&lt;=1E-9*MAX(1,ABS(D180)),"Yes","No"),IF(D180=E180,"Yes","No")))</f>
        <v/>
      </c>
    </row>
    <row r="181">
      <c r="A181" s="4" t="inlineStr">
        <is>
          <t>Article 9 workings</t>
        </is>
      </c>
      <c r="B181" s="4" t="inlineStr">
        <is>
          <t>IT</t>
        </is>
      </c>
      <c r="C181" s="4" t="inlineStr">
        <is>
          <t>Workers in quartile pay band 3</t>
        </is>
      </c>
      <c r="D181" s="50" t="n">
        <v>263</v>
      </c>
      <c r="E181" s="51">
        <f>'Article 9'!C53</f>
        <v/>
      </c>
      <c r="F181" s="49">
        <f>IF(AND(ISNUMBER(D181),ISNUMBER(E181)),E181-D181,"")</f>
        <v/>
      </c>
      <c r="G181" s="4">
        <f>IF(AND(D181="",E181=""),"Yes",IF(AND(ISNUMBER(D181),ISNUMBER(E181)),IF(ABS(E181-D181)&lt;=1E-9*MAX(1,ABS(D181)),"Yes","No"),IF(D181=E181,"Yes","No")))</f>
        <v/>
      </c>
    </row>
    <row r="182">
      <c r="A182" s="4" t="inlineStr">
        <is>
          <t>Article 9 workings</t>
        </is>
      </c>
      <c r="B182" s="4" t="inlineStr">
        <is>
          <t>IT</t>
        </is>
      </c>
      <c r="C182" s="4" t="inlineStr">
        <is>
          <t>Workers in quartile pay band 4</t>
        </is>
      </c>
      <c r="D182" s="50" t="n">
        <v>263</v>
      </c>
      <c r="E182" s="51">
        <f>'Article 9'!C55</f>
        <v/>
      </c>
      <c r="F182" s="49">
        <f>IF(AND(ISNUMBER(D182),ISNUMBER(E182)),E182-D182,"")</f>
        <v/>
      </c>
      <c r="G182" s="4">
        <f>IF(AND(D182="",E182=""),"Yes",IF(AND(ISNUMBER(D182),ISNUMBER(E182)),IF(ABS(E182-D182)&lt;=1E-9*MAX(1,ABS(D182)),"Yes","No"),IF(D182=E182,"Yes","No")))</f>
        <v/>
      </c>
    </row>
    <row r="183">
      <c r="A183" s="4" t="inlineStr">
        <is>
          <t>Article 9 workings</t>
        </is>
      </c>
      <c r="B183" s="4" t="inlineStr">
        <is>
          <t>PL</t>
        </is>
      </c>
      <c r="C183" s="4" t="inlineStr">
        <is>
          <t>Workers in quartile pay band 1</t>
        </is>
      </c>
      <c r="D183" s="50" t="n">
        <v>289</v>
      </c>
      <c r="E183" s="51">
        <f>'Article 9'!D49</f>
        <v/>
      </c>
      <c r="F183" s="49">
        <f>IF(AND(ISNUMBER(D183),ISNUMBER(E183)),E183-D183,"")</f>
        <v/>
      </c>
      <c r="G183" s="4">
        <f>IF(AND(D183="",E183=""),"Yes",IF(AND(ISNUMBER(D183),ISNUMBER(E183)),IF(ABS(E183-D183)&lt;=1E-9*MAX(1,ABS(D183)),"Yes","No"),IF(D183=E183,"Yes","No")))</f>
        <v/>
      </c>
    </row>
    <row r="184">
      <c r="A184" s="4" t="inlineStr">
        <is>
          <t>Article 9 workings</t>
        </is>
      </c>
      <c r="B184" s="4" t="inlineStr">
        <is>
          <t>PL</t>
        </is>
      </c>
      <c r="C184" s="4" t="inlineStr">
        <is>
          <t>Workers in quartile pay band 2</t>
        </is>
      </c>
      <c r="D184" s="50" t="n">
        <v>289</v>
      </c>
      <c r="E184" s="51">
        <f>'Article 9'!D51</f>
        <v/>
      </c>
      <c r="F184" s="49">
        <f>IF(AND(ISNUMBER(D184),ISNUMBER(E184)),E184-D184,"")</f>
        <v/>
      </c>
      <c r="G184" s="4">
        <f>IF(AND(D184="",E184=""),"Yes",IF(AND(ISNUMBER(D184),ISNUMBER(E184)),IF(ABS(E184-D184)&lt;=1E-9*MAX(1,ABS(D184)),"Yes","No"),IF(D184=E184,"Yes","No")))</f>
        <v/>
      </c>
    </row>
    <row r="185">
      <c r="A185" s="4" t="inlineStr">
        <is>
          <t>Article 9 workings</t>
        </is>
      </c>
      <c r="B185" s="4" t="inlineStr">
        <is>
          <t>PL</t>
        </is>
      </c>
      <c r="C185" s="4" t="inlineStr">
        <is>
          <t>Workers in quartile pay band 3</t>
        </is>
      </c>
      <c r="D185" s="50" t="n">
        <v>289</v>
      </c>
      <c r="E185" s="51">
        <f>'Article 9'!D53</f>
        <v/>
      </c>
      <c r="F185" s="49">
        <f>IF(AND(ISNUMBER(D185),ISNUMBER(E185)),E185-D185,"")</f>
        <v/>
      </c>
      <c r="G185" s="4">
        <f>IF(AND(D185="",E185=""),"Yes",IF(AND(ISNUMBER(D185),ISNUMBER(E185)),IF(ABS(E185-D185)&lt;=1E-9*MAX(1,ABS(D185)),"Yes","No"),IF(D185=E185,"Yes","No")))</f>
        <v/>
      </c>
    </row>
    <row r="186">
      <c r="A186" s="4" t="inlineStr">
        <is>
          <t>Article 9 workings</t>
        </is>
      </c>
      <c r="B186" s="4" t="inlineStr">
        <is>
          <t>PL</t>
        </is>
      </c>
      <c r="C186" s="4" t="inlineStr">
        <is>
          <t>Workers in quartile pay band 4</t>
        </is>
      </c>
      <c r="D186" s="50" t="n">
        <v>289</v>
      </c>
      <c r="E186" s="51">
        <f>'Article 9'!D55</f>
        <v/>
      </c>
      <c r="F186" s="49">
        <f>IF(AND(ISNUMBER(D186),ISNUMBER(E186)),E186-D186,"")</f>
        <v/>
      </c>
      <c r="G186" s="4">
        <f>IF(AND(D186="",E186=""),"Yes",IF(AND(ISNUMBER(D186),ISNUMBER(E186)),IF(ABS(E186-D186)&lt;=1E-9*MAX(1,ABS(D186)),"Yes","No"),IF(D186=E186,"Yes","No")))</f>
        <v/>
      </c>
    </row>
    <row r="187">
      <c r="A187" s="4" t="inlineStr">
        <is>
          <t>Article 9 workings</t>
        </is>
      </c>
      <c r="B187" s="4" t="inlineStr">
        <is>
          <t>DE</t>
        </is>
      </c>
      <c r="C187" s="4" t="inlineStr">
        <is>
          <t>Workers in quartile pay band 1</t>
        </is>
      </c>
      <c r="D187" s="50" t="n">
        <v>186</v>
      </c>
      <c r="E187" s="51">
        <f>'Article 9'!E49</f>
        <v/>
      </c>
      <c r="F187" s="49">
        <f>IF(AND(ISNUMBER(D187),ISNUMBER(E187)),E187-D187,"")</f>
        <v/>
      </c>
      <c r="G187" s="4">
        <f>IF(AND(D187="",E187=""),"Yes",IF(AND(ISNUMBER(D187),ISNUMBER(E187)),IF(ABS(E187-D187)&lt;=1E-9*MAX(1,ABS(D187)),"Yes","No"),IF(D187=E187,"Yes","No")))</f>
        <v/>
      </c>
    </row>
    <row r="188">
      <c r="A188" s="4" t="inlineStr">
        <is>
          <t>Article 9 workings</t>
        </is>
      </c>
      <c r="B188" s="4" t="inlineStr">
        <is>
          <t>DE</t>
        </is>
      </c>
      <c r="C188" s="4" t="inlineStr">
        <is>
          <t>Workers in quartile pay band 2</t>
        </is>
      </c>
      <c r="D188" s="50" t="n">
        <v>185</v>
      </c>
      <c r="E188" s="51">
        <f>'Article 9'!E51</f>
        <v/>
      </c>
      <c r="F188" s="49">
        <f>IF(AND(ISNUMBER(D188),ISNUMBER(E188)),E188-D188,"")</f>
        <v/>
      </c>
      <c r="G188" s="4">
        <f>IF(AND(D188="",E188=""),"Yes",IF(AND(ISNUMBER(D188),ISNUMBER(E188)),IF(ABS(E188-D188)&lt;=1E-9*MAX(1,ABS(D188)),"Yes","No"),IF(D188=E188,"Yes","No")))</f>
        <v/>
      </c>
    </row>
    <row r="189">
      <c r="A189" s="4" t="inlineStr">
        <is>
          <t>Article 9 workings</t>
        </is>
      </c>
      <c r="B189" s="4" t="inlineStr">
        <is>
          <t>DE</t>
        </is>
      </c>
      <c r="C189" s="4" t="inlineStr">
        <is>
          <t>Workers in quartile pay band 3</t>
        </is>
      </c>
      <c r="D189" s="50" t="n">
        <v>185</v>
      </c>
      <c r="E189" s="51">
        <f>'Article 9'!E53</f>
        <v/>
      </c>
      <c r="F189" s="49">
        <f>IF(AND(ISNUMBER(D189),ISNUMBER(E189)),E189-D189,"")</f>
        <v/>
      </c>
      <c r="G189" s="4">
        <f>IF(AND(D189="",E189=""),"Yes",IF(AND(ISNUMBER(D189),ISNUMBER(E189)),IF(ABS(E189-D189)&lt;=1E-9*MAX(1,ABS(D189)),"Yes","No"),IF(D189=E189,"Yes","No")))</f>
        <v/>
      </c>
    </row>
    <row r="190">
      <c r="A190" s="4" t="inlineStr">
        <is>
          <t>Article 9 workings</t>
        </is>
      </c>
      <c r="B190" s="4" t="inlineStr">
        <is>
          <t>DE</t>
        </is>
      </c>
      <c r="C190" s="4" t="inlineStr">
        <is>
          <t>Workers in quartile pay band 4</t>
        </is>
      </c>
      <c r="D190" s="50" t="n">
        <v>185</v>
      </c>
      <c r="E190" s="51">
        <f>'Article 9'!E55</f>
        <v/>
      </c>
      <c r="F190" s="49">
        <f>IF(AND(ISNUMBER(D190),ISNUMBER(E190)),E190-D190,"")</f>
        <v/>
      </c>
      <c r="G190" s="4">
        <f>IF(AND(D190="",E190=""),"Yes",IF(AND(ISNUMBER(D190),ISNUMBER(E190)),IF(ABS(E190-D190)&lt;=1E-9*MAX(1,ABS(D190)),"Yes","No"),IF(D190=E190,"Yes","No")))</f>
        <v/>
      </c>
    </row>
    <row r="191">
      <c r="A191" s="4" t="inlineStr">
        <is>
          <t>Article 9 workings</t>
        </is>
      </c>
      <c r="B191" s="4" t="inlineStr">
        <is>
          <t>ES</t>
        </is>
      </c>
      <c r="C191" s="4" t="inlineStr">
        <is>
          <t>Workers in quartile pay band 1</t>
        </is>
      </c>
      <c r="D191" s="50" t="n">
        <v>124</v>
      </c>
      <c r="E191" s="51">
        <f>'Article 9'!F49</f>
        <v/>
      </c>
      <c r="F191" s="49">
        <f>IF(AND(ISNUMBER(D191),ISNUMBER(E191)),E191-D191,"")</f>
        <v/>
      </c>
      <c r="G191" s="4">
        <f>IF(AND(D191="",E191=""),"Yes",IF(AND(ISNUMBER(D191),ISNUMBER(E191)),IF(ABS(E191-D191)&lt;=1E-9*MAX(1,ABS(D191)),"Yes","No"),IF(D191=E191,"Yes","No")))</f>
        <v/>
      </c>
    </row>
    <row r="192">
      <c r="A192" s="4" t="inlineStr">
        <is>
          <t>Article 9 workings</t>
        </is>
      </c>
      <c r="B192" s="4" t="inlineStr">
        <is>
          <t>ES</t>
        </is>
      </c>
      <c r="C192" s="4" t="inlineStr">
        <is>
          <t>Workers in quartile pay band 2</t>
        </is>
      </c>
      <c r="D192" s="50" t="n">
        <v>123</v>
      </c>
      <c r="E192" s="51">
        <f>'Article 9'!F51</f>
        <v/>
      </c>
      <c r="F192" s="49">
        <f>IF(AND(ISNUMBER(D192),ISNUMBER(E192)),E192-D192,"")</f>
        <v/>
      </c>
      <c r="G192" s="4">
        <f>IF(AND(D192="",E192=""),"Yes",IF(AND(ISNUMBER(D192),ISNUMBER(E192)),IF(ABS(E192-D192)&lt;=1E-9*MAX(1,ABS(D192)),"Yes","No"),IF(D192=E192,"Yes","No")))</f>
        <v/>
      </c>
    </row>
    <row r="193">
      <c r="A193" s="4" t="inlineStr">
        <is>
          <t>Article 9 workings</t>
        </is>
      </c>
      <c r="B193" s="4" t="inlineStr">
        <is>
          <t>ES</t>
        </is>
      </c>
      <c r="C193" s="4" t="inlineStr">
        <is>
          <t>Workers in quartile pay band 3</t>
        </is>
      </c>
      <c r="D193" s="50" t="n">
        <v>123</v>
      </c>
      <c r="E193" s="51">
        <f>'Article 9'!F53</f>
        <v/>
      </c>
      <c r="F193" s="49">
        <f>IF(AND(ISNUMBER(D193),ISNUMBER(E193)),E193-D193,"")</f>
        <v/>
      </c>
      <c r="G193" s="4">
        <f>IF(AND(D193="",E193=""),"Yes",IF(AND(ISNUMBER(D193),ISNUMBER(E193)),IF(ABS(E193-D193)&lt;=1E-9*MAX(1,ABS(D193)),"Yes","No"),IF(D193=E193,"Yes","No")))</f>
        <v/>
      </c>
    </row>
    <row r="194">
      <c r="A194" s="4" t="inlineStr">
        <is>
          <t>Article 9 workings</t>
        </is>
      </c>
      <c r="B194" s="4" t="inlineStr">
        <is>
          <t>ES</t>
        </is>
      </c>
      <c r="C194" s="4" t="inlineStr">
        <is>
          <t>Workers in quartile pay band 4</t>
        </is>
      </c>
      <c r="D194" s="50" t="n">
        <v>123</v>
      </c>
      <c r="E194" s="51">
        <f>'Article 9'!F55</f>
        <v/>
      </c>
      <c r="F194" s="49">
        <f>IF(AND(ISNUMBER(D194),ISNUMBER(E194)),E194-D194,"")</f>
        <v/>
      </c>
      <c r="G194" s="4">
        <f>IF(AND(D194="",E194=""),"Yes",IF(AND(ISNUMBER(D194),ISNUMBER(E194)),IF(ABS(E194-D194)&lt;=1E-9*MAX(1,ABS(D194)),"Yes","No"),IF(D194=E194,"Yes","No")))</f>
        <v/>
      </c>
    </row>
    <row r="195">
      <c r="A195" s="4" t="inlineStr">
        <is>
          <t>Article 9 workings</t>
        </is>
      </c>
      <c r="B195" s="4" t="inlineStr">
        <is>
          <t>Group</t>
        </is>
      </c>
      <c r="C195" s="4" t="inlineStr">
        <is>
          <t>Workers in quartile pay band 1</t>
        </is>
      </c>
      <c r="D195" s="50" t="n">
        <v>863</v>
      </c>
      <c r="E195" s="51">
        <f>'Article 9'!G49</f>
        <v/>
      </c>
      <c r="F195" s="49">
        <f>IF(AND(ISNUMBER(D195),ISNUMBER(E195)),E195-D195,"")</f>
        <v/>
      </c>
      <c r="G195" s="4">
        <f>IF(AND(D195="",E195=""),"Yes",IF(AND(ISNUMBER(D195),ISNUMBER(E195)),IF(ABS(E195-D195)&lt;=1E-9*MAX(1,ABS(D195)),"Yes","No"),IF(D195=E195,"Yes","No")))</f>
        <v/>
      </c>
    </row>
    <row r="196">
      <c r="A196" s="4" t="inlineStr">
        <is>
          <t>Article 9 workings</t>
        </is>
      </c>
      <c r="B196" s="4" t="inlineStr">
        <is>
          <t>Group</t>
        </is>
      </c>
      <c r="C196" s="4" t="inlineStr">
        <is>
          <t>Workers in quartile pay band 2</t>
        </is>
      </c>
      <c r="D196" s="50" t="n">
        <v>860</v>
      </c>
      <c r="E196" s="51">
        <f>'Article 9'!G51</f>
        <v/>
      </c>
      <c r="F196" s="49">
        <f>IF(AND(ISNUMBER(D196),ISNUMBER(E196)),E196-D196,"")</f>
        <v/>
      </c>
      <c r="G196" s="4">
        <f>IF(AND(D196="",E196=""),"Yes",IF(AND(ISNUMBER(D196),ISNUMBER(E196)),IF(ABS(E196-D196)&lt;=1E-9*MAX(1,ABS(D196)),"Yes","No"),IF(D196=E196,"Yes","No")))</f>
        <v/>
      </c>
    </row>
    <row r="197">
      <c r="A197" s="4" t="inlineStr">
        <is>
          <t>Article 9 workings</t>
        </is>
      </c>
      <c r="B197" s="4" t="inlineStr">
        <is>
          <t>Group</t>
        </is>
      </c>
      <c r="C197" s="4" t="inlineStr">
        <is>
          <t>Workers in quartile pay band 3</t>
        </is>
      </c>
      <c r="D197" s="50" t="n">
        <v>860</v>
      </c>
      <c r="E197" s="51">
        <f>'Article 9'!G53</f>
        <v/>
      </c>
      <c r="F197" s="49">
        <f>IF(AND(ISNUMBER(D197),ISNUMBER(E197)),E197-D197,"")</f>
        <v/>
      </c>
      <c r="G197" s="4">
        <f>IF(AND(D197="",E197=""),"Yes",IF(AND(ISNUMBER(D197),ISNUMBER(E197)),IF(ABS(E197-D197)&lt;=1E-9*MAX(1,ABS(D197)),"Yes","No"),IF(D197=E197,"Yes","No")))</f>
        <v/>
      </c>
    </row>
    <row r="198">
      <c r="A198" s="4" t="inlineStr">
        <is>
          <t>Article 9 workings</t>
        </is>
      </c>
      <c r="B198" s="4" t="inlineStr">
        <is>
          <t>Group</t>
        </is>
      </c>
      <c r="C198" s="4" t="inlineStr">
        <is>
          <t>Workers in quartile pay band 4</t>
        </is>
      </c>
      <c r="D198" s="50" t="n">
        <v>860</v>
      </c>
      <c r="E198" s="51">
        <f>'Article 9'!G55</f>
        <v/>
      </c>
      <c r="F198" s="49">
        <f>IF(AND(ISNUMBER(D198),ISNUMBER(E198)),E198-D198,"")</f>
        <v/>
      </c>
      <c r="G198" s="4">
        <f>IF(AND(D198="",E198=""),"Yes",IF(AND(ISNUMBER(D198),ISNUMBER(E198)),IF(ABS(E198-D198)&lt;=1E-9*MAX(1,ABS(D198)),"Yes","No"),IF(D198=E198,"Yes","No")))</f>
        <v/>
      </c>
    </row>
    <row r="199">
      <c r="A199" s="4" t="inlineStr">
        <is>
          <t>Categories</t>
        </is>
      </c>
      <c r="B199" s="4" t="inlineStr">
        <is>
          <t>IT</t>
        </is>
      </c>
      <c r="C199" s="4" t="inlineStr">
        <is>
          <t>Cat A: women</t>
        </is>
      </c>
      <c r="D199" s="5" t="n">
        <v>72</v>
      </c>
      <c r="E199" s="6">
        <f>Categories!C5</f>
        <v/>
      </c>
      <c r="F199" s="49">
        <f>IF(AND(ISNUMBER(D199),ISNUMBER(E199)),E199-D199,"")</f>
        <v/>
      </c>
      <c r="G199" s="4">
        <f>IF(AND(D199="",E199=""),"Yes",IF(AND(ISNUMBER(D199),ISNUMBER(E199)),IF(ABS(E199-D199)&lt;=1E-9*MAX(1,ABS(D199)),"Yes","No"),IF(D199=E199,"Yes","No")))</f>
        <v/>
      </c>
    </row>
    <row r="200">
      <c r="A200" s="4" t="inlineStr">
        <is>
          <t>Categories</t>
        </is>
      </c>
      <c r="B200" s="4" t="inlineStr">
        <is>
          <t>IT</t>
        </is>
      </c>
      <c r="C200" s="4" t="inlineStr">
        <is>
          <t>Cat A: men</t>
        </is>
      </c>
      <c r="D200" s="5" t="n">
        <v>55</v>
      </c>
      <c r="E200" s="6">
        <f>Categories!D5</f>
        <v/>
      </c>
      <c r="F200" s="49">
        <f>IF(AND(ISNUMBER(D200),ISNUMBER(E200)),E200-D200,"")</f>
        <v/>
      </c>
      <c r="G200" s="4">
        <f>IF(AND(D200="",E200=""),"Yes",IF(AND(ISNUMBER(D200),ISNUMBER(E200)),IF(ABS(E200-D200)&lt;=1E-9*MAX(1,ABS(D200)),"Yes","No"),IF(D200=E200,"Yes","No")))</f>
        <v/>
      </c>
    </row>
    <row r="201">
      <c r="A201" s="4" t="inlineStr">
        <is>
          <t>Categories</t>
        </is>
      </c>
      <c r="B201" s="4" t="inlineStr">
        <is>
          <t>IT</t>
        </is>
      </c>
      <c r="C201" s="4" t="inlineStr">
        <is>
          <t>Cat A: gap base</t>
        </is>
      </c>
      <c r="D201" s="50" t="n">
        <v>0.06101700275572508</v>
      </c>
      <c r="E201" s="51">
        <f>Categories!G5</f>
        <v/>
      </c>
      <c r="F201" s="49">
        <f>IF(AND(ISNUMBER(D201),ISNUMBER(E201)),E201-D201,"")</f>
        <v/>
      </c>
      <c r="G201" s="4">
        <f>IF(AND(D201="",E201=""),"Yes",IF(AND(ISNUMBER(D201),ISNUMBER(E201)),IF(ABS(E201-D201)&lt;=1E-9*MAX(1,ABS(D201)),"Yes","No"),IF(D201=E201,"Yes","No")))</f>
        <v/>
      </c>
    </row>
    <row r="202">
      <c r="A202" s="4" t="inlineStr">
        <is>
          <t>Categories</t>
        </is>
      </c>
      <c r="B202" s="4" t="inlineStr">
        <is>
          <t>IT</t>
        </is>
      </c>
      <c r="C202" s="4" t="inlineStr">
        <is>
          <t>Cat A: gap components</t>
        </is>
      </c>
      <c r="D202" s="50" t="n">
        <v>-1.178120398686148</v>
      </c>
      <c r="E202" s="51">
        <f>Categories!J5</f>
        <v/>
      </c>
      <c r="F202" s="49">
        <f>IF(AND(ISNUMBER(D202),ISNUMBER(E202)),E202-D202,"")</f>
        <v/>
      </c>
      <c r="G202" s="4">
        <f>IF(AND(D202="",E202=""),"Yes",IF(AND(ISNUMBER(D202),ISNUMBER(E202)),IF(ABS(E202-D202)&lt;=1E-9*MAX(1,ABS(D202)),"Yes","No"),IF(D202=E202,"Yes","No")))</f>
        <v/>
      </c>
    </row>
    <row r="203">
      <c r="A203" s="4" t="inlineStr">
        <is>
          <t>Categories</t>
        </is>
      </c>
      <c r="B203" s="4" t="inlineStr">
        <is>
          <t>IT</t>
        </is>
      </c>
      <c r="C203" s="4" t="inlineStr">
        <is>
          <t>Cat A: gap hourly</t>
        </is>
      </c>
      <c r="D203" s="50" t="n">
        <v>0.04078013334658442</v>
      </c>
      <c r="E203" s="51">
        <f>Categories!M5</f>
        <v/>
      </c>
      <c r="F203" s="49">
        <f>IF(AND(ISNUMBER(D203),ISNUMBER(E203)),E203-D203,"")</f>
        <v/>
      </c>
      <c r="G203" s="4">
        <f>IF(AND(D203="",E203=""),"Yes",IF(AND(ISNUMBER(D203),ISNUMBER(E203)),IF(ABS(E203-D203)&lt;=1E-9*MAX(1,ABS(D203)),"Yes","No"),IF(D203=E203,"Yes","No")))</f>
        <v/>
      </c>
    </row>
    <row r="204">
      <c r="A204" s="4" t="inlineStr">
        <is>
          <t>Categories</t>
        </is>
      </c>
      <c r="B204" s="4" t="inlineStr">
        <is>
          <t>IT</t>
        </is>
      </c>
      <c r="C204" s="4" t="inlineStr">
        <is>
          <t>Cat A: gap annual</t>
        </is>
      </c>
      <c r="D204" s="50" t="n">
        <v>0.05432798076705</v>
      </c>
      <c r="E204" s="51">
        <f>Categories!P5</f>
        <v/>
      </c>
      <c r="F204" s="49">
        <f>IF(AND(ISNUMBER(D204),ISNUMBER(E204)),E204-D204,"")</f>
        <v/>
      </c>
      <c r="G204" s="4">
        <f>IF(AND(D204="",E204=""),"Yes",IF(AND(ISNUMBER(D204),ISNUMBER(E204)),IF(ABS(E204-D204)&lt;=1E-9*MAX(1,ABS(D204)),"Yes","No"),IF(D204=E204,"Yes","No")))</f>
        <v/>
      </c>
    </row>
    <row r="205">
      <c r="A205" s="4" t="inlineStr">
        <is>
          <t>Categories</t>
        </is>
      </c>
      <c r="B205" s="4" t="inlineStr">
        <is>
          <t>IT</t>
        </is>
      </c>
      <c r="C205" s="4" t="inlineStr">
        <is>
          <t>Cat A: status</t>
        </is>
      </c>
      <c r="D205" s="5" t="inlineStr">
        <is>
          <t>Justify or remedy</t>
        </is>
      </c>
      <c r="E205" s="6">
        <f>Categories!R5</f>
        <v/>
      </c>
      <c r="F205" s="49">
        <f>IF(AND(ISNUMBER(D205),ISNUMBER(E205)),E205-D205,"")</f>
        <v/>
      </c>
      <c r="G205" s="4">
        <f>IF(AND(D205="",E205=""),"Yes",IF(AND(ISNUMBER(D205),ISNUMBER(E205)),IF(ABS(E205-D205)&lt;=1E-9*MAX(1,ABS(D205)),"Yes","No"),IF(D205=E205,"Yes","No")))</f>
        <v/>
      </c>
    </row>
    <row r="206">
      <c r="A206" s="4" t="inlineStr">
        <is>
          <t>Categories</t>
        </is>
      </c>
      <c r="B206" s="4" t="inlineStr">
        <is>
          <t>IT</t>
        </is>
      </c>
      <c r="C206" s="4" t="inlineStr">
        <is>
          <t>Cat A: remedy cost</t>
        </is>
      </c>
      <c r="D206" s="50" t="n">
        <v>85245.80757575795</v>
      </c>
      <c r="E206" s="51">
        <f>Categories!V5</f>
        <v/>
      </c>
      <c r="F206" s="49">
        <f>IF(AND(ISNUMBER(D206),ISNUMBER(E206)),E206-D206,"")</f>
        <v/>
      </c>
      <c r="G206" s="4">
        <f>IF(AND(D206="",E206=""),"Yes",IF(AND(ISNUMBER(D206),ISNUMBER(E206)),IF(ABS(E206-D206)&lt;=1E-9*MAX(1,ABS(D206)),"Yes","No"),IF(D206=E206,"Yes","No")))</f>
        <v/>
      </c>
    </row>
    <row r="207">
      <c r="A207" s="4" t="inlineStr">
        <is>
          <t>Categories</t>
        </is>
      </c>
      <c r="B207" s="4" t="inlineStr">
        <is>
          <t>IT</t>
        </is>
      </c>
      <c r="C207" s="4" t="inlineStr">
        <is>
          <t>Cat A: small cell</t>
        </is>
      </c>
      <c r="D207" s="5" t="inlineStr">
        <is>
          <t>No</t>
        </is>
      </c>
      <c r="E207" s="6">
        <f>Categories!Q5</f>
        <v/>
      </c>
      <c r="F207" s="49">
        <f>IF(AND(ISNUMBER(D207),ISNUMBER(E207)),E207-D207,"")</f>
        <v/>
      </c>
      <c r="G207" s="4">
        <f>IF(AND(D207="",E207=""),"Yes",IF(AND(ISNUMBER(D207),ISNUMBER(E207)),IF(ABS(E207-D207)&lt;=1E-9*MAX(1,ABS(D207)),"Yes","No"),IF(D207=E207,"Yes","No")))</f>
        <v/>
      </c>
    </row>
    <row r="208">
      <c r="A208" s="4" t="inlineStr">
        <is>
          <t>Categories</t>
        </is>
      </c>
      <c r="B208" s="4" t="inlineStr">
        <is>
          <t>IT</t>
        </is>
      </c>
      <c r="C208" s="4" t="inlineStr">
        <is>
          <t>Cat B: women</t>
        </is>
      </c>
      <c r="D208" s="5" t="n">
        <v>147</v>
      </c>
      <c r="E208" s="6">
        <f>Categories!C6</f>
        <v/>
      </c>
      <c r="F208" s="49">
        <f>IF(AND(ISNUMBER(D208),ISNUMBER(E208)),E208-D208,"")</f>
        <v/>
      </c>
      <c r="G208" s="4">
        <f>IF(AND(D208="",E208=""),"Yes",IF(AND(ISNUMBER(D208),ISNUMBER(E208)),IF(ABS(E208-D208)&lt;=1E-9*MAX(1,ABS(D208)),"Yes","No"),IF(D208=E208,"Yes","No")))</f>
        <v/>
      </c>
    </row>
    <row r="209">
      <c r="A209" s="4" t="inlineStr">
        <is>
          <t>Categories</t>
        </is>
      </c>
      <c r="B209" s="4" t="inlineStr">
        <is>
          <t>IT</t>
        </is>
      </c>
      <c r="C209" s="4" t="inlineStr">
        <is>
          <t>Cat B: men</t>
        </is>
      </c>
      <c r="D209" s="5" t="n">
        <v>106</v>
      </c>
      <c r="E209" s="6">
        <f>Categories!D6</f>
        <v/>
      </c>
      <c r="F209" s="49">
        <f>IF(AND(ISNUMBER(D209),ISNUMBER(E209)),E209-D209,"")</f>
        <v/>
      </c>
      <c r="G209" s="4">
        <f>IF(AND(D209="",E209=""),"Yes",IF(AND(ISNUMBER(D209),ISNUMBER(E209)),IF(ABS(E209-D209)&lt;=1E-9*MAX(1,ABS(D209)),"Yes","No"),IF(D209=E209,"Yes","No")))</f>
        <v/>
      </c>
    </row>
    <row r="210">
      <c r="A210" s="4" t="inlineStr">
        <is>
          <t>Categories</t>
        </is>
      </c>
      <c r="B210" s="4" t="inlineStr">
        <is>
          <t>IT</t>
        </is>
      </c>
      <c r="C210" s="4" t="inlineStr">
        <is>
          <t>Cat B: gap base</t>
        </is>
      </c>
      <c r="D210" s="50" t="n">
        <v>0.07925316629111678</v>
      </c>
      <c r="E210" s="51">
        <f>Categories!G6</f>
        <v/>
      </c>
      <c r="F210" s="49">
        <f>IF(AND(ISNUMBER(D210),ISNUMBER(E210)),E210-D210,"")</f>
        <v/>
      </c>
      <c r="G210" s="4">
        <f>IF(AND(D210="",E210=""),"Yes",IF(AND(ISNUMBER(D210),ISNUMBER(E210)),IF(ABS(E210-D210)&lt;=1E-9*MAX(1,ABS(D210)),"Yes","No"),IF(D210=E210,"Yes","No")))</f>
        <v/>
      </c>
    </row>
    <row r="211">
      <c r="A211" s="4" t="inlineStr">
        <is>
          <t>Categories</t>
        </is>
      </c>
      <c r="B211" s="4" t="inlineStr">
        <is>
          <t>IT</t>
        </is>
      </c>
      <c r="C211" s="4" t="inlineStr">
        <is>
          <t>Cat B: gap components</t>
        </is>
      </c>
      <c r="D211" s="50" t="n">
        <v>-1.163265306122449</v>
      </c>
      <c r="E211" s="51">
        <f>Categories!J6</f>
        <v/>
      </c>
      <c r="F211" s="49">
        <f>IF(AND(ISNUMBER(D211),ISNUMBER(E211)),E211-D211,"")</f>
        <v/>
      </c>
      <c r="G211" s="4">
        <f>IF(AND(D211="",E211=""),"Yes",IF(AND(ISNUMBER(D211),ISNUMBER(E211)),IF(ABS(E211-D211)&lt;=1E-9*MAX(1,ABS(D211)),"Yes","No"),IF(D211=E211,"Yes","No")))</f>
        <v/>
      </c>
    </row>
    <row r="212">
      <c r="A212" s="4" t="inlineStr">
        <is>
          <t>Categories</t>
        </is>
      </c>
      <c r="B212" s="4" t="inlineStr">
        <is>
          <t>IT</t>
        </is>
      </c>
      <c r="C212" s="4" t="inlineStr">
        <is>
          <t>Cat B: gap hourly</t>
        </is>
      </c>
      <c r="D212" s="50" t="n">
        <v>0.07426115781878109</v>
      </c>
      <c r="E212" s="51">
        <f>Categories!M6</f>
        <v/>
      </c>
      <c r="F212" s="49">
        <f>IF(AND(ISNUMBER(D212),ISNUMBER(E212)),E212-D212,"")</f>
        <v/>
      </c>
      <c r="G212" s="4">
        <f>IF(AND(D212="",E212=""),"Yes",IF(AND(ISNUMBER(D212),ISNUMBER(E212)),IF(ABS(E212-D212)&lt;=1E-9*MAX(1,ABS(D212)),"Yes","No"),IF(D212=E212,"Yes","No")))</f>
        <v/>
      </c>
    </row>
    <row r="213">
      <c r="A213" s="4" t="inlineStr">
        <is>
          <t>Categories</t>
        </is>
      </c>
      <c r="B213" s="4" t="inlineStr">
        <is>
          <t>IT</t>
        </is>
      </c>
      <c r="C213" s="4" t="inlineStr">
        <is>
          <t>Cat B: gap annual</t>
        </is>
      </c>
      <c r="D213" s="50" t="n">
        <v>0.08400421940319998</v>
      </c>
      <c r="E213" s="51">
        <f>Categories!P6</f>
        <v/>
      </c>
      <c r="F213" s="49">
        <f>IF(AND(ISNUMBER(D213),ISNUMBER(E213)),E213-D213,"")</f>
        <v/>
      </c>
      <c r="G213" s="4">
        <f>IF(AND(D213="",E213=""),"Yes",IF(AND(ISNUMBER(D213),ISNUMBER(E213)),IF(ABS(E213-D213)&lt;=1E-9*MAX(1,ABS(D213)),"Yes","No"),IF(D213=E213,"Yes","No")))</f>
        <v/>
      </c>
    </row>
    <row r="214">
      <c r="A214" s="4" t="inlineStr">
        <is>
          <t>Categories</t>
        </is>
      </c>
      <c r="B214" s="4" t="inlineStr">
        <is>
          <t>IT</t>
        </is>
      </c>
      <c r="C214" s="4" t="inlineStr">
        <is>
          <t>Cat B: status</t>
        </is>
      </c>
      <c r="D214" s="5" t="inlineStr">
        <is>
          <t>Justify or remedy</t>
        </is>
      </c>
      <c r="E214" s="6">
        <f>Categories!R6</f>
        <v/>
      </c>
      <c r="F214" s="49">
        <f>IF(AND(ISNUMBER(D214),ISNUMBER(E214)),E214-D214,"")</f>
        <v/>
      </c>
      <c r="G214" s="4">
        <f>IF(AND(D214="",E214=""),"Yes",IF(AND(ISNUMBER(D214),ISNUMBER(E214)),IF(ABS(E214-D214)&lt;=1E-9*MAX(1,ABS(D214)),"Yes","No"),IF(D214=E214,"Yes","No")))</f>
        <v/>
      </c>
    </row>
    <row r="215">
      <c r="A215" s="4" t="inlineStr">
        <is>
          <t>Categories</t>
        </is>
      </c>
      <c r="B215" s="4" t="inlineStr">
        <is>
          <t>IT</t>
        </is>
      </c>
      <c r="C215" s="4" t="inlineStr">
        <is>
          <t>Cat B: remedy cost</t>
        </is>
      </c>
      <c r="D215" s="50" t="n">
        <v>331911.7160826593</v>
      </c>
      <c r="E215" s="51">
        <f>Categories!V6</f>
        <v/>
      </c>
      <c r="F215" s="49">
        <f>IF(AND(ISNUMBER(D215),ISNUMBER(E215)),E215-D215,"")</f>
        <v/>
      </c>
      <c r="G215" s="4">
        <f>IF(AND(D215="",E215=""),"Yes",IF(AND(ISNUMBER(D215),ISNUMBER(E215)),IF(ABS(E215-D215)&lt;=1E-9*MAX(1,ABS(D215)),"Yes","No"),IF(D215=E215,"Yes","No")))</f>
        <v/>
      </c>
    </row>
    <row r="216">
      <c r="A216" s="4" t="inlineStr">
        <is>
          <t>Categories</t>
        </is>
      </c>
      <c r="B216" s="4" t="inlineStr">
        <is>
          <t>IT</t>
        </is>
      </c>
      <c r="C216" s="4" t="inlineStr">
        <is>
          <t>Cat B: small cell</t>
        </is>
      </c>
      <c r="D216" s="5" t="inlineStr">
        <is>
          <t>No</t>
        </is>
      </c>
      <c r="E216" s="6">
        <f>Categories!Q6</f>
        <v/>
      </c>
      <c r="F216" s="49">
        <f>IF(AND(ISNUMBER(D216),ISNUMBER(E216)),E216-D216,"")</f>
        <v/>
      </c>
      <c r="G216" s="4">
        <f>IF(AND(D216="",E216=""),"Yes",IF(AND(ISNUMBER(D216),ISNUMBER(E216)),IF(ABS(E216-D216)&lt;=1E-9*MAX(1,ABS(D216)),"Yes","No"),IF(D216=E216,"Yes","No")))</f>
        <v/>
      </c>
    </row>
    <row r="217">
      <c r="A217" s="4" t="inlineStr">
        <is>
          <t>Categories</t>
        </is>
      </c>
      <c r="B217" s="4" t="inlineStr">
        <is>
          <t>IT</t>
        </is>
      </c>
      <c r="C217" s="4" t="inlineStr">
        <is>
          <t>Cat C: women</t>
        </is>
      </c>
      <c r="D217" s="5" t="n">
        <v>108</v>
      </c>
      <c r="E217" s="6">
        <f>Categories!C7</f>
        <v/>
      </c>
      <c r="F217" s="49">
        <f>IF(AND(ISNUMBER(D217),ISNUMBER(E217)),E217-D217,"")</f>
        <v/>
      </c>
      <c r="G217" s="4">
        <f>IF(AND(D217="",E217=""),"Yes",IF(AND(ISNUMBER(D217),ISNUMBER(E217)),IF(ABS(E217-D217)&lt;=1E-9*MAX(1,ABS(D217)),"Yes","No"),IF(D217=E217,"Yes","No")))</f>
        <v/>
      </c>
    </row>
    <row r="218">
      <c r="A218" s="4" t="inlineStr">
        <is>
          <t>Categories</t>
        </is>
      </c>
      <c r="B218" s="4" t="inlineStr">
        <is>
          <t>IT</t>
        </is>
      </c>
      <c r="C218" s="4" t="inlineStr">
        <is>
          <t>Cat C: men</t>
        </is>
      </c>
      <c r="D218" s="5" t="n">
        <v>93</v>
      </c>
      <c r="E218" s="6">
        <f>Categories!D7</f>
        <v/>
      </c>
      <c r="F218" s="49">
        <f>IF(AND(ISNUMBER(D218),ISNUMBER(E218)),E218-D218,"")</f>
        <v/>
      </c>
      <c r="G218" s="4">
        <f>IF(AND(D218="",E218=""),"Yes",IF(AND(ISNUMBER(D218),ISNUMBER(E218)),IF(ABS(E218-D218)&lt;=1E-9*MAX(1,ABS(D218)),"Yes","No"),IF(D218=E218,"Yes","No")))</f>
        <v/>
      </c>
    </row>
    <row r="219">
      <c r="A219" s="4" t="inlineStr">
        <is>
          <t>Categories</t>
        </is>
      </c>
      <c r="B219" s="4" t="inlineStr">
        <is>
          <t>IT</t>
        </is>
      </c>
      <c r="C219" s="4" t="inlineStr">
        <is>
          <t>Cat C: gap base</t>
        </is>
      </c>
      <c r="D219" s="50" t="n">
        <v>0.02328824865144188</v>
      </c>
      <c r="E219" s="51">
        <f>Categories!G7</f>
        <v/>
      </c>
      <c r="F219" s="49">
        <f>IF(AND(ISNUMBER(D219),ISNUMBER(E219)),E219-D219,"")</f>
        <v/>
      </c>
      <c r="G219" s="4">
        <f>IF(AND(D219="",E219=""),"Yes",IF(AND(ISNUMBER(D219),ISNUMBER(E219)),IF(ABS(E219-D219)&lt;=1E-9*MAX(1,ABS(D219)),"Yes","No"),IF(D219=E219,"Yes","No")))</f>
        <v/>
      </c>
    </row>
    <row r="220">
      <c r="A220" s="4" t="inlineStr">
        <is>
          <t>Categories</t>
        </is>
      </c>
      <c r="B220" s="4" t="inlineStr">
        <is>
          <t>IT</t>
        </is>
      </c>
      <c r="C220" s="4" t="inlineStr">
        <is>
          <t>Cat C: gap components</t>
        </is>
      </c>
      <c r="D220" s="50" t="n">
        <v>0.2177217624458283</v>
      </c>
      <c r="E220" s="51">
        <f>Categories!J7</f>
        <v/>
      </c>
      <c r="F220" s="49">
        <f>IF(AND(ISNUMBER(D220),ISNUMBER(E220)),E220-D220,"")</f>
        <v/>
      </c>
      <c r="G220" s="4">
        <f>IF(AND(D220="",E220=""),"Yes",IF(AND(ISNUMBER(D220),ISNUMBER(E220)),IF(ABS(E220-D220)&lt;=1E-9*MAX(1,ABS(D220)),"Yes","No"),IF(D220=E220,"Yes","No")))</f>
        <v/>
      </c>
    </row>
    <row r="221">
      <c r="A221" s="4" t="inlineStr">
        <is>
          <t>Categories</t>
        </is>
      </c>
      <c r="B221" s="4" t="inlineStr">
        <is>
          <t>IT</t>
        </is>
      </c>
      <c r="C221" s="4" t="inlineStr">
        <is>
          <t>Cat C: gap hourly</t>
        </is>
      </c>
      <c r="D221" s="50" t="n">
        <v>0.03124530763472733</v>
      </c>
      <c r="E221" s="51">
        <f>Categories!M7</f>
        <v/>
      </c>
      <c r="F221" s="49">
        <f>IF(AND(ISNUMBER(D221),ISNUMBER(E221)),E221-D221,"")</f>
        <v/>
      </c>
      <c r="G221" s="4">
        <f>IF(AND(D221="",E221=""),"Yes",IF(AND(ISNUMBER(D221),ISNUMBER(E221)),IF(ABS(E221-D221)&lt;=1E-9*MAX(1,ABS(D221)),"Yes","No"),IF(D221=E221,"Yes","No")))</f>
        <v/>
      </c>
    </row>
    <row r="222">
      <c r="A222" s="4" t="inlineStr">
        <is>
          <t>Categories</t>
        </is>
      </c>
      <c r="B222" s="4" t="inlineStr">
        <is>
          <t>IT</t>
        </is>
      </c>
      <c r="C222" s="4" t="inlineStr">
        <is>
          <t>Cat C: gap annual</t>
        </is>
      </c>
      <c r="D222" s="50" t="n">
        <v>0.0349680592102333</v>
      </c>
      <c r="E222" s="51">
        <f>Categories!P7</f>
        <v/>
      </c>
      <c r="F222" s="49">
        <f>IF(AND(ISNUMBER(D222),ISNUMBER(E222)),E222-D222,"")</f>
        <v/>
      </c>
      <c r="G222" s="4">
        <f>IF(AND(D222="",E222=""),"Yes",IF(AND(ISNUMBER(D222),ISNUMBER(E222)),IF(ABS(E222-D222)&lt;=1E-9*MAX(1,ABS(D222)),"Yes","No"),IF(D222=E222,"Yes","No")))</f>
        <v/>
      </c>
    </row>
    <row r="223">
      <c r="A223" s="4" t="inlineStr">
        <is>
          <t>Categories</t>
        </is>
      </c>
      <c r="B223" s="4" t="inlineStr">
        <is>
          <t>IT</t>
        </is>
      </c>
      <c r="C223" s="4" t="inlineStr">
        <is>
          <t>Cat C: status</t>
        </is>
      </c>
      <c r="D223" s="5" t="inlineStr">
        <is>
          <t>Below 5%</t>
        </is>
      </c>
      <c r="E223" s="6">
        <f>Categories!R7</f>
        <v/>
      </c>
      <c r="F223" s="49">
        <f>IF(AND(ISNUMBER(D223),ISNUMBER(E223)),E223-D223,"")</f>
        <v/>
      </c>
      <c r="G223" s="4">
        <f>IF(AND(D223="",E223=""),"Yes",IF(AND(ISNUMBER(D223),ISNUMBER(E223)),IF(ABS(E223-D223)&lt;=1E-9*MAX(1,ABS(D223)),"Yes","No"),IF(D223=E223,"Yes","No")))</f>
        <v/>
      </c>
    </row>
    <row r="224">
      <c r="A224" s="4" t="inlineStr">
        <is>
          <t>Categories</t>
        </is>
      </c>
      <c r="B224" s="4" t="inlineStr">
        <is>
          <t>IT</t>
        </is>
      </c>
      <c r="C224" s="4" t="inlineStr">
        <is>
          <t>Cat C: remedy cost</t>
        </is>
      </c>
      <c r="D224" s="50" t="n">
        <v>0</v>
      </c>
      <c r="E224" s="51">
        <f>Categories!V7</f>
        <v/>
      </c>
      <c r="F224" s="49">
        <f>IF(AND(ISNUMBER(D224),ISNUMBER(E224)),E224-D224,"")</f>
        <v/>
      </c>
      <c r="G224" s="4">
        <f>IF(AND(D224="",E224=""),"Yes",IF(AND(ISNUMBER(D224),ISNUMBER(E224)),IF(ABS(E224-D224)&lt;=1E-9*MAX(1,ABS(D224)),"Yes","No"),IF(D224=E224,"Yes","No")))</f>
        <v/>
      </c>
    </row>
    <row r="225">
      <c r="A225" s="4" t="inlineStr">
        <is>
          <t>Categories</t>
        </is>
      </c>
      <c r="B225" s="4" t="inlineStr">
        <is>
          <t>IT</t>
        </is>
      </c>
      <c r="C225" s="4" t="inlineStr">
        <is>
          <t>Cat C: small cell</t>
        </is>
      </c>
      <c r="D225" s="5" t="inlineStr">
        <is>
          <t>No</t>
        </is>
      </c>
      <c r="E225" s="6">
        <f>Categories!Q7</f>
        <v/>
      </c>
      <c r="F225" s="49">
        <f>IF(AND(ISNUMBER(D225),ISNUMBER(E225)),E225-D225,"")</f>
        <v/>
      </c>
      <c r="G225" s="4">
        <f>IF(AND(D225="",E225=""),"Yes",IF(AND(ISNUMBER(D225),ISNUMBER(E225)),IF(ABS(E225-D225)&lt;=1E-9*MAX(1,ABS(D225)),"Yes","No"),IF(D225=E225,"Yes","No")))</f>
        <v/>
      </c>
    </row>
    <row r="226">
      <c r="A226" s="4" t="inlineStr">
        <is>
          <t>Categories</t>
        </is>
      </c>
      <c r="B226" s="4" t="inlineStr">
        <is>
          <t>IT</t>
        </is>
      </c>
      <c r="C226" s="4" t="inlineStr">
        <is>
          <t>Cat D: women</t>
        </is>
      </c>
      <c r="D226" s="5" t="n">
        <v>115</v>
      </c>
      <c r="E226" s="6">
        <f>Categories!C8</f>
        <v/>
      </c>
      <c r="F226" s="49">
        <f>IF(AND(ISNUMBER(D226),ISNUMBER(E226)),E226-D226,"")</f>
        <v/>
      </c>
      <c r="G226" s="4">
        <f>IF(AND(D226="",E226=""),"Yes",IF(AND(ISNUMBER(D226),ISNUMBER(E226)),IF(ABS(E226-D226)&lt;=1E-9*MAX(1,ABS(D226)),"Yes","No"),IF(D226=E226,"Yes","No")))</f>
        <v/>
      </c>
    </row>
    <row r="227">
      <c r="A227" s="4" t="inlineStr">
        <is>
          <t>Categories</t>
        </is>
      </c>
      <c r="B227" s="4" t="inlineStr">
        <is>
          <t>IT</t>
        </is>
      </c>
      <c r="C227" s="4" t="inlineStr">
        <is>
          <t>Cat D: men</t>
        </is>
      </c>
      <c r="D227" s="5" t="n">
        <v>118</v>
      </c>
      <c r="E227" s="6">
        <f>Categories!D8</f>
        <v/>
      </c>
      <c r="F227" s="49">
        <f>IF(AND(ISNUMBER(D227),ISNUMBER(E227)),E227-D227,"")</f>
        <v/>
      </c>
      <c r="G227" s="4">
        <f>IF(AND(D227="",E227=""),"Yes",IF(AND(ISNUMBER(D227),ISNUMBER(E227)),IF(ABS(E227-D227)&lt;=1E-9*MAX(1,ABS(D227)),"Yes","No"),IF(D227=E227,"Yes","No")))</f>
        <v/>
      </c>
    </row>
    <row r="228">
      <c r="A228" s="4" t="inlineStr">
        <is>
          <t>Categories</t>
        </is>
      </c>
      <c r="B228" s="4" t="inlineStr">
        <is>
          <t>IT</t>
        </is>
      </c>
      <c r="C228" s="4" t="inlineStr">
        <is>
          <t>Cat D: gap base</t>
        </is>
      </c>
      <c r="D228" s="50" t="n">
        <v>0.03374548707071578</v>
      </c>
      <c r="E228" s="51">
        <f>Categories!G8</f>
        <v/>
      </c>
      <c r="F228" s="49">
        <f>IF(AND(ISNUMBER(D228),ISNUMBER(E228)),E228-D228,"")</f>
        <v/>
      </c>
      <c r="G228" s="4">
        <f>IF(AND(D228="",E228=""),"Yes",IF(AND(ISNUMBER(D228),ISNUMBER(E228)),IF(ABS(E228-D228)&lt;=1E-9*MAX(1,ABS(D228)),"Yes","No"),IF(D228=E228,"Yes","No")))</f>
        <v/>
      </c>
    </row>
    <row r="229">
      <c r="A229" s="4" t="inlineStr">
        <is>
          <t>Categories</t>
        </is>
      </c>
      <c r="B229" s="4" t="inlineStr">
        <is>
          <t>IT</t>
        </is>
      </c>
      <c r="C229" s="4" t="inlineStr">
        <is>
          <t>Cat D: gap components</t>
        </is>
      </c>
      <c r="D229" s="50" t="n">
        <v>0.01544578100723915</v>
      </c>
      <c r="E229" s="51">
        <f>Categories!J8</f>
        <v/>
      </c>
      <c r="F229" s="49">
        <f>IF(AND(ISNUMBER(D229),ISNUMBER(E229)),E229-D229,"")</f>
        <v/>
      </c>
      <c r="G229" s="4">
        <f>IF(AND(D229="",E229=""),"Yes",IF(AND(ISNUMBER(D229),ISNUMBER(E229)),IF(ABS(E229-D229)&lt;=1E-9*MAX(1,ABS(D229)),"Yes","No"),IF(D229=E229,"Yes","No")))</f>
        <v/>
      </c>
    </row>
    <row r="230">
      <c r="A230" s="4" t="inlineStr">
        <is>
          <t>Categories</t>
        </is>
      </c>
      <c r="B230" s="4" t="inlineStr">
        <is>
          <t>IT</t>
        </is>
      </c>
      <c r="C230" s="4" t="inlineStr">
        <is>
          <t>Cat D: gap hourly</t>
        </is>
      </c>
      <c r="D230" s="50" t="n">
        <v>0.03249100711295834</v>
      </c>
      <c r="E230" s="51">
        <f>Categories!M8</f>
        <v/>
      </c>
      <c r="F230" s="49">
        <f>IF(AND(ISNUMBER(D230),ISNUMBER(E230)),E230-D230,"")</f>
        <v/>
      </c>
      <c r="G230" s="4">
        <f>IF(AND(D230="",E230=""),"Yes",IF(AND(ISNUMBER(D230),ISNUMBER(E230)),IF(ABS(E230-D230)&lt;=1E-9*MAX(1,ABS(D230)),"Yes","No"),IF(D230=E230,"Yes","No")))</f>
        <v/>
      </c>
    </row>
    <row r="231">
      <c r="A231" s="4" t="inlineStr">
        <is>
          <t>Categories</t>
        </is>
      </c>
      <c r="B231" s="4" t="inlineStr">
        <is>
          <t>IT</t>
        </is>
      </c>
      <c r="C231" s="4" t="inlineStr">
        <is>
          <t>Cat D: gap annual</t>
        </is>
      </c>
      <c r="D231" s="50" t="n">
        <v>0.04550361731716331</v>
      </c>
      <c r="E231" s="51">
        <f>Categories!P8</f>
        <v/>
      </c>
      <c r="F231" s="49">
        <f>IF(AND(ISNUMBER(D231),ISNUMBER(E231)),E231-D231,"")</f>
        <v/>
      </c>
      <c r="G231" s="4">
        <f>IF(AND(D231="",E231=""),"Yes",IF(AND(ISNUMBER(D231),ISNUMBER(E231)),IF(ABS(E231-D231)&lt;=1E-9*MAX(1,ABS(D231)),"Yes","No"),IF(D231=E231,"Yes","No")))</f>
        <v/>
      </c>
    </row>
    <row r="232">
      <c r="A232" s="4" t="inlineStr">
        <is>
          <t>Categories</t>
        </is>
      </c>
      <c r="B232" s="4" t="inlineStr">
        <is>
          <t>IT</t>
        </is>
      </c>
      <c r="C232" s="4" t="inlineStr">
        <is>
          <t>Cat D: status</t>
        </is>
      </c>
      <c r="D232" s="5" t="inlineStr">
        <is>
          <t>Below 5%</t>
        </is>
      </c>
      <c r="E232" s="6">
        <f>Categories!R8</f>
        <v/>
      </c>
      <c r="F232" s="49">
        <f>IF(AND(ISNUMBER(D232),ISNUMBER(E232)),E232-D232,"")</f>
        <v/>
      </c>
      <c r="G232" s="4">
        <f>IF(AND(D232="",E232=""),"Yes",IF(AND(ISNUMBER(D232),ISNUMBER(E232)),IF(ABS(E232-D232)&lt;=1E-9*MAX(1,ABS(D232)),"Yes","No"),IF(D232=E232,"Yes","No")))</f>
        <v/>
      </c>
    </row>
    <row r="233">
      <c r="A233" s="4" t="inlineStr">
        <is>
          <t>Categories</t>
        </is>
      </c>
      <c r="B233" s="4" t="inlineStr">
        <is>
          <t>IT</t>
        </is>
      </c>
      <c r="C233" s="4" t="inlineStr">
        <is>
          <t>Cat D: remedy cost</t>
        </is>
      </c>
      <c r="D233" s="50" t="n">
        <v>0</v>
      </c>
      <c r="E233" s="51">
        <f>Categories!V8</f>
        <v/>
      </c>
      <c r="F233" s="49">
        <f>IF(AND(ISNUMBER(D233),ISNUMBER(E233)),E233-D233,"")</f>
        <v/>
      </c>
      <c r="G233" s="4">
        <f>IF(AND(D233="",E233=""),"Yes",IF(AND(ISNUMBER(D233),ISNUMBER(E233)),IF(ABS(E233-D233)&lt;=1E-9*MAX(1,ABS(D233)),"Yes","No"),IF(D233=E233,"Yes","No")))</f>
        <v/>
      </c>
    </row>
    <row r="234">
      <c r="A234" s="4" t="inlineStr">
        <is>
          <t>Categories</t>
        </is>
      </c>
      <c r="B234" s="4" t="inlineStr">
        <is>
          <t>IT</t>
        </is>
      </c>
      <c r="C234" s="4" t="inlineStr">
        <is>
          <t>Cat D: small cell</t>
        </is>
      </c>
      <c r="D234" s="5" t="inlineStr">
        <is>
          <t>No</t>
        </is>
      </c>
      <c r="E234" s="6">
        <f>Categories!Q8</f>
        <v/>
      </c>
      <c r="F234" s="49">
        <f>IF(AND(ISNUMBER(D234),ISNUMBER(E234)),E234-D234,"")</f>
        <v/>
      </c>
      <c r="G234" s="4">
        <f>IF(AND(D234="",E234=""),"Yes",IF(AND(ISNUMBER(D234),ISNUMBER(E234)),IF(ABS(E234-D234)&lt;=1E-9*MAX(1,ABS(D234)),"Yes","No"),IF(D234=E234,"Yes","No")))</f>
        <v/>
      </c>
    </row>
    <row r="235">
      <c r="A235" s="4" t="inlineStr">
        <is>
          <t>Categories</t>
        </is>
      </c>
      <c r="B235" s="4" t="inlineStr">
        <is>
          <t>IT</t>
        </is>
      </c>
      <c r="C235" s="4" t="inlineStr">
        <is>
          <t>Cat E: women</t>
        </is>
      </c>
      <c r="D235" s="5" t="n">
        <v>48</v>
      </c>
      <c r="E235" s="6">
        <f>Categories!C9</f>
        <v/>
      </c>
      <c r="F235" s="49">
        <f>IF(AND(ISNUMBER(D235),ISNUMBER(E235)),E235-D235,"")</f>
        <v/>
      </c>
      <c r="G235" s="4">
        <f>IF(AND(D235="",E235=""),"Yes",IF(AND(ISNUMBER(D235),ISNUMBER(E235)),IF(ABS(E235-D235)&lt;=1E-9*MAX(1,ABS(D235)),"Yes","No"),IF(D235=E235,"Yes","No")))</f>
        <v/>
      </c>
    </row>
    <row r="236">
      <c r="A236" s="4" t="inlineStr">
        <is>
          <t>Categories</t>
        </is>
      </c>
      <c r="B236" s="4" t="inlineStr">
        <is>
          <t>IT</t>
        </is>
      </c>
      <c r="C236" s="4" t="inlineStr">
        <is>
          <t>Cat E: men</t>
        </is>
      </c>
      <c r="D236" s="5" t="n">
        <v>82</v>
      </c>
      <c r="E236" s="6">
        <f>Categories!D9</f>
        <v/>
      </c>
      <c r="F236" s="49">
        <f>IF(AND(ISNUMBER(D236),ISNUMBER(E236)),E236-D236,"")</f>
        <v/>
      </c>
      <c r="G236" s="4">
        <f>IF(AND(D236="",E236=""),"Yes",IF(AND(ISNUMBER(D236),ISNUMBER(E236)),IF(ABS(E236-D236)&lt;=1E-9*MAX(1,ABS(D236)),"Yes","No"),IF(D236=E236,"Yes","No")))</f>
        <v/>
      </c>
    </row>
    <row r="237">
      <c r="A237" s="4" t="inlineStr">
        <is>
          <t>Categories</t>
        </is>
      </c>
      <c r="B237" s="4" t="inlineStr">
        <is>
          <t>IT</t>
        </is>
      </c>
      <c r="C237" s="4" t="inlineStr">
        <is>
          <t>Cat E: gap base</t>
        </is>
      </c>
      <c r="D237" s="50" t="n">
        <v>0.03025991066138953</v>
      </c>
      <c r="E237" s="51">
        <f>Categories!G9</f>
        <v/>
      </c>
      <c r="F237" s="49">
        <f>IF(AND(ISNUMBER(D237),ISNUMBER(E237)),E237-D237,"")</f>
        <v/>
      </c>
      <c r="G237" s="4">
        <f>IF(AND(D237="",E237=""),"Yes",IF(AND(ISNUMBER(D237),ISNUMBER(E237)),IF(ABS(E237-D237)&lt;=1E-9*MAX(1,ABS(D237)),"Yes","No"),IF(D237=E237,"Yes","No")))</f>
        <v/>
      </c>
    </row>
    <row r="238">
      <c r="A238" s="4" t="inlineStr">
        <is>
          <t>Categories</t>
        </is>
      </c>
      <c r="B238" s="4" t="inlineStr">
        <is>
          <t>IT</t>
        </is>
      </c>
      <c r="C238" s="4" t="inlineStr">
        <is>
          <t>Cat E: gap components</t>
        </is>
      </c>
      <c r="D238" s="50" t="n">
        <v>0.02384613598655502</v>
      </c>
      <c r="E238" s="51">
        <f>Categories!J9</f>
        <v/>
      </c>
      <c r="F238" s="49">
        <f>IF(AND(ISNUMBER(D238),ISNUMBER(E238)),E238-D238,"")</f>
        <v/>
      </c>
      <c r="G238" s="4">
        <f>IF(AND(D238="",E238=""),"Yes",IF(AND(ISNUMBER(D238),ISNUMBER(E238)),IF(ABS(E238-D238)&lt;=1E-9*MAX(1,ABS(D238)),"Yes","No"),IF(D238=E238,"Yes","No")))</f>
        <v/>
      </c>
    </row>
    <row r="239">
      <c r="A239" s="4" t="inlineStr">
        <is>
          <t>Categories</t>
        </is>
      </c>
      <c r="B239" s="4" t="inlineStr">
        <is>
          <t>IT</t>
        </is>
      </c>
      <c r="C239" s="4" t="inlineStr">
        <is>
          <t>Cat E: gap hourly</t>
        </is>
      </c>
      <c r="D239" s="50" t="n">
        <v>0.02966755259268184</v>
      </c>
      <c r="E239" s="51">
        <f>Categories!M9</f>
        <v/>
      </c>
      <c r="F239" s="49">
        <f>IF(AND(ISNUMBER(D239),ISNUMBER(E239)),E239-D239,"")</f>
        <v/>
      </c>
      <c r="G239" s="4">
        <f>IF(AND(D239="",E239=""),"Yes",IF(AND(ISNUMBER(D239),ISNUMBER(E239)),IF(ABS(E239-D239)&lt;=1E-9*MAX(1,ABS(D239)),"Yes","No"),IF(D239=E239,"Yes","No")))</f>
        <v/>
      </c>
    </row>
    <row r="240">
      <c r="A240" s="4" t="inlineStr">
        <is>
          <t>Categories</t>
        </is>
      </c>
      <c r="B240" s="4" t="inlineStr">
        <is>
          <t>IT</t>
        </is>
      </c>
      <c r="C240" s="4" t="inlineStr">
        <is>
          <t>Cat E: gap annual</t>
        </is>
      </c>
      <c r="D240" s="50" t="n">
        <v>0.02101902549024741</v>
      </c>
      <c r="E240" s="51">
        <f>Categories!P9</f>
        <v/>
      </c>
      <c r="F240" s="49">
        <f>IF(AND(ISNUMBER(D240),ISNUMBER(E240)),E240-D240,"")</f>
        <v/>
      </c>
      <c r="G240" s="4">
        <f>IF(AND(D240="",E240=""),"Yes",IF(AND(ISNUMBER(D240),ISNUMBER(E240)),IF(ABS(E240-D240)&lt;=1E-9*MAX(1,ABS(D240)),"Yes","No"),IF(D240=E240,"Yes","No")))</f>
        <v/>
      </c>
    </row>
    <row r="241">
      <c r="A241" s="4" t="inlineStr">
        <is>
          <t>Categories</t>
        </is>
      </c>
      <c r="B241" s="4" t="inlineStr">
        <is>
          <t>IT</t>
        </is>
      </c>
      <c r="C241" s="4" t="inlineStr">
        <is>
          <t>Cat E: status</t>
        </is>
      </c>
      <c r="D241" s="5" t="inlineStr">
        <is>
          <t>Below 5%</t>
        </is>
      </c>
      <c r="E241" s="6">
        <f>Categories!R9</f>
        <v/>
      </c>
      <c r="F241" s="49">
        <f>IF(AND(ISNUMBER(D241),ISNUMBER(E241)),E241-D241,"")</f>
        <v/>
      </c>
      <c r="G241" s="4">
        <f>IF(AND(D241="",E241=""),"Yes",IF(AND(ISNUMBER(D241),ISNUMBER(E241)),IF(ABS(E241-D241)&lt;=1E-9*MAX(1,ABS(D241)),"Yes","No"),IF(D241=E241,"Yes","No")))</f>
        <v/>
      </c>
    </row>
    <row r="242">
      <c r="A242" s="4" t="inlineStr">
        <is>
          <t>Categories</t>
        </is>
      </c>
      <c r="B242" s="4" t="inlineStr">
        <is>
          <t>IT</t>
        </is>
      </c>
      <c r="C242" s="4" t="inlineStr">
        <is>
          <t>Cat E: remedy cost</t>
        </is>
      </c>
      <c r="D242" s="50" t="n">
        <v>0</v>
      </c>
      <c r="E242" s="51">
        <f>Categories!V9</f>
        <v/>
      </c>
      <c r="F242" s="49">
        <f>IF(AND(ISNUMBER(D242),ISNUMBER(E242)),E242-D242,"")</f>
        <v/>
      </c>
      <c r="G242" s="4">
        <f>IF(AND(D242="",E242=""),"Yes",IF(AND(ISNUMBER(D242),ISNUMBER(E242)),IF(ABS(E242-D242)&lt;=1E-9*MAX(1,ABS(D242)),"Yes","No"),IF(D242=E242,"Yes","No")))</f>
        <v/>
      </c>
    </row>
    <row r="243">
      <c r="A243" s="4" t="inlineStr">
        <is>
          <t>Categories</t>
        </is>
      </c>
      <c r="B243" s="4" t="inlineStr">
        <is>
          <t>IT</t>
        </is>
      </c>
      <c r="C243" s="4" t="inlineStr">
        <is>
          <t>Cat E: small cell</t>
        </is>
      </c>
      <c r="D243" s="5" t="inlineStr">
        <is>
          <t>No</t>
        </is>
      </c>
      <c r="E243" s="6">
        <f>Categories!Q9</f>
        <v/>
      </c>
      <c r="F243" s="49">
        <f>IF(AND(ISNUMBER(D243),ISNUMBER(E243)),E243-D243,"")</f>
        <v/>
      </c>
      <c r="G243" s="4">
        <f>IF(AND(D243="",E243=""),"Yes",IF(AND(ISNUMBER(D243),ISNUMBER(E243)),IF(ABS(E243-D243)&lt;=1E-9*MAX(1,ABS(D243)),"Yes","No"),IF(D243=E243,"Yes","No")))</f>
        <v/>
      </c>
    </row>
    <row r="244">
      <c r="A244" s="4" t="inlineStr">
        <is>
          <t>Categories</t>
        </is>
      </c>
      <c r="B244" s="4" t="inlineStr">
        <is>
          <t>IT</t>
        </is>
      </c>
      <c r="C244" s="4" t="inlineStr">
        <is>
          <t>Cat F: women</t>
        </is>
      </c>
      <c r="D244" s="5" t="n">
        <v>26</v>
      </c>
      <c r="E244" s="6">
        <f>Categories!C10</f>
        <v/>
      </c>
      <c r="F244" s="49">
        <f>IF(AND(ISNUMBER(D244),ISNUMBER(E244)),E244-D244,"")</f>
        <v/>
      </c>
      <c r="G244" s="4">
        <f>IF(AND(D244="",E244=""),"Yes",IF(AND(ISNUMBER(D244),ISNUMBER(E244)),IF(ABS(E244-D244)&lt;=1E-9*MAX(1,ABS(D244)),"Yes","No"),IF(D244=E244,"Yes","No")))</f>
        <v/>
      </c>
    </row>
    <row r="245">
      <c r="A245" s="4" t="inlineStr">
        <is>
          <t>Categories</t>
        </is>
      </c>
      <c r="B245" s="4" t="inlineStr">
        <is>
          <t>IT</t>
        </is>
      </c>
      <c r="C245" s="4" t="inlineStr">
        <is>
          <t>Cat F: men</t>
        </is>
      </c>
      <c r="D245" s="5" t="n">
        <v>56</v>
      </c>
      <c r="E245" s="6">
        <f>Categories!D10</f>
        <v/>
      </c>
      <c r="F245" s="49">
        <f>IF(AND(ISNUMBER(D245),ISNUMBER(E245)),E245-D245,"")</f>
        <v/>
      </c>
      <c r="G245" s="4">
        <f>IF(AND(D245="",E245=""),"Yes",IF(AND(ISNUMBER(D245),ISNUMBER(E245)),IF(ABS(E245-D245)&lt;=1E-9*MAX(1,ABS(D245)),"Yes","No"),IF(D245=E245,"Yes","No")))</f>
        <v/>
      </c>
    </row>
    <row r="246">
      <c r="A246" s="4" t="inlineStr">
        <is>
          <t>Categories</t>
        </is>
      </c>
      <c r="B246" s="4" t="inlineStr">
        <is>
          <t>IT</t>
        </is>
      </c>
      <c r="C246" s="4" t="inlineStr">
        <is>
          <t>Cat F: gap base</t>
        </is>
      </c>
      <c r="D246" s="50" t="n">
        <v>0.0260354365221597</v>
      </c>
      <c r="E246" s="51">
        <f>Categories!G10</f>
        <v/>
      </c>
      <c r="F246" s="49">
        <f>IF(AND(ISNUMBER(D246),ISNUMBER(E246)),E246-D246,"")</f>
        <v/>
      </c>
      <c r="G246" s="4">
        <f>IF(AND(D246="",E246=""),"Yes",IF(AND(ISNUMBER(D246),ISNUMBER(E246)),IF(ABS(E246-D246)&lt;=1E-9*MAX(1,ABS(D246)),"Yes","No"),IF(D246=E246,"Yes","No")))</f>
        <v/>
      </c>
    </row>
    <row r="247">
      <c r="A247" s="4" t="inlineStr">
        <is>
          <t>Categories</t>
        </is>
      </c>
      <c r="B247" s="4" t="inlineStr">
        <is>
          <t>IT</t>
        </is>
      </c>
      <c r="C247" s="4" t="inlineStr">
        <is>
          <t>Cat F: gap components</t>
        </is>
      </c>
      <c r="D247" s="50" t="n">
        <v>-0.04302238641861279</v>
      </c>
      <c r="E247" s="51">
        <f>Categories!J10</f>
        <v/>
      </c>
      <c r="F247" s="49">
        <f>IF(AND(ISNUMBER(D247),ISNUMBER(E247)),E247-D247,"")</f>
        <v/>
      </c>
      <c r="G247" s="4">
        <f>IF(AND(D247="",E247=""),"Yes",IF(AND(ISNUMBER(D247),ISNUMBER(E247)),IF(ABS(E247-D247)&lt;=1E-9*MAX(1,ABS(D247)),"Yes","No"),IF(D247=E247,"Yes","No")))</f>
        <v/>
      </c>
    </row>
    <row r="248">
      <c r="A248" s="4" t="inlineStr">
        <is>
          <t>Categories</t>
        </is>
      </c>
      <c r="B248" s="4" t="inlineStr">
        <is>
          <t>IT</t>
        </is>
      </c>
      <c r="C248" s="4" t="inlineStr">
        <is>
          <t>Cat F: gap hourly</t>
        </is>
      </c>
      <c r="D248" s="50" t="n">
        <v>0.0142303700423215</v>
      </c>
      <c r="E248" s="51">
        <f>Categories!M10</f>
        <v/>
      </c>
      <c r="F248" s="49">
        <f>IF(AND(ISNUMBER(D248),ISNUMBER(E248)),E248-D248,"")</f>
        <v/>
      </c>
      <c r="G248" s="4">
        <f>IF(AND(D248="",E248=""),"Yes",IF(AND(ISNUMBER(D248),ISNUMBER(E248)),IF(ABS(E248-D248)&lt;=1E-9*MAX(1,ABS(D248)),"Yes","No"),IF(D248=E248,"Yes","No")))</f>
        <v/>
      </c>
    </row>
    <row r="249">
      <c r="A249" s="4" t="inlineStr">
        <is>
          <t>Categories</t>
        </is>
      </c>
      <c r="B249" s="4" t="inlineStr">
        <is>
          <t>IT</t>
        </is>
      </c>
      <c r="C249" s="4" t="inlineStr">
        <is>
          <t>Cat F: gap annual</t>
        </is>
      </c>
      <c r="D249" s="50" t="n">
        <v>0.03077024768415789</v>
      </c>
      <c r="E249" s="51">
        <f>Categories!P10</f>
        <v/>
      </c>
      <c r="F249" s="49">
        <f>IF(AND(ISNUMBER(D249),ISNUMBER(E249)),E249-D249,"")</f>
        <v/>
      </c>
      <c r="G249" s="4">
        <f>IF(AND(D249="",E249=""),"Yes",IF(AND(ISNUMBER(D249),ISNUMBER(E249)),IF(ABS(E249-D249)&lt;=1E-9*MAX(1,ABS(D249)),"Yes","No"),IF(D249=E249,"Yes","No")))</f>
        <v/>
      </c>
    </row>
    <row r="250">
      <c r="A250" s="4" t="inlineStr">
        <is>
          <t>Categories</t>
        </is>
      </c>
      <c r="B250" s="4" t="inlineStr">
        <is>
          <t>IT</t>
        </is>
      </c>
      <c r="C250" s="4" t="inlineStr">
        <is>
          <t>Cat F: status</t>
        </is>
      </c>
      <c r="D250" s="5" t="inlineStr">
        <is>
          <t>Below 5%</t>
        </is>
      </c>
      <c r="E250" s="6">
        <f>Categories!R10</f>
        <v/>
      </c>
      <c r="F250" s="49">
        <f>IF(AND(ISNUMBER(D250),ISNUMBER(E250)),E250-D250,"")</f>
        <v/>
      </c>
      <c r="G250" s="4">
        <f>IF(AND(D250="",E250=""),"Yes",IF(AND(ISNUMBER(D250),ISNUMBER(E250)),IF(ABS(E250-D250)&lt;=1E-9*MAX(1,ABS(D250)),"Yes","No"),IF(D250=E250,"Yes","No")))</f>
        <v/>
      </c>
    </row>
    <row r="251">
      <c r="A251" s="4" t="inlineStr">
        <is>
          <t>Categories</t>
        </is>
      </c>
      <c r="B251" s="4" t="inlineStr">
        <is>
          <t>IT</t>
        </is>
      </c>
      <c r="C251" s="4" t="inlineStr">
        <is>
          <t>Cat F: remedy cost</t>
        </is>
      </c>
      <c r="D251" s="50" t="n">
        <v>0</v>
      </c>
      <c r="E251" s="51">
        <f>Categories!V10</f>
        <v/>
      </c>
      <c r="F251" s="49">
        <f>IF(AND(ISNUMBER(D251),ISNUMBER(E251)),E251-D251,"")</f>
        <v/>
      </c>
      <c r="G251" s="4">
        <f>IF(AND(D251="",E251=""),"Yes",IF(AND(ISNUMBER(D251),ISNUMBER(E251)),IF(ABS(E251-D251)&lt;=1E-9*MAX(1,ABS(D251)),"Yes","No"),IF(D251=E251,"Yes","No")))</f>
        <v/>
      </c>
    </row>
    <row r="252">
      <c r="A252" s="4" t="inlineStr">
        <is>
          <t>Categories</t>
        </is>
      </c>
      <c r="B252" s="4" t="inlineStr">
        <is>
          <t>IT</t>
        </is>
      </c>
      <c r="C252" s="4" t="inlineStr">
        <is>
          <t>Cat F: small cell</t>
        </is>
      </c>
      <c r="D252" s="5" t="inlineStr">
        <is>
          <t>No</t>
        </is>
      </c>
      <c r="E252" s="6">
        <f>Categories!Q10</f>
        <v/>
      </c>
      <c r="F252" s="49">
        <f>IF(AND(ISNUMBER(D252),ISNUMBER(E252)),E252-D252,"")</f>
        <v/>
      </c>
      <c r="G252" s="4">
        <f>IF(AND(D252="",E252=""),"Yes",IF(AND(ISNUMBER(D252),ISNUMBER(E252)),IF(ABS(E252-D252)&lt;=1E-9*MAX(1,ABS(D252)),"Yes","No"),IF(D252=E252,"Yes","No")))</f>
        <v/>
      </c>
    </row>
    <row r="253">
      <c r="A253" s="4" t="inlineStr">
        <is>
          <t>Categories</t>
        </is>
      </c>
      <c r="B253" s="4" t="inlineStr">
        <is>
          <t>IT</t>
        </is>
      </c>
      <c r="C253" s="4" t="inlineStr">
        <is>
          <t>Cat G: women</t>
        </is>
      </c>
      <c r="D253" s="5" t="n">
        <v>7</v>
      </c>
      <c r="E253" s="6">
        <f>Categories!C11</f>
        <v/>
      </c>
      <c r="F253" s="49">
        <f>IF(AND(ISNUMBER(D253),ISNUMBER(E253)),E253-D253,"")</f>
        <v/>
      </c>
      <c r="G253" s="4">
        <f>IF(AND(D253="",E253=""),"Yes",IF(AND(ISNUMBER(D253),ISNUMBER(E253)),IF(ABS(E253-D253)&lt;=1E-9*MAX(1,ABS(D253)),"Yes","No"),IF(D253=E253,"Yes","No")))</f>
        <v/>
      </c>
    </row>
    <row r="254">
      <c r="A254" s="4" t="inlineStr">
        <is>
          <t>Categories</t>
        </is>
      </c>
      <c r="B254" s="4" t="inlineStr">
        <is>
          <t>IT</t>
        </is>
      </c>
      <c r="C254" s="4" t="inlineStr">
        <is>
          <t>Cat G: men</t>
        </is>
      </c>
      <c r="D254" s="5" t="n">
        <v>20</v>
      </c>
      <c r="E254" s="6">
        <f>Categories!D11</f>
        <v/>
      </c>
      <c r="F254" s="49">
        <f>IF(AND(ISNUMBER(D254),ISNUMBER(E254)),E254-D254,"")</f>
        <v/>
      </c>
      <c r="G254" s="4">
        <f>IF(AND(D254="",E254=""),"Yes",IF(AND(ISNUMBER(D254),ISNUMBER(E254)),IF(ABS(E254-D254)&lt;=1E-9*MAX(1,ABS(D254)),"Yes","No"),IF(D254=E254,"Yes","No")))</f>
        <v/>
      </c>
    </row>
    <row r="255">
      <c r="A255" s="4" t="inlineStr">
        <is>
          <t>Categories</t>
        </is>
      </c>
      <c r="B255" s="4" t="inlineStr">
        <is>
          <t>IT</t>
        </is>
      </c>
      <c r="C255" s="4" t="inlineStr">
        <is>
          <t>Cat G: gap base</t>
        </is>
      </c>
      <c r="D255" s="50" t="n">
        <v>0.06417692205438921</v>
      </c>
      <c r="E255" s="51">
        <f>Categories!G11</f>
        <v/>
      </c>
      <c r="F255" s="49">
        <f>IF(AND(ISNUMBER(D255),ISNUMBER(E255)),E255-D255,"")</f>
        <v/>
      </c>
      <c r="G255" s="4">
        <f>IF(AND(D255="",E255=""),"Yes",IF(AND(ISNUMBER(D255),ISNUMBER(E255)),IF(ABS(E255-D255)&lt;=1E-9*MAX(1,ABS(D255)),"Yes","No"),IF(D255=E255,"Yes","No")))</f>
        <v/>
      </c>
    </row>
    <row r="256">
      <c r="A256" s="4" t="inlineStr">
        <is>
          <t>Categories</t>
        </is>
      </c>
      <c r="B256" s="4" t="inlineStr">
        <is>
          <t>IT</t>
        </is>
      </c>
      <c r="C256" s="4" t="inlineStr">
        <is>
          <t>Cat G: gap components</t>
        </is>
      </c>
      <c r="D256" s="50" t="n">
        <v>0.2520282941943901</v>
      </c>
      <c r="E256" s="51">
        <f>Categories!J11</f>
        <v/>
      </c>
      <c r="F256" s="49">
        <f>IF(AND(ISNUMBER(D256),ISNUMBER(E256)),E256-D256,"")</f>
        <v/>
      </c>
      <c r="G256" s="4">
        <f>IF(AND(D256="",E256=""),"Yes",IF(AND(ISNUMBER(D256),ISNUMBER(E256)),IF(ABS(E256-D256)&lt;=1E-9*MAX(1,ABS(D256)),"Yes","No"),IF(D256=E256,"Yes","No")))</f>
        <v/>
      </c>
    </row>
    <row r="257">
      <c r="A257" s="4" t="inlineStr">
        <is>
          <t>Categories</t>
        </is>
      </c>
      <c r="B257" s="4" t="inlineStr">
        <is>
          <t>IT</t>
        </is>
      </c>
      <c r="C257" s="4" t="inlineStr">
        <is>
          <t>Cat G: gap hourly</t>
        </is>
      </c>
      <c r="D257" s="50" t="n">
        <v>0.1046439247811754</v>
      </c>
      <c r="E257" s="51">
        <f>Categories!M11</f>
        <v/>
      </c>
      <c r="F257" s="49">
        <f>IF(AND(ISNUMBER(D257),ISNUMBER(E257)),E257-D257,"")</f>
        <v/>
      </c>
      <c r="G257" s="4">
        <f>IF(AND(D257="",E257=""),"Yes",IF(AND(ISNUMBER(D257),ISNUMBER(E257)),IF(ABS(E257-D257)&lt;=1E-9*MAX(1,ABS(D257)),"Yes","No"),IF(D257=E257,"Yes","No")))</f>
        <v/>
      </c>
    </row>
    <row r="258">
      <c r="A258" s="4" t="inlineStr">
        <is>
          <t>Categories</t>
        </is>
      </c>
      <c r="B258" s="4" t="inlineStr">
        <is>
          <t>IT</t>
        </is>
      </c>
      <c r="C258" s="4" t="inlineStr">
        <is>
          <t>Cat G: gap annual</t>
        </is>
      </c>
      <c r="D258" s="50" t="n">
        <v>0.1046439247811753</v>
      </c>
      <c r="E258" s="51">
        <f>Categories!P11</f>
        <v/>
      </c>
      <c r="F258" s="49">
        <f>IF(AND(ISNUMBER(D258),ISNUMBER(E258)),E258-D258,"")</f>
        <v/>
      </c>
      <c r="G258" s="4">
        <f>IF(AND(D258="",E258=""),"Yes",IF(AND(ISNUMBER(D258),ISNUMBER(E258)),IF(ABS(E258-D258)&lt;=1E-9*MAX(1,ABS(D258)),"Yes","No"),IF(D258=E258,"Yes","No")))</f>
        <v/>
      </c>
    </row>
    <row r="259">
      <c r="A259" s="4" t="inlineStr">
        <is>
          <t>Categories</t>
        </is>
      </c>
      <c r="B259" s="4" t="inlineStr">
        <is>
          <t>IT</t>
        </is>
      </c>
      <c r="C259" s="4" t="inlineStr">
        <is>
          <t>Cat G: status</t>
        </is>
      </c>
      <c r="D259" s="5" t="inlineStr">
        <is>
          <t>Justify or remedy</t>
        </is>
      </c>
      <c r="E259" s="6">
        <f>Categories!R11</f>
        <v/>
      </c>
      <c r="F259" s="49">
        <f>IF(AND(ISNUMBER(D259),ISNUMBER(E259)),E259-D259,"")</f>
        <v/>
      </c>
      <c r="G259" s="4">
        <f>IF(AND(D259="",E259=""),"Yes",IF(AND(ISNUMBER(D259),ISNUMBER(E259)),IF(ABS(E259-D259)&lt;=1E-9*MAX(1,ABS(D259)),"Yes","No"),IF(D259=E259,"Yes","No")))</f>
        <v/>
      </c>
    </row>
    <row r="260">
      <c r="A260" s="4" t="inlineStr">
        <is>
          <t>Categories</t>
        </is>
      </c>
      <c r="B260" s="4" t="inlineStr">
        <is>
          <t>IT</t>
        </is>
      </c>
      <c r="C260" s="4" t="inlineStr">
        <is>
          <t>Cat G: remedy cost</t>
        </is>
      </c>
      <c r="D260" s="50" t="n">
        <v>95319.00000000006</v>
      </c>
      <c r="E260" s="51">
        <f>Categories!V11</f>
        <v/>
      </c>
      <c r="F260" s="49">
        <f>IF(AND(ISNUMBER(D260),ISNUMBER(E260)),E260-D260,"")</f>
        <v/>
      </c>
      <c r="G260" s="4">
        <f>IF(AND(D260="",E260=""),"Yes",IF(AND(ISNUMBER(D260),ISNUMBER(E260)),IF(ABS(E260-D260)&lt;=1E-9*MAX(1,ABS(D260)),"Yes","No"),IF(D260=E260,"Yes","No")))</f>
        <v/>
      </c>
    </row>
    <row r="261">
      <c r="A261" s="4" t="inlineStr">
        <is>
          <t>Categories</t>
        </is>
      </c>
      <c r="B261" s="4" t="inlineStr">
        <is>
          <t>IT</t>
        </is>
      </c>
      <c r="C261" s="4" t="inlineStr">
        <is>
          <t>Cat G: small cell</t>
        </is>
      </c>
      <c r="D261" s="5" t="inlineStr">
        <is>
          <t>No</t>
        </is>
      </c>
      <c r="E261" s="6">
        <f>Categories!Q11</f>
        <v/>
      </c>
      <c r="F261" s="49">
        <f>IF(AND(ISNUMBER(D261),ISNUMBER(E261)),E261-D261,"")</f>
        <v/>
      </c>
      <c r="G261" s="4">
        <f>IF(AND(D261="",E261=""),"Yes",IF(AND(ISNUMBER(D261),ISNUMBER(E261)),IF(ABS(E261-D261)&lt;=1E-9*MAX(1,ABS(D261)),"Yes","No"),IF(D261=E261,"Yes","No")))</f>
        <v/>
      </c>
    </row>
    <row r="262">
      <c r="A262" s="4" t="inlineStr">
        <is>
          <t>Categories</t>
        </is>
      </c>
      <c r="B262" s="4" t="inlineStr">
        <is>
          <t>PL</t>
        </is>
      </c>
      <c r="C262" s="4" t="inlineStr">
        <is>
          <t>Cat A: women</t>
        </is>
      </c>
      <c r="D262" s="5" t="n">
        <v>84</v>
      </c>
      <c r="E262" s="6">
        <f>Categories!C12</f>
        <v/>
      </c>
      <c r="F262" s="49">
        <f>IF(AND(ISNUMBER(D262),ISNUMBER(E262)),E262-D262,"")</f>
        <v/>
      </c>
      <c r="G262" s="4">
        <f>IF(AND(D262="",E262=""),"Yes",IF(AND(ISNUMBER(D262),ISNUMBER(E262)),IF(ABS(E262-D262)&lt;=1E-9*MAX(1,ABS(D262)),"Yes","No"),IF(D262=E262,"Yes","No")))</f>
        <v/>
      </c>
    </row>
    <row r="263">
      <c r="A263" s="4" t="inlineStr">
        <is>
          <t>Categories</t>
        </is>
      </c>
      <c r="B263" s="4" t="inlineStr">
        <is>
          <t>PL</t>
        </is>
      </c>
      <c r="C263" s="4" t="inlineStr">
        <is>
          <t>Cat A: men</t>
        </is>
      </c>
      <c r="D263" s="5" t="n">
        <v>60</v>
      </c>
      <c r="E263" s="6">
        <f>Categories!D12</f>
        <v/>
      </c>
      <c r="F263" s="49">
        <f>IF(AND(ISNUMBER(D263),ISNUMBER(E263)),E263-D263,"")</f>
        <v/>
      </c>
      <c r="G263" s="4">
        <f>IF(AND(D263="",E263=""),"Yes",IF(AND(ISNUMBER(D263),ISNUMBER(E263)),IF(ABS(E263-D263)&lt;=1E-9*MAX(1,ABS(D263)),"Yes","No"),IF(D263=E263,"Yes","No")))</f>
        <v/>
      </c>
    </row>
    <row r="264">
      <c r="A264" s="4" t="inlineStr">
        <is>
          <t>Categories</t>
        </is>
      </c>
      <c r="B264" s="4" t="inlineStr">
        <is>
          <t>PL</t>
        </is>
      </c>
      <c r="C264" s="4" t="inlineStr">
        <is>
          <t>Cat A: gap base</t>
        </is>
      </c>
      <c r="D264" s="50" t="n">
        <v>0.004773551748589424</v>
      </c>
      <c r="E264" s="51">
        <f>Categories!G12</f>
        <v/>
      </c>
      <c r="F264" s="49">
        <f>IF(AND(ISNUMBER(D264),ISNUMBER(E264)),E264-D264,"")</f>
        <v/>
      </c>
      <c r="G264" s="4">
        <f>IF(AND(D264="",E264=""),"Yes",IF(AND(ISNUMBER(D264),ISNUMBER(E264)),IF(ABS(E264-D264)&lt;=1E-9*MAX(1,ABS(D264)),"Yes","No"),IF(D264=E264,"Yes","No")))</f>
        <v/>
      </c>
    </row>
    <row r="265">
      <c r="A265" s="4" t="inlineStr">
        <is>
          <t>Categories</t>
        </is>
      </c>
      <c r="B265" s="4" t="inlineStr">
        <is>
          <t>PL</t>
        </is>
      </c>
      <c r="C265" s="4" t="inlineStr">
        <is>
          <t>Cat A: gap components</t>
        </is>
      </c>
      <c r="D265" s="50" t="n">
        <v>0.2063275070793868</v>
      </c>
      <c r="E265" s="51">
        <f>Categories!J12</f>
        <v/>
      </c>
      <c r="F265" s="49">
        <f>IF(AND(ISNUMBER(D265),ISNUMBER(E265)),E265-D265,"")</f>
        <v/>
      </c>
      <c r="G265" s="4">
        <f>IF(AND(D265="",E265=""),"Yes",IF(AND(ISNUMBER(D265),ISNUMBER(E265)),IF(ABS(E265-D265)&lt;=1E-9*MAX(1,ABS(D265)),"Yes","No"),IF(D265=E265,"Yes","No")))</f>
        <v/>
      </c>
    </row>
    <row r="266">
      <c r="A266" s="4" t="inlineStr">
        <is>
          <t>Categories</t>
        </is>
      </c>
      <c r="B266" s="4" t="inlineStr">
        <is>
          <t>PL</t>
        </is>
      </c>
      <c r="C266" s="4" t="inlineStr">
        <is>
          <t>Cat A: gap hourly</t>
        </is>
      </c>
      <c r="D266" s="50" t="n">
        <v>0.01242617517261313</v>
      </c>
      <c r="E266" s="51">
        <f>Categories!M12</f>
        <v/>
      </c>
      <c r="F266" s="49">
        <f>IF(AND(ISNUMBER(D266),ISNUMBER(E266)),E266-D266,"")</f>
        <v/>
      </c>
      <c r="G266" s="4">
        <f>IF(AND(D266="",E266=""),"Yes",IF(AND(ISNUMBER(D266),ISNUMBER(E266)),IF(ABS(E266-D266)&lt;=1E-9*MAX(1,ABS(D266)),"Yes","No"),IF(D266=E266,"Yes","No")))</f>
        <v/>
      </c>
    </row>
    <row r="267">
      <c r="A267" s="4" t="inlineStr">
        <is>
          <t>Categories</t>
        </is>
      </c>
      <c r="B267" s="4" t="inlineStr">
        <is>
          <t>PL</t>
        </is>
      </c>
      <c r="C267" s="4" t="inlineStr">
        <is>
          <t>Cat A: gap annual</t>
        </is>
      </c>
      <c r="D267" s="50" t="n">
        <v>0.003872238331325654</v>
      </c>
      <c r="E267" s="51">
        <f>Categories!P12</f>
        <v/>
      </c>
      <c r="F267" s="49">
        <f>IF(AND(ISNUMBER(D267),ISNUMBER(E267)),E267-D267,"")</f>
        <v/>
      </c>
      <c r="G267" s="4">
        <f>IF(AND(D267="",E267=""),"Yes",IF(AND(ISNUMBER(D267),ISNUMBER(E267)),IF(ABS(E267-D267)&lt;=1E-9*MAX(1,ABS(D267)),"Yes","No"),IF(D267=E267,"Yes","No")))</f>
        <v/>
      </c>
    </row>
    <row r="268">
      <c r="A268" s="4" t="inlineStr">
        <is>
          <t>Categories</t>
        </is>
      </c>
      <c r="B268" s="4" t="inlineStr">
        <is>
          <t>PL</t>
        </is>
      </c>
      <c r="C268" s="4" t="inlineStr">
        <is>
          <t>Cat A: status</t>
        </is>
      </c>
      <c r="D268" s="5" t="inlineStr">
        <is>
          <t>Below 5%</t>
        </is>
      </c>
      <c r="E268" s="6">
        <f>Categories!R12</f>
        <v/>
      </c>
      <c r="F268" s="49">
        <f>IF(AND(ISNUMBER(D268),ISNUMBER(E268)),E268-D268,"")</f>
        <v/>
      </c>
      <c r="G268" s="4">
        <f>IF(AND(D268="",E268=""),"Yes",IF(AND(ISNUMBER(D268),ISNUMBER(E268)),IF(ABS(E268-D268)&lt;=1E-9*MAX(1,ABS(D268)),"Yes","No"),IF(D268=E268,"Yes","No")))</f>
        <v/>
      </c>
    </row>
    <row r="269">
      <c r="A269" s="4" t="inlineStr">
        <is>
          <t>Categories</t>
        </is>
      </c>
      <c r="B269" s="4" t="inlineStr">
        <is>
          <t>PL</t>
        </is>
      </c>
      <c r="C269" s="4" t="inlineStr">
        <is>
          <t>Cat A: remedy cost</t>
        </is>
      </c>
      <c r="D269" s="50" t="n">
        <v>0</v>
      </c>
      <c r="E269" s="51">
        <f>Categories!V12</f>
        <v/>
      </c>
      <c r="F269" s="49">
        <f>IF(AND(ISNUMBER(D269),ISNUMBER(E269)),E269-D269,"")</f>
        <v/>
      </c>
      <c r="G269" s="4">
        <f>IF(AND(D269="",E269=""),"Yes",IF(AND(ISNUMBER(D269),ISNUMBER(E269)),IF(ABS(E269-D269)&lt;=1E-9*MAX(1,ABS(D269)),"Yes","No"),IF(D269=E269,"Yes","No")))</f>
        <v/>
      </c>
    </row>
    <row r="270">
      <c r="A270" s="4" t="inlineStr">
        <is>
          <t>Categories</t>
        </is>
      </c>
      <c r="B270" s="4" t="inlineStr">
        <is>
          <t>PL</t>
        </is>
      </c>
      <c r="C270" s="4" t="inlineStr">
        <is>
          <t>Cat A: small cell</t>
        </is>
      </c>
      <c r="D270" s="5" t="inlineStr">
        <is>
          <t>No</t>
        </is>
      </c>
      <c r="E270" s="6">
        <f>Categories!Q12</f>
        <v/>
      </c>
      <c r="F270" s="49">
        <f>IF(AND(ISNUMBER(D270),ISNUMBER(E270)),E270-D270,"")</f>
        <v/>
      </c>
      <c r="G270" s="4">
        <f>IF(AND(D270="",E270=""),"Yes",IF(AND(ISNUMBER(D270),ISNUMBER(E270)),IF(ABS(E270-D270)&lt;=1E-9*MAX(1,ABS(D270)),"Yes","No"),IF(D270=E270,"Yes","No")))</f>
        <v/>
      </c>
    </row>
    <row r="271">
      <c r="A271" s="4" t="inlineStr">
        <is>
          <t>Categories</t>
        </is>
      </c>
      <c r="B271" s="4" t="inlineStr">
        <is>
          <t>PL</t>
        </is>
      </c>
      <c r="C271" s="4" t="inlineStr">
        <is>
          <t>Cat B: women</t>
        </is>
      </c>
      <c r="D271" s="5" t="n">
        <v>147</v>
      </c>
      <c r="E271" s="6">
        <f>Categories!C13</f>
        <v/>
      </c>
      <c r="F271" s="49">
        <f>IF(AND(ISNUMBER(D271),ISNUMBER(E271)),E271-D271,"")</f>
        <v/>
      </c>
      <c r="G271" s="4">
        <f>IF(AND(D271="",E271=""),"Yes",IF(AND(ISNUMBER(D271),ISNUMBER(E271)),IF(ABS(E271-D271)&lt;=1E-9*MAX(1,ABS(D271)),"Yes","No"),IF(D271=E271,"Yes","No")))</f>
        <v/>
      </c>
    </row>
    <row r="272">
      <c r="A272" s="4" t="inlineStr">
        <is>
          <t>Categories</t>
        </is>
      </c>
      <c r="B272" s="4" t="inlineStr">
        <is>
          <t>PL</t>
        </is>
      </c>
      <c r="C272" s="4" t="inlineStr">
        <is>
          <t>Cat B: men</t>
        </is>
      </c>
      <c r="D272" s="5" t="n">
        <v>112</v>
      </c>
      <c r="E272" s="6">
        <f>Categories!D13</f>
        <v/>
      </c>
      <c r="F272" s="49">
        <f>IF(AND(ISNUMBER(D272),ISNUMBER(E272)),E272-D272,"")</f>
        <v/>
      </c>
      <c r="G272" s="4">
        <f>IF(AND(D272="",E272=""),"Yes",IF(AND(ISNUMBER(D272),ISNUMBER(E272)),IF(ABS(E272-D272)&lt;=1E-9*MAX(1,ABS(D272)),"Yes","No"),IF(D272=E272,"Yes","No")))</f>
        <v/>
      </c>
    </row>
    <row r="273">
      <c r="A273" s="4" t="inlineStr">
        <is>
          <t>Categories</t>
        </is>
      </c>
      <c r="B273" s="4" t="inlineStr">
        <is>
          <t>PL</t>
        </is>
      </c>
      <c r="C273" s="4" t="inlineStr">
        <is>
          <t>Cat B: gap base</t>
        </is>
      </c>
      <c r="D273" s="50" t="n">
        <v>0.0351726415322289</v>
      </c>
      <c r="E273" s="51">
        <f>Categories!G13</f>
        <v/>
      </c>
      <c r="F273" s="49">
        <f>IF(AND(ISNUMBER(D273),ISNUMBER(E273)),E273-D273,"")</f>
        <v/>
      </c>
      <c r="G273" s="4">
        <f>IF(AND(D273="",E273=""),"Yes",IF(AND(ISNUMBER(D273),ISNUMBER(E273)),IF(ABS(E273-D273)&lt;=1E-9*MAX(1,ABS(D273)),"Yes","No"),IF(D273=E273,"Yes","No")))</f>
        <v/>
      </c>
    </row>
    <row r="274">
      <c r="A274" s="4" t="inlineStr">
        <is>
          <t>Categories</t>
        </is>
      </c>
      <c r="B274" s="4" t="inlineStr">
        <is>
          <t>PL</t>
        </is>
      </c>
      <c r="C274" s="4" t="inlineStr">
        <is>
          <t>Cat B: gap components</t>
        </is>
      </c>
      <c r="D274" s="50" t="n">
        <v>0.2967032967032967</v>
      </c>
      <c r="E274" s="51">
        <f>Categories!J13</f>
        <v/>
      </c>
      <c r="F274" s="49">
        <f>IF(AND(ISNUMBER(D274),ISNUMBER(E274)),E274-D274,"")</f>
        <v/>
      </c>
      <c r="G274" s="4">
        <f>IF(AND(D274="",E274=""),"Yes",IF(AND(ISNUMBER(D274),ISNUMBER(E274)),IF(ABS(E274-D274)&lt;=1E-9*MAX(1,ABS(D274)),"Yes","No"),IF(D274=E274,"Yes","No")))</f>
        <v/>
      </c>
    </row>
    <row r="275">
      <c r="A275" s="4" t="inlineStr">
        <is>
          <t>Categories</t>
        </is>
      </c>
      <c r="B275" s="4" t="inlineStr">
        <is>
          <t>PL</t>
        </is>
      </c>
      <c r="C275" s="4" t="inlineStr">
        <is>
          <t>Cat B: gap hourly</t>
        </is>
      </c>
      <c r="D275" s="50" t="n">
        <v>0.03730202223709889</v>
      </c>
      <c r="E275" s="51">
        <f>Categories!M13</f>
        <v/>
      </c>
      <c r="F275" s="49">
        <f>IF(AND(ISNUMBER(D275),ISNUMBER(E275)),E275-D275,"")</f>
        <v/>
      </c>
      <c r="G275" s="4">
        <f>IF(AND(D275="",E275=""),"Yes",IF(AND(ISNUMBER(D275),ISNUMBER(E275)),IF(ABS(E275-D275)&lt;=1E-9*MAX(1,ABS(D275)),"Yes","No"),IF(D275=E275,"Yes","No")))</f>
        <v/>
      </c>
    </row>
    <row r="276">
      <c r="A276" s="4" t="inlineStr">
        <is>
          <t>Categories</t>
        </is>
      </c>
      <c r="B276" s="4" t="inlineStr">
        <is>
          <t>PL</t>
        </is>
      </c>
      <c r="C276" s="4" t="inlineStr">
        <is>
          <t>Cat B: gap annual</t>
        </is>
      </c>
      <c r="D276" s="50" t="n">
        <v>0.04208609194551027</v>
      </c>
      <c r="E276" s="51">
        <f>Categories!P13</f>
        <v/>
      </c>
      <c r="F276" s="49">
        <f>IF(AND(ISNUMBER(D276),ISNUMBER(E276)),E276-D276,"")</f>
        <v/>
      </c>
      <c r="G276" s="4">
        <f>IF(AND(D276="",E276=""),"Yes",IF(AND(ISNUMBER(D276),ISNUMBER(E276)),IF(ABS(E276-D276)&lt;=1E-9*MAX(1,ABS(D276)),"Yes","No"),IF(D276=E276,"Yes","No")))</f>
        <v/>
      </c>
    </row>
    <row r="277">
      <c r="A277" s="4" t="inlineStr">
        <is>
          <t>Categories</t>
        </is>
      </c>
      <c r="B277" s="4" t="inlineStr">
        <is>
          <t>PL</t>
        </is>
      </c>
      <c r="C277" s="4" t="inlineStr">
        <is>
          <t>Cat B: status</t>
        </is>
      </c>
      <c r="D277" s="5" t="inlineStr">
        <is>
          <t>Below 5%</t>
        </is>
      </c>
      <c r="E277" s="6">
        <f>Categories!R13</f>
        <v/>
      </c>
      <c r="F277" s="49">
        <f>IF(AND(ISNUMBER(D277),ISNUMBER(E277)),E277-D277,"")</f>
        <v/>
      </c>
      <c r="G277" s="4">
        <f>IF(AND(D277="",E277=""),"Yes",IF(AND(ISNUMBER(D277),ISNUMBER(E277)),IF(ABS(E277-D277)&lt;=1E-9*MAX(1,ABS(D277)),"Yes","No"),IF(D277=E277,"Yes","No")))</f>
        <v/>
      </c>
    </row>
    <row r="278">
      <c r="A278" s="4" t="inlineStr">
        <is>
          <t>Categories</t>
        </is>
      </c>
      <c r="B278" s="4" t="inlineStr">
        <is>
          <t>PL</t>
        </is>
      </c>
      <c r="C278" s="4" t="inlineStr">
        <is>
          <t>Cat B: remedy cost</t>
        </is>
      </c>
      <c r="D278" s="50" t="n">
        <v>0</v>
      </c>
      <c r="E278" s="51">
        <f>Categories!V13</f>
        <v/>
      </c>
      <c r="F278" s="49">
        <f>IF(AND(ISNUMBER(D278),ISNUMBER(E278)),E278-D278,"")</f>
        <v/>
      </c>
      <c r="G278" s="4">
        <f>IF(AND(D278="",E278=""),"Yes",IF(AND(ISNUMBER(D278),ISNUMBER(E278)),IF(ABS(E278-D278)&lt;=1E-9*MAX(1,ABS(D278)),"Yes","No"),IF(D278=E278,"Yes","No")))</f>
        <v/>
      </c>
    </row>
    <row r="279">
      <c r="A279" s="4" t="inlineStr">
        <is>
          <t>Categories</t>
        </is>
      </c>
      <c r="B279" s="4" t="inlineStr">
        <is>
          <t>PL</t>
        </is>
      </c>
      <c r="C279" s="4" t="inlineStr">
        <is>
          <t>Cat B: small cell</t>
        </is>
      </c>
      <c r="D279" s="5" t="inlineStr">
        <is>
          <t>No</t>
        </is>
      </c>
      <c r="E279" s="6">
        <f>Categories!Q13</f>
        <v/>
      </c>
      <c r="F279" s="49">
        <f>IF(AND(ISNUMBER(D279),ISNUMBER(E279)),E279-D279,"")</f>
        <v/>
      </c>
      <c r="G279" s="4">
        <f>IF(AND(D279="",E279=""),"Yes",IF(AND(ISNUMBER(D279),ISNUMBER(E279)),IF(ABS(E279-D279)&lt;=1E-9*MAX(1,ABS(D279)),"Yes","No"),IF(D279=E279,"Yes","No")))</f>
        <v/>
      </c>
    </row>
    <row r="280">
      <c r="A280" s="4" t="inlineStr">
        <is>
          <t>Categories</t>
        </is>
      </c>
      <c r="B280" s="4" t="inlineStr">
        <is>
          <t>PL</t>
        </is>
      </c>
      <c r="C280" s="4" t="inlineStr">
        <is>
          <t>Cat C: women</t>
        </is>
      </c>
      <c r="D280" s="5" t="n">
        <v>127</v>
      </c>
      <c r="E280" s="6">
        <f>Categories!C14</f>
        <v/>
      </c>
      <c r="F280" s="49">
        <f>IF(AND(ISNUMBER(D280),ISNUMBER(E280)),E280-D280,"")</f>
        <v/>
      </c>
      <c r="G280" s="4">
        <f>IF(AND(D280="",E280=""),"Yes",IF(AND(ISNUMBER(D280),ISNUMBER(E280)),IF(ABS(E280-D280)&lt;=1E-9*MAX(1,ABS(D280)),"Yes","No"),IF(D280=E280,"Yes","No")))</f>
        <v/>
      </c>
    </row>
    <row r="281">
      <c r="A281" s="4" t="inlineStr">
        <is>
          <t>Categories</t>
        </is>
      </c>
      <c r="B281" s="4" t="inlineStr">
        <is>
          <t>PL</t>
        </is>
      </c>
      <c r="C281" s="4" t="inlineStr">
        <is>
          <t>Cat C: men</t>
        </is>
      </c>
      <c r="D281" s="5" t="n">
        <v>116</v>
      </c>
      <c r="E281" s="6">
        <f>Categories!D14</f>
        <v/>
      </c>
      <c r="F281" s="49">
        <f>IF(AND(ISNUMBER(D281),ISNUMBER(E281)),E281-D281,"")</f>
        <v/>
      </c>
      <c r="G281" s="4">
        <f>IF(AND(D281="",E281=""),"Yes",IF(AND(ISNUMBER(D281),ISNUMBER(E281)),IF(ABS(E281-D281)&lt;=1E-9*MAX(1,ABS(D281)),"Yes","No"),IF(D281=E281,"Yes","No")))</f>
        <v/>
      </c>
    </row>
    <row r="282">
      <c r="A282" s="4" t="inlineStr">
        <is>
          <t>Categories</t>
        </is>
      </c>
      <c r="B282" s="4" t="inlineStr">
        <is>
          <t>PL</t>
        </is>
      </c>
      <c r="C282" s="4" t="inlineStr">
        <is>
          <t>Cat C: gap base</t>
        </is>
      </c>
      <c r="D282" s="50" t="n">
        <v>0.02492658919286702</v>
      </c>
      <c r="E282" s="51">
        <f>Categories!G14</f>
        <v/>
      </c>
      <c r="F282" s="49">
        <f>IF(AND(ISNUMBER(D282),ISNUMBER(E282)),E282-D282,"")</f>
        <v/>
      </c>
      <c r="G282" s="4">
        <f>IF(AND(D282="",E282=""),"Yes",IF(AND(ISNUMBER(D282),ISNUMBER(E282)),IF(ABS(E282-D282)&lt;=1E-9*MAX(1,ABS(D282)),"Yes","No"),IF(D282=E282,"Yes","No")))</f>
        <v/>
      </c>
    </row>
    <row r="283">
      <c r="A283" s="4" t="inlineStr">
        <is>
          <t>Categories</t>
        </is>
      </c>
      <c r="B283" s="4" t="inlineStr">
        <is>
          <t>PL</t>
        </is>
      </c>
      <c r="C283" s="4" t="inlineStr">
        <is>
          <t>Cat C: gap components</t>
        </is>
      </c>
      <c r="D283" s="50" t="n">
        <v>-0.1267791876073834</v>
      </c>
      <c r="E283" s="51">
        <f>Categories!J14</f>
        <v/>
      </c>
      <c r="F283" s="49">
        <f>IF(AND(ISNUMBER(D283),ISNUMBER(E283)),E283-D283,"")</f>
        <v/>
      </c>
      <c r="G283" s="4">
        <f>IF(AND(D283="",E283=""),"Yes",IF(AND(ISNUMBER(D283),ISNUMBER(E283)),IF(ABS(E283-D283)&lt;=1E-9*MAX(1,ABS(D283)),"Yes","No"),IF(D283=E283,"Yes","No")))</f>
        <v/>
      </c>
    </row>
    <row r="284">
      <c r="A284" s="4" t="inlineStr">
        <is>
          <t>Categories</t>
        </is>
      </c>
      <c r="B284" s="4" t="inlineStr">
        <is>
          <t>PL</t>
        </is>
      </c>
      <c r="C284" s="4" t="inlineStr">
        <is>
          <t>Cat C: gap hourly</t>
        </is>
      </c>
      <c r="D284" s="50" t="n">
        <v>0.01956036317491172</v>
      </c>
      <c r="E284" s="51">
        <f>Categories!M14</f>
        <v/>
      </c>
      <c r="F284" s="49">
        <f>IF(AND(ISNUMBER(D284),ISNUMBER(E284)),E284-D284,"")</f>
        <v/>
      </c>
      <c r="G284" s="4">
        <f>IF(AND(D284="",E284=""),"Yes",IF(AND(ISNUMBER(D284),ISNUMBER(E284)),IF(ABS(E284-D284)&lt;=1E-9*MAX(1,ABS(D284)),"Yes","No"),IF(D284=E284,"Yes","No")))</f>
        <v/>
      </c>
    </row>
    <row r="285">
      <c r="A285" s="4" t="inlineStr">
        <is>
          <t>Categories</t>
        </is>
      </c>
      <c r="B285" s="4" t="inlineStr">
        <is>
          <t>PL</t>
        </is>
      </c>
      <c r="C285" s="4" t="inlineStr">
        <is>
          <t>Cat C: gap annual</t>
        </is>
      </c>
      <c r="D285" s="50" t="n">
        <v>0.01326027046869025</v>
      </c>
      <c r="E285" s="51">
        <f>Categories!P14</f>
        <v/>
      </c>
      <c r="F285" s="49">
        <f>IF(AND(ISNUMBER(D285),ISNUMBER(E285)),E285-D285,"")</f>
        <v/>
      </c>
      <c r="G285" s="4">
        <f>IF(AND(D285="",E285=""),"Yes",IF(AND(ISNUMBER(D285),ISNUMBER(E285)),IF(ABS(E285-D285)&lt;=1E-9*MAX(1,ABS(D285)),"Yes","No"),IF(D285=E285,"Yes","No")))</f>
        <v/>
      </c>
    </row>
    <row r="286">
      <c r="A286" s="4" t="inlineStr">
        <is>
          <t>Categories</t>
        </is>
      </c>
      <c r="B286" s="4" t="inlineStr">
        <is>
          <t>PL</t>
        </is>
      </c>
      <c r="C286" s="4" t="inlineStr">
        <is>
          <t>Cat C: status</t>
        </is>
      </c>
      <c r="D286" s="5" t="inlineStr">
        <is>
          <t>Below 5%</t>
        </is>
      </c>
      <c r="E286" s="6">
        <f>Categories!R14</f>
        <v/>
      </c>
      <c r="F286" s="49">
        <f>IF(AND(ISNUMBER(D286),ISNUMBER(E286)),E286-D286,"")</f>
        <v/>
      </c>
      <c r="G286" s="4">
        <f>IF(AND(D286="",E286=""),"Yes",IF(AND(ISNUMBER(D286),ISNUMBER(E286)),IF(ABS(E286-D286)&lt;=1E-9*MAX(1,ABS(D286)),"Yes","No"),IF(D286=E286,"Yes","No")))</f>
        <v/>
      </c>
    </row>
    <row r="287">
      <c r="A287" s="4" t="inlineStr">
        <is>
          <t>Categories</t>
        </is>
      </c>
      <c r="B287" s="4" t="inlineStr">
        <is>
          <t>PL</t>
        </is>
      </c>
      <c r="C287" s="4" t="inlineStr">
        <is>
          <t>Cat C: remedy cost</t>
        </is>
      </c>
      <c r="D287" s="50" t="n">
        <v>0</v>
      </c>
      <c r="E287" s="51">
        <f>Categories!V14</f>
        <v/>
      </c>
      <c r="F287" s="49">
        <f>IF(AND(ISNUMBER(D287),ISNUMBER(E287)),E287-D287,"")</f>
        <v/>
      </c>
      <c r="G287" s="4">
        <f>IF(AND(D287="",E287=""),"Yes",IF(AND(ISNUMBER(D287),ISNUMBER(E287)),IF(ABS(E287-D287)&lt;=1E-9*MAX(1,ABS(D287)),"Yes","No"),IF(D287=E287,"Yes","No")))</f>
        <v/>
      </c>
    </row>
    <row r="288">
      <c r="A288" s="4" t="inlineStr">
        <is>
          <t>Categories</t>
        </is>
      </c>
      <c r="B288" s="4" t="inlineStr">
        <is>
          <t>PL</t>
        </is>
      </c>
      <c r="C288" s="4" t="inlineStr">
        <is>
          <t>Cat C: small cell</t>
        </is>
      </c>
      <c r="D288" s="5" t="inlineStr">
        <is>
          <t>No</t>
        </is>
      </c>
      <c r="E288" s="6">
        <f>Categories!Q14</f>
        <v/>
      </c>
      <c r="F288" s="49">
        <f>IF(AND(ISNUMBER(D288),ISNUMBER(E288)),E288-D288,"")</f>
        <v/>
      </c>
      <c r="G288" s="4">
        <f>IF(AND(D288="",E288=""),"Yes",IF(AND(ISNUMBER(D288),ISNUMBER(E288)),IF(ABS(E288-D288)&lt;=1E-9*MAX(1,ABS(D288)),"Yes","No"),IF(D288=E288,"Yes","No")))</f>
        <v/>
      </c>
    </row>
    <row r="289">
      <c r="A289" s="4" t="inlineStr">
        <is>
          <t>Categories</t>
        </is>
      </c>
      <c r="B289" s="4" t="inlineStr">
        <is>
          <t>PL</t>
        </is>
      </c>
      <c r="C289" s="4" t="inlineStr">
        <is>
          <t>Cat D: women</t>
        </is>
      </c>
      <c r="D289" s="5" t="n">
        <v>125</v>
      </c>
      <c r="E289" s="6">
        <f>Categories!C15</f>
        <v/>
      </c>
      <c r="F289" s="49">
        <f>IF(AND(ISNUMBER(D289),ISNUMBER(E289)),E289-D289,"")</f>
        <v/>
      </c>
      <c r="G289" s="4">
        <f>IF(AND(D289="",E289=""),"Yes",IF(AND(ISNUMBER(D289),ISNUMBER(E289)),IF(ABS(E289-D289)&lt;=1E-9*MAX(1,ABS(D289)),"Yes","No"),IF(D289=E289,"Yes","No")))</f>
        <v/>
      </c>
    </row>
    <row r="290">
      <c r="A290" s="4" t="inlineStr">
        <is>
          <t>Categories</t>
        </is>
      </c>
      <c r="B290" s="4" t="inlineStr">
        <is>
          <t>PL</t>
        </is>
      </c>
      <c r="C290" s="4" t="inlineStr">
        <is>
          <t>Cat D: men</t>
        </is>
      </c>
      <c r="D290" s="5" t="n">
        <v>133</v>
      </c>
      <c r="E290" s="6">
        <f>Categories!D15</f>
        <v/>
      </c>
      <c r="F290" s="49">
        <f>IF(AND(ISNUMBER(D290),ISNUMBER(E290)),E290-D290,"")</f>
        <v/>
      </c>
      <c r="G290" s="4">
        <f>IF(AND(D290="",E290=""),"Yes",IF(AND(ISNUMBER(D290),ISNUMBER(E290)),IF(ABS(E290-D290)&lt;=1E-9*MAX(1,ABS(D290)),"Yes","No"),IF(D290=E290,"Yes","No")))</f>
        <v/>
      </c>
    </row>
    <row r="291">
      <c r="A291" s="4" t="inlineStr">
        <is>
          <t>Categories</t>
        </is>
      </c>
      <c r="B291" s="4" t="inlineStr">
        <is>
          <t>PL</t>
        </is>
      </c>
      <c r="C291" s="4" t="inlineStr">
        <is>
          <t>Cat D: gap base</t>
        </is>
      </c>
      <c r="D291" s="50" t="n">
        <v>0.06342094621916697</v>
      </c>
      <c r="E291" s="51">
        <f>Categories!G15</f>
        <v/>
      </c>
      <c r="F291" s="49">
        <f>IF(AND(ISNUMBER(D291),ISNUMBER(E291)),E291-D291,"")</f>
        <v/>
      </c>
      <c r="G291" s="4">
        <f>IF(AND(D291="",E291=""),"Yes",IF(AND(ISNUMBER(D291),ISNUMBER(E291)),IF(ABS(E291-D291)&lt;=1E-9*MAX(1,ABS(D291)),"Yes","No"),IF(D291=E291,"Yes","No")))</f>
        <v/>
      </c>
    </row>
    <row r="292">
      <c r="A292" s="4" t="inlineStr">
        <is>
          <t>Categories</t>
        </is>
      </c>
      <c r="B292" s="4" t="inlineStr">
        <is>
          <t>PL</t>
        </is>
      </c>
      <c r="C292" s="4" t="inlineStr">
        <is>
          <t>Cat D: gap components</t>
        </is>
      </c>
      <c r="D292" s="50" t="n">
        <v>-0.04129319955406908</v>
      </c>
      <c r="E292" s="51">
        <f>Categories!J15</f>
        <v/>
      </c>
      <c r="F292" s="49">
        <f>IF(AND(ISNUMBER(D292),ISNUMBER(E292)),E292-D292,"")</f>
        <v/>
      </c>
      <c r="G292" s="4">
        <f>IF(AND(D292="",E292=""),"Yes",IF(AND(ISNUMBER(D292),ISNUMBER(E292)),IF(ABS(E292-D292)&lt;=1E-9*MAX(1,ABS(D292)),"Yes","No"),IF(D292=E292,"Yes","No")))</f>
        <v/>
      </c>
    </row>
    <row r="293">
      <c r="A293" s="4" t="inlineStr">
        <is>
          <t>Categories</t>
        </is>
      </c>
      <c r="B293" s="4" t="inlineStr">
        <is>
          <t>PL</t>
        </is>
      </c>
      <c r="C293" s="4" t="inlineStr">
        <is>
          <t>Cat D: gap hourly</t>
        </is>
      </c>
      <c r="D293" s="50" t="n">
        <v>0.05686253777941822</v>
      </c>
      <c r="E293" s="51">
        <f>Categories!M15</f>
        <v/>
      </c>
      <c r="F293" s="49">
        <f>IF(AND(ISNUMBER(D293),ISNUMBER(E293)),E293-D293,"")</f>
        <v/>
      </c>
      <c r="G293" s="4">
        <f>IF(AND(D293="",E293=""),"Yes",IF(AND(ISNUMBER(D293),ISNUMBER(E293)),IF(ABS(E293-D293)&lt;=1E-9*MAX(1,ABS(D293)),"Yes","No"),IF(D293=E293,"Yes","No")))</f>
        <v/>
      </c>
    </row>
    <row r="294">
      <c r="A294" s="4" t="inlineStr">
        <is>
          <t>Categories</t>
        </is>
      </c>
      <c r="B294" s="4" t="inlineStr">
        <is>
          <t>PL</t>
        </is>
      </c>
      <c r="C294" s="4" t="inlineStr">
        <is>
          <t>Cat D: gap annual</t>
        </is>
      </c>
      <c r="D294" s="50" t="n">
        <v>0.06082079864061183</v>
      </c>
      <c r="E294" s="51">
        <f>Categories!P15</f>
        <v/>
      </c>
      <c r="F294" s="49">
        <f>IF(AND(ISNUMBER(D294),ISNUMBER(E294)),E294-D294,"")</f>
        <v/>
      </c>
      <c r="G294" s="4">
        <f>IF(AND(D294="",E294=""),"Yes",IF(AND(ISNUMBER(D294),ISNUMBER(E294)),IF(ABS(E294-D294)&lt;=1E-9*MAX(1,ABS(D294)),"Yes","No"),IF(D294=E294,"Yes","No")))</f>
        <v/>
      </c>
    </row>
    <row r="295">
      <c r="A295" s="4" t="inlineStr">
        <is>
          <t>Categories</t>
        </is>
      </c>
      <c r="B295" s="4" t="inlineStr">
        <is>
          <t>PL</t>
        </is>
      </c>
      <c r="C295" s="4" t="inlineStr">
        <is>
          <t>Cat D: status</t>
        </is>
      </c>
      <c r="D295" s="5" t="inlineStr">
        <is>
          <t>Justify or remedy</t>
        </is>
      </c>
      <c r="E295" s="6">
        <f>Categories!R15</f>
        <v/>
      </c>
      <c r="F295" s="49">
        <f>IF(AND(ISNUMBER(D295),ISNUMBER(E295)),E295-D295,"")</f>
        <v/>
      </c>
      <c r="G295" s="4">
        <f>IF(AND(D295="",E295=""),"Yes",IF(AND(ISNUMBER(D295),ISNUMBER(E295)),IF(ABS(E295-D295)&lt;=1E-9*MAX(1,ABS(D295)),"Yes","No"),IF(D295=E295,"Yes","No")))</f>
        <v/>
      </c>
    </row>
    <row r="296">
      <c r="A296" s="4" t="inlineStr">
        <is>
          <t>Categories</t>
        </is>
      </c>
      <c r="B296" s="4" t="inlineStr">
        <is>
          <t>PL</t>
        </is>
      </c>
      <c r="C296" s="4" t="inlineStr">
        <is>
          <t>Cat D: remedy cost</t>
        </is>
      </c>
      <c r="D296" s="50" t="n">
        <v>262743.7834586473</v>
      </c>
      <c r="E296" s="51">
        <f>Categories!V15</f>
        <v/>
      </c>
      <c r="F296" s="49">
        <f>IF(AND(ISNUMBER(D296),ISNUMBER(E296)),E296-D296,"")</f>
        <v/>
      </c>
      <c r="G296" s="4">
        <f>IF(AND(D296="",E296=""),"Yes",IF(AND(ISNUMBER(D296),ISNUMBER(E296)),IF(ABS(E296-D296)&lt;=1E-9*MAX(1,ABS(D296)),"Yes","No"),IF(D296=E296,"Yes","No")))</f>
        <v/>
      </c>
    </row>
    <row r="297">
      <c r="A297" s="4" t="inlineStr">
        <is>
          <t>Categories</t>
        </is>
      </c>
      <c r="B297" s="4" t="inlineStr">
        <is>
          <t>PL</t>
        </is>
      </c>
      <c r="C297" s="4" t="inlineStr">
        <is>
          <t>Cat D: small cell</t>
        </is>
      </c>
      <c r="D297" s="5" t="inlineStr">
        <is>
          <t>No</t>
        </is>
      </c>
      <c r="E297" s="6">
        <f>Categories!Q15</f>
        <v/>
      </c>
      <c r="F297" s="49">
        <f>IF(AND(ISNUMBER(D297),ISNUMBER(E297)),E297-D297,"")</f>
        <v/>
      </c>
      <c r="G297" s="4">
        <f>IF(AND(D297="",E297=""),"Yes",IF(AND(ISNUMBER(D297),ISNUMBER(E297)),IF(ABS(E297-D297)&lt;=1E-9*MAX(1,ABS(D297)),"Yes","No"),IF(D297=E297,"Yes","No")))</f>
        <v/>
      </c>
    </row>
    <row r="298">
      <c r="A298" s="4" t="inlineStr">
        <is>
          <t>Categories</t>
        </is>
      </c>
      <c r="B298" s="4" t="inlineStr">
        <is>
          <t>PL</t>
        </is>
      </c>
      <c r="C298" s="4" t="inlineStr">
        <is>
          <t>Cat E: women</t>
        </is>
      </c>
      <c r="D298" s="5" t="n">
        <v>49</v>
      </c>
      <c r="E298" s="6">
        <f>Categories!C16</f>
        <v/>
      </c>
      <c r="F298" s="49">
        <f>IF(AND(ISNUMBER(D298),ISNUMBER(E298)),E298-D298,"")</f>
        <v/>
      </c>
      <c r="G298" s="4">
        <f>IF(AND(D298="",E298=""),"Yes",IF(AND(ISNUMBER(D298),ISNUMBER(E298)),IF(ABS(E298-D298)&lt;=1E-9*MAX(1,ABS(D298)),"Yes","No"),IF(D298=E298,"Yes","No")))</f>
        <v/>
      </c>
    </row>
    <row r="299">
      <c r="A299" s="4" t="inlineStr">
        <is>
          <t>Categories</t>
        </is>
      </c>
      <c r="B299" s="4" t="inlineStr">
        <is>
          <t>PL</t>
        </is>
      </c>
      <c r="C299" s="4" t="inlineStr">
        <is>
          <t>Cat E: men</t>
        </is>
      </c>
      <c r="D299" s="5" t="n">
        <v>87</v>
      </c>
      <c r="E299" s="6">
        <f>Categories!D16</f>
        <v/>
      </c>
      <c r="F299" s="49">
        <f>IF(AND(ISNUMBER(D299),ISNUMBER(E299)),E299-D299,"")</f>
        <v/>
      </c>
      <c r="G299" s="4">
        <f>IF(AND(D299="",E299=""),"Yes",IF(AND(ISNUMBER(D299),ISNUMBER(E299)),IF(ABS(E299-D299)&lt;=1E-9*MAX(1,ABS(D299)),"Yes","No"),IF(D299=E299,"Yes","No")))</f>
        <v/>
      </c>
    </row>
    <row r="300">
      <c r="A300" s="4" t="inlineStr">
        <is>
          <t>Categories</t>
        </is>
      </c>
      <c r="B300" s="4" t="inlineStr">
        <is>
          <t>PL</t>
        </is>
      </c>
      <c r="C300" s="4" t="inlineStr">
        <is>
          <t>Cat E: gap base</t>
        </is>
      </c>
      <c r="D300" s="50" t="n">
        <v>0.07432988891759246</v>
      </c>
      <c r="E300" s="51">
        <f>Categories!G16</f>
        <v/>
      </c>
      <c r="F300" s="49">
        <f>IF(AND(ISNUMBER(D300),ISNUMBER(E300)),E300-D300,"")</f>
        <v/>
      </c>
      <c r="G300" s="4">
        <f>IF(AND(D300="",E300=""),"Yes",IF(AND(ISNUMBER(D300),ISNUMBER(E300)),IF(ABS(E300-D300)&lt;=1E-9*MAX(1,ABS(D300)),"Yes","No"),IF(D300=E300,"Yes","No")))</f>
        <v/>
      </c>
    </row>
    <row r="301">
      <c r="A301" s="4" t="inlineStr">
        <is>
          <t>Categories</t>
        </is>
      </c>
      <c r="B301" s="4" t="inlineStr">
        <is>
          <t>PL</t>
        </is>
      </c>
      <c r="C301" s="4" t="inlineStr">
        <is>
          <t>Cat E: gap components</t>
        </is>
      </c>
      <c r="D301" s="50" t="n">
        <v>0.1218852791420716</v>
      </c>
      <c r="E301" s="51">
        <f>Categories!J16</f>
        <v/>
      </c>
      <c r="F301" s="49">
        <f>IF(AND(ISNUMBER(D301),ISNUMBER(E301)),E301-D301,"")</f>
        <v/>
      </c>
      <c r="G301" s="4">
        <f>IF(AND(D301="",E301=""),"Yes",IF(AND(ISNUMBER(D301),ISNUMBER(E301)),IF(ABS(E301-D301)&lt;=1E-9*MAX(1,ABS(D301)),"Yes","No"),IF(D301=E301,"Yes","No")))</f>
        <v/>
      </c>
    </row>
    <row r="302">
      <c r="A302" s="4" t="inlineStr">
        <is>
          <t>Categories</t>
        </is>
      </c>
      <c r="B302" s="4" t="inlineStr">
        <is>
          <t>PL</t>
        </is>
      </c>
      <c r="C302" s="4" t="inlineStr">
        <is>
          <t>Cat E: gap hourly</t>
        </is>
      </c>
      <c r="D302" s="50" t="n">
        <v>0.07858711263012257</v>
      </c>
      <c r="E302" s="51">
        <f>Categories!M16</f>
        <v/>
      </c>
      <c r="F302" s="49">
        <f>IF(AND(ISNUMBER(D302),ISNUMBER(E302)),E302-D302,"")</f>
        <v/>
      </c>
      <c r="G302" s="4">
        <f>IF(AND(D302="",E302=""),"Yes",IF(AND(ISNUMBER(D302),ISNUMBER(E302)),IF(ABS(E302-D302)&lt;=1E-9*MAX(1,ABS(D302)),"Yes","No"),IF(D302=E302,"Yes","No")))</f>
        <v/>
      </c>
    </row>
    <row r="303">
      <c r="A303" s="4" t="inlineStr">
        <is>
          <t>Categories</t>
        </is>
      </c>
      <c r="B303" s="4" t="inlineStr">
        <is>
          <t>PL</t>
        </is>
      </c>
      <c r="C303" s="4" t="inlineStr">
        <is>
          <t>Cat E: gap annual</t>
        </is>
      </c>
      <c r="D303" s="50" t="n">
        <v>0.07535718596083893</v>
      </c>
      <c r="E303" s="51">
        <f>Categories!P16</f>
        <v/>
      </c>
      <c r="F303" s="49">
        <f>IF(AND(ISNUMBER(D303),ISNUMBER(E303)),E303-D303,"")</f>
        <v/>
      </c>
      <c r="G303" s="4">
        <f>IF(AND(D303="",E303=""),"Yes",IF(AND(ISNUMBER(D303),ISNUMBER(E303)),IF(ABS(E303-D303)&lt;=1E-9*MAX(1,ABS(D303)),"Yes","No"),IF(D303=E303,"Yes","No")))</f>
        <v/>
      </c>
    </row>
    <row r="304">
      <c r="A304" s="4" t="inlineStr">
        <is>
          <t>Categories</t>
        </is>
      </c>
      <c r="B304" s="4" t="inlineStr">
        <is>
          <t>PL</t>
        </is>
      </c>
      <c r="C304" s="4" t="inlineStr">
        <is>
          <t>Cat E: status</t>
        </is>
      </c>
      <c r="D304" s="5" t="inlineStr">
        <is>
          <t>Justify or remedy</t>
        </is>
      </c>
      <c r="E304" s="6">
        <f>Categories!R16</f>
        <v/>
      </c>
      <c r="F304" s="49">
        <f>IF(AND(ISNUMBER(D304),ISNUMBER(E304)),E304-D304,"")</f>
        <v/>
      </c>
      <c r="G304" s="4">
        <f>IF(AND(D304="",E304=""),"Yes",IF(AND(ISNUMBER(D304),ISNUMBER(E304)),IF(ABS(E304-D304)&lt;=1E-9*MAX(1,ABS(D304)),"Yes","No"),IF(D304=E304,"Yes","No")))</f>
        <v/>
      </c>
    </row>
    <row r="305">
      <c r="A305" s="4" t="inlineStr">
        <is>
          <t>Categories</t>
        </is>
      </c>
      <c r="B305" s="4" t="inlineStr">
        <is>
          <t>PL</t>
        </is>
      </c>
      <c r="C305" s="4" t="inlineStr">
        <is>
          <t>Cat E: remedy cost</t>
        </is>
      </c>
      <c r="D305" s="50" t="n">
        <v>188888.9086324183</v>
      </c>
      <c r="E305" s="51">
        <f>Categories!V16</f>
        <v/>
      </c>
      <c r="F305" s="49">
        <f>IF(AND(ISNUMBER(D305),ISNUMBER(E305)),E305-D305,"")</f>
        <v/>
      </c>
      <c r="G305" s="4">
        <f>IF(AND(D305="",E305=""),"Yes",IF(AND(ISNUMBER(D305),ISNUMBER(E305)),IF(ABS(E305-D305)&lt;=1E-9*MAX(1,ABS(D305)),"Yes","No"),IF(D305=E305,"Yes","No")))</f>
        <v/>
      </c>
    </row>
    <row r="306">
      <c r="A306" s="4" t="inlineStr">
        <is>
          <t>Categories</t>
        </is>
      </c>
      <c r="B306" s="4" t="inlineStr">
        <is>
          <t>PL</t>
        </is>
      </c>
      <c r="C306" s="4" t="inlineStr">
        <is>
          <t>Cat E: small cell</t>
        </is>
      </c>
      <c r="D306" s="5" t="inlineStr">
        <is>
          <t>No</t>
        </is>
      </c>
      <c r="E306" s="6">
        <f>Categories!Q16</f>
        <v/>
      </c>
      <c r="F306" s="49">
        <f>IF(AND(ISNUMBER(D306),ISNUMBER(E306)),E306-D306,"")</f>
        <v/>
      </c>
      <c r="G306" s="4">
        <f>IF(AND(D306="",E306=""),"Yes",IF(AND(ISNUMBER(D306),ISNUMBER(E306)),IF(ABS(E306-D306)&lt;=1E-9*MAX(1,ABS(D306)),"Yes","No"),IF(D306=E306,"Yes","No")))</f>
        <v/>
      </c>
    </row>
    <row r="307">
      <c r="A307" s="4" t="inlineStr">
        <is>
          <t>Categories</t>
        </is>
      </c>
      <c r="B307" s="4" t="inlineStr">
        <is>
          <t>PL</t>
        </is>
      </c>
      <c r="C307" s="4" t="inlineStr">
        <is>
          <t>Cat F: women</t>
        </is>
      </c>
      <c r="D307" s="5" t="n">
        <v>37</v>
      </c>
      <c r="E307" s="6">
        <f>Categories!C17</f>
        <v/>
      </c>
      <c r="F307" s="49">
        <f>IF(AND(ISNUMBER(D307),ISNUMBER(E307)),E307-D307,"")</f>
        <v/>
      </c>
      <c r="G307" s="4">
        <f>IF(AND(D307="",E307=""),"Yes",IF(AND(ISNUMBER(D307),ISNUMBER(E307)),IF(ABS(E307-D307)&lt;=1E-9*MAX(1,ABS(D307)),"Yes","No"),IF(D307=E307,"Yes","No")))</f>
        <v/>
      </c>
    </row>
    <row r="308">
      <c r="A308" s="4" t="inlineStr">
        <is>
          <t>Categories</t>
        </is>
      </c>
      <c r="B308" s="4" t="inlineStr">
        <is>
          <t>PL</t>
        </is>
      </c>
      <c r="C308" s="4" t="inlineStr">
        <is>
          <t>Cat F: men</t>
        </is>
      </c>
      <c r="D308" s="5" t="n">
        <v>56</v>
      </c>
      <c r="E308" s="6">
        <f>Categories!D17</f>
        <v/>
      </c>
      <c r="F308" s="49">
        <f>IF(AND(ISNUMBER(D308),ISNUMBER(E308)),E308-D308,"")</f>
        <v/>
      </c>
      <c r="G308" s="4">
        <f>IF(AND(D308="",E308=""),"Yes",IF(AND(ISNUMBER(D308),ISNUMBER(E308)),IF(ABS(E308-D308)&lt;=1E-9*MAX(1,ABS(D308)),"Yes","No"),IF(D308=E308,"Yes","No")))</f>
        <v/>
      </c>
    </row>
    <row r="309">
      <c r="A309" s="4" t="inlineStr">
        <is>
          <t>Categories</t>
        </is>
      </c>
      <c r="B309" s="4" t="inlineStr">
        <is>
          <t>PL</t>
        </is>
      </c>
      <c r="C309" s="4" t="inlineStr">
        <is>
          <t>Cat F: gap base</t>
        </is>
      </c>
      <c r="D309" s="50" t="n">
        <v>0.07550432016637813</v>
      </c>
      <c r="E309" s="51">
        <f>Categories!G17</f>
        <v/>
      </c>
      <c r="F309" s="49">
        <f>IF(AND(ISNUMBER(D309),ISNUMBER(E309)),E309-D309,"")</f>
        <v/>
      </c>
      <c r="G309" s="4">
        <f>IF(AND(D309="",E309=""),"Yes",IF(AND(ISNUMBER(D309),ISNUMBER(E309)),IF(ABS(E309-D309)&lt;=1E-9*MAX(1,ABS(D309)),"Yes","No"),IF(D309=E309,"Yes","No")))</f>
        <v/>
      </c>
    </row>
    <row r="310">
      <c r="A310" s="4" t="inlineStr">
        <is>
          <t>Categories</t>
        </is>
      </c>
      <c r="B310" s="4" t="inlineStr">
        <is>
          <t>PL</t>
        </is>
      </c>
      <c r="C310" s="4" t="inlineStr">
        <is>
          <t>Cat F: gap components</t>
        </is>
      </c>
      <c r="D310" s="50" t="n">
        <v>0.1019001133586491</v>
      </c>
      <c r="E310" s="51">
        <f>Categories!J17</f>
        <v/>
      </c>
      <c r="F310" s="49">
        <f>IF(AND(ISNUMBER(D310),ISNUMBER(E310)),E310-D310,"")</f>
        <v/>
      </c>
      <c r="G310" s="4">
        <f>IF(AND(D310="",E310=""),"Yes",IF(AND(ISNUMBER(D310),ISNUMBER(E310)),IF(ABS(E310-D310)&lt;=1E-9*MAX(1,ABS(D310)),"Yes","No"),IF(D310=E310,"Yes","No")))</f>
        <v/>
      </c>
    </row>
    <row r="311">
      <c r="A311" s="4" t="inlineStr">
        <is>
          <t>Categories</t>
        </is>
      </c>
      <c r="B311" s="4" t="inlineStr">
        <is>
          <t>PL</t>
        </is>
      </c>
      <c r="C311" s="4" t="inlineStr">
        <is>
          <t>Cat F: gap hourly</t>
        </is>
      </c>
      <c r="D311" s="50" t="n">
        <v>0.07978160330733329</v>
      </c>
      <c r="E311" s="51">
        <f>Categories!M17</f>
        <v/>
      </c>
      <c r="F311" s="49">
        <f>IF(AND(ISNUMBER(D311),ISNUMBER(E311)),E311-D311,"")</f>
        <v/>
      </c>
      <c r="G311" s="4">
        <f>IF(AND(D311="",E311=""),"Yes",IF(AND(ISNUMBER(D311),ISNUMBER(E311)),IF(ABS(E311-D311)&lt;=1E-9*MAX(1,ABS(D311)),"Yes","No"),IF(D311=E311,"Yes","No")))</f>
        <v/>
      </c>
    </row>
    <row r="312">
      <c r="A312" s="4" t="inlineStr">
        <is>
          <t>Categories</t>
        </is>
      </c>
      <c r="B312" s="4" t="inlineStr">
        <is>
          <t>PL</t>
        </is>
      </c>
      <c r="C312" s="4" t="inlineStr">
        <is>
          <t>Cat F: gap annual</t>
        </is>
      </c>
      <c r="D312" s="50" t="n">
        <v>0.06986451284260055</v>
      </c>
      <c r="E312" s="51">
        <f>Categories!P17</f>
        <v/>
      </c>
      <c r="F312" s="49">
        <f>IF(AND(ISNUMBER(D312),ISNUMBER(E312)),E312-D312,"")</f>
        <v/>
      </c>
      <c r="G312" s="4">
        <f>IF(AND(D312="",E312=""),"Yes",IF(AND(ISNUMBER(D312),ISNUMBER(E312)),IF(ABS(E312-D312)&lt;=1E-9*MAX(1,ABS(D312)),"Yes","No"),IF(D312=E312,"Yes","No")))</f>
        <v/>
      </c>
    </row>
    <row r="313">
      <c r="A313" s="4" t="inlineStr">
        <is>
          <t>Categories</t>
        </is>
      </c>
      <c r="B313" s="4" t="inlineStr">
        <is>
          <t>PL</t>
        </is>
      </c>
      <c r="C313" s="4" t="inlineStr">
        <is>
          <t>Cat F: status</t>
        </is>
      </c>
      <c r="D313" s="5" t="inlineStr">
        <is>
          <t>Justify or remedy</t>
        </is>
      </c>
      <c r="E313" s="6">
        <f>Categories!R17</f>
        <v/>
      </c>
      <c r="F313" s="49">
        <f>IF(AND(ISNUMBER(D313),ISNUMBER(E313)),E313-D313,"")</f>
        <v/>
      </c>
      <c r="G313" s="4">
        <f>IF(AND(D313="",E313=""),"Yes",IF(AND(ISNUMBER(D313),ISNUMBER(E313)),IF(ABS(E313-D313)&lt;=1E-9*MAX(1,ABS(D313)),"Yes","No"),IF(D313=E313,"Yes","No")))</f>
        <v/>
      </c>
    </row>
    <row r="314">
      <c r="A314" s="4" t="inlineStr">
        <is>
          <t>Categories</t>
        </is>
      </c>
      <c r="B314" s="4" t="inlineStr">
        <is>
          <t>PL</t>
        </is>
      </c>
      <c r="C314" s="4" t="inlineStr">
        <is>
          <t>Cat F: remedy cost</t>
        </is>
      </c>
      <c r="D314" s="50" t="n">
        <v>222453.6283783787</v>
      </c>
      <c r="E314" s="51">
        <f>Categories!V17</f>
        <v/>
      </c>
      <c r="F314" s="49">
        <f>IF(AND(ISNUMBER(D314),ISNUMBER(E314)),E314-D314,"")</f>
        <v/>
      </c>
      <c r="G314" s="4">
        <f>IF(AND(D314="",E314=""),"Yes",IF(AND(ISNUMBER(D314),ISNUMBER(E314)),IF(ABS(E314-D314)&lt;=1E-9*MAX(1,ABS(D314)),"Yes","No"),IF(D314=E314,"Yes","No")))</f>
        <v/>
      </c>
    </row>
    <row r="315">
      <c r="A315" s="4" t="inlineStr">
        <is>
          <t>Categories</t>
        </is>
      </c>
      <c r="B315" s="4" t="inlineStr">
        <is>
          <t>PL</t>
        </is>
      </c>
      <c r="C315" s="4" t="inlineStr">
        <is>
          <t>Cat F: small cell</t>
        </is>
      </c>
      <c r="D315" s="5" t="inlineStr">
        <is>
          <t>No</t>
        </is>
      </c>
      <c r="E315" s="6">
        <f>Categories!Q17</f>
        <v/>
      </c>
      <c r="F315" s="49">
        <f>IF(AND(ISNUMBER(D315),ISNUMBER(E315)),E315-D315,"")</f>
        <v/>
      </c>
      <c r="G315" s="4">
        <f>IF(AND(D315="",E315=""),"Yes",IF(AND(ISNUMBER(D315),ISNUMBER(E315)),IF(ABS(E315-D315)&lt;=1E-9*MAX(1,ABS(D315)),"Yes","No"),IF(D315=E315,"Yes","No")))</f>
        <v/>
      </c>
    </row>
    <row r="316">
      <c r="A316" s="4" t="inlineStr">
        <is>
          <t>Categories</t>
        </is>
      </c>
      <c r="B316" s="4" t="inlineStr">
        <is>
          <t>PL</t>
        </is>
      </c>
      <c r="C316" s="4" t="inlineStr">
        <is>
          <t>Cat G: women</t>
        </is>
      </c>
      <c r="D316" s="5" t="n">
        <v>9</v>
      </c>
      <c r="E316" s="6">
        <f>Categories!C18</f>
        <v/>
      </c>
      <c r="F316" s="49">
        <f>IF(AND(ISNUMBER(D316),ISNUMBER(E316)),E316-D316,"")</f>
        <v/>
      </c>
      <c r="G316" s="4">
        <f>IF(AND(D316="",E316=""),"Yes",IF(AND(ISNUMBER(D316),ISNUMBER(E316)),IF(ABS(E316-D316)&lt;=1E-9*MAX(1,ABS(D316)),"Yes","No"),IF(D316=E316,"Yes","No")))</f>
        <v/>
      </c>
    </row>
    <row r="317">
      <c r="A317" s="4" t="inlineStr">
        <is>
          <t>Categories</t>
        </is>
      </c>
      <c r="B317" s="4" t="inlineStr">
        <is>
          <t>PL</t>
        </is>
      </c>
      <c r="C317" s="4" t="inlineStr">
        <is>
          <t>Cat G: men</t>
        </is>
      </c>
      <c r="D317" s="5" t="n">
        <v>14</v>
      </c>
      <c r="E317" s="6">
        <f>Categories!D18</f>
        <v/>
      </c>
      <c r="F317" s="49">
        <f>IF(AND(ISNUMBER(D317),ISNUMBER(E317)),E317-D317,"")</f>
        <v/>
      </c>
      <c r="G317" s="4">
        <f>IF(AND(D317="",E317=""),"Yes",IF(AND(ISNUMBER(D317),ISNUMBER(E317)),IF(ABS(E317-D317)&lt;=1E-9*MAX(1,ABS(D317)),"Yes","No"),IF(D317=E317,"Yes","No")))</f>
        <v/>
      </c>
    </row>
    <row r="318">
      <c r="A318" s="4" t="inlineStr">
        <is>
          <t>Categories</t>
        </is>
      </c>
      <c r="B318" s="4" t="inlineStr">
        <is>
          <t>PL</t>
        </is>
      </c>
      <c r="C318" s="4" t="inlineStr">
        <is>
          <t>Cat G: gap base</t>
        </is>
      </c>
      <c r="D318" s="50" t="n">
        <v>-0.0593071553975934</v>
      </c>
      <c r="E318" s="51">
        <f>Categories!G18</f>
        <v/>
      </c>
      <c r="F318" s="49">
        <f>IF(AND(ISNUMBER(D318),ISNUMBER(E318)),E318-D318,"")</f>
        <v/>
      </c>
      <c r="G318" s="4">
        <f>IF(AND(D318="",E318=""),"Yes",IF(AND(ISNUMBER(D318),ISNUMBER(E318)),IF(ABS(E318-D318)&lt;=1E-9*MAX(1,ABS(D318)),"Yes","No"),IF(D318=E318,"Yes","No")))</f>
        <v/>
      </c>
    </row>
    <row r="319">
      <c r="A319" s="4" t="inlineStr">
        <is>
          <t>Categories</t>
        </is>
      </c>
      <c r="B319" s="4" t="inlineStr">
        <is>
          <t>PL</t>
        </is>
      </c>
      <c r="C319" s="4" t="inlineStr">
        <is>
          <t>Cat G: gap components</t>
        </is>
      </c>
      <c r="D319" s="50" t="n">
        <v>0.1244805532605038</v>
      </c>
      <c r="E319" s="51">
        <f>Categories!J18</f>
        <v/>
      </c>
      <c r="F319" s="49">
        <f>IF(AND(ISNUMBER(D319),ISNUMBER(E319)),E319-D319,"")</f>
        <v/>
      </c>
      <c r="G319" s="4">
        <f>IF(AND(D319="",E319=""),"Yes",IF(AND(ISNUMBER(D319),ISNUMBER(E319)),IF(ABS(E319-D319)&lt;=1E-9*MAX(1,ABS(D319)),"Yes","No"),IF(D319=E319,"Yes","No")))</f>
        <v/>
      </c>
    </row>
    <row r="320">
      <c r="A320" s="4" t="inlineStr">
        <is>
          <t>Categories</t>
        </is>
      </c>
      <c r="B320" s="4" t="inlineStr">
        <is>
          <t>PL</t>
        </is>
      </c>
      <c r="C320" s="4" t="inlineStr">
        <is>
          <t>Cat G: gap hourly</t>
        </is>
      </c>
      <c r="D320" s="50" t="n">
        <v>-0.01571197851452635</v>
      </c>
      <c r="E320" s="51">
        <f>Categories!M18</f>
        <v/>
      </c>
      <c r="F320" s="49">
        <f>IF(AND(ISNUMBER(D320),ISNUMBER(E320)),E320-D320,"")</f>
        <v/>
      </c>
      <c r="G320" s="4">
        <f>IF(AND(D320="",E320=""),"Yes",IF(AND(ISNUMBER(D320),ISNUMBER(E320)),IF(ABS(E320-D320)&lt;=1E-9*MAX(1,ABS(D320)),"Yes","No"),IF(D320=E320,"Yes","No")))</f>
        <v/>
      </c>
    </row>
    <row r="321">
      <c r="A321" s="4" t="inlineStr">
        <is>
          <t>Categories</t>
        </is>
      </c>
      <c r="B321" s="4" t="inlineStr">
        <is>
          <t>PL</t>
        </is>
      </c>
      <c r="C321" s="4" t="inlineStr">
        <is>
          <t>Cat G: gap annual</t>
        </is>
      </c>
      <c r="D321" s="50" t="n">
        <v>0.01497906538492571</v>
      </c>
      <c r="E321" s="51">
        <f>Categories!P18</f>
        <v/>
      </c>
      <c r="F321" s="49">
        <f>IF(AND(ISNUMBER(D321),ISNUMBER(E321)),E321-D321,"")</f>
        <v/>
      </c>
      <c r="G321" s="4">
        <f>IF(AND(D321="",E321=""),"Yes",IF(AND(ISNUMBER(D321),ISNUMBER(E321)),IF(ABS(E321-D321)&lt;=1E-9*MAX(1,ABS(D321)),"Yes","No"),IF(D321=E321,"Yes","No")))</f>
        <v/>
      </c>
    </row>
    <row r="322">
      <c r="A322" s="4" t="inlineStr">
        <is>
          <t>Categories</t>
        </is>
      </c>
      <c r="B322" s="4" t="inlineStr">
        <is>
          <t>PL</t>
        </is>
      </c>
      <c r="C322" s="4" t="inlineStr">
        <is>
          <t>Cat G: status</t>
        </is>
      </c>
      <c r="D322" s="5" t="inlineStr">
        <is>
          <t>Below 5%</t>
        </is>
      </c>
      <c r="E322" s="6">
        <f>Categories!R18</f>
        <v/>
      </c>
      <c r="F322" s="49">
        <f>IF(AND(ISNUMBER(D322),ISNUMBER(E322)),E322-D322,"")</f>
        <v/>
      </c>
      <c r="G322" s="4">
        <f>IF(AND(D322="",E322=""),"Yes",IF(AND(ISNUMBER(D322),ISNUMBER(E322)),IF(ABS(E322-D322)&lt;=1E-9*MAX(1,ABS(D322)),"Yes","No"),IF(D322=E322,"Yes","No")))</f>
        <v/>
      </c>
    </row>
    <row r="323">
      <c r="A323" s="4" t="inlineStr">
        <is>
          <t>Categories</t>
        </is>
      </c>
      <c r="B323" s="4" t="inlineStr">
        <is>
          <t>PL</t>
        </is>
      </c>
      <c r="C323" s="4" t="inlineStr">
        <is>
          <t>Cat G: remedy cost</t>
        </is>
      </c>
      <c r="D323" s="50" t="n">
        <v>0</v>
      </c>
      <c r="E323" s="51">
        <f>Categories!V18</f>
        <v/>
      </c>
      <c r="F323" s="49">
        <f>IF(AND(ISNUMBER(D323),ISNUMBER(E323)),E323-D323,"")</f>
        <v/>
      </c>
      <c r="G323" s="4">
        <f>IF(AND(D323="",E323=""),"Yes",IF(AND(ISNUMBER(D323),ISNUMBER(E323)),IF(ABS(E323-D323)&lt;=1E-9*MAX(1,ABS(D323)),"Yes","No"),IF(D323=E323,"Yes","No")))</f>
        <v/>
      </c>
    </row>
    <row r="324">
      <c r="A324" s="4" t="inlineStr">
        <is>
          <t>Categories</t>
        </is>
      </c>
      <c r="B324" s="4" t="inlineStr">
        <is>
          <t>PL</t>
        </is>
      </c>
      <c r="C324" s="4" t="inlineStr">
        <is>
          <t>Cat G: small cell</t>
        </is>
      </c>
      <c r="D324" s="5" t="inlineStr">
        <is>
          <t>No</t>
        </is>
      </c>
      <c r="E324" s="6">
        <f>Categories!Q18</f>
        <v/>
      </c>
      <c r="F324" s="49">
        <f>IF(AND(ISNUMBER(D324),ISNUMBER(E324)),E324-D324,"")</f>
        <v/>
      </c>
      <c r="G324" s="4">
        <f>IF(AND(D324="",E324=""),"Yes",IF(AND(ISNUMBER(D324),ISNUMBER(E324)),IF(ABS(E324-D324)&lt;=1E-9*MAX(1,ABS(D324)),"Yes","No"),IF(D324=E324,"Yes","No")))</f>
        <v/>
      </c>
    </row>
    <row r="325">
      <c r="A325" s="4" t="inlineStr">
        <is>
          <t>Categories</t>
        </is>
      </c>
      <c r="B325" s="4" t="inlineStr">
        <is>
          <t>DE</t>
        </is>
      </c>
      <c r="C325" s="4" t="inlineStr">
        <is>
          <t>Cat A: women</t>
        </is>
      </c>
      <c r="D325" s="5" t="n">
        <v>47</v>
      </c>
      <c r="E325" s="6">
        <f>Categories!C19</f>
        <v/>
      </c>
      <c r="F325" s="49">
        <f>IF(AND(ISNUMBER(D325),ISNUMBER(E325)),E325-D325,"")</f>
        <v/>
      </c>
      <c r="G325" s="4">
        <f>IF(AND(D325="",E325=""),"Yes",IF(AND(ISNUMBER(D325),ISNUMBER(E325)),IF(ABS(E325-D325)&lt;=1E-9*MAX(1,ABS(D325)),"Yes","No"),IF(D325=E325,"Yes","No")))</f>
        <v/>
      </c>
    </row>
    <row r="326">
      <c r="A326" s="4" t="inlineStr">
        <is>
          <t>Categories</t>
        </is>
      </c>
      <c r="B326" s="4" t="inlineStr">
        <is>
          <t>DE</t>
        </is>
      </c>
      <c r="C326" s="4" t="inlineStr">
        <is>
          <t>Cat A: men</t>
        </is>
      </c>
      <c r="D326" s="5" t="n">
        <v>45</v>
      </c>
      <c r="E326" s="6">
        <f>Categories!D19</f>
        <v/>
      </c>
      <c r="F326" s="49">
        <f>IF(AND(ISNUMBER(D326),ISNUMBER(E326)),E326-D326,"")</f>
        <v/>
      </c>
      <c r="G326" s="4">
        <f>IF(AND(D326="",E326=""),"Yes",IF(AND(ISNUMBER(D326),ISNUMBER(E326)),IF(ABS(E326-D326)&lt;=1E-9*MAX(1,ABS(D326)),"Yes","No"),IF(D326=E326,"Yes","No")))</f>
        <v/>
      </c>
    </row>
    <row r="327">
      <c r="A327" s="4" t="inlineStr">
        <is>
          <t>Categories</t>
        </is>
      </c>
      <c r="B327" s="4" t="inlineStr">
        <is>
          <t>DE</t>
        </is>
      </c>
      <c r="C327" s="4" t="inlineStr">
        <is>
          <t>Cat A: gap base</t>
        </is>
      </c>
      <c r="D327" s="50" t="n">
        <v>0.04306648915801252</v>
      </c>
      <c r="E327" s="51">
        <f>Categories!G19</f>
        <v/>
      </c>
      <c r="F327" s="49">
        <f>IF(AND(ISNUMBER(D327),ISNUMBER(E327)),E327-D327,"")</f>
        <v/>
      </c>
      <c r="G327" s="4">
        <f>IF(AND(D327="",E327=""),"Yes",IF(AND(ISNUMBER(D327),ISNUMBER(E327)),IF(ABS(E327-D327)&lt;=1E-9*MAX(1,ABS(D327)),"Yes","No"),IF(D327=E327,"Yes","No")))</f>
        <v/>
      </c>
    </row>
    <row r="328">
      <c r="A328" s="4" t="inlineStr">
        <is>
          <t>Categories</t>
        </is>
      </c>
      <c r="B328" s="4" t="inlineStr">
        <is>
          <t>DE</t>
        </is>
      </c>
      <c r="C328" s="4" t="inlineStr">
        <is>
          <t>Cat A: gap components</t>
        </is>
      </c>
      <c r="D328" s="50" t="n">
        <v>0.205998344612688</v>
      </c>
      <c r="E328" s="51">
        <f>Categories!J19</f>
        <v/>
      </c>
      <c r="F328" s="49">
        <f>IF(AND(ISNUMBER(D328),ISNUMBER(E328)),E328-D328,"")</f>
        <v/>
      </c>
      <c r="G328" s="4">
        <f>IF(AND(D328="",E328=""),"Yes",IF(AND(ISNUMBER(D328),ISNUMBER(E328)),IF(ABS(E328-D328)&lt;=1E-9*MAX(1,ABS(D328)),"Yes","No"),IF(D328=E328,"Yes","No")))</f>
        <v/>
      </c>
    </row>
    <row r="329">
      <c r="A329" s="4" t="inlineStr">
        <is>
          <t>Categories</t>
        </is>
      </c>
      <c r="B329" s="4" t="inlineStr">
        <is>
          <t>DE</t>
        </is>
      </c>
      <c r="C329" s="4" t="inlineStr">
        <is>
          <t>Cat A: gap hourly</t>
        </is>
      </c>
      <c r="D329" s="50" t="n">
        <v>0.04960915550922382</v>
      </c>
      <c r="E329" s="51">
        <f>Categories!M19</f>
        <v/>
      </c>
      <c r="F329" s="49">
        <f>IF(AND(ISNUMBER(D329),ISNUMBER(E329)),E329-D329,"")</f>
        <v/>
      </c>
      <c r="G329" s="4">
        <f>IF(AND(D329="",E329=""),"Yes",IF(AND(ISNUMBER(D329),ISNUMBER(E329)),IF(ABS(E329-D329)&lt;=1E-9*MAX(1,ABS(D329)),"Yes","No"),IF(D329=E329,"Yes","No")))</f>
        <v/>
      </c>
    </row>
    <row r="330">
      <c r="A330" s="4" t="inlineStr">
        <is>
          <t>Categories</t>
        </is>
      </c>
      <c r="B330" s="4" t="inlineStr">
        <is>
          <t>DE</t>
        </is>
      </c>
      <c r="C330" s="4" t="inlineStr">
        <is>
          <t>Cat A: gap annual</t>
        </is>
      </c>
      <c r="D330" s="50" t="n">
        <v>0.03076182008963949</v>
      </c>
      <c r="E330" s="51">
        <f>Categories!P19</f>
        <v/>
      </c>
      <c r="F330" s="49">
        <f>IF(AND(ISNUMBER(D330),ISNUMBER(E330)),E330-D330,"")</f>
        <v/>
      </c>
      <c r="G330" s="4">
        <f>IF(AND(D330="",E330=""),"Yes",IF(AND(ISNUMBER(D330),ISNUMBER(E330)),IF(ABS(E330-D330)&lt;=1E-9*MAX(1,ABS(D330)),"Yes","No"),IF(D330=E330,"Yes","No")))</f>
        <v/>
      </c>
    </row>
    <row r="331">
      <c r="A331" s="4" t="inlineStr">
        <is>
          <t>Categories</t>
        </is>
      </c>
      <c r="B331" s="4" t="inlineStr">
        <is>
          <t>DE</t>
        </is>
      </c>
      <c r="C331" s="4" t="inlineStr">
        <is>
          <t>Cat A: status</t>
        </is>
      </c>
      <c r="D331" s="5" t="inlineStr">
        <is>
          <t>Below 5%</t>
        </is>
      </c>
      <c r="E331" s="6">
        <f>Categories!R19</f>
        <v/>
      </c>
      <c r="F331" s="49">
        <f>IF(AND(ISNUMBER(D331),ISNUMBER(E331)),E331-D331,"")</f>
        <v/>
      </c>
      <c r="G331" s="4">
        <f>IF(AND(D331="",E331=""),"Yes",IF(AND(ISNUMBER(D331),ISNUMBER(E331)),IF(ABS(E331-D331)&lt;=1E-9*MAX(1,ABS(D331)),"Yes","No"),IF(D331=E331,"Yes","No")))</f>
        <v/>
      </c>
    </row>
    <row r="332">
      <c r="A332" s="4" t="inlineStr">
        <is>
          <t>Categories</t>
        </is>
      </c>
      <c r="B332" s="4" t="inlineStr">
        <is>
          <t>DE</t>
        </is>
      </c>
      <c r="C332" s="4" t="inlineStr">
        <is>
          <t>Cat A: remedy cost</t>
        </is>
      </c>
      <c r="D332" s="50" t="n">
        <v>0</v>
      </c>
      <c r="E332" s="51">
        <f>Categories!V19</f>
        <v/>
      </c>
      <c r="F332" s="49">
        <f>IF(AND(ISNUMBER(D332),ISNUMBER(E332)),E332-D332,"")</f>
        <v/>
      </c>
      <c r="G332" s="4">
        <f>IF(AND(D332="",E332=""),"Yes",IF(AND(ISNUMBER(D332),ISNUMBER(E332)),IF(ABS(E332-D332)&lt;=1E-9*MAX(1,ABS(D332)),"Yes","No"),IF(D332=E332,"Yes","No")))</f>
        <v/>
      </c>
    </row>
    <row r="333">
      <c r="A333" s="4" t="inlineStr">
        <is>
          <t>Categories</t>
        </is>
      </c>
      <c r="B333" s="4" t="inlineStr">
        <is>
          <t>DE</t>
        </is>
      </c>
      <c r="C333" s="4" t="inlineStr">
        <is>
          <t>Cat A: small cell</t>
        </is>
      </c>
      <c r="D333" s="5" t="inlineStr">
        <is>
          <t>No</t>
        </is>
      </c>
      <c r="E333" s="6">
        <f>Categories!Q19</f>
        <v/>
      </c>
      <c r="F333" s="49">
        <f>IF(AND(ISNUMBER(D333),ISNUMBER(E333)),E333-D333,"")</f>
        <v/>
      </c>
      <c r="G333" s="4">
        <f>IF(AND(D333="",E333=""),"Yes",IF(AND(ISNUMBER(D333),ISNUMBER(E333)),IF(ABS(E333-D333)&lt;=1E-9*MAX(1,ABS(D333)),"Yes","No"),IF(D333=E333,"Yes","No")))</f>
        <v/>
      </c>
    </row>
    <row r="334">
      <c r="A334" s="4" t="inlineStr">
        <is>
          <t>Categories</t>
        </is>
      </c>
      <c r="B334" s="4" t="inlineStr">
        <is>
          <t>DE</t>
        </is>
      </c>
      <c r="C334" s="4" t="inlineStr">
        <is>
          <t>Cat B: women</t>
        </is>
      </c>
      <c r="D334" s="5" t="n">
        <v>94</v>
      </c>
      <c r="E334" s="6">
        <f>Categories!C20</f>
        <v/>
      </c>
      <c r="F334" s="49">
        <f>IF(AND(ISNUMBER(D334),ISNUMBER(E334)),E334-D334,"")</f>
        <v/>
      </c>
      <c r="G334" s="4">
        <f>IF(AND(D334="",E334=""),"Yes",IF(AND(ISNUMBER(D334),ISNUMBER(E334)),IF(ABS(E334-D334)&lt;=1E-9*MAX(1,ABS(D334)),"Yes","No"),IF(D334=E334,"Yes","No")))</f>
        <v/>
      </c>
    </row>
    <row r="335">
      <c r="A335" s="4" t="inlineStr">
        <is>
          <t>Categories</t>
        </is>
      </c>
      <c r="B335" s="4" t="inlineStr">
        <is>
          <t>DE</t>
        </is>
      </c>
      <c r="C335" s="4" t="inlineStr">
        <is>
          <t>Cat B: men</t>
        </is>
      </c>
      <c r="D335" s="5" t="n">
        <v>73</v>
      </c>
      <c r="E335" s="6">
        <f>Categories!D20</f>
        <v/>
      </c>
      <c r="F335" s="49">
        <f>IF(AND(ISNUMBER(D335),ISNUMBER(E335)),E335-D335,"")</f>
        <v/>
      </c>
      <c r="G335" s="4">
        <f>IF(AND(D335="",E335=""),"Yes",IF(AND(ISNUMBER(D335),ISNUMBER(E335)),IF(ABS(E335-D335)&lt;=1E-9*MAX(1,ABS(D335)),"Yes","No"),IF(D335=E335,"Yes","No")))</f>
        <v/>
      </c>
    </row>
    <row r="336">
      <c r="A336" s="4" t="inlineStr">
        <is>
          <t>Categories</t>
        </is>
      </c>
      <c r="B336" s="4" t="inlineStr">
        <is>
          <t>DE</t>
        </is>
      </c>
      <c r="C336" s="4" t="inlineStr">
        <is>
          <t>Cat B: gap base</t>
        </is>
      </c>
      <c r="D336" s="50" t="n">
        <v>-0.0291413898879818</v>
      </c>
      <c r="E336" s="51">
        <f>Categories!G20</f>
        <v/>
      </c>
      <c r="F336" s="49">
        <f>IF(AND(ISNUMBER(D336),ISNUMBER(E336)),E336-D336,"")</f>
        <v/>
      </c>
      <c r="G336" s="4">
        <f>IF(AND(D336="",E336=""),"Yes",IF(AND(ISNUMBER(D336),ISNUMBER(E336)),IF(ABS(E336-D336)&lt;=1E-9*MAX(1,ABS(D336)),"Yes","No"),IF(D336=E336,"Yes","No")))</f>
        <v/>
      </c>
    </row>
    <row r="337">
      <c r="A337" s="4" t="inlineStr">
        <is>
          <t>Categories</t>
        </is>
      </c>
      <c r="B337" s="4" t="inlineStr">
        <is>
          <t>DE</t>
        </is>
      </c>
      <c r="C337" s="4" t="inlineStr">
        <is>
          <t>Cat B: gap components</t>
        </is>
      </c>
      <c r="D337" s="50" t="n">
        <v>-0.397872340425532</v>
      </c>
      <c r="E337" s="51">
        <f>Categories!J20</f>
        <v/>
      </c>
      <c r="F337" s="49">
        <f>IF(AND(ISNUMBER(D337),ISNUMBER(E337)),E337-D337,"")</f>
        <v/>
      </c>
      <c r="G337" s="4">
        <f>IF(AND(D337="",E337=""),"Yes",IF(AND(ISNUMBER(D337),ISNUMBER(E337)),IF(ABS(E337-D337)&lt;=1E-9*MAX(1,ABS(D337)),"Yes","No"),IF(D337=E337,"Yes","No")))</f>
        <v/>
      </c>
    </row>
    <row r="338">
      <c r="A338" s="4" t="inlineStr">
        <is>
          <t>Categories</t>
        </is>
      </c>
      <c r="B338" s="4" t="inlineStr">
        <is>
          <t>DE</t>
        </is>
      </c>
      <c r="C338" s="4" t="inlineStr">
        <is>
          <t>Cat B: gap hourly</t>
        </is>
      </c>
      <c r="D338" s="50" t="n">
        <v>-0.03131223999254006</v>
      </c>
      <c r="E338" s="51">
        <f>Categories!M20</f>
        <v/>
      </c>
      <c r="F338" s="49">
        <f>IF(AND(ISNUMBER(D338),ISNUMBER(E338)),E338-D338,"")</f>
        <v/>
      </c>
      <c r="G338" s="4">
        <f>IF(AND(D338="",E338=""),"Yes",IF(AND(ISNUMBER(D338),ISNUMBER(E338)),IF(ABS(E338-D338)&lt;=1E-9*MAX(1,ABS(D338)),"Yes","No"),IF(D338=E338,"Yes","No")))</f>
        <v/>
      </c>
    </row>
    <row r="339">
      <c r="A339" s="4" t="inlineStr">
        <is>
          <t>Categories</t>
        </is>
      </c>
      <c r="B339" s="4" t="inlineStr">
        <is>
          <t>DE</t>
        </is>
      </c>
      <c r="C339" s="4" t="inlineStr">
        <is>
          <t>Cat B: gap annual</t>
        </is>
      </c>
      <c r="D339" s="50" t="n">
        <v>-0.01715404582929719</v>
      </c>
      <c r="E339" s="51">
        <f>Categories!P20</f>
        <v/>
      </c>
      <c r="F339" s="49">
        <f>IF(AND(ISNUMBER(D339),ISNUMBER(E339)),E339-D339,"")</f>
        <v/>
      </c>
      <c r="G339" s="4">
        <f>IF(AND(D339="",E339=""),"Yes",IF(AND(ISNUMBER(D339),ISNUMBER(E339)),IF(ABS(E339-D339)&lt;=1E-9*MAX(1,ABS(D339)),"Yes","No"),IF(D339=E339,"Yes","No")))</f>
        <v/>
      </c>
    </row>
    <row r="340">
      <c r="A340" s="4" t="inlineStr">
        <is>
          <t>Categories</t>
        </is>
      </c>
      <c r="B340" s="4" t="inlineStr">
        <is>
          <t>DE</t>
        </is>
      </c>
      <c r="C340" s="4" t="inlineStr">
        <is>
          <t>Cat B: status</t>
        </is>
      </c>
      <c r="D340" s="5" t="inlineStr">
        <is>
          <t>Below 5%</t>
        </is>
      </c>
      <c r="E340" s="6">
        <f>Categories!R20</f>
        <v/>
      </c>
      <c r="F340" s="49">
        <f>IF(AND(ISNUMBER(D340),ISNUMBER(E340)),E340-D340,"")</f>
        <v/>
      </c>
      <c r="G340" s="4">
        <f>IF(AND(D340="",E340=""),"Yes",IF(AND(ISNUMBER(D340),ISNUMBER(E340)),IF(ABS(E340-D340)&lt;=1E-9*MAX(1,ABS(D340)),"Yes","No"),IF(D340=E340,"Yes","No")))</f>
        <v/>
      </c>
    </row>
    <row r="341">
      <c r="A341" s="4" t="inlineStr">
        <is>
          <t>Categories</t>
        </is>
      </c>
      <c r="B341" s="4" t="inlineStr">
        <is>
          <t>DE</t>
        </is>
      </c>
      <c r="C341" s="4" t="inlineStr">
        <is>
          <t>Cat B: remedy cost</t>
        </is>
      </c>
      <c r="D341" s="50" t="n">
        <v>0</v>
      </c>
      <c r="E341" s="51">
        <f>Categories!V20</f>
        <v/>
      </c>
      <c r="F341" s="49">
        <f>IF(AND(ISNUMBER(D341),ISNUMBER(E341)),E341-D341,"")</f>
        <v/>
      </c>
      <c r="G341" s="4">
        <f>IF(AND(D341="",E341=""),"Yes",IF(AND(ISNUMBER(D341),ISNUMBER(E341)),IF(ABS(E341-D341)&lt;=1E-9*MAX(1,ABS(D341)),"Yes","No"),IF(D341=E341,"Yes","No")))</f>
        <v/>
      </c>
    </row>
    <row r="342">
      <c r="A342" s="4" t="inlineStr">
        <is>
          <t>Categories</t>
        </is>
      </c>
      <c r="B342" s="4" t="inlineStr">
        <is>
          <t>DE</t>
        </is>
      </c>
      <c r="C342" s="4" t="inlineStr">
        <is>
          <t>Cat B: small cell</t>
        </is>
      </c>
      <c r="D342" s="5" t="inlineStr">
        <is>
          <t>No</t>
        </is>
      </c>
      <c r="E342" s="6">
        <f>Categories!Q20</f>
        <v/>
      </c>
      <c r="F342" s="49">
        <f>IF(AND(ISNUMBER(D342),ISNUMBER(E342)),E342-D342,"")</f>
        <v/>
      </c>
      <c r="G342" s="4">
        <f>IF(AND(D342="",E342=""),"Yes",IF(AND(ISNUMBER(D342),ISNUMBER(E342)),IF(ABS(E342-D342)&lt;=1E-9*MAX(1,ABS(D342)),"Yes","No"),IF(D342=E342,"Yes","No")))</f>
        <v/>
      </c>
    </row>
    <row r="343">
      <c r="A343" s="4" t="inlineStr">
        <is>
          <t>Categories</t>
        </is>
      </c>
      <c r="B343" s="4" t="inlineStr">
        <is>
          <t>DE</t>
        </is>
      </c>
      <c r="C343" s="4" t="inlineStr">
        <is>
          <t>Cat C: women</t>
        </is>
      </c>
      <c r="D343" s="5" t="n">
        <v>86</v>
      </c>
      <c r="E343" s="6">
        <f>Categories!C21</f>
        <v/>
      </c>
      <c r="F343" s="49">
        <f>IF(AND(ISNUMBER(D343),ISNUMBER(E343)),E343-D343,"")</f>
        <v/>
      </c>
      <c r="G343" s="4">
        <f>IF(AND(D343="",E343=""),"Yes",IF(AND(ISNUMBER(D343),ISNUMBER(E343)),IF(ABS(E343-D343)&lt;=1E-9*MAX(1,ABS(D343)),"Yes","No"),IF(D343=E343,"Yes","No")))</f>
        <v/>
      </c>
    </row>
    <row r="344">
      <c r="A344" s="4" t="inlineStr">
        <is>
          <t>Categories</t>
        </is>
      </c>
      <c r="B344" s="4" t="inlineStr">
        <is>
          <t>DE</t>
        </is>
      </c>
      <c r="C344" s="4" t="inlineStr">
        <is>
          <t>Cat C: men</t>
        </is>
      </c>
      <c r="D344" s="5" t="n">
        <v>67</v>
      </c>
      <c r="E344" s="6">
        <f>Categories!D21</f>
        <v/>
      </c>
      <c r="F344" s="49">
        <f>IF(AND(ISNUMBER(D344),ISNUMBER(E344)),E344-D344,"")</f>
        <v/>
      </c>
      <c r="G344" s="4">
        <f>IF(AND(D344="",E344=""),"Yes",IF(AND(ISNUMBER(D344),ISNUMBER(E344)),IF(ABS(E344-D344)&lt;=1E-9*MAX(1,ABS(D344)),"Yes","No"),IF(D344=E344,"Yes","No")))</f>
        <v/>
      </c>
    </row>
    <row r="345">
      <c r="A345" s="4" t="inlineStr">
        <is>
          <t>Categories</t>
        </is>
      </c>
      <c r="B345" s="4" t="inlineStr">
        <is>
          <t>DE</t>
        </is>
      </c>
      <c r="C345" s="4" t="inlineStr">
        <is>
          <t>Cat C: gap base</t>
        </is>
      </c>
      <c r="D345" s="50" t="n">
        <v>0.00327232810708929</v>
      </c>
      <c r="E345" s="51">
        <f>Categories!G21</f>
        <v/>
      </c>
      <c r="F345" s="49">
        <f>IF(AND(ISNUMBER(D345),ISNUMBER(E345)),E345-D345,"")</f>
        <v/>
      </c>
      <c r="G345" s="4">
        <f>IF(AND(D345="",E345=""),"Yes",IF(AND(ISNUMBER(D345),ISNUMBER(E345)),IF(ABS(E345-D345)&lt;=1E-9*MAX(1,ABS(D345)),"Yes","No"),IF(D345=E345,"Yes","No")))</f>
        <v/>
      </c>
    </row>
    <row r="346">
      <c r="A346" s="4" t="inlineStr">
        <is>
          <t>Categories</t>
        </is>
      </c>
      <c r="B346" s="4" t="inlineStr">
        <is>
          <t>DE</t>
        </is>
      </c>
      <c r="C346" s="4" t="inlineStr">
        <is>
          <t>Cat C: gap components</t>
        </is>
      </c>
      <c r="D346" s="50" t="n">
        <v>-0.1546594882610867</v>
      </c>
      <c r="E346" s="51">
        <f>Categories!J21</f>
        <v/>
      </c>
      <c r="F346" s="49">
        <f>IF(AND(ISNUMBER(D346),ISNUMBER(E346)),E346-D346,"")</f>
        <v/>
      </c>
      <c r="G346" s="4">
        <f>IF(AND(D346="",E346=""),"Yes",IF(AND(ISNUMBER(D346),ISNUMBER(E346)),IF(ABS(E346-D346)&lt;=1E-9*MAX(1,ABS(D346)),"Yes","No"),IF(D346=E346,"Yes","No")))</f>
        <v/>
      </c>
    </row>
    <row r="347">
      <c r="A347" s="4" t="inlineStr">
        <is>
          <t>Categories</t>
        </is>
      </c>
      <c r="B347" s="4" t="inlineStr">
        <is>
          <t>DE</t>
        </is>
      </c>
      <c r="C347" s="4" t="inlineStr">
        <is>
          <t>Cat C: gap hourly</t>
        </is>
      </c>
      <c r="D347" s="50" t="n">
        <v>-0.002275124713261283</v>
      </c>
      <c r="E347" s="51">
        <f>Categories!M21</f>
        <v/>
      </c>
      <c r="F347" s="49">
        <f>IF(AND(ISNUMBER(D347),ISNUMBER(E347)),E347-D347,"")</f>
        <v/>
      </c>
      <c r="G347" s="4">
        <f>IF(AND(D347="",E347=""),"Yes",IF(AND(ISNUMBER(D347),ISNUMBER(E347)),IF(ABS(E347-D347)&lt;=1E-9*MAX(1,ABS(D347)),"Yes","No"),IF(D347=E347,"Yes","No")))</f>
        <v/>
      </c>
    </row>
    <row r="348">
      <c r="A348" s="4" t="inlineStr">
        <is>
          <t>Categories</t>
        </is>
      </c>
      <c r="B348" s="4" t="inlineStr">
        <is>
          <t>DE</t>
        </is>
      </c>
      <c r="C348" s="4" t="inlineStr">
        <is>
          <t>Cat C: gap annual</t>
        </is>
      </c>
      <c r="D348" s="50" t="n">
        <v>0.005185915685464123</v>
      </c>
      <c r="E348" s="51">
        <f>Categories!P21</f>
        <v/>
      </c>
      <c r="F348" s="49">
        <f>IF(AND(ISNUMBER(D348),ISNUMBER(E348)),E348-D348,"")</f>
        <v/>
      </c>
      <c r="G348" s="4">
        <f>IF(AND(D348="",E348=""),"Yes",IF(AND(ISNUMBER(D348),ISNUMBER(E348)),IF(ABS(E348-D348)&lt;=1E-9*MAX(1,ABS(D348)),"Yes","No"),IF(D348=E348,"Yes","No")))</f>
        <v/>
      </c>
    </row>
    <row r="349">
      <c r="A349" s="4" t="inlineStr">
        <is>
          <t>Categories</t>
        </is>
      </c>
      <c r="B349" s="4" t="inlineStr">
        <is>
          <t>DE</t>
        </is>
      </c>
      <c r="C349" s="4" t="inlineStr">
        <is>
          <t>Cat C: status</t>
        </is>
      </c>
      <c r="D349" s="5" t="inlineStr">
        <is>
          <t>Below 5%</t>
        </is>
      </c>
      <c r="E349" s="6">
        <f>Categories!R21</f>
        <v/>
      </c>
      <c r="F349" s="49">
        <f>IF(AND(ISNUMBER(D349),ISNUMBER(E349)),E349-D349,"")</f>
        <v/>
      </c>
      <c r="G349" s="4">
        <f>IF(AND(D349="",E349=""),"Yes",IF(AND(ISNUMBER(D349),ISNUMBER(E349)),IF(ABS(E349-D349)&lt;=1E-9*MAX(1,ABS(D349)),"Yes","No"),IF(D349=E349,"Yes","No")))</f>
        <v/>
      </c>
    </row>
    <row r="350">
      <c r="A350" s="4" t="inlineStr">
        <is>
          <t>Categories</t>
        </is>
      </c>
      <c r="B350" s="4" t="inlineStr">
        <is>
          <t>DE</t>
        </is>
      </c>
      <c r="C350" s="4" t="inlineStr">
        <is>
          <t>Cat C: remedy cost</t>
        </is>
      </c>
      <c r="D350" s="50" t="n">
        <v>0</v>
      </c>
      <c r="E350" s="51">
        <f>Categories!V21</f>
        <v/>
      </c>
      <c r="F350" s="49">
        <f>IF(AND(ISNUMBER(D350),ISNUMBER(E350)),E350-D350,"")</f>
        <v/>
      </c>
      <c r="G350" s="4">
        <f>IF(AND(D350="",E350=""),"Yes",IF(AND(ISNUMBER(D350),ISNUMBER(E350)),IF(ABS(E350-D350)&lt;=1E-9*MAX(1,ABS(D350)),"Yes","No"),IF(D350=E350,"Yes","No")))</f>
        <v/>
      </c>
    </row>
    <row r="351">
      <c r="A351" s="4" t="inlineStr">
        <is>
          <t>Categories</t>
        </is>
      </c>
      <c r="B351" s="4" t="inlineStr">
        <is>
          <t>DE</t>
        </is>
      </c>
      <c r="C351" s="4" t="inlineStr">
        <is>
          <t>Cat C: small cell</t>
        </is>
      </c>
      <c r="D351" s="5" t="inlineStr">
        <is>
          <t>No</t>
        </is>
      </c>
      <c r="E351" s="6">
        <f>Categories!Q21</f>
        <v/>
      </c>
      <c r="F351" s="49">
        <f>IF(AND(ISNUMBER(D351),ISNUMBER(E351)),E351-D351,"")</f>
        <v/>
      </c>
      <c r="G351" s="4">
        <f>IF(AND(D351="",E351=""),"Yes",IF(AND(ISNUMBER(D351),ISNUMBER(E351)),IF(ABS(E351-D351)&lt;=1E-9*MAX(1,ABS(D351)),"Yes","No"),IF(D351=E351,"Yes","No")))</f>
        <v/>
      </c>
    </row>
    <row r="352">
      <c r="A352" s="4" t="inlineStr">
        <is>
          <t>Categories</t>
        </is>
      </c>
      <c r="B352" s="4" t="inlineStr">
        <is>
          <t>DE</t>
        </is>
      </c>
      <c r="C352" s="4" t="inlineStr">
        <is>
          <t>Cat D: women</t>
        </is>
      </c>
      <c r="D352" s="5" t="n">
        <v>70</v>
      </c>
      <c r="E352" s="6">
        <f>Categories!C22</f>
        <v/>
      </c>
      <c r="F352" s="49">
        <f>IF(AND(ISNUMBER(D352),ISNUMBER(E352)),E352-D352,"")</f>
        <v/>
      </c>
      <c r="G352" s="4">
        <f>IF(AND(D352="",E352=""),"Yes",IF(AND(ISNUMBER(D352),ISNUMBER(E352)),IF(ABS(E352-D352)&lt;=1E-9*MAX(1,ABS(D352)),"Yes","No"),IF(D352=E352,"Yes","No")))</f>
        <v/>
      </c>
    </row>
    <row r="353">
      <c r="A353" s="4" t="inlineStr">
        <is>
          <t>Categories</t>
        </is>
      </c>
      <c r="B353" s="4" t="inlineStr">
        <is>
          <t>DE</t>
        </is>
      </c>
      <c r="C353" s="4" t="inlineStr">
        <is>
          <t>Cat D: men</t>
        </is>
      </c>
      <c r="D353" s="5" t="n">
        <v>88</v>
      </c>
      <c r="E353" s="6">
        <f>Categories!D22</f>
        <v/>
      </c>
      <c r="F353" s="49">
        <f>IF(AND(ISNUMBER(D353),ISNUMBER(E353)),E353-D353,"")</f>
        <v/>
      </c>
      <c r="G353" s="4">
        <f>IF(AND(D353="",E353=""),"Yes",IF(AND(ISNUMBER(D353),ISNUMBER(E353)),IF(ABS(E353-D353)&lt;=1E-9*MAX(1,ABS(D353)),"Yes","No"),IF(D353=E353,"Yes","No")))</f>
        <v/>
      </c>
    </row>
    <row r="354">
      <c r="A354" s="4" t="inlineStr">
        <is>
          <t>Categories</t>
        </is>
      </c>
      <c r="B354" s="4" t="inlineStr">
        <is>
          <t>DE</t>
        </is>
      </c>
      <c r="C354" s="4" t="inlineStr">
        <is>
          <t>Cat D: gap base</t>
        </is>
      </c>
      <c r="D354" s="50" t="n">
        <v>0.02662962549084296</v>
      </c>
      <c r="E354" s="51">
        <f>Categories!G22</f>
        <v/>
      </c>
      <c r="F354" s="49">
        <f>IF(AND(ISNUMBER(D354),ISNUMBER(E354)),E354-D354,"")</f>
        <v/>
      </c>
      <c r="G354" s="4">
        <f>IF(AND(D354="",E354=""),"Yes",IF(AND(ISNUMBER(D354),ISNUMBER(E354)),IF(ABS(E354-D354)&lt;=1E-9*MAX(1,ABS(D354)),"Yes","No"),IF(D354=E354,"Yes","No")))</f>
        <v/>
      </c>
    </row>
    <row r="355">
      <c r="A355" s="4" t="inlineStr">
        <is>
          <t>Categories</t>
        </is>
      </c>
      <c r="B355" s="4" t="inlineStr">
        <is>
          <t>DE</t>
        </is>
      </c>
      <c r="C355" s="4" t="inlineStr">
        <is>
          <t>Cat D: gap components</t>
        </is>
      </c>
      <c r="D355" s="50" t="n">
        <v>0.2548903215661609</v>
      </c>
      <c r="E355" s="51">
        <f>Categories!J22</f>
        <v/>
      </c>
      <c r="F355" s="49">
        <f>IF(AND(ISNUMBER(D355),ISNUMBER(E355)),E355-D355,"")</f>
        <v/>
      </c>
      <c r="G355" s="4">
        <f>IF(AND(D355="",E355=""),"Yes",IF(AND(ISNUMBER(D355),ISNUMBER(E355)),IF(ABS(E355-D355)&lt;=1E-9*MAX(1,ABS(D355)),"Yes","No"),IF(D355=E355,"Yes","No")))</f>
        <v/>
      </c>
    </row>
    <row r="356">
      <c r="A356" s="4" t="inlineStr">
        <is>
          <t>Categories</t>
        </is>
      </c>
      <c r="B356" s="4" t="inlineStr">
        <is>
          <t>DE</t>
        </is>
      </c>
      <c r="C356" s="4" t="inlineStr">
        <is>
          <t>Cat D: gap hourly</t>
        </is>
      </c>
      <c r="D356" s="50" t="n">
        <v>0.04340645079270908</v>
      </c>
      <c r="E356" s="51">
        <f>Categories!M22</f>
        <v/>
      </c>
      <c r="F356" s="49">
        <f>IF(AND(ISNUMBER(D356),ISNUMBER(E356)),E356-D356,"")</f>
        <v/>
      </c>
      <c r="G356" s="4">
        <f>IF(AND(D356="",E356=""),"Yes",IF(AND(ISNUMBER(D356),ISNUMBER(E356)),IF(ABS(E356-D356)&lt;=1E-9*MAX(1,ABS(D356)),"Yes","No"),IF(D356=E356,"Yes","No")))</f>
        <v/>
      </c>
    </row>
    <row r="357">
      <c r="A357" s="4" t="inlineStr">
        <is>
          <t>Categories</t>
        </is>
      </c>
      <c r="B357" s="4" t="inlineStr">
        <is>
          <t>DE</t>
        </is>
      </c>
      <c r="C357" s="4" t="inlineStr">
        <is>
          <t>Cat D: gap annual</t>
        </is>
      </c>
      <c r="D357" s="50" t="n">
        <v>0.04619231607832812</v>
      </c>
      <c r="E357" s="51">
        <f>Categories!P22</f>
        <v/>
      </c>
      <c r="F357" s="49">
        <f>IF(AND(ISNUMBER(D357),ISNUMBER(E357)),E357-D357,"")</f>
        <v/>
      </c>
      <c r="G357" s="4">
        <f>IF(AND(D357="",E357=""),"Yes",IF(AND(ISNUMBER(D357),ISNUMBER(E357)),IF(ABS(E357-D357)&lt;=1E-9*MAX(1,ABS(D357)),"Yes","No"),IF(D357=E357,"Yes","No")))</f>
        <v/>
      </c>
    </row>
    <row r="358">
      <c r="A358" s="4" t="inlineStr">
        <is>
          <t>Categories</t>
        </is>
      </c>
      <c r="B358" s="4" t="inlineStr">
        <is>
          <t>DE</t>
        </is>
      </c>
      <c r="C358" s="4" t="inlineStr">
        <is>
          <t>Cat D: status</t>
        </is>
      </c>
      <c r="D358" s="5" t="inlineStr">
        <is>
          <t>Below 5%</t>
        </is>
      </c>
      <c r="E358" s="6">
        <f>Categories!R22</f>
        <v/>
      </c>
      <c r="F358" s="49">
        <f>IF(AND(ISNUMBER(D358),ISNUMBER(E358)),E358-D358,"")</f>
        <v/>
      </c>
      <c r="G358" s="4">
        <f>IF(AND(D358="",E358=""),"Yes",IF(AND(ISNUMBER(D358),ISNUMBER(E358)),IF(ABS(E358-D358)&lt;=1E-9*MAX(1,ABS(D358)),"Yes","No"),IF(D358=E358,"Yes","No")))</f>
        <v/>
      </c>
    </row>
    <row r="359">
      <c r="A359" s="4" t="inlineStr">
        <is>
          <t>Categories</t>
        </is>
      </c>
      <c r="B359" s="4" t="inlineStr">
        <is>
          <t>DE</t>
        </is>
      </c>
      <c r="C359" s="4" t="inlineStr">
        <is>
          <t>Cat D: remedy cost</t>
        </is>
      </c>
      <c r="D359" s="50" t="n">
        <v>0</v>
      </c>
      <c r="E359" s="51">
        <f>Categories!V22</f>
        <v/>
      </c>
      <c r="F359" s="49">
        <f>IF(AND(ISNUMBER(D359),ISNUMBER(E359)),E359-D359,"")</f>
        <v/>
      </c>
      <c r="G359" s="4">
        <f>IF(AND(D359="",E359=""),"Yes",IF(AND(ISNUMBER(D359),ISNUMBER(E359)),IF(ABS(E359-D359)&lt;=1E-9*MAX(1,ABS(D359)),"Yes","No"),IF(D359=E359,"Yes","No")))</f>
        <v/>
      </c>
    </row>
    <row r="360">
      <c r="A360" s="4" t="inlineStr">
        <is>
          <t>Categories</t>
        </is>
      </c>
      <c r="B360" s="4" t="inlineStr">
        <is>
          <t>DE</t>
        </is>
      </c>
      <c r="C360" s="4" t="inlineStr">
        <is>
          <t>Cat D: small cell</t>
        </is>
      </c>
      <c r="D360" s="5" t="inlineStr">
        <is>
          <t>No</t>
        </is>
      </c>
      <c r="E360" s="6">
        <f>Categories!Q22</f>
        <v/>
      </c>
      <c r="F360" s="49">
        <f>IF(AND(ISNUMBER(D360),ISNUMBER(E360)),E360-D360,"")</f>
        <v/>
      </c>
      <c r="G360" s="4">
        <f>IF(AND(D360="",E360=""),"Yes",IF(AND(ISNUMBER(D360),ISNUMBER(E360)),IF(ABS(E360-D360)&lt;=1E-9*MAX(1,ABS(D360)),"Yes","No"),IF(D360=E360,"Yes","No")))</f>
        <v/>
      </c>
    </row>
    <row r="361">
      <c r="A361" s="4" t="inlineStr">
        <is>
          <t>Categories</t>
        </is>
      </c>
      <c r="B361" s="4" t="inlineStr">
        <is>
          <t>DE</t>
        </is>
      </c>
      <c r="C361" s="4" t="inlineStr">
        <is>
          <t>Cat E: women</t>
        </is>
      </c>
      <c r="D361" s="5" t="n">
        <v>47</v>
      </c>
      <c r="E361" s="6">
        <f>Categories!C23</f>
        <v/>
      </c>
      <c r="F361" s="49">
        <f>IF(AND(ISNUMBER(D361),ISNUMBER(E361)),E361-D361,"")</f>
        <v/>
      </c>
      <c r="G361" s="4">
        <f>IF(AND(D361="",E361=""),"Yes",IF(AND(ISNUMBER(D361),ISNUMBER(E361)),IF(ABS(E361-D361)&lt;=1E-9*MAX(1,ABS(D361)),"Yes","No"),IF(D361=E361,"Yes","No")))</f>
        <v/>
      </c>
    </row>
    <row r="362">
      <c r="A362" s="4" t="inlineStr">
        <is>
          <t>Categories</t>
        </is>
      </c>
      <c r="B362" s="4" t="inlineStr">
        <is>
          <t>DE</t>
        </is>
      </c>
      <c r="C362" s="4" t="inlineStr">
        <is>
          <t>Cat E: men</t>
        </is>
      </c>
      <c r="D362" s="5" t="n">
        <v>65</v>
      </c>
      <c r="E362" s="6">
        <f>Categories!D23</f>
        <v/>
      </c>
      <c r="F362" s="49">
        <f>IF(AND(ISNUMBER(D362),ISNUMBER(E362)),E362-D362,"")</f>
        <v/>
      </c>
      <c r="G362" s="4">
        <f>IF(AND(D362="",E362=""),"Yes",IF(AND(ISNUMBER(D362),ISNUMBER(E362)),IF(ABS(E362-D362)&lt;=1E-9*MAX(1,ABS(D362)),"Yes","No"),IF(D362=E362,"Yes","No")))</f>
        <v/>
      </c>
    </row>
    <row r="363">
      <c r="A363" s="4" t="inlineStr">
        <is>
          <t>Categories</t>
        </is>
      </c>
      <c r="B363" s="4" t="inlineStr">
        <is>
          <t>DE</t>
        </is>
      </c>
      <c r="C363" s="4" t="inlineStr">
        <is>
          <t>Cat E: gap base</t>
        </is>
      </c>
      <c r="D363" s="50" t="n">
        <v>0.06463093206409944</v>
      </c>
      <c r="E363" s="51">
        <f>Categories!G23</f>
        <v/>
      </c>
      <c r="F363" s="49">
        <f>IF(AND(ISNUMBER(D363),ISNUMBER(E363)),E363-D363,"")</f>
        <v/>
      </c>
      <c r="G363" s="4">
        <f>IF(AND(D363="",E363=""),"Yes",IF(AND(ISNUMBER(D363),ISNUMBER(E363)),IF(ABS(E363-D363)&lt;=1E-9*MAX(1,ABS(D363)),"Yes","No"),IF(D363=E363,"Yes","No")))</f>
        <v/>
      </c>
    </row>
    <row r="364">
      <c r="A364" s="4" t="inlineStr">
        <is>
          <t>Categories</t>
        </is>
      </c>
      <c r="B364" s="4" t="inlineStr">
        <is>
          <t>DE</t>
        </is>
      </c>
      <c r="C364" s="4" t="inlineStr">
        <is>
          <t>Cat E: gap components</t>
        </is>
      </c>
      <c r="D364" s="50" t="n">
        <v>0.01408486681448001</v>
      </c>
      <c r="E364" s="51">
        <f>Categories!J23</f>
        <v/>
      </c>
      <c r="F364" s="49">
        <f>IF(AND(ISNUMBER(D364),ISNUMBER(E364)),E364-D364,"")</f>
        <v/>
      </c>
      <c r="G364" s="4">
        <f>IF(AND(D364="",E364=""),"Yes",IF(AND(ISNUMBER(D364),ISNUMBER(E364)),IF(ABS(E364-D364)&lt;=1E-9*MAX(1,ABS(D364)),"Yes","No"),IF(D364=E364,"Yes","No")))</f>
        <v/>
      </c>
    </row>
    <row r="365">
      <c r="A365" s="4" t="inlineStr">
        <is>
          <t>Categories</t>
        </is>
      </c>
      <c r="B365" s="4" t="inlineStr">
        <is>
          <t>DE</t>
        </is>
      </c>
      <c r="C365" s="4" t="inlineStr">
        <is>
          <t>Cat E: gap hourly</t>
        </is>
      </c>
      <c r="D365" s="50" t="n">
        <v>0.06043419329800697</v>
      </c>
      <c r="E365" s="51">
        <f>Categories!M23</f>
        <v/>
      </c>
      <c r="F365" s="49">
        <f>IF(AND(ISNUMBER(D365),ISNUMBER(E365)),E365-D365,"")</f>
        <v/>
      </c>
      <c r="G365" s="4">
        <f>IF(AND(D365="",E365=""),"Yes",IF(AND(ISNUMBER(D365),ISNUMBER(E365)),IF(ABS(E365-D365)&lt;=1E-9*MAX(1,ABS(D365)),"Yes","No"),IF(D365=E365,"Yes","No")))</f>
        <v/>
      </c>
    </row>
    <row r="366">
      <c r="A366" s="4" t="inlineStr">
        <is>
          <t>Categories</t>
        </is>
      </c>
      <c r="B366" s="4" t="inlineStr">
        <is>
          <t>DE</t>
        </is>
      </c>
      <c r="C366" s="4" t="inlineStr">
        <is>
          <t>Cat E: gap annual</t>
        </is>
      </c>
      <c r="D366" s="50" t="n">
        <v>0.06317260269712831</v>
      </c>
      <c r="E366" s="51">
        <f>Categories!P23</f>
        <v/>
      </c>
      <c r="F366" s="49">
        <f>IF(AND(ISNUMBER(D366),ISNUMBER(E366)),E366-D366,"")</f>
        <v/>
      </c>
      <c r="G366" s="4">
        <f>IF(AND(D366="",E366=""),"Yes",IF(AND(ISNUMBER(D366),ISNUMBER(E366)),IF(ABS(E366-D366)&lt;=1E-9*MAX(1,ABS(D366)),"Yes","No"),IF(D366=E366,"Yes","No")))</f>
        <v/>
      </c>
    </row>
    <row r="367">
      <c r="A367" s="4" t="inlineStr">
        <is>
          <t>Categories</t>
        </is>
      </c>
      <c r="B367" s="4" t="inlineStr">
        <is>
          <t>DE</t>
        </is>
      </c>
      <c r="C367" s="4" t="inlineStr">
        <is>
          <t>Cat E: status</t>
        </is>
      </c>
      <c r="D367" s="5" t="inlineStr">
        <is>
          <t>Justify or remedy</t>
        </is>
      </c>
      <c r="E367" s="6">
        <f>Categories!R23</f>
        <v/>
      </c>
      <c r="F367" s="49">
        <f>IF(AND(ISNUMBER(D367),ISNUMBER(E367)),E367-D367,"")</f>
        <v/>
      </c>
      <c r="G367" s="4">
        <f>IF(AND(D367="",E367=""),"Yes",IF(AND(ISNUMBER(D367),ISNUMBER(E367)),IF(ABS(E367-D367)&lt;=1E-9*MAX(1,ABS(D367)),"Yes","No"),IF(D367=E367,"Yes","No")))</f>
        <v/>
      </c>
    </row>
    <row r="368">
      <c r="A368" s="4" t="inlineStr">
        <is>
          <t>Categories</t>
        </is>
      </c>
      <c r="B368" s="4" t="inlineStr">
        <is>
          <t>DE</t>
        </is>
      </c>
      <c r="C368" s="4" t="inlineStr">
        <is>
          <t>Cat E: remedy cost</t>
        </is>
      </c>
      <c r="D368" s="50" t="n">
        <v>254265.1273322417</v>
      </c>
      <c r="E368" s="51">
        <f>Categories!V23</f>
        <v/>
      </c>
      <c r="F368" s="49">
        <f>IF(AND(ISNUMBER(D368),ISNUMBER(E368)),E368-D368,"")</f>
        <v/>
      </c>
      <c r="G368" s="4">
        <f>IF(AND(D368="",E368=""),"Yes",IF(AND(ISNUMBER(D368),ISNUMBER(E368)),IF(ABS(E368-D368)&lt;=1E-9*MAX(1,ABS(D368)),"Yes","No"),IF(D368=E368,"Yes","No")))</f>
        <v/>
      </c>
    </row>
    <row r="369">
      <c r="A369" s="4" t="inlineStr">
        <is>
          <t>Categories</t>
        </is>
      </c>
      <c r="B369" s="4" t="inlineStr">
        <is>
          <t>DE</t>
        </is>
      </c>
      <c r="C369" s="4" t="inlineStr">
        <is>
          <t>Cat E: small cell</t>
        </is>
      </c>
      <c r="D369" s="5" t="inlineStr">
        <is>
          <t>No</t>
        </is>
      </c>
      <c r="E369" s="6">
        <f>Categories!Q23</f>
        <v/>
      </c>
      <c r="F369" s="49">
        <f>IF(AND(ISNUMBER(D369),ISNUMBER(E369)),E369-D369,"")</f>
        <v/>
      </c>
      <c r="G369" s="4">
        <f>IF(AND(D369="",E369=""),"Yes",IF(AND(ISNUMBER(D369),ISNUMBER(E369)),IF(ABS(E369-D369)&lt;=1E-9*MAX(1,ABS(D369)),"Yes","No"),IF(D369=E369,"Yes","No")))</f>
        <v/>
      </c>
    </row>
    <row r="370">
      <c r="A370" s="4" t="inlineStr">
        <is>
          <t>Categories</t>
        </is>
      </c>
      <c r="B370" s="4" t="inlineStr">
        <is>
          <t>DE</t>
        </is>
      </c>
      <c r="C370" s="4" t="inlineStr">
        <is>
          <t>Cat F: women</t>
        </is>
      </c>
      <c r="D370" s="5" t="n">
        <v>15</v>
      </c>
      <c r="E370" s="6">
        <f>Categories!C24</f>
        <v/>
      </c>
      <c r="F370" s="49">
        <f>IF(AND(ISNUMBER(D370),ISNUMBER(E370)),E370-D370,"")</f>
        <v/>
      </c>
      <c r="G370" s="4">
        <f>IF(AND(D370="",E370=""),"Yes",IF(AND(ISNUMBER(D370),ISNUMBER(E370)),IF(ABS(E370-D370)&lt;=1E-9*MAX(1,ABS(D370)),"Yes","No"),IF(D370=E370,"Yes","No")))</f>
        <v/>
      </c>
    </row>
    <row r="371">
      <c r="A371" s="4" t="inlineStr">
        <is>
          <t>Categories</t>
        </is>
      </c>
      <c r="B371" s="4" t="inlineStr">
        <is>
          <t>DE</t>
        </is>
      </c>
      <c r="C371" s="4" t="inlineStr">
        <is>
          <t>Cat F: men</t>
        </is>
      </c>
      <c r="D371" s="5" t="n">
        <v>28</v>
      </c>
      <c r="E371" s="6">
        <f>Categories!D24</f>
        <v/>
      </c>
      <c r="F371" s="49">
        <f>IF(AND(ISNUMBER(D371),ISNUMBER(E371)),E371-D371,"")</f>
        <v/>
      </c>
      <c r="G371" s="4">
        <f>IF(AND(D371="",E371=""),"Yes",IF(AND(ISNUMBER(D371),ISNUMBER(E371)),IF(ABS(E371-D371)&lt;=1E-9*MAX(1,ABS(D371)),"Yes","No"),IF(D371=E371,"Yes","No")))</f>
        <v/>
      </c>
    </row>
    <row r="372">
      <c r="A372" s="4" t="inlineStr">
        <is>
          <t>Categories</t>
        </is>
      </c>
      <c r="B372" s="4" t="inlineStr">
        <is>
          <t>DE</t>
        </is>
      </c>
      <c r="C372" s="4" t="inlineStr">
        <is>
          <t>Cat F: gap base</t>
        </is>
      </c>
      <c r="D372" s="50" t="n">
        <v>0.02048527787300481</v>
      </c>
      <c r="E372" s="51">
        <f>Categories!G24</f>
        <v/>
      </c>
      <c r="F372" s="49">
        <f>IF(AND(ISNUMBER(D372),ISNUMBER(E372)),E372-D372,"")</f>
        <v/>
      </c>
      <c r="G372" s="4">
        <f>IF(AND(D372="",E372=""),"Yes",IF(AND(ISNUMBER(D372),ISNUMBER(E372)),IF(ABS(E372-D372)&lt;=1E-9*MAX(1,ABS(D372)),"Yes","No"),IF(D372=E372,"Yes","No")))</f>
        <v/>
      </c>
    </row>
    <row r="373">
      <c r="A373" s="4" t="inlineStr">
        <is>
          <t>Categories</t>
        </is>
      </c>
      <c r="B373" s="4" t="inlineStr">
        <is>
          <t>DE</t>
        </is>
      </c>
      <c r="C373" s="4" t="inlineStr">
        <is>
          <t>Cat F: gap components</t>
        </is>
      </c>
      <c r="D373" s="50" t="n">
        <v>-0.02689872446345725</v>
      </c>
      <c r="E373" s="51">
        <f>Categories!J24</f>
        <v/>
      </c>
      <c r="F373" s="49">
        <f>IF(AND(ISNUMBER(D373),ISNUMBER(E373)),E373-D373,"")</f>
        <v/>
      </c>
      <c r="G373" s="4">
        <f>IF(AND(D373="",E373=""),"Yes",IF(AND(ISNUMBER(D373),ISNUMBER(E373)),IF(ABS(E373-D373)&lt;=1E-9*MAX(1,ABS(D373)),"Yes","No"),IF(D373=E373,"Yes","No")))</f>
        <v/>
      </c>
    </row>
    <row r="374">
      <c r="A374" s="4" t="inlineStr">
        <is>
          <t>Categories</t>
        </is>
      </c>
      <c r="B374" s="4" t="inlineStr">
        <is>
          <t>DE</t>
        </is>
      </c>
      <c r="C374" s="4" t="inlineStr">
        <is>
          <t>Cat F: gap hourly</t>
        </is>
      </c>
      <c r="D374" s="50" t="n">
        <v>0.01275306012698128</v>
      </c>
      <c r="E374" s="51">
        <f>Categories!M24</f>
        <v/>
      </c>
      <c r="F374" s="49">
        <f>IF(AND(ISNUMBER(D374),ISNUMBER(E374)),E374-D374,"")</f>
        <v/>
      </c>
      <c r="G374" s="4">
        <f>IF(AND(D374="",E374=""),"Yes",IF(AND(ISNUMBER(D374),ISNUMBER(E374)),IF(ABS(E374-D374)&lt;=1E-9*MAX(1,ABS(D374)),"Yes","No"),IF(D374=E374,"Yes","No")))</f>
        <v/>
      </c>
    </row>
    <row r="375">
      <c r="A375" s="4" t="inlineStr">
        <is>
          <t>Categories</t>
        </is>
      </c>
      <c r="B375" s="4" t="inlineStr">
        <is>
          <t>DE</t>
        </is>
      </c>
      <c r="C375" s="4" t="inlineStr">
        <is>
          <t>Cat F: gap annual</t>
        </is>
      </c>
      <c r="D375" s="50" t="n">
        <v>0.02045216894309897</v>
      </c>
      <c r="E375" s="51">
        <f>Categories!P24</f>
        <v/>
      </c>
      <c r="F375" s="49">
        <f>IF(AND(ISNUMBER(D375),ISNUMBER(E375)),E375-D375,"")</f>
        <v/>
      </c>
      <c r="G375" s="4">
        <f>IF(AND(D375="",E375=""),"Yes",IF(AND(ISNUMBER(D375),ISNUMBER(E375)),IF(ABS(E375-D375)&lt;=1E-9*MAX(1,ABS(D375)),"Yes","No"),IF(D375=E375,"Yes","No")))</f>
        <v/>
      </c>
    </row>
    <row r="376">
      <c r="A376" s="4" t="inlineStr">
        <is>
          <t>Categories</t>
        </is>
      </c>
      <c r="B376" s="4" t="inlineStr">
        <is>
          <t>DE</t>
        </is>
      </c>
      <c r="C376" s="4" t="inlineStr">
        <is>
          <t>Cat F: status</t>
        </is>
      </c>
      <c r="D376" s="5" t="inlineStr">
        <is>
          <t>Below 5%</t>
        </is>
      </c>
      <c r="E376" s="6">
        <f>Categories!R24</f>
        <v/>
      </c>
      <c r="F376" s="49">
        <f>IF(AND(ISNUMBER(D376),ISNUMBER(E376)),E376-D376,"")</f>
        <v/>
      </c>
      <c r="G376" s="4">
        <f>IF(AND(D376="",E376=""),"Yes",IF(AND(ISNUMBER(D376),ISNUMBER(E376)),IF(ABS(E376-D376)&lt;=1E-9*MAX(1,ABS(D376)),"Yes","No"),IF(D376=E376,"Yes","No")))</f>
        <v/>
      </c>
    </row>
    <row r="377">
      <c r="A377" s="4" t="inlineStr">
        <is>
          <t>Categories</t>
        </is>
      </c>
      <c r="B377" s="4" t="inlineStr">
        <is>
          <t>DE</t>
        </is>
      </c>
      <c r="C377" s="4" t="inlineStr">
        <is>
          <t>Cat F: remedy cost</t>
        </is>
      </c>
      <c r="D377" s="50" t="n">
        <v>0</v>
      </c>
      <c r="E377" s="51">
        <f>Categories!V24</f>
        <v/>
      </c>
      <c r="F377" s="49">
        <f>IF(AND(ISNUMBER(D377),ISNUMBER(E377)),E377-D377,"")</f>
        <v/>
      </c>
      <c r="G377" s="4">
        <f>IF(AND(D377="",E377=""),"Yes",IF(AND(ISNUMBER(D377),ISNUMBER(E377)),IF(ABS(E377-D377)&lt;=1E-9*MAX(1,ABS(D377)),"Yes","No"),IF(D377=E377,"Yes","No")))</f>
        <v/>
      </c>
    </row>
    <row r="378">
      <c r="A378" s="4" t="inlineStr">
        <is>
          <t>Categories</t>
        </is>
      </c>
      <c r="B378" s="4" t="inlineStr">
        <is>
          <t>DE</t>
        </is>
      </c>
      <c r="C378" s="4" t="inlineStr">
        <is>
          <t>Cat F: small cell</t>
        </is>
      </c>
      <c r="D378" s="5" t="inlineStr">
        <is>
          <t>No</t>
        </is>
      </c>
      <c r="E378" s="6">
        <f>Categories!Q24</f>
        <v/>
      </c>
      <c r="F378" s="49">
        <f>IF(AND(ISNUMBER(D378),ISNUMBER(E378)),E378-D378,"")</f>
        <v/>
      </c>
      <c r="G378" s="4">
        <f>IF(AND(D378="",E378=""),"Yes",IF(AND(ISNUMBER(D378),ISNUMBER(E378)),IF(ABS(E378-D378)&lt;=1E-9*MAX(1,ABS(D378)),"Yes","No"),IF(D378=E378,"Yes","No")))</f>
        <v/>
      </c>
    </row>
    <row r="379">
      <c r="A379" s="4" t="inlineStr">
        <is>
          <t>Categories</t>
        </is>
      </c>
      <c r="B379" s="4" t="inlineStr">
        <is>
          <t>DE</t>
        </is>
      </c>
      <c r="C379" s="4" t="inlineStr">
        <is>
          <t>Cat G: women</t>
        </is>
      </c>
      <c r="D379" s="5" t="n">
        <v>4</v>
      </c>
      <c r="E379" s="6">
        <f>Categories!C25</f>
        <v/>
      </c>
      <c r="F379" s="49">
        <f>IF(AND(ISNUMBER(D379),ISNUMBER(E379)),E379-D379,"")</f>
        <v/>
      </c>
      <c r="G379" s="4">
        <f>IF(AND(D379="",E379=""),"Yes",IF(AND(ISNUMBER(D379),ISNUMBER(E379)),IF(ABS(E379-D379)&lt;=1E-9*MAX(1,ABS(D379)),"Yes","No"),IF(D379=E379,"Yes","No")))</f>
        <v/>
      </c>
    </row>
    <row r="380">
      <c r="A380" s="4" t="inlineStr">
        <is>
          <t>Categories</t>
        </is>
      </c>
      <c r="B380" s="4" t="inlineStr">
        <is>
          <t>DE</t>
        </is>
      </c>
      <c r="C380" s="4" t="inlineStr">
        <is>
          <t>Cat G: men</t>
        </is>
      </c>
      <c r="D380" s="5" t="n">
        <v>12</v>
      </c>
      <c r="E380" s="6">
        <f>Categories!D25</f>
        <v/>
      </c>
      <c r="F380" s="49">
        <f>IF(AND(ISNUMBER(D380),ISNUMBER(E380)),E380-D380,"")</f>
        <v/>
      </c>
      <c r="G380" s="4">
        <f>IF(AND(D380="",E380=""),"Yes",IF(AND(ISNUMBER(D380),ISNUMBER(E380)),IF(ABS(E380-D380)&lt;=1E-9*MAX(1,ABS(D380)),"Yes","No"),IF(D380=E380,"Yes","No")))</f>
        <v/>
      </c>
    </row>
    <row r="381">
      <c r="A381" s="4" t="inlineStr">
        <is>
          <t>Categories</t>
        </is>
      </c>
      <c r="B381" s="4" t="inlineStr">
        <is>
          <t>DE</t>
        </is>
      </c>
      <c r="C381" s="4" t="inlineStr">
        <is>
          <t>Cat G: gap base</t>
        </is>
      </c>
      <c r="D381" s="50" t="n">
        <v>0.0009238263206517786</v>
      </c>
      <c r="E381" s="51">
        <f>Categories!G25</f>
        <v/>
      </c>
      <c r="F381" s="49">
        <f>IF(AND(ISNUMBER(D381),ISNUMBER(E381)),E381-D381,"")</f>
        <v/>
      </c>
      <c r="G381" s="4">
        <f>IF(AND(D381="",E381=""),"Yes",IF(AND(ISNUMBER(D381),ISNUMBER(E381)),IF(ABS(E381-D381)&lt;=1E-9*MAX(1,ABS(D381)),"Yes","No"),IF(D381=E381,"Yes","No")))</f>
        <v/>
      </c>
    </row>
    <row r="382">
      <c r="A382" s="4" t="inlineStr">
        <is>
          <t>Categories</t>
        </is>
      </c>
      <c r="B382" s="4" t="inlineStr">
        <is>
          <t>DE</t>
        </is>
      </c>
      <c r="C382" s="4" t="inlineStr">
        <is>
          <t>Cat G: gap components</t>
        </is>
      </c>
      <c r="D382" s="50" t="n">
        <v>0.02107030900134364</v>
      </c>
      <c r="E382" s="51">
        <f>Categories!J25</f>
        <v/>
      </c>
      <c r="F382" s="49">
        <f>IF(AND(ISNUMBER(D382),ISNUMBER(E382)),E382-D382,"")</f>
        <v/>
      </c>
      <c r="G382" s="4">
        <f>IF(AND(D382="",E382=""),"Yes",IF(AND(ISNUMBER(D382),ISNUMBER(E382)),IF(ABS(E382-D382)&lt;=1E-9*MAX(1,ABS(D382)),"Yes","No"),IF(D382=E382,"Yes","No")))</f>
        <v/>
      </c>
    </row>
    <row r="383">
      <c r="A383" s="4" t="inlineStr">
        <is>
          <t>Categories</t>
        </is>
      </c>
      <c r="B383" s="4" t="inlineStr">
        <is>
          <t>DE</t>
        </is>
      </c>
      <c r="C383" s="4" t="inlineStr">
        <is>
          <t>Cat G: gap hourly</t>
        </is>
      </c>
      <c r="D383" s="50" t="n">
        <v>0.004953754506976056</v>
      </c>
      <c r="E383" s="51">
        <f>Categories!M25</f>
        <v/>
      </c>
      <c r="F383" s="49">
        <f>IF(AND(ISNUMBER(D383),ISNUMBER(E383)),E383-D383,"")</f>
        <v/>
      </c>
      <c r="G383" s="4">
        <f>IF(AND(D383="",E383=""),"Yes",IF(AND(ISNUMBER(D383),ISNUMBER(E383)),IF(ABS(E383-D383)&lt;=1E-9*MAX(1,ABS(D383)),"Yes","No"),IF(D383=E383,"Yes","No")))</f>
        <v/>
      </c>
    </row>
    <row r="384">
      <c r="A384" s="4" t="inlineStr">
        <is>
          <t>Categories</t>
        </is>
      </c>
      <c r="B384" s="4" t="inlineStr">
        <is>
          <t>DE</t>
        </is>
      </c>
      <c r="C384" s="4" t="inlineStr">
        <is>
          <t>Cat G: gap annual</t>
        </is>
      </c>
      <c r="D384" s="50" t="n">
        <v>0.04842227845833422</v>
      </c>
      <c r="E384" s="51">
        <f>Categories!P25</f>
        <v/>
      </c>
      <c r="F384" s="49">
        <f>IF(AND(ISNUMBER(D384),ISNUMBER(E384)),E384-D384,"")</f>
        <v/>
      </c>
      <c r="G384" s="4">
        <f>IF(AND(D384="",E384=""),"Yes",IF(AND(ISNUMBER(D384),ISNUMBER(E384)),IF(ABS(E384-D384)&lt;=1E-9*MAX(1,ABS(D384)),"Yes","No"),IF(D384=E384,"Yes","No")))</f>
        <v/>
      </c>
    </row>
    <row r="385">
      <c r="A385" s="4" t="inlineStr">
        <is>
          <t>Categories</t>
        </is>
      </c>
      <c r="B385" s="4" t="inlineStr">
        <is>
          <t>DE</t>
        </is>
      </c>
      <c r="C385" s="4" t="inlineStr">
        <is>
          <t>Cat G: status</t>
        </is>
      </c>
      <c r="D385" s="5" t="inlineStr">
        <is>
          <t>Below 5%</t>
        </is>
      </c>
      <c r="E385" s="6">
        <f>Categories!R25</f>
        <v/>
      </c>
      <c r="F385" s="49">
        <f>IF(AND(ISNUMBER(D385),ISNUMBER(E385)),E385-D385,"")</f>
        <v/>
      </c>
      <c r="G385" s="4">
        <f>IF(AND(D385="",E385=""),"Yes",IF(AND(ISNUMBER(D385),ISNUMBER(E385)),IF(ABS(E385-D385)&lt;=1E-9*MAX(1,ABS(D385)),"Yes","No"),IF(D385=E385,"Yes","No")))</f>
        <v/>
      </c>
    </row>
    <row r="386">
      <c r="A386" s="4" t="inlineStr">
        <is>
          <t>Categories</t>
        </is>
      </c>
      <c r="B386" s="4" t="inlineStr">
        <is>
          <t>DE</t>
        </is>
      </c>
      <c r="C386" s="4" t="inlineStr">
        <is>
          <t>Cat G: remedy cost</t>
        </is>
      </c>
      <c r="D386" s="50" t="n">
        <v>0</v>
      </c>
      <c r="E386" s="51">
        <f>Categories!V25</f>
        <v/>
      </c>
      <c r="F386" s="49">
        <f>IF(AND(ISNUMBER(D386),ISNUMBER(E386)),E386-D386,"")</f>
        <v/>
      </c>
      <c r="G386" s="4">
        <f>IF(AND(D386="",E386=""),"Yes",IF(AND(ISNUMBER(D386),ISNUMBER(E386)),IF(ABS(E386-D386)&lt;=1E-9*MAX(1,ABS(D386)),"Yes","No"),IF(D386=E386,"Yes","No")))</f>
        <v/>
      </c>
    </row>
    <row r="387">
      <c r="A387" s="4" t="inlineStr">
        <is>
          <t>Categories</t>
        </is>
      </c>
      <c r="B387" s="4" t="inlineStr">
        <is>
          <t>DE</t>
        </is>
      </c>
      <c r="C387" s="4" t="inlineStr">
        <is>
          <t>Cat G: small cell</t>
        </is>
      </c>
      <c r="D387" s="5" t="inlineStr">
        <is>
          <t>Yes</t>
        </is>
      </c>
      <c r="E387" s="6">
        <f>Categories!Q25</f>
        <v/>
      </c>
      <c r="F387" s="49">
        <f>IF(AND(ISNUMBER(D387),ISNUMBER(E387)),E387-D387,"")</f>
        <v/>
      </c>
      <c r="G387" s="4">
        <f>IF(AND(D387="",E387=""),"Yes",IF(AND(ISNUMBER(D387),ISNUMBER(E387)),IF(ABS(E387-D387)&lt;=1E-9*MAX(1,ABS(D387)),"Yes","No"),IF(D387=E387,"Yes","No")))</f>
        <v/>
      </c>
    </row>
    <row r="388">
      <c r="A388" s="4" t="inlineStr">
        <is>
          <t>Categories</t>
        </is>
      </c>
      <c r="B388" s="4" t="inlineStr">
        <is>
          <t>ES</t>
        </is>
      </c>
      <c r="C388" s="4" t="inlineStr">
        <is>
          <t>Cat A: women</t>
        </is>
      </c>
      <c r="D388" s="5" t="n">
        <v>37</v>
      </c>
      <c r="E388" s="6">
        <f>Categories!C26</f>
        <v/>
      </c>
      <c r="F388" s="49">
        <f>IF(AND(ISNUMBER(D388),ISNUMBER(E388)),E388-D388,"")</f>
        <v/>
      </c>
      <c r="G388" s="4">
        <f>IF(AND(D388="",E388=""),"Yes",IF(AND(ISNUMBER(D388),ISNUMBER(E388)),IF(ABS(E388-D388)&lt;=1E-9*MAX(1,ABS(D388)),"Yes","No"),IF(D388=E388,"Yes","No")))</f>
        <v/>
      </c>
    </row>
    <row r="389">
      <c r="A389" s="4" t="inlineStr">
        <is>
          <t>Categories</t>
        </is>
      </c>
      <c r="B389" s="4" t="inlineStr">
        <is>
          <t>ES</t>
        </is>
      </c>
      <c r="C389" s="4" t="inlineStr">
        <is>
          <t>Cat A: men</t>
        </is>
      </c>
      <c r="D389" s="5" t="n">
        <v>28</v>
      </c>
      <c r="E389" s="6">
        <f>Categories!D26</f>
        <v/>
      </c>
      <c r="F389" s="49">
        <f>IF(AND(ISNUMBER(D389),ISNUMBER(E389)),E389-D389,"")</f>
        <v/>
      </c>
      <c r="G389" s="4">
        <f>IF(AND(D389="",E389=""),"Yes",IF(AND(ISNUMBER(D389),ISNUMBER(E389)),IF(ABS(E389-D389)&lt;=1E-9*MAX(1,ABS(D389)),"Yes","No"),IF(D389=E389,"Yes","No")))</f>
        <v/>
      </c>
    </row>
    <row r="390">
      <c r="A390" s="4" t="inlineStr">
        <is>
          <t>Categories</t>
        </is>
      </c>
      <c r="B390" s="4" t="inlineStr">
        <is>
          <t>ES</t>
        </is>
      </c>
      <c r="C390" s="4" t="inlineStr">
        <is>
          <t>Cat A: gap base</t>
        </is>
      </c>
      <c r="D390" s="50" t="n">
        <v>0.01025631207870913</v>
      </c>
      <c r="E390" s="51">
        <f>Categories!G26</f>
        <v/>
      </c>
      <c r="F390" s="49">
        <f>IF(AND(ISNUMBER(D390),ISNUMBER(E390)),E390-D390,"")</f>
        <v/>
      </c>
      <c r="G390" s="4">
        <f>IF(AND(D390="",E390=""),"Yes",IF(AND(ISNUMBER(D390),ISNUMBER(E390)),IF(ABS(E390-D390)&lt;=1E-9*MAX(1,ABS(D390)),"Yes","No"),IF(D390=E390,"Yes","No")))</f>
        <v/>
      </c>
    </row>
    <row r="391">
      <c r="A391" s="4" t="inlineStr">
        <is>
          <t>Categories</t>
        </is>
      </c>
      <c r="B391" s="4" t="inlineStr">
        <is>
          <t>ES</t>
        </is>
      </c>
      <c r="C391" s="4" t="inlineStr">
        <is>
          <t>Cat A: gap components</t>
        </is>
      </c>
      <c r="D391" s="50" t="n">
        <v>0.3321779467190672</v>
      </c>
      <c r="E391" s="51">
        <f>Categories!J26</f>
        <v/>
      </c>
      <c r="F391" s="49">
        <f>IF(AND(ISNUMBER(D391),ISNUMBER(E391)),E391-D391,"")</f>
        <v/>
      </c>
      <c r="G391" s="4">
        <f>IF(AND(D391="",E391=""),"Yes",IF(AND(ISNUMBER(D391),ISNUMBER(E391)),IF(ABS(E391-D391)&lt;=1E-9*MAX(1,ABS(D391)),"Yes","No"),IF(D391=E391,"Yes","No")))</f>
        <v/>
      </c>
    </row>
    <row r="392">
      <c r="A392" s="4" t="inlineStr">
        <is>
          <t>Categories</t>
        </is>
      </c>
      <c r="B392" s="4" t="inlineStr">
        <is>
          <t>ES</t>
        </is>
      </c>
      <c r="C392" s="4" t="inlineStr">
        <is>
          <t>Cat A: gap hourly</t>
        </is>
      </c>
      <c r="D392" s="50" t="n">
        <v>0.02675754933819472</v>
      </c>
      <c r="E392" s="51">
        <f>Categories!M26</f>
        <v/>
      </c>
      <c r="F392" s="49">
        <f>IF(AND(ISNUMBER(D392),ISNUMBER(E392)),E392-D392,"")</f>
        <v/>
      </c>
      <c r="G392" s="4">
        <f>IF(AND(D392="",E392=""),"Yes",IF(AND(ISNUMBER(D392),ISNUMBER(E392)),IF(ABS(E392-D392)&lt;=1E-9*MAX(1,ABS(D392)),"Yes","No"),IF(D392=E392,"Yes","No")))</f>
        <v/>
      </c>
    </row>
    <row r="393">
      <c r="A393" s="4" t="inlineStr">
        <is>
          <t>Categories</t>
        </is>
      </c>
      <c r="B393" s="4" t="inlineStr">
        <is>
          <t>ES</t>
        </is>
      </c>
      <c r="C393" s="4" t="inlineStr">
        <is>
          <t>Cat A: gap annual</t>
        </is>
      </c>
      <c r="D393" s="50" t="n">
        <v>0.01856804595461656</v>
      </c>
      <c r="E393" s="51">
        <f>Categories!P26</f>
        <v/>
      </c>
      <c r="F393" s="49">
        <f>IF(AND(ISNUMBER(D393),ISNUMBER(E393)),E393-D393,"")</f>
        <v/>
      </c>
      <c r="G393" s="4">
        <f>IF(AND(D393="",E393=""),"Yes",IF(AND(ISNUMBER(D393),ISNUMBER(E393)),IF(ABS(E393-D393)&lt;=1E-9*MAX(1,ABS(D393)),"Yes","No"),IF(D393=E393,"Yes","No")))</f>
        <v/>
      </c>
    </row>
    <row r="394">
      <c r="A394" s="4" t="inlineStr">
        <is>
          <t>Categories</t>
        </is>
      </c>
      <c r="B394" s="4" t="inlineStr">
        <is>
          <t>ES</t>
        </is>
      </c>
      <c r="C394" s="4" t="inlineStr">
        <is>
          <t>Cat A: status</t>
        </is>
      </c>
      <c r="D394" s="5" t="inlineStr">
        <is>
          <t>Below 5%</t>
        </is>
      </c>
      <c r="E394" s="6">
        <f>Categories!R26</f>
        <v/>
      </c>
      <c r="F394" s="49">
        <f>IF(AND(ISNUMBER(D394),ISNUMBER(E394)),E394-D394,"")</f>
        <v/>
      </c>
      <c r="G394" s="4">
        <f>IF(AND(D394="",E394=""),"Yes",IF(AND(ISNUMBER(D394),ISNUMBER(E394)),IF(ABS(E394-D394)&lt;=1E-9*MAX(1,ABS(D394)),"Yes","No"),IF(D394=E394,"Yes","No")))</f>
        <v/>
      </c>
    </row>
    <row r="395">
      <c r="A395" s="4" t="inlineStr">
        <is>
          <t>Categories</t>
        </is>
      </c>
      <c r="B395" s="4" t="inlineStr">
        <is>
          <t>ES</t>
        </is>
      </c>
      <c r="C395" s="4" t="inlineStr">
        <is>
          <t>Cat A: remedy cost</t>
        </is>
      </c>
      <c r="D395" s="50" t="n">
        <v>0</v>
      </c>
      <c r="E395" s="51">
        <f>Categories!V26</f>
        <v/>
      </c>
      <c r="F395" s="49">
        <f>IF(AND(ISNUMBER(D395),ISNUMBER(E395)),E395-D395,"")</f>
        <v/>
      </c>
      <c r="G395" s="4">
        <f>IF(AND(D395="",E395=""),"Yes",IF(AND(ISNUMBER(D395),ISNUMBER(E395)),IF(ABS(E395-D395)&lt;=1E-9*MAX(1,ABS(D395)),"Yes","No"),IF(D395=E395,"Yes","No")))</f>
        <v/>
      </c>
    </row>
    <row r="396">
      <c r="A396" s="4" t="inlineStr">
        <is>
          <t>Categories</t>
        </is>
      </c>
      <c r="B396" s="4" t="inlineStr">
        <is>
          <t>ES</t>
        </is>
      </c>
      <c r="C396" s="4" t="inlineStr">
        <is>
          <t>Cat A: small cell</t>
        </is>
      </c>
      <c r="D396" s="5" t="inlineStr">
        <is>
          <t>No</t>
        </is>
      </c>
      <c r="E396" s="6">
        <f>Categories!Q26</f>
        <v/>
      </c>
      <c r="F396" s="49">
        <f>IF(AND(ISNUMBER(D396),ISNUMBER(E396)),E396-D396,"")</f>
        <v/>
      </c>
      <c r="G396" s="4">
        <f>IF(AND(D396="",E396=""),"Yes",IF(AND(ISNUMBER(D396),ISNUMBER(E396)),IF(ABS(E396-D396)&lt;=1E-9*MAX(1,ABS(D396)),"Yes","No"),IF(D396=E396,"Yes","No")))</f>
        <v/>
      </c>
    </row>
    <row r="397">
      <c r="A397" s="4" t="inlineStr">
        <is>
          <t>Categories</t>
        </is>
      </c>
      <c r="B397" s="4" t="inlineStr">
        <is>
          <t>ES</t>
        </is>
      </c>
      <c r="C397" s="4" t="inlineStr">
        <is>
          <t>Cat B: women</t>
        </is>
      </c>
      <c r="D397" s="5" t="n">
        <v>64</v>
      </c>
      <c r="E397" s="6">
        <f>Categories!C27</f>
        <v/>
      </c>
      <c r="F397" s="49">
        <f>IF(AND(ISNUMBER(D397),ISNUMBER(E397)),E397-D397,"")</f>
        <v/>
      </c>
      <c r="G397" s="4">
        <f>IF(AND(D397="",E397=""),"Yes",IF(AND(ISNUMBER(D397),ISNUMBER(E397)),IF(ABS(E397-D397)&lt;=1E-9*MAX(1,ABS(D397)),"Yes","No"),IF(D397=E397,"Yes","No")))</f>
        <v/>
      </c>
    </row>
    <row r="398">
      <c r="A398" s="4" t="inlineStr">
        <is>
          <t>Categories</t>
        </is>
      </c>
      <c r="B398" s="4" t="inlineStr">
        <is>
          <t>ES</t>
        </is>
      </c>
      <c r="C398" s="4" t="inlineStr">
        <is>
          <t>Cat B: men</t>
        </is>
      </c>
      <c r="D398" s="5" t="n">
        <v>48</v>
      </c>
      <c r="E398" s="6">
        <f>Categories!D27</f>
        <v/>
      </c>
      <c r="F398" s="49">
        <f>IF(AND(ISNUMBER(D398),ISNUMBER(E398)),E398-D398,"")</f>
        <v/>
      </c>
      <c r="G398" s="4">
        <f>IF(AND(D398="",E398=""),"Yes",IF(AND(ISNUMBER(D398),ISNUMBER(E398)),IF(ABS(E398-D398)&lt;=1E-9*MAX(1,ABS(D398)),"Yes","No"),IF(D398=E398,"Yes","No")))</f>
        <v/>
      </c>
    </row>
    <row r="399">
      <c r="A399" s="4" t="inlineStr">
        <is>
          <t>Categories</t>
        </is>
      </c>
      <c r="B399" s="4" t="inlineStr">
        <is>
          <t>ES</t>
        </is>
      </c>
      <c r="C399" s="4" t="inlineStr">
        <is>
          <t>Cat B: gap base</t>
        </is>
      </c>
      <c r="D399" s="50" t="n">
        <v>0.05231226286777842</v>
      </c>
      <c r="E399" s="51">
        <f>Categories!G27</f>
        <v/>
      </c>
      <c r="F399" s="49">
        <f>IF(AND(ISNUMBER(D399),ISNUMBER(E399)),E399-D399,"")</f>
        <v/>
      </c>
      <c r="G399" s="4">
        <f>IF(AND(D399="",E399=""),"Yes",IF(AND(ISNUMBER(D399),ISNUMBER(E399)),IF(ABS(E399-D399)&lt;=1E-9*MAX(1,ABS(D399)),"Yes","No"),IF(D399=E399,"Yes","No")))</f>
        <v/>
      </c>
    </row>
    <row r="400">
      <c r="A400" s="4" t="inlineStr">
        <is>
          <t>Categories</t>
        </is>
      </c>
      <c r="B400" s="4" t="inlineStr">
        <is>
          <t>ES</t>
        </is>
      </c>
      <c r="C400" s="4" t="inlineStr">
        <is>
          <t>Cat B: gap components</t>
        </is>
      </c>
      <c r="D400" s="50" t="n">
        <v>0.15625</v>
      </c>
      <c r="E400" s="51">
        <f>Categories!J27</f>
        <v/>
      </c>
      <c r="F400" s="49">
        <f>IF(AND(ISNUMBER(D400),ISNUMBER(E400)),E400-D400,"")</f>
        <v/>
      </c>
      <c r="G400" s="4">
        <f>IF(AND(D400="",E400=""),"Yes",IF(AND(ISNUMBER(D400),ISNUMBER(E400)),IF(ABS(E400-D400)&lt;=1E-9*MAX(1,ABS(D400)),"Yes","No"),IF(D400=E400,"Yes","No")))</f>
        <v/>
      </c>
    </row>
    <row r="401">
      <c r="A401" s="4" t="inlineStr">
        <is>
          <t>Categories</t>
        </is>
      </c>
      <c r="B401" s="4" t="inlineStr">
        <is>
          <t>ES</t>
        </is>
      </c>
      <c r="C401" s="4" t="inlineStr">
        <is>
          <t>Cat B: gap hourly</t>
        </is>
      </c>
      <c r="D401" s="50" t="n">
        <v>0.05302168503377178</v>
      </c>
      <c r="E401" s="51">
        <f>Categories!M27</f>
        <v/>
      </c>
      <c r="F401" s="49">
        <f>IF(AND(ISNUMBER(D401),ISNUMBER(E401)),E401-D401,"")</f>
        <v/>
      </c>
      <c r="G401" s="4">
        <f>IF(AND(D401="",E401=""),"Yes",IF(AND(ISNUMBER(D401),ISNUMBER(E401)),IF(ABS(E401-D401)&lt;=1E-9*MAX(1,ABS(D401)),"Yes","No"),IF(D401=E401,"Yes","No")))</f>
        <v/>
      </c>
    </row>
    <row r="402">
      <c r="A402" s="4" t="inlineStr">
        <is>
          <t>Categories</t>
        </is>
      </c>
      <c r="B402" s="4" t="inlineStr">
        <is>
          <t>ES</t>
        </is>
      </c>
      <c r="C402" s="4" t="inlineStr">
        <is>
          <t>Cat B: gap annual</t>
        </is>
      </c>
      <c r="D402" s="50" t="n">
        <v>0.0549244065153353</v>
      </c>
      <c r="E402" s="51">
        <f>Categories!P27</f>
        <v/>
      </c>
      <c r="F402" s="49">
        <f>IF(AND(ISNUMBER(D402),ISNUMBER(E402)),E402-D402,"")</f>
        <v/>
      </c>
      <c r="G402" s="4">
        <f>IF(AND(D402="",E402=""),"Yes",IF(AND(ISNUMBER(D402),ISNUMBER(E402)),IF(ABS(E402-D402)&lt;=1E-9*MAX(1,ABS(D402)),"Yes","No"),IF(D402=E402,"Yes","No")))</f>
        <v/>
      </c>
    </row>
    <row r="403">
      <c r="A403" s="4" t="inlineStr">
        <is>
          <t>Categories</t>
        </is>
      </c>
      <c r="B403" s="4" t="inlineStr">
        <is>
          <t>ES</t>
        </is>
      </c>
      <c r="C403" s="4" t="inlineStr">
        <is>
          <t>Cat B: status</t>
        </is>
      </c>
      <c r="D403" s="5" t="inlineStr">
        <is>
          <t>Justify or remedy</t>
        </is>
      </c>
      <c r="E403" s="6">
        <f>Categories!R27</f>
        <v/>
      </c>
      <c r="F403" s="49">
        <f>IF(AND(ISNUMBER(D403),ISNUMBER(E403)),E403-D403,"")</f>
        <v/>
      </c>
      <c r="G403" s="4">
        <f>IF(AND(D403="",E403=""),"Yes",IF(AND(ISNUMBER(D403),ISNUMBER(E403)),IF(ABS(E403-D403)&lt;=1E-9*MAX(1,ABS(D403)),"Yes","No"),IF(D403=E403,"Yes","No")))</f>
        <v/>
      </c>
    </row>
    <row r="404">
      <c r="A404" s="4" t="inlineStr">
        <is>
          <t>Categories</t>
        </is>
      </c>
      <c r="B404" s="4" t="inlineStr">
        <is>
          <t>ES</t>
        </is>
      </c>
      <c r="C404" s="4" t="inlineStr">
        <is>
          <t>Cat B: remedy cost</t>
        </is>
      </c>
      <c r="D404" s="50" t="n">
        <v>97879.6875</v>
      </c>
      <c r="E404" s="51">
        <f>Categories!V27</f>
        <v/>
      </c>
      <c r="F404" s="49">
        <f>IF(AND(ISNUMBER(D404),ISNUMBER(E404)),E404-D404,"")</f>
        <v/>
      </c>
      <c r="G404" s="4">
        <f>IF(AND(D404="",E404=""),"Yes",IF(AND(ISNUMBER(D404),ISNUMBER(E404)),IF(ABS(E404-D404)&lt;=1E-9*MAX(1,ABS(D404)),"Yes","No"),IF(D404=E404,"Yes","No")))</f>
        <v/>
      </c>
    </row>
    <row r="405">
      <c r="A405" s="4" t="inlineStr">
        <is>
          <t>Categories</t>
        </is>
      </c>
      <c r="B405" s="4" t="inlineStr">
        <is>
          <t>ES</t>
        </is>
      </c>
      <c r="C405" s="4" t="inlineStr">
        <is>
          <t>Cat B: small cell</t>
        </is>
      </c>
      <c r="D405" s="5" t="inlineStr">
        <is>
          <t>No</t>
        </is>
      </c>
      <c r="E405" s="6">
        <f>Categories!Q27</f>
        <v/>
      </c>
      <c r="F405" s="49">
        <f>IF(AND(ISNUMBER(D405),ISNUMBER(E405)),E405-D405,"")</f>
        <v/>
      </c>
      <c r="G405" s="4">
        <f>IF(AND(D405="",E405=""),"Yes",IF(AND(ISNUMBER(D405),ISNUMBER(E405)),IF(ABS(E405-D405)&lt;=1E-9*MAX(1,ABS(D405)),"Yes","No"),IF(D405=E405,"Yes","No")))</f>
        <v/>
      </c>
    </row>
    <row r="406">
      <c r="A406" s="4" t="inlineStr">
        <is>
          <t>Categories</t>
        </is>
      </c>
      <c r="B406" s="4" t="inlineStr">
        <is>
          <t>ES</t>
        </is>
      </c>
      <c r="C406" s="4" t="inlineStr">
        <is>
          <t>Cat C: women</t>
        </is>
      </c>
      <c r="D406" s="5" t="n">
        <v>59</v>
      </c>
      <c r="E406" s="6">
        <f>Categories!C28</f>
        <v/>
      </c>
      <c r="F406" s="49">
        <f>IF(AND(ISNUMBER(D406),ISNUMBER(E406)),E406-D406,"")</f>
        <v/>
      </c>
      <c r="G406" s="4">
        <f>IF(AND(D406="",E406=""),"Yes",IF(AND(ISNUMBER(D406),ISNUMBER(E406)),IF(ABS(E406-D406)&lt;=1E-9*MAX(1,ABS(D406)),"Yes","No"),IF(D406=E406,"Yes","No")))</f>
        <v/>
      </c>
    </row>
    <row r="407">
      <c r="A407" s="4" t="inlineStr">
        <is>
          <t>Categories</t>
        </is>
      </c>
      <c r="B407" s="4" t="inlineStr">
        <is>
          <t>ES</t>
        </is>
      </c>
      <c r="C407" s="4" t="inlineStr">
        <is>
          <t>Cat C: men</t>
        </is>
      </c>
      <c r="D407" s="5" t="n">
        <v>38</v>
      </c>
      <c r="E407" s="6">
        <f>Categories!D28</f>
        <v/>
      </c>
      <c r="F407" s="49">
        <f>IF(AND(ISNUMBER(D407),ISNUMBER(E407)),E407-D407,"")</f>
        <v/>
      </c>
      <c r="G407" s="4">
        <f>IF(AND(D407="",E407=""),"Yes",IF(AND(ISNUMBER(D407),ISNUMBER(E407)),IF(ABS(E407-D407)&lt;=1E-9*MAX(1,ABS(D407)),"Yes","No"),IF(D407=E407,"Yes","No")))</f>
        <v/>
      </c>
    </row>
    <row r="408">
      <c r="A408" s="4" t="inlineStr">
        <is>
          <t>Categories</t>
        </is>
      </c>
      <c r="B408" s="4" t="inlineStr">
        <is>
          <t>ES</t>
        </is>
      </c>
      <c r="C408" s="4" t="inlineStr">
        <is>
          <t>Cat C: gap base</t>
        </is>
      </c>
      <c r="D408" s="50" t="n">
        <v>0.03916451817026526</v>
      </c>
      <c r="E408" s="51">
        <f>Categories!G28</f>
        <v/>
      </c>
      <c r="F408" s="49">
        <f>IF(AND(ISNUMBER(D408),ISNUMBER(E408)),E408-D408,"")</f>
        <v/>
      </c>
      <c r="G408" s="4">
        <f>IF(AND(D408="",E408=""),"Yes",IF(AND(ISNUMBER(D408),ISNUMBER(E408)),IF(ABS(E408-D408)&lt;=1E-9*MAX(1,ABS(D408)),"Yes","No"),IF(D408=E408,"Yes","No")))</f>
        <v/>
      </c>
    </row>
    <row r="409">
      <c r="A409" s="4" t="inlineStr">
        <is>
          <t>Categories</t>
        </is>
      </c>
      <c r="B409" s="4" t="inlineStr">
        <is>
          <t>ES</t>
        </is>
      </c>
      <c r="C409" s="4" t="inlineStr">
        <is>
          <t>Cat C: gap components</t>
        </is>
      </c>
      <c r="D409" s="50" t="n">
        <v>-0.0257316249697411</v>
      </c>
      <c r="E409" s="51">
        <f>Categories!J28</f>
        <v/>
      </c>
      <c r="F409" s="49">
        <f>IF(AND(ISNUMBER(D409),ISNUMBER(E409)),E409-D409,"")</f>
        <v/>
      </c>
      <c r="G409" s="4">
        <f>IF(AND(D409="",E409=""),"Yes",IF(AND(ISNUMBER(D409),ISNUMBER(E409)),IF(ABS(E409-D409)&lt;=1E-9*MAX(1,ABS(D409)),"Yes","No"),IF(D409=E409,"Yes","No")))</f>
        <v/>
      </c>
    </row>
    <row r="410">
      <c r="A410" s="4" t="inlineStr">
        <is>
          <t>Categories</t>
        </is>
      </c>
      <c r="B410" s="4" t="inlineStr">
        <is>
          <t>ES</t>
        </is>
      </c>
      <c r="C410" s="4" t="inlineStr">
        <is>
          <t>Cat C: gap hourly</t>
        </is>
      </c>
      <c r="D410" s="50" t="n">
        <v>0.03695886944449996</v>
      </c>
      <c r="E410" s="51">
        <f>Categories!M28</f>
        <v/>
      </c>
      <c r="F410" s="49">
        <f>IF(AND(ISNUMBER(D410),ISNUMBER(E410)),E410-D410,"")</f>
        <v/>
      </c>
      <c r="G410" s="4">
        <f>IF(AND(D410="",E410=""),"Yes",IF(AND(ISNUMBER(D410),ISNUMBER(E410)),IF(ABS(E410-D410)&lt;=1E-9*MAX(1,ABS(D410)),"Yes","No"),IF(D410=E410,"Yes","No")))</f>
        <v/>
      </c>
    </row>
    <row r="411">
      <c r="A411" s="4" t="inlineStr">
        <is>
          <t>Categories</t>
        </is>
      </c>
      <c r="B411" s="4" t="inlineStr">
        <is>
          <t>ES</t>
        </is>
      </c>
      <c r="C411" s="4" t="inlineStr">
        <is>
          <t>Cat C: gap annual</t>
        </is>
      </c>
      <c r="D411" s="50" t="n">
        <v>0.04607366118719337</v>
      </c>
      <c r="E411" s="51">
        <f>Categories!P28</f>
        <v/>
      </c>
      <c r="F411" s="49">
        <f>IF(AND(ISNUMBER(D411),ISNUMBER(E411)),E411-D411,"")</f>
        <v/>
      </c>
      <c r="G411" s="4">
        <f>IF(AND(D411="",E411=""),"Yes",IF(AND(ISNUMBER(D411),ISNUMBER(E411)),IF(ABS(E411-D411)&lt;=1E-9*MAX(1,ABS(D411)),"Yes","No"),IF(D411=E411,"Yes","No")))</f>
        <v/>
      </c>
    </row>
    <row r="412">
      <c r="A412" s="4" t="inlineStr">
        <is>
          <t>Categories</t>
        </is>
      </c>
      <c r="B412" s="4" t="inlineStr">
        <is>
          <t>ES</t>
        </is>
      </c>
      <c r="C412" s="4" t="inlineStr">
        <is>
          <t>Cat C: status</t>
        </is>
      </c>
      <c r="D412" s="5" t="inlineStr">
        <is>
          <t>Below 5%</t>
        </is>
      </c>
      <c r="E412" s="6">
        <f>Categories!R28</f>
        <v/>
      </c>
      <c r="F412" s="49">
        <f>IF(AND(ISNUMBER(D412),ISNUMBER(E412)),E412-D412,"")</f>
        <v/>
      </c>
      <c r="G412" s="4">
        <f>IF(AND(D412="",E412=""),"Yes",IF(AND(ISNUMBER(D412),ISNUMBER(E412)),IF(ABS(E412-D412)&lt;=1E-9*MAX(1,ABS(D412)),"Yes","No"),IF(D412=E412,"Yes","No")))</f>
        <v/>
      </c>
    </row>
    <row r="413">
      <c r="A413" s="4" t="inlineStr">
        <is>
          <t>Categories</t>
        </is>
      </c>
      <c r="B413" s="4" t="inlineStr">
        <is>
          <t>ES</t>
        </is>
      </c>
      <c r="C413" s="4" t="inlineStr">
        <is>
          <t>Cat C: remedy cost</t>
        </is>
      </c>
      <c r="D413" s="50" t="n">
        <v>0</v>
      </c>
      <c r="E413" s="51">
        <f>Categories!V28</f>
        <v/>
      </c>
      <c r="F413" s="49">
        <f>IF(AND(ISNUMBER(D413),ISNUMBER(E413)),E413-D413,"")</f>
        <v/>
      </c>
      <c r="G413" s="4">
        <f>IF(AND(D413="",E413=""),"Yes",IF(AND(ISNUMBER(D413),ISNUMBER(E413)),IF(ABS(E413-D413)&lt;=1E-9*MAX(1,ABS(D413)),"Yes","No"),IF(D413=E413,"Yes","No")))</f>
        <v/>
      </c>
    </row>
    <row r="414">
      <c r="A414" s="4" t="inlineStr">
        <is>
          <t>Categories</t>
        </is>
      </c>
      <c r="B414" s="4" t="inlineStr">
        <is>
          <t>ES</t>
        </is>
      </c>
      <c r="C414" s="4" t="inlineStr">
        <is>
          <t>Cat C: small cell</t>
        </is>
      </c>
      <c r="D414" s="5" t="inlineStr">
        <is>
          <t>No</t>
        </is>
      </c>
      <c r="E414" s="6">
        <f>Categories!Q28</f>
        <v/>
      </c>
      <c r="F414" s="49">
        <f>IF(AND(ISNUMBER(D414),ISNUMBER(E414)),E414-D414,"")</f>
        <v/>
      </c>
      <c r="G414" s="4">
        <f>IF(AND(D414="",E414=""),"Yes",IF(AND(ISNUMBER(D414),ISNUMBER(E414)),IF(ABS(E414-D414)&lt;=1E-9*MAX(1,ABS(D414)),"Yes","No"),IF(D414=E414,"Yes","No")))</f>
        <v/>
      </c>
    </row>
    <row r="415">
      <c r="A415" s="4" t="inlineStr">
        <is>
          <t>Categories</t>
        </is>
      </c>
      <c r="B415" s="4" t="inlineStr">
        <is>
          <t>ES</t>
        </is>
      </c>
      <c r="C415" s="4" t="inlineStr">
        <is>
          <t>Cat D: women</t>
        </is>
      </c>
      <c r="D415" s="5" t="n">
        <v>56</v>
      </c>
      <c r="E415" s="6">
        <f>Categories!C29</f>
        <v/>
      </c>
      <c r="F415" s="49">
        <f>IF(AND(ISNUMBER(D415),ISNUMBER(E415)),E415-D415,"")</f>
        <v/>
      </c>
      <c r="G415" s="4">
        <f>IF(AND(D415="",E415=""),"Yes",IF(AND(ISNUMBER(D415),ISNUMBER(E415)),IF(ABS(E415-D415)&lt;=1E-9*MAX(1,ABS(D415)),"Yes","No"),IF(D415=E415,"Yes","No")))</f>
        <v/>
      </c>
    </row>
    <row r="416">
      <c r="A416" s="4" t="inlineStr">
        <is>
          <t>Categories</t>
        </is>
      </c>
      <c r="B416" s="4" t="inlineStr">
        <is>
          <t>ES</t>
        </is>
      </c>
      <c r="C416" s="4" t="inlineStr">
        <is>
          <t>Cat D: men</t>
        </is>
      </c>
      <c r="D416" s="5" t="n">
        <v>52</v>
      </c>
      <c r="E416" s="6">
        <f>Categories!D29</f>
        <v/>
      </c>
      <c r="F416" s="49">
        <f>IF(AND(ISNUMBER(D416),ISNUMBER(E416)),E416-D416,"")</f>
        <v/>
      </c>
      <c r="G416" s="4">
        <f>IF(AND(D416="",E416=""),"Yes",IF(AND(ISNUMBER(D416),ISNUMBER(E416)),IF(ABS(E416-D416)&lt;=1E-9*MAX(1,ABS(D416)),"Yes","No"),IF(D416=E416,"Yes","No")))</f>
        <v/>
      </c>
    </row>
    <row r="417">
      <c r="A417" s="4" t="inlineStr">
        <is>
          <t>Categories</t>
        </is>
      </c>
      <c r="B417" s="4" t="inlineStr">
        <is>
          <t>ES</t>
        </is>
      </c>
      <c r="C417" s="4" t="inlineStr">
        <is>
          <t>Cat D: gap base</t>
        </is>
      </c>
      <c r="D417" s="50" t="n">
        <v>0.05211593189710027</v>
      </c>
      <c r="E417" s="51">
        <f>Categories!G29</f>
        <v/>
      </c>
      <c r="F417" s="49">
        <f>IF(AND(ISNUMBER(D417),ISNUMBER(E417)),E417-D417,"")</f>
        <v/>
      </c>
      <c r="G417" s="4">
        <f>IF(AND(D417="",E417=""),"Yes",IF(AND(ISNUMBER(D417),ISNUMBER(E417)),IF(ABS(E417-D417)&lt;=1E-9*MAX(1,ABS(D417)),"Yes","No"),IF(D417=E417,"Yes","No")))</f>
        <v/>
      </c>
    </row>
    <row r="418">
      <c r="A418" s="4" t="inlineStr">
        <is>
          <t>Categories</t>
        </is>
      </c>
      <c r="B418" s="4" t="inlineStr">
        <is>
          <t>ES</t>
        </is>
      </c>
      <c r="C418" s="4" t="inlineStr">
        <is>
          <t>Cat D: gap components</t>
        </is>
      </c>
      <c r="D418" s="50" t="n">
        <v>0.2719171685543101</v>
      </c>
      <c r="E418" s="51">
        <f>Categories!J29</f>
        <v/>
      </c>
      <c r="F418" s="49">
        <f>IF(AND(ISNUMBER(D418),ISNUMBER(E418)),E418-D418,"")</f>
        <v/>
      </c>
      <c r="G418" s="4">
        <f>IF(AND(D418="",E418=""),"Yes",IF(AND(ISNUMBER(D418),ISNUMBER(E418)),IF(ABS(E418-D418)&lt;=1E-9*MAX(1,ABS(D418)),"Yes","No"),IF(D418=E418,"Yes","No")))</f>
        <v/>
      </c>
    </row>
    <row r="419">
      <c r="A419" s="4" t="inlineStr">
        <is>
          <t>Categories</t>
        </is>
      </c>
      <c r="B419" s="4" t="inlineStr">
        <is>
          <t>ES</t>
        </is>
      </c>
      <c r="C419" s="4" t="inlineStr">
        <is>
          <t>Cat D: gap hourly</t>
        </is>
      </c>
      <c r="D419" s="50" t="n">
        <v>0.06925460451513178</v>
      </c>
      <c r="E419" s="51">
        <f>Categories!M29</f>
        <v/>
      </c>
      <c r="F419" s="49">
        <f>IF(AND(ISNUMBER(D419),ISNUMBER(E419)),E419-D419,"")</f>
        <v/>
      </c>
      <c r="G419" s="4">
        <f>IF(AND(D419="",E419=""),"Yes",IF(AND(ISNUMBER(D419),ISNUMBER(E419)),IF(ABS(E419-D419)&lt;=1E-9*MAX(1,ABS(D419)),"Yes","No"),IF(D419=E419,"Yes","No")))</f>
        <v/>
      </c>
    </row>
    <row r="420">
      <c r="A420" s="4" t="inlineStr">
        <is>
          <t>Categories</t>
        </is>
      </c>
      <c r="B420" s="4" t="inlineStr">
        <is>
          <t>ES</t>
        </is>
      </c>
      <c r="C420" s="4" t="inlineStr">
        <is>
          <t>Cat D: gap annual</t>
        </is>
      </c>
      <c r="D420" s="50" t="n">
        <v>0.07078662644261263</v>
      </c>
      <c r="E420" s="51">
        <f>Categories!P29</f>
        <v/>
      </c>
      <c r="F420" s="49">
        <f>IF(AND(ISNUMBER(D420),ISNUMBER(E420)),E420-D420,"")</f>
        <v/>
      </c>
      <c r="G420" s="4">
        <f>IF(AND(D420="",E420=""),"Yes",IF(AND(ISNUMBER(D420),ISNUMBER(E420)),IF(ABS(E420-D420)&lt;=1E-9*MAX(1,ABS(D420)),"Yes","No"),IF(D420=E420,"Yes","No")))</f>
        <v/>
      </c>
    </row>
    <row r="421">
      <c r="A421" s="4" t="inlineStr">
        <is>
          <t>Categories</t>
        </is>
      </c>
      <c r="B421" s="4" t="inlineStr">
        <is>
          <t>ES</t>
        </is>
      </c>
      <c r="C421" s="4" t="inlineStr">
        <is>
          <t>Cat D: status</t>
        </is>
      </c>
      <c r="D421" s="5" t="inlineStr">
        <is>
          <t>Justify or remedy</t>
        </is>
      </c>
      <c r="E421" s="6">
        <f>Categories!R29</f>
        <v/>
      </c>
      <c r="F421" s="49">
        <f>IF(AND(ISNUMBER(D421),ISNUMBER(E421)),E421-D421,"")</f>
        <v/>
      </c>
      <c r="G421" s="4">
        <f>IF(AND(D421="",E421=""),"Yes",IF(AND(ISNUMBER(D421),ISNUMBER(E421)),IF(ABS(E421-D421)&lt;=1E-9*MAX(1,ABS(D421)),"Yes","No"),IF(D421=E421,"Yes","No")))</f>
        <v/>
      </c>
    </row>
    <row r="422">
      <c r="A422" s="4" t="inlineStr">
        <is>
          <t>Categories</t>
        </is>
      </c>
      <c r="B422" s="4" t="inlineStr">
        <is>
          <t>ES</t>
        </is>
      </c>
      <c r="C422" s="4" t="inlineStr">
        <is>
          <t>Cat D: remedy cost</t>
        </is>
      </c>
      <c r="D422" s="50" t="n">
        <v>173332.5597527476</v>
      </c>
      <c r="E422" s="51">
        <f>Categories!V29</f>
        <v/>
      </c>
      <c r="F422" s="49">
        <f>IF(AND(ISNUMBER(D422),ISNUMBER(E422)),E422-D422,"")</f>
        <v/>
      </c>
      <c r="G422" s="4">
        <f>IF(AND(D422="",E422=""),"Yes",IF(AND(ISNUMBER(D422),ISNUMBER(E422)),IF(ABS(E422-D422)&lt;=1E-9*MAX(1,ABS(D422)),"Yes","No"),IF(D422=E422,"Yes","No")))</f>
        <v/>
      </c>
    </row>
    <row r="423">
      <c r="A423" s="4" t="inlineStr">
        <is>
          <t>Categories</t>
        </is>
      </c>
      <c r="B423" s="4" t="inlineStr">
        <is>
          <t>ES</t>
        </is>
      </c>
      <c r="C423" s="4" t="inlineStr">
        <is>
          <t>Cat D: small cell</t>
        </is>
      </c>
      <c r="D423" s="5" t="inlineStr">
        <is>
          <t>No</t>
        </is>
      </c>
      <c r="E423" s="6">
        <f>Categories!Q29</f>
        <v/>
      </c>
      <c r="F423" s="49">
        <f>IF(AND(ISNUMBER(D423),ISNUMBER(E423)),E423-D423,"")</f>
        <v/>
      </c>
      <c r="G423" s="4">
        <f>IF(AND(D423="",E423=""),"Yes",IF(AND(ISNUMBER(D423),ISNUMBER(E423)),IF(ABS(E423-D423)&lt;=1E-9*MAX(1,ABS(D423)),"Yes","No"),IF(D423=E423,"Yes","No")))</f>
        <v/>
      </c>
    </row>
    <row r="424">
      <c r="A424" s="4" t="inlineStr">
        <is>
          <t>Categories</t>
        </is>
      </c>
      <c r="B424" s="4" t="inlineStr">
        <is>
          <t>ES</t>
        </is>
      </c>
      <c r="C424" s="4" t="inlineStr">
        <is>
          <t>Cat E: women</t>
        </is>
      </c>
      <c r="D424" s="5" t="n">
        <v>28</v>
      </c>
      <c r="E424" s="6">
        <f>Categories!C30</f>
        <v/>
      </c>
      <c r="F424" s="49">
        <f>IF(AND(ISNUMBER(D424),ISNUMBER(E424)),E424-D424,"")</f>
        <v/>
      </c>
      <c r="G424" s="4">
        <f>IF(AND(D424="",E424=""),"Yes",IF(AND(ISNUMBER(D424),ISNUMBER(E424)),IF(ABS(E424-D424)&lt;=1E-9*MAX(1,ABS(D424)),"Yes","No"),IF(D424=E424,"Yes","No")))</f>
        <v/>
      </c>
    </row>
    <row r="425">
      <c r="A425" s="4" t="inlineStr">
        <is>
          <t>Categories</t>
        </is>
      </c>
      <c r="B425" s="4" t="inlineStr">
        <is>
          <t>ES</t>
        </is>
      </c>
      <c r="C425" s="4" t="inlineStr">
        <is>
          <t>Cat E: men</t>
        </is>
      </c>
      <c r="D425" s="5" t="n">
        <v>41</v>
      </c>
      <c r="E425" s="6">
        <f>Categories!D30</f>
        <v/>
      </c>
      <c r="F425" s="49">
        <f>IF(AND(ISNUMBER(D425),ISNUMBER(E425)),E425-D425,"")</f>
        <v/>
      </c>
      <c r="G425" s="4">
        <f>IF(AND(D425="",E425=""),"Yes",IF(AND(ISNUMBER(D425),ISNUMBER(E425)),IF(ABS(E425-D425)&lt;=1E-9*MAX(1,ABS(D425)),"Yes","No"),IF(D425=E425,"Yes","No")))</f>
        <v/>
      </c>
    </row>
    <row r="426">
      <c r="A426" s="4" t="inlineStr">
        <is>
          <t>Categories</t>
        </is>
      </c>
      <c r="B426" s="4" t="inlineStr">
        <is>
          <t>ES</t>
        </is>
      </c>
      <c r="C426" s="4" t="inlineStr">
        <is>
          <t>Cat E: gap base</t>
        </is>
      </c>
      <c r="D426" s="50" t="n">
        <v>0.02450754255662698</v>
      </c>
      <c r="E426" s="51">
        <f>Categories!G30</f>
        <v/>
      </c>
      <c r="F426" s="49">
        <f>IF(AND(ISNUMBER(D426),ISNUMBER(E426)),E426-D426,"")</f>
        <v/>
      </c>
      <c r="G426" s="4">
        <f>IF(AND(D426="",E426=""),"Yes",IF(AND(ISNUMBER(D426),ISNUMBER(E426)),IF(ABS(E426-D426)&lt;=1E-9*MAX(1,ABS(D426)),"Yes","No"),IF(D426=E426,"Yes","No")))</f>
        <v/>
      </c>
    </row>
    <row r="427">
      <c r="A427" s="4" t="inlineStr">
        <is>
          <t>Categories</t>
        </is>
      </c>
      <c r="B427" s="4" t="inlineStr">
        <is>
          <t>ES</t>
        </is>
      </c>
      <c r="C427" s="4" t="inlineStr">
        <is>
          <t>Cat E: gap components</t>
        </is>
      </c>
      <c r="D427" s="50" t="n">
        <v>0.281048703590832</v>
      </c>
      <c r="E427" s="51">
        <f>Categories!J30</f>
        <v/>
      </c>
      <c r="F427" s="49">
        <f>IF(AND(ISNUMBER(D427),ISNUMBER(E427)),E427-D427,"")</f>
        <v/>
      </c>
      <c r="G427" s="4">
        <f>IF(AND(D427="",E427=""),"Yes",IF(AND(ISNUMBER(D427),ISNUMBER(E427)),IF(ABS(E427-D427)&lt;=1E-9*MAX(1,ABS(D427)),"Yes","No"),IF(D427=E427,"Yes","No")))</f>
        <v/>
      </c>
    </row>
    <row r="428">
      <c r="A428" s="4" t="inlineStr">
        <is>
          <t>Categories</t>
        </is>
      </c>
      <c r="B428" s="4" t="inlineStr">
        <is>
          <t>ES</t>
        </is>
      </c>
      <c r="C428" s="4" t="inlineStr">
        <is>
          <t>Cat E: gap hourly</t>
        </is>
      </c>
      <c r="D428" s="50" t="n">
        <v>0.05049543814304399</v>
      </c>
      <c r="E428" s="51">
        <f>Categories!M30</f>
        <v/>
      </c>
      <c r="F428" s="49">
        <f>IF(AND(ISNUMBER(D428),ISNUMBER(E428)),E428-D428,"")</f>
        <v/>
      </c>
      <c r="G428" s="4">
        <f>IF(AND(D428="",E428=""),"Yes",IF(AND(ISNUMBER(D428),ISNUMBER(E428)),IF(ABS(E428-D428)&lt;=1E-9*MAX(1,ABS(D428)),"Yes","No"),IF(D428=E428,"Yes","No")))</f>
        <v/>
      </c>
    </row>
    <row r="429">
      <c r="A429" s="4" t="inlineStr">
        <is>
          <t>Categories</t>
        </is>
      </c>
      <c r="B429" s="4" t="inlineStr">
        <is>
          <t>ES</t>
        </is>
      </c>
      <c r="C429" s="4" t="inlineStr">
        <is>
          <t>Cat E: gap annual</t>
        </is>
      </c>
      <c r="D429" s="50" t="n">
        <v>0.04392659418576601</v>
      </c>
      <c r="E429" s="51">
        <f>Categories!P30</f>
        <v/>
      </c>
      <c r="F429" s="49">
        <f>IF(AND(ISNUMBER(D429),ISNUMBER(E429)),E429-D429,"")</f>
        <v/>
      </c>
      <c r="G429" s="4">
        <f>IF(AND(D429="",E429=""),"Yes",IF(AND(ISNUMBER(D429),ISNUMBER(E429)),IF(ABS(E429-D429)&lt;=1E-9*MAX(1,ABS(D429)),"Yes","No"),IF(D429=E429,"Yes","No")))</f>
        <v/>
      </c>
    </row>
    <row r="430">
      <c r="A430" s="4" t="inlineStr">
        <is>
          <t>Categories</t>
        </is>
      </c>
      <c r="B430" s="4" t="inlineStr">
        <is>
          <t>ES</t>
        </is>
      </c>
      <c r="C430" s="4" t="inlineStr">
        <is>
          <t>Cat E: status</t>
        </is>
      </c>
      <c r="D430" s="5" t="inlineStr">
        <is>
          <t>Justify or remedy</t>
        </is>
      </c>
      <c r="E430" s="6">
        <f>Categories!R30</f>
        <v/>
      </c>
      <c r="F430" s="49">
        <f>IF(AND(ISNUMBER(D430),ISNUMBER(E430)),E430-D430,"")</f>
        <v/>
      </c>
      <c r="G430" s="4">
        <f>IF(AND(D430="",E430=""),"Yes",IF(AND(ISNUMBER(D430),ISNUMBER(E430)),IF(ABS(E430-D430)&lt;=1E-9*MAX(1,ABS(D430)),"Yes","No"),IF(D430=E430,"Yes","No")))</f>
        <v/>
      </c>
    </row>
    <row r="431">
      <c r="A431" s="4" t="inlineStr">
        <is>
          <t>Categories</t>
        </is>
      </c>
      <c r="B431" s="4" t="inlineStr">
        <is>
          <t>ES</t>
        </is>
      </c>
      <c r="C431" s="4" t="inlineStr">
        <is>
          <t>Cat E: remedy cost</t>
        </is>
      </c>
      <c r="D431" s="50" t="n">
        <v>82584.4041811849</v>
      </c>
      <c r="E431" s="51">
        <f>Categories!V30</f>
        <v/>
      </c>
      <c r="F431" s="49">
        <f>IF(AND(ISNUMBER(D431),ISNUMBER(E431)),E431-D431,"")</f>
        <v/>
      </c>
      <c r="G431" s="4">
        <f>IF(AND(D431="",E431=""),"Yes",IF(AND(ISNUMBER(D431),ISNUMBER(E431)),IF(ABS(E431-D431)&lt;=1E-9*MAX(1,ABS(D431)),"Yes","No"),IF(D431=E431,"Yes","No")))</f>
        <v/>
      </c>
    </row>
    <row r="432">
      <c r="A432" s="4" t="inlineStr">
        <is>
          <t>Categories</t>
        </is>
      </c>
      <c r="B432" s="4" t="inlineStr">
        <is>
          <t>ES</t>
        </is>
      </c>
      <c r="C432" s="4" t="inlineStr">
        <is>
          <t>Cat E: small cell</t>
        </is>
      </c>
      <c r="D432" s="5" t="inlineStr">
        <is>
          <t>No</t>
        </is>
      </c>
      <c r="E432" s="6">
        <f>Categories!Q30</f>
        <v/>
      </c>
      <c r="F432" s="49">
        <f>IF(AND(ISNUMBER(D432),ISNUMBER(E432)),E432-D432,"")</f>
        <v/>
      </c>
      <c r="G432" s="4">
        <f>IF(AND(D432="",E432=""),"Yes",IF(AND(ISNUMBER(D432),ISNUMBER(E432)),IF(ABS(E432-D432)&lt;=1E-9*MAX(1,ABS(D432)),"Yes","No"),IF(D432=E432,"Yes","No")))</f>
        <v/>
      </c>
    </row>
    <row r="433">
      <c r="A433" s="4" t="inlineStr">
        <is>
          <t>Categories</t>
        </is>
      </c>
      <c r="B433" s="4" t="inlineStr">
        <is>
          <t>ES</t>
        </is>
      </c>
      <c r="C433" s="4" t="inlineStr">
        <is>
          <t>Cat F: women</t>
        </is>
      </c>
      <c r="D433" s="5" t="n">
        <v>5</v>
      </c>
      <c r="E433" s="6">
        <f>Categories!C31</f>
        <v/>
      </c>
      <c r="F433" s="49">
        <f>IF(AND(ISNUMBER(D433),ISNUMBER(E433)),E433-D433,"")</f>
        <v/>
      </c>
      <c r="G433" s="4">
        <f>IF(AND(D433="",E433=""),"Yes",IF(AND(ISNUMBER(D433),ISNUMBER(E433)),IF(ABS(E433-D433)&lt;=1E-9*MAX(1,ABS(D433)),"Yes","No"),IF(D433=E433,"Yes","No")))</f>
        <v/>
      </c>
    </row>
    <row r="434">
      <c r="A434" s="4" t="inlineStr">
        <is>
          <t>Categories</t>
        </is>
      </c>
      <c r="B434" s="4" t="inlineStr">
        <is>
          <t>ES</t>
        </is>
      </c>
      <c r="C434" s="4" t="inlineStr">
        <is>
          <t>Cat F: men</t>
        </is>
      </c>
      <c r="D434" s="5" t="n">
        <v>24</v>
      </c>
      <c r="E434" s="6">
        <f>Categories!D31</f>
        <v/>
      </c>
      <c r="F434" s="49">
        <f>IF(AND(ISNUMBER(D434),ISNUMBER(E434)),E434-D434,"")</f>
        <v/>
      </c>
      <c r="G434" s="4">
        <f>IF(AND(D434="",E434=""),"Yes",IF(AND(ISNUMBER(D434),ISNUMBER(E434)),IF(ABS(E434-D434)&lt;=1E-9*MAX(1,ABS(D434)),"Yes","No"),IF(D434=E434,"Yes","No")))</f>
        <v/>
      </c>
    </row>
    <row r="435">
      <c r="A435" s="4" t="inlineStr">
        <is>
          <t>Categories</t>
        </is>
      </c>
      <c r="B435" s="4" t="inlineStr">
        <is>
          <t>ES</t>
        </is>
      </c>
      <c r="C435" s="4" t="inlineStr">
        <is>
          <t>Cat F: gap base</t>
        </is>
      </c>
      <c r="D435" s="50" t="n">
        <v>-0.06853673137774743</v>
      </c>
      <c r="E435" s="51">
        <f>Categories!G31</f>
        <v/>
      </c>
      <c r="F435" s="49">
        <f>IF(AND(ISNUMBER(D435),ISNUMBER(E435)),E435-D435,"")</f>
        <v/>
      </c>
      <c r="G435" s="4">
        <f>IF(AND(D435="",E435=""),"Yes",IF(AND(ISNUMBER(D435),ISNUMBER(E435)),IF(ABS(E435-D435)&lt;=1E-9*MAX(1,ABS(D435)),"Yes","No"),IF(D435=E435,"Yes","No")))</f>
        <v/>
      </c>
    </row>
    <row r="436">
      <c r="A436" s="4" t="inlineStr">
        <is>
          <t>Categories</t>
        </is>
      </c>
      <c r="B436" s="4" t="inlineStr">
        <is>
          <t>ES</t>
        </is>
      </c>
      <c r="C436" s="4" t="inlineStr">
        <is>
          <t>Cat F: gap components</t>
        </is>
      </c>
      <c r="D436" s="50" t="n">
        <v>0.03252026692852988</v>
      </c>
      <c r="E436" s="51">
        <f>Categories!J31</f>
        <v/>
      </c>
      <c r="F436" s="49">
        <f>IF(AND(ISNUMBER(D436),ISNUMBER(E436)),E436-D436,"")</f>
        <v/>
      </c>
      <c r="G436" s="4">
        <f>IF(AND(D436="",E436=""),"Yes",IF(AND(ISNUMBER(D436),ISNUMBER(E436)),IF(ABS(E436-D436)&lt;=1E-9*MAX(1,ABS(D436)),"Yes","No"),IF(D436=E436,"Yes","No")))</f>
        <v/>
      </c>
    </row>
    <row r="437">
      <c r="A437" s="4" t="inlineStr">
        <is>
          <t>Categories</t>
        </is>
      </c>
      <c r="B437" s="4" t="inlineStr">
        <is>
          <t>ES</t>
        </is>
      </c>
      <c r="C437" s="4" t="inlineStr">
        <is>
          <t>Cat F: gap hourly</t>
        </is>
      </c>
      <c r="D437" s="50" t="n">
        <v>-0.05177429844262179</v>
      </c>
      <c r="E437" s="51">
        <f>Categories!M31</f>
        <v/>
      </c>
      <c r="F437" s="49">
        <f>IF(AND(ISNUMBER(D437),ISNUMBER(E437)),E437-D437,"")</f>
        <v/>
      </c>
      <c r="G437" s="4">
        <f>IF(AND(D437="",E437=""),"Yes",IF(AND(ISNUMBER(D437),ISNUMBER(E437)),IF(ABS(E437-D437)&lt;=1E-9*MAX(1,ABS(D437)),"Yes","No"),IF(D437=E437,"Yes","No")))</f>
        <v/>
      </c>
    </row>
    <row r="438">
      <c r="A438" s="4" t="inlineStr">
        <is>
          <t>Categories</t>
        </is>
      </c>
      <c r="B438" s="4" t="inlineStr">
        <is>
          <t>ES</t>
        </is>
      </c>
      <c r="C438" s="4" t="inlineStr">
        <is>
          <t>Cat F: gap annual</t>
        </is>
      </c>
      <c r="D438" s="50" t="n">
        <v>-0.07060389688974943</v>
      </c>
      <c r="E438" s="51">
        <f>Categories!P31</f>
        <v/>
      </c>
      <c r="F438" s="49">
        <f>IF(AND(ISNUMBER(D438),ISNUMBER(E438)),E438-D438,"")</f>
        <v/>
      </c>
      <c r="G438" s="4">
        <f>IF(AND(D438="",E438=""),"Yes",IF(AND(ISNUMBER(D438),ISNUMBER(E438)),IF(ABS(E438-D438)&lt;=1E-9*MAX(1,ABS(D438)),"Yes","No"),IF(D438=E438,"Yes","No")))</f>
        <v/>
      </c>
    </row>
    <row r="439">
      <c r="A439" s="4" t="inlineStr">
        <is>
          <t>Categories</t>
        </is>
      </c>
      <c r="B439" s="4" t="inlineStr">
        <is>
          <t>ES</t>
        </is>
      </c>
      <c r="C439" s="4" t="inlineStr">
        <is>
          <t>Cat F: status</t>
        </is>
      </c>
      <c r="D439" s="5" t="inlineStr">
        <is>
          <t>Justify or remedy</t>
        </is>
      </c>
      <c r="E439" s="6">
        <f>Categories!R31</f>
        <v/>
      </c>
      <c r="F439" s="49">
        <f>IF(AND(ISNUMBER(D439),ISNUMBER(E439)),E439-D439,"")</f>
        <v/>
      </c>
      <c r="G439" s="4">
        <f>IF(AND(D439="",E439=""),"Yes",IF(AND(ISNUMBER(D439),ISNUMBER(E439)),IF(ABS(E439-D439)&lt;=1E-9*MAX(1,ABS(D439)),"Yes","No"),IF(D439=E439,"Yes","No")))</f>
        <v/>
      </c>
    </row>
    <row r="440">
      <c r="A440" s="4" t="inlineStr">
        <is>
          <t>Categories</t>
        </is>
      </c>
      <c r="B440" s="4" t="inlineStr">
        <is>
          <t>ES</t>
        </is>
      </c>
      <c r="C440" s="4" t="inlineStr">
        <is>
          <t>Cat F: remedy cost</t>
        </is>
      </c>
      <c r="D440" s="50" t="n">
        <v>107053.0416666669</v>
      </c>
      <c r="E440" s="51">
        <f>Categories!V31</f>
        <v/>
      </c>
      <c r="F440" s="49">
        <f>IF(AND(ISNUMBER(D440),ISNUMBER(E440)),E440-D440,"")</f>
        <v/>
      </c>
      <c r="G440" s="4">
        <f>IF(AND(D440="",E440=""),"Yes",IF(AND(ISNUMBER(D440),ISNUMBER(E440)),IF(ABS(E440-D440)&lt;=1E-9*MAX(1,ABS(D440)),"Yes","No"),IF(D440=E440,"Yes","No")))</f>
        <v/>
      </c>
    </row>
    <row r="441">
      <c r="A441" s="4" t="inlineStr">
        <is>
          <t>Categories</t>
        </is>
      </c>
      <c r="B441" s="4" t="inlineStr">
        <is>
          <t>ES</t>
        </is>
      </c>
      <c r="C441" s="4" t="inlineStr">
        <is>
          <t>Cat F: small cell</t>
        </is>
      </c>
      <c r="D441" s="5" t="inlineStr">
        <is>
          <t>No</t>
        </is>
      </c>
      <c r="E441" s="6">
        <f>Categories!Q31</f>
        <v/>
      </c>
      <c r="F441" s="49">
        <f>IF(AND(ISNUMBER(D441),ISNUMBER(E441)),E441-D441,"")</f>
        <v/>
      </c>
      <c r="G441" s="4">
        <f>IF(AND(D441="",E441=""),"Yes",IF(AND(ISNUMBER(D441),ISNUMBER(E441)),IF(ABS(E441-D441)&lt;=1E-9*MAX(1,ABS(D441)),"Yes","No"),IF(D441=E441,"Yes","No")))</f>
        <v/>
      </c>
    </row>
    <row r="442">
      <c r="A442" s="4" t="inlineStr">
        <is>
          <t>Categories</t>
        </is>
      </c>
      <c r="B442" s="4" t="inlineStr">
        <is>
          <t>ES</t>
        </is>
      </c>
      <c r="C442" s="4" t="inlineStr">
        <is>
          <t>Cat G: women</t>
        </is>
      </c>
      <c r="D442" s="5" t="n">
        <v>4</v>
      </c>
      <c r="E442" s="6">
        <f>Categories!C32</f>
        <v/>
      </c>
      <c r="F442" s="49">
        <f>IF(AND(ISNUMBER(D442),ISNUMBER(E442)),E442-D442,"")</f>
        <v/>
      </c>
      <c r="G442" s="4">
        <f>IF(AND(D442="",E442=""),"Yes",IF(AND(ISNUMBER(D442),ISNUMBER(E442)),IF(ABS(E442-D442)&lt;=1E-9*MAX(1,ABS(D442)),"Yes","No"),IF(D442=E442,"Yes","No")))</f>
        <v/>
      </c>
    </row>
    <row r="443">
      <c r="A443" s="4" t="inlineStr">
        <is>
          <t>Categories</t>
        </is>
      </c>
      <c r="B443" s="4" t="inlineStr">
        <is>
          <t>ES</t>
        </is>
      </c>
      <c r="C443" s="4" t="inlineStr">
        <is>
          <t>Cat G: men</t>
        </is>
      </c>
      <c r="D443" s="5" t="n">
        <v>9</v>
      </c>
      <c r="E443" s="6">
        <f>Categories!D32</f>
        <v/>
      </c>
      <c r="F443" s="49">
        <f>IF(AND(ISNUMBER(D443),ISNUMBER(E443)),E443-D443,"")</f>
        <v/>
      </c>
      <c r="G443" s="4">
        <f>IF(AND(D443="",E443=""),"Yes",IF(AND(ISNUMBER(D443),ISNUMBER(E443)),IF(ABS(E443-D443)&lt;=1E-9*MAX(1,ABS(D443)),"Yes","No"),IF(D443=E443,"Yes","No")))</f>
        <v/>
      </c>
    </row>
    <row r="444">
      <c r="A444" s="4" t="inlineStr">
        <is>
          <t>Categories</t>
        </is>
      </c>
      <c r="B444" s="4" t="inlineStr">
        <is>
          <t>ES</t>
        </is>
      </c>
      <c r="C444" s="4" t="inlineStr">
        <is>
          <t>Cat G: gap base</t>
        </is>
      </c>
      <c r="D444" s="50" t="n">
        <v>-0.03134787625693709</v>
      </c>
      <c r="E444" s="51">
        <f>Categories!G32</f>
        <v/>
      </c>
      <c r="F444" s="49">
        <f>IF(AND(ISNUMBER(D444),ISNUMBER(E444)),E444-D444,"")</f>
        <v/>
      </c>
      <c r="G444" s="4">
        <f>IF(AND(D444="",E444=""),"Yes",IF(AND(ISNUMBER(D444),ISNUMBER(E444)),IF(ABS(E444-D444)&lt;=1E-9*MAX(1,ABS(D444)),"Yes","No"),IF(D444=E444,"Yes","No")))</f>
        <v/>
      </c>
    </row>
    <row r="445">
      <c r="A445" s="4" t="inlineStr">
        <is>
          <t>Categories</t>
        </is>
      </c>
      <c r="B445" s="4" t="inlineStr">
        <is>
          <t>ES</t>
        </is>
      </c>
      <c r="C445" s="4" t="inlineStr">
        <is>
          <t>Cat G: gap components</t>
        </is>
      </c>
      <c r="D445" s="50" t="n">
        <v>0.1955711565512747</v>
      </c>
      <c r="E445" s="51">
        <f>Categories!J32</f>
        <v/>
      </c>
      <c r="F445" s="49">
        <f>IF(AND(ISNUMBER(D445),ISNUMBER(E445)),E445-D445,"")</f>
        <v/>
      </c>
      <c r="G445" s="4">
        <f>IF(AND(D445="",E445=""),"Yes",IF(AND(ISNUMBER(D445),ISNUMBER(E445)),IF(ABS(E445-D445)&lt;=1E-9*MAX(1,ABS(D445)),"Yes","No"),IF(D445=E445,"Yes","No")))</f>
        <v/>
      </c>
    </row>
    <row r="446">
      <c r="A446" s="4" t="inlineStr">
        <is>
          <t>Categories</t>
        </is>
      </c>
      <c r="B446" s="4" t="inlineStr">
        <is>
          <t>ES</t>
        </is>
      </c>
      <c r="C446" s="4" t="inlineStr">
        <is>
          <t>Cat G: gap hourly</t>
        </is>
      </c>
      <c r="D446" s="50" t="n">
        <v>0.02370372142964175</v>
      </c>
      <c r="E446" s="51">
        <f>Categories!M32</f>
        <v/>
      </c>
      <c r="F446" s="49">
        <f>IF(AND(ISNUMBER(D446),ISNUMBER(E446)),E446-D446,"")</f>
        <v/>
      </c>
      <c r="G446" s="4">
        <f>IF(AND(D446="",E446=""),"Yes",IF(AND(ISNUMBER(D446),ISNUMBER(E446)),IF(ABS(E446-D446)&lt;=1E-9*MAX(1,ABS(D446)),"Yes","No"),IF(D446=E446,"Yes","No")))</f>
        <v/>
      </c>
    </row>
    <row r="447">
      <c r="A447" s="4" t="inlineStr">
        <is>
          <t>Categories</t>
        </is>
      </c>
      <c r="B447" s="4" t="inlineStr">
        <is>
          <t>ES</t>
        </is>
      </c>
      <c r="C447" s="4" t="inlineStr">
        <is>
          <t>Cat G: gap annual</t>
        </is>
      </c>
      <c r="D447" s="50" t="n">
        <v>0.07139884470043791</v>
      </c>
      <c r="E447" s="51">
        <f>Categories!P32</f>
        <v/>
      </c>
      <c r="F447" s="49">
        <f>IF(AND(ISNUMBER(D447),ISNUMBER(E447)),E447-D447,"")</f>
        <v/>
      </c>
      <c r="G447" s="4">
        <f>IF(AND(D447="",E447=""),"Yes",IF(AND(ISNUMBER(D447),ISNUMBER(E447)),IF(ABS(E447-D447)&lt;=1E-9*MAX(1,ABS(D447)),"Yes","No"),IF(D447=E447,"Yes","No")))</f>
        <v/>
      </c>
    </row>
    <row r="448">
      <c r="A448" s="4" t="inlineStr">
        <is>
          <t>Categories</t>
        </is>
      </c>
      <c r="B448" s="4" t="inlineStr">
        <is>
          <t>ES</t>
        </is>
      </c>
      <c r="C448" s="4" t="inlineStr">
        <is>
          <t>Cat G: status</t>
        </is>
      </c>
      <c r="D448" s="5" t="inlineStr">
        <is>
          <t>Justify or remedy</t>
        </is>
      </c>
      <c r="E448" s="6">
        <f>Categories!R32</f>
        <v/>
      </c>
      <c r="F448" s="49">
        <f>IF(AND(ISNUMBER(D448),ISNUMBER(E448)),E448-D448,"")</f>
        <v/>
      </c>
      <c r="G448" s="4">
        <f>IF(AND(D448="",E448=""),"Yes",IF(AND(ISNUMBER(D448),ISNUMBER(E448)),IF(ABS(E448-D448)&lt;=1E-9*MAX(1,ABS(D448)),"Yes","No"),IF(D448=E448,"Yes","No")))</f>
        <v/>
      </c>
    </row>
    <row r="449">
      <c r="A449" s="4" t="inlineStr">
        <is>
          <t>Categories</t>
        </is>
      </c>
      <c r="B449" s="4" t="inlineStr">
        <is>
          <t>ES</t>
        </is>
      </c>
      <c r="C449" s="4" t="inlineStr">
        <is>
          <t>Cat G: remedy cost</t>
        </is>
      </c>
      <c r="D449" s="50" t="n">
        <v>12024.0972222223</v>
      </c>
      <c r="E449" s="51">
        <f>Categories!V32</f>
        <v/>
      </c>
      <c r="F449" s="49">
        <f>IF(AND(ISNUMBER(D449),ISNUMBER(E449)),E449-D449,"")</f>
        <v/>
      </c>
      <c r="G449" s="4">
        <f>IF(AND(D449="",E449=""),"Yes",IF(AND(ISNUMBER(D449),ISNUMBER(E449)),IF(ABS(E449-D449)&lt;=1E-9*MAX(1,ABS(D449)),"Yes","No"),IF(D449=E449,"Yes","No")))</f>
        <v/>
      </c>
    </row>
    <row r="450">
      <c r="A450" s="4" t="inlineStr">
        <is>
          <t>Categories</t>
        </is>
      </c>
      <c r="B450" s="4" t="inlineStr">
        <is>
          <t>ES</t>
        </is>
      </c>
      <c r="C450" s="4" t="inlineStr">
        <is>
          <t>Cat G: small cell</t>
        </is>
      </c>
      <c r="D450" s="5" t="inlineStr">
        <is>
          <t>Yes</t>
        </is>
      </c>
      <c r="E450" s="6">
        <f>Categories!Q32</f>
        <v/>
      </c>
      <c r="F450" s="49">
        <f>IF(AND(ISNUMBER(D450),ISNUMBER(E450)),E450-D450,"")</f>
        <v/>
      </c>
      <c r="G450" s="4">
        <f>IF(AND(D450="",E450=""),"Yes",IF(AND(ISNUMBER(D450),ISNUMBER(E450)),IF(ABS(E450-D450)&lt;=1E-9*MAX(1,ABS(D450)),"Yes","No"),IF(D450=E450,"Yes","No")))</f>
        <v/>
      </c>
    </row>
    <row r="451">
      <c r="A451" s="4" t="inlineStr">
        <is>
          <t>Categories</t>
        </is>
      </c>
      <c r="B451" s="4" t="inlineStr"/>
      <c r="C451" s="4" t="inlineStr">
        <is>
          <t>Total cost to close, upper bound</t>
        </is>
      </c>
      <c r="D451" s="50" t="n">
        <v>1913701.761782925</v>
      </c>
      <c r="E451" s="51">
        <f>Categories!V34</f>
        <v/>
      </c>
      <c r="F451" s="49">
        <f>IF(AND(ISNUMBER(D451),ISNUMBER(E451)),E451-D451,"")</f>
        <v/>
      </c>
      <c r="G451" s="4">
        <f>IF(AND(D451="",E451=""),"Yes",IF(AND(ISNUMBER(D451),ISNUMBER(E451)),IF(ABS(E451-D451)&lt;=1E-9*MAX(1,ABS(D451)),"Yes","No"),IF(D451=E451,"Yes","No")))</f>
        <v/>
      </c>
    </row>
    <row r="452">
      <c r="A452" s="4" t="inlineStr">
        <is>
          <t>Obligations</t>
        </is>
      </c>
      <c r="B452" s="4" t="inlineStr">
        <is>
          <t>IT</t>
        </is>
      </c>
      <c r="C452" s="4" t="inlineStr">
        <is>
          <t>workers</t>
        </is>
      </c>
      <c r="D452" s="5" t="n">
        <v>1053</v>
      </c>
      <c r="E452" s="6">
        <f>Obligations!C5</f>
        <v/>
      </c>
      <c r="F452" s="49">
        <f>IF(AND(ISNUMBER(D452),ISNUMBER(E452)),E452-D452,"")</f>
        <v/>
      </c>
      <c r="G452" s="4">
        <f>IF(AND(D452="",E452=""),"Yes",IF(AND(ISNUMBER(D452),ISNUMBER(E452)),IF(ABS(E452-D452)&lt;=1E-9*MAX(1,ABS(D452)),"Yes","No"),IF(D452=E452,"Yes","No")))</f>
        <v/>
      </c>
    </row>
    <row r="453">
      <c r="A453" s="4" t="inlineStr">
        <is>
          <t>Obligations</t>
        </is>
      </c>
      <c r="B453" s="4" t="inlineStr">
        <is>
          <t>IT</t>
        </is>
      </c>
      <c r="C453" s="4" t="inlineStr">
        <is>
          <t>size band</t>
        </is>
      </c>
      <c r="D453" s="5" t="inlineStr">
        <is>
          <t>250 or more</t>
        </is>
      </c>
      <c r="E453" s="6">
        <f>Obligations!D5</f>
        <v/>
      </c>
      <c r="F453" s="49">
        <f>IF(AND(ISNUMBER(D453),ISNUMBER(E453)),E453-D453,"")</f>
        <v/>
      </c>
      <c r="G453" s="4">
        <f>IF(AND(D453="",E453=""),"Yes",IF(AND(ISNUMBER(D453),ISNUMBER(E453)),IF(ABS(E453-D453)&lt;=1E-9*MAX(1,ABS(D453)),"Yes","No"),IF(D453=E453,"Yes","No")))</f>
        <v/>
      </c>
    </row>
    <row r="454">
      <c r="A454" s="4" t="inlineStr">
        <is>
          <t>Obligations</t>
        </is>
      </c>
      <c r="B454" s="4" t="inlineStr">
        <is>
          <t>PL</t>
        </is>
      </c>
      <c r="C454" s="4" t="inlineStr">
        <is>
          <t>workers</t>
        </is>
      </c>
      <c r="D454" s="5" t="n">
        <v>1156</v>
      </c>
      <c r="E454" s="6">
        <f>Obligations!C6</f>
        <v/>
      </c>
      <c r="F454" s="49">
        <f>IF(AND(ISNUMBER(D454),ISNUMBER(E454)),E454-D454,"")</f>
        <v/>
      </c>
      <c r="G454" s="4">
        <f>IF(AND(D454="",E454=""),"Yes",IF(AND(ISNUMBER(D454),ISNUMBER(E454)),IF(ABS(E454-D454)&lt;=1E-9*MAX(1,ABS(D454)),"Yes","No"),IF(D454=E454,"Yes","No")))</f>
        <v/>
      </c>
    </row>
    <row r="455">
      <c r="A455" s="4" t="inlineStr">
        <is>
          <t>Obligations</t>
        </is>
      </c>
      <c r="B455" s="4" t="inlineStr">
        <is>
          <t>PL</t>
        </is>
      </c>
      <c r="C455" s="4" t="inlineStr">
        <is>
          <t>size band</t>
        </is>
      </c>
      <c r="D455" s="5" t="inlineStr">
        <is>
          <t>250 or more</t>
        </is>
      </c>
      <c r="E455" s="6">
        <f>Obligations!D6</f>
        <v/>
      </c>
      <c r="F455" s="49">
        <f>IF(AND(ISNUMBER(D455),ISNUMBER(E455)),E455-D455,"")</f>
        <v/>
      </c>
      <c r="G455" s="4">
        <f>IF(AND(D455="",E455=""),"Yes",IF(AND(ISNUMBER(D455),ISNUMBER(E455)),IF(ABS(E455-D455)&lt;=1E-9*MAX(1,ABS(D455)),"Yes","No"),IF(D455=E455,"Yes","No")))</f>
        <v/>
      </c>
    </row>
    <row r="456">
      <c r="A456" s="4" t="inlineStr">
        <is>
          <t>Obligations</t>
        </is>
      </c>
      <c r="B456" s="4" t="inlineStr">
        <is>
          <t>DE</t>
        </is>
      </c>
      <c r="C456" s="4" t="inlineStr">
        <is>
          <t>workers</t>
        </is>
      </c>
      <c r="D456" s="5" t="n">
        <v>741</v>
      </c>
      <c r="E456" s="6">
        <f>Obligations!C7</f>
        <v/>
      </c>
      <c r="F456" s="49">
        <f>IF(AND(ISNUMBER(D456),ISNUMBER(E456)),E456-D456,"")</f>
        <v/>
      </c>
      <c r="G456" s="4">
        <f>IF(AND(D456="",E456=""),"Yes",IF(AND(ISNUMBER(D456),ISNUMBER(E456)),IF(ABS(E456-D456)&lt;=1E-9*MAX(1,ABS(D456)),"Yes","No"),IF(D456=E456,"Yes","No")))</f>
        <v/>
      </c>
    </row>
    <row r="457">
      <c r="A457" s="4" t="inlineStr">
        <is>
          <t>Obligations</t>
        </is>
      </c>
      <c r="B457" s="4" t="inlineStr">
        <is>
          <t>DE</t>
        </is>
      </c>
      <c r="C457" s="4" t="inlineStr">
        <is>
          <t>size band</t>
        </is>
      </c>
      <c r="D457" s="5" t="inlineStr">
        <is>
          <t>250 or more</t>
        </is>
      </c>
      <c r="E457" s="6">
        <f>Obligations!D7</f>
        <v/>
      </c>
      <c r="F457" s="49">
        <f>IF(AND(ISNUMBER(D457),ISNUMBER(E457)),E457-D457,"")</f>
        <v/>
      </c>
      <c r="G457" s="4">
        <f>IF(AND(D457="",E457=""),"Yes",IF(AND(ISNUMBER(D457),ISNUMBER(E457)),IF(ABS(E457-D457)&lt;=1E-9*MAX(1,ABS(D457)),"Yes","No"),IF(D457=E457,"Yes","No")))</f>
        <v/>
      </c>
    </row>
    <row r="458">
      <c r="A458" s="4" t="inlineStr">
        <is>
          <t>Obligations</t>
        </is>
      </c>
      <c r="B458" s="4" t="inlineStr">
        <is>
          <t>ES</t>
        </is>
      </c>
      <c r="C458" s="4" t="inlineStr">
        <is>
          <t>workers</t>
        </is>
      </c>
      <c r="D458" s="5" t="n">
        <v>493</v>
      </c>
      <c r="E458" s="6">
        <f>Obligations!C8</f>
        <v/>
      </c>
      <c r="F458" s="49">
        <f>IF(AND(ISNUMBER(D458),ISNUMBER(E458)),E458-D458,"")</f>
        <v/>
      </c>
      <c r="G458" s="4">
        <f>IF(AND(D458="",E458=""),"Yes",IF(AND(ISNUMBER(D458),ISNUMBER(E458)),IF(ABS(E458-D458)&lt;=1E-9*MAX(1,ABS(D458)),"Yes","No"),IF(D458=E458,"Yes","No")))</f>
        <v/>
      </c>
    </row>
    <row r="459">
      <c r="A459" s="4" t="inlineStr">
        <is>
          <t>Obligations</t>
        </is>
      </c>
      <c r="B459" s="4" t="inlineStr">
        <is>
          <t>ES</t>
        </is>
      </c>
      <c r="C459" s="4" t="inlineStr">
        <is>
          <t>size band</t>
        </is>
      </c>
      <c r="D459" s="5" t="inlineStr">
        <is>
          <t>250 or more</t>
        </is>
      </c>
      <c r="E459" s="6">
        <f>Obligations!D8</f>
        <v/>
      </c>
      <c r="F459" s="49">
        <f>IF(AND(ISNUMBER(D459),ISNUMBER(E459)),E459-D459,"")</f>
        <v/>
      </c>
      <c r="G459" s="4">
        <f>IF(AND(D459="",E459=""),"Yes",IF(AND(ISNUMBER(D459),ISNUMBER(E459)),IF(ABS(E459-D459)&lt;=1E-9*MAX(1,ABS(D459)),"Yes","No"),IF(D459=E459,"Yes","No")))</f>
        <v/>
      </c>
    </row>
    <row r="460">
      <c r="A460" s="4" t="inlineStr">
        <is>
          <t>Readiness</t>
        </is>
      </c>
      <c r="B460" s="4" t="inlineStr"/>
      <c r="C460" s="4" t="inlineStr">
        <is>
          <t>Ready count</t>
        </is>
      </c>
      <c r="D460" s="5" t="n">
        <v>1</v>
      </c>
      <c r="E460" s="6">
        <f>Readiness!C4</f>
        <v/>
      </c>
      <c r="F460" s="49">
        <f>IF(AND(ISNUMBER(D460),ISNUMBER(E460)),E460-D460,"")</f>
        <v/>
      </c>
      <c r="G460" s="4">
        <f>IF(AND(D460="",E460=""),"Yes",IF(AND(ISNUMBER(D460),ISNUMBER(E460)),IF(ABS(E460-D460)&lt;=1E-9*MAX(1,ABS(D460)),"Yes","No"),IF(D460=E460,"Yes","No")))</f>
        <v/>
      </c>
    </row>
    <row r="461">
      <c r="A461" s="4" t="inlineStr">
        <is>
          <t>Readiness</t>
        </is>
      </c>
      <c r="B461" s="4" t="inlineStr"/>
      <c r="C461" s="4" t="inlineStr">
        <is>
          <t>Partial count</t>
        </is>
      </c>
      <c r="D461" s="5" t="n">
        <v>6</v>
      </c>
      <c r="E461" s="6">
        <f>Readiness!C5</f>
        <v/>
      </c>
      <c r="F461" s="49">
        <f>IF(AND(ISNUMBER(D461),ISNUMBER(E461)),E461-D461,"")</f>
        <v/>
      </c>
      <c r="G461" s="4">
        <f>IF(AND(D461="",E461=""),"Yes",IF(AND(ISNUMBER(D461),ISNUMBER(E461)),IF(ABS(E461-D461)&lt;=1E-9*MAX(1,ABS(D461)),"Yes","No"),IF(D461=E461,"Yes","No")))</f>
        <v/>
      </c>
    </row>
    <row r="462">
      <c r="A462" s="4" t="inlineStr">
        <is>
          <t>Readiness</t>
        </is>
      </c>
      <c r="B462" s="4" t="inlineStr"/>
      <c r="C462" s="4" t="inlineStr">
        <is>
          <t>Gap count</t>
        </is>
      </c>
      <c r="D462" s="5" t="n">
        <v>7</v>
      </c>
      <c r="E462" s="6">
        <f>Readiness!C6</f>
        <v/>
      </c>
      <c r="F462" s="49">
        <f>IF(AND(ISNUMBER(D462),ISNUMBER(E462)),E462-D462,"")</f>
        <v/>
      </c>
      <c r="G462" s="4">
        <f>IF(AND(D462="",E462=""),"Yes",IF(AND(ISNUMBER(D462),ISNUMBER(E462)),IF(ABS(E462-D462)&lt;=1E-9*MAX(1,ABS(D462)),"Yes","No"),IF(D462=E462,"Yes","No")))</f>
        <v/>
      </c>
    </row>
    <row r="463">
      <c r="A463" s="4" t="inlineStr">
        <is>
          <t>Summary</t>
        </is>
      </c>
      <c r="B463" s="4" t="inlineStr">
        <is>
          <t>IT</t>
        </is>
      </c>
      <c r="C463" s="4" t="inlineStr">
        <is>
          <t>categories flagged</t>
        </is>
      </c>
      <c r="D463" s="5" t="n">
        <v>3</v>
      </c>
      <c r="E463" s="6">
        <f>Summary!C13</f>
        <v/>
      </c>
      <c r="F463" s="49">
        <f>IF(AND(ISNUMBER(D463),ISNUMBER(E463)),E463-D463,"")</f>
        <v/>
      </c>
      <c r="G463" s="4">
        <f>IF(AND(D463="",E463=""),"Yes",IF(AND(ISNUMBER(D463),ISNUMBER(E463)),IF(ABS(E463-D463)&lt;=1E-9*MAX(1,ABS(D463)),"Yes","No"),IF(D463=E463,"Yes","No")))</f>
        <v/>
      </c>
    </row>
    <row r="464">
      <c r="A464" s="4" t="inlineStr">
        <is>
          <t>Summary</t>
        </is>
      </c>
      <c r="B464" s="4" t="inlineStr">
        <is>
          <t>PL</t>
        </is>
      </c>
      <c r="C464" s="4" t="inlineStr">
        <is>
          <t>categories flagged</t>
        </is>
      </c>
      <c r="D464" s="5" t="n">
        <v>3</v>
      </c>
      <c r="E464" s="6">
        <f>Summary!D13</f>
        <v/>
      </c>
      <c r="F464" s="49">
        <f>IF(AND(ISNUMBER(D464),ISNUMBER(E464)),E464-D464,"")</f>
        <v/>
      </c>
      <c r="G464" s="4">
        <f>IF(AND(D464="",E464=""),"Yes",IF(AND(ISNUMBER(D464),ISNUMBER(E464)),IF(ABS(E464-D464)&lt;=1E-9*MAX(1,ABS(D464)),"Yes","No"),IF(D464=E464,"Yes","No")))</f>
        <v/>
      </c>
    </row>
    <row r="465">
      <c r="A465" s="4" t="inlineStr">
        <is>
          <t>Summary</t>
        </is>
      </c>
      <c r="B465" s="4" t="inlineStr">
        <is>
          <t>DE</t>
        </is>
      </c>
      <c r="C465" s="4" t="inlineStr">
        <is>
          <t>categories flagged</t>
        </is>
      </c>
      <c r="D465" s="5" t="n">
        <v>1</v>
      </c>
      <c r="E465" s="6">
        <f>Summary!E13</f>
        <v/>
      </c>
      <c r="F465" s="49">
        <f>IF(AND(ISNUMBER(D465),ISNUMBER(E465)),E465-D465,"")</f>
        <v/>
      </c>
      <c r="G465" s="4">
        <f>IF(AND(D465="",E465=""),"Yes",IF(AND(ISNUMBER(D465),ISNUMBER(E465)),IF(ABS(E465-D465)&lt;=1E-9*MAX(1,ABS(D465)),"Yes","No"),IF(D465=E465,"Yes","No")))</f>
        <v/>
      </c>
    </row>
    <row r="466">
      <c r="A466" s="4" t="inlineStr">
        <is>
          <t>Summary</t>
        </is>
      </c>
      <c r="B466" s="4" t="inlineStr">
        <is>
          <t>ES</t>
        </is>
      </c>
      <c r="C466" s="4" t="inlineStr">
        <is>
          <t>categories flagged</t>
        </is>
      </c>
      <c r="D466" s="5" t="n">
        <v>5</v>
      </c>
      <c r="E466" s="6">
        <f>Summary!F13</f>
        <v/>
      </c>
      <c r="F466" s="49">
        <f>IF(AND(ISNUMBER(D466),ISNUMBER(E466)),E466-D466,"")</f>
        <v/>
      </c>
      <c r="G466" s="4">
        <f>IF(AND(D466="",E466=""),"Yes",IF(AND(ISNUMBER(D466),ISNUMBER(E466)),IF(ABS(E466-D466)&lt;=1E-9*MAX(1,ABS(D466)),"Yes","No"),IF(D466=E466,"Yes","No")))</f>
        <v/>
      </c>
    </row>
  </sheetData>
  <conditionalFormatting sqref="G7:G466">
    <cfRule type="cellIs" priority="1" operator="equal" dxfId="0">
      <formula>"Justify or remedy"</formula>
    </cfRule>
    <cfRule type="cellIs" priority="2" operator="equal" dxfId="1">
      <formula>"Below 5%"</formula>
    </cfRule>
    <cfRule type="cellIs" priority="3" operator="equal" dxfId="2">
      <formula>"No comparison: one sex only"</formula>
    </cfRule>
    <cfRule type="cellIs" priority="4" operator="equal" dxfId="1">
      <formula>"Ready"</formula>
    </cfRule>
    <cfRule type="cellIs" priority="5" operator="equal" dxfId="3">
      <formula>"Partial"</formula>
    </cfRule>
    <cfRule type="cellIs" priority="6" operator="equal" dxfId="4">
      <formula>"Gap"</formula>
    </cfRule>
    <cfRule type="cellIs" priority="7" operator="equal" dxfId="1">
      <formula>"Yes"</formula>
    </cfRule>
    <cfRule type="cellIs" priority="8" operator="equal" dxfId="4">
      <formula>"No"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Domenico Perroni</dc:creator>
  <dc:title xmlns:dc="http://purl.org/dc/elements/1.1/">Pay Transparency Readiness Model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